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8820" tabRatio="901" activeTab="1"/>
  </bookViews>
  <sheets>
    <sheet name="Ap. 1 Est. Precios" sheetId="1" r:id="rId1"/>
    <sheet name="Ap. 2 Ingresos C. Benef." sheetId="2" r:id="rId2"/>
    <sheet name="Ap. 3 Costos Directos" sheetId="3" r:id="rId3"/>
    <sheet name="Ap. 4 Costos Indirectos" sheetId="4" r:id="rId4"/>
    <sheet name="Ap. 5 Tarifado " sheetId="5" r:id="rId5"/>
    <sheet name="Ap. 6 Remuneraciones" sheetId="6" r:id="rId6"/>
  </sheets>
  <externalReferences>
    <externalReference r:id="rId9"/>
    <externalReference r:id="rId10"/>
  </externalReferences>
  <definedNames>
    <definedName name="_xlnm.Print_Area" localSheetId="1">'Ap. 2 Ingresos C. Benef.'!$A$1:$O$27</definedName>
    <definedName name="_xlnm.Print_Area" localSheetId="2">'Ap. 3 Costos Directos'!$A$1:$S$94</definedName>
    <definedName name="_xlnm.Print_Area" localSheetId="3">'Ap. 4 Costos Indirectos'!$A$1:$K$46</definedName>
    <definedName name="_xlnm.Print_Area" localSheetId="4">'Ap. 5 Tarifado '!$A$1:$J$12</definedName>
    <definedName name="Excel_BuiltIn_Print_Area_2_1">'Ap. 3 Costos Directos'!$A$1:$H$66</definedName>
    <definedName name="Excel_BuiltIn_Print_Titles_4">'Ap. 5 Tarifado '!#REF!</definedName>
    <definedName name="Excel_BuiltIn_Print_Titles_5">#REF!</definedName>
    <definedName name="_xlnm.Print_Titles" localSheetId="1">'Ap. 2 Ingresos C. Benef.'!$1:$17</definedName>
    <definedName name="_xlnm.Print_Titles" localSheetId="2">'Ap. 3 Costos Directos'!$1:$8</definedName>
    <definedName name="_xlnm.Print_Titles" localSheetId="3">'Ap. 4 Costos Indirectos'!$7:$8</definedName>
  </definedNames>
  <calcPr fullCalcOnLoad="1"/>
</workbook>
</file>

<file path=xl/comments6.xml><?xml version="1.0" encoding="utf-8"?>
<comments xmlns="http://schemas.openxmlformats.org/spreadsheetml/2006/main">
  <authors>
    <author>lmondaca</author>
    <author>321 Marcelo Hernandez</author>
  </authors>
  <commentList>
    <comment ref="AF22" authorId="0">
      <text>
        <r>
          <rPr>
            <b/>
            <sz val="9"/>
            <rFont val="Tahoma"/>
            <family val="2"/>
          </rPr>
          <t>lmondaca:</t>
        </r>
        <r>
          <rPr>
            <sz val="9"/>
            <rFont val="Tahoma"/>
            <family val="2"/>
          </rPr>
          <t xml:space="preserve">
25%
</t>
        </r>
      </text>
    </comment>
    <comment ref="AF23" authorId="0">
      <text>
        <r>
          <rPr>
            <b/>
            <sz val="9"/>
            <rFont val="Tahoma"/>
            <family val="2"/>
          </rPr>
          <t>lmondaca:</t>
        </r>
        <r>
          <rPr>
            <sz val="9"/>
            <rFont val="Tahoma"/>
            <family val="2"/>
          </rPr>
          <t xml:space="preserve">
12%
</t>
        </r>
      </text>
    </comment>
    <comment ref="AF24" authorId="0">
      <text>
        <r>
          <rPr>
            <b/>
            <sz val="9"/>
            <rFont val="Tahoma"/>
            <family val="2"/>
          </rPr>
          <t>lmondaca:</t>
        </r>
        <r>
          <rPr>
            <sz val="9"/>
            <rFont val="Tahoma"/>
            <family val="2"/>
          </rPr>
          <t xml:space="preserve">
17%</t>
        </r>
      </text>
    </comment>
    <comment ref="AF25" authorId="0">
      <text>
        <r>
          <rPr>
            <b/>
            <sz val="9"/>
            <rFont val="Tahoma"/>
            <family val="2"/>
          </rPr>
          <t>lmondaca:</t>
        </r>
        <r>
          <rPr>
            <sz val="9"/>
            <rFont val="Tahoma"/>
            <family val="2"/>
          </rPr>
          <t xml:space="preserve">
12%</t>
        </r>
      </text>
    </comment>
    <comment ref="AF26" authorId="0">
      <text>
        <r>
          <rPr>
            <b/>
            <sz val="9"/>
            <rFont val="Tahoma"/>
            <family val="2"/>
          </rPr>
          <t>lmondaca:</t>
        </r>
        <r>
          <rPr>
            <sz val="9"/>
            <rFont val="Tahoma"/>
            <family val="2"/>
          </rPr>
          <t xml:space="preserve">
23%</t>
        </r>
      </text>
    </comment>
    <comment ref="AF27" authorId="0">
      <text>
        <r>
          <rPr>
            <b/>
            <sz val="9"/>
            <rFont val="Tahoma"/>
            <family val="2"/>
          </rPr>
          <t>lmondaca:</t>
        </r>
        <r>
          <rPr>
            <sz val="9"/>
            <rFont val="Tahoma"/>
            <family val="2"/>
          </rPr>
          <t xml:space="preserve">
30%</t>
        </r>
      </text>
    </comment>
    <comment ref="AF29" authorId="0">
      <text>
        <r>
          <rPr>
            <b/>
            <sz val="9"/>
            <rFont val="Tahoma"/>
            <family val="2"/>
          </rPr>
          <t>lmondaca:</t>
        </r>
        <r>
          <rPr>
            <sz val="9"/>
            <rFont val="Tahoma"/>
            <family val="2"/>
          </rPr>
          <t xml:space="preserve">
11%</t>
        </r>
      </text>
    </comment>
    <comment ref="AF30" authorId="0">
      <text>
        <r>
          <rPr>
            <b/>
            <sz val="9"/>
            <rFont val="Tahoma"/>
            <family val="2"/>
          </rPr>
          <t>lmondaca:</t>
        </r>
        <r>
          <rPr>
            <sz val="9"/>
            <rFont val="Tahoma"/>
            <family val="2"/>
          </rPr>
          <t xml:space="preserve">
3%
</t>
        </r>
      </text>
    </comment>
    <comment ref="D2" authorId="1">
      <text>
        <r>
          <rPr>
            <b/>
            <sz val="9"/>
            <rFont val="Tahoma"/>
            <family val="2"/>
          </rPr>
          <t>Si una persona trabaja en más de un Centro, incorporarlo en todos los Centros donde presta sus servicios.</t>
        </r>
        <r>
          <rPr>
            <sz val="9"/>
            <rFont val="Tahoma"/>
            <family val="2"/>
          </rPr>
          <t xml:space="preserve">
</t>
        </r>
      </text>
    </comment>
    <comment ref="H2" authorId="1">
      <text>
        <r>
          <rPr>
            <b/>
            <sz val="9"/>
            <rFont val="Tahoma"/>
            <family val="2"/>
          </rPr>
          <t>Se utilizará reajuste de IPC 2,9%, según proyecciones de Banco Central de Chile.</t>
        </r>
        <r>
          <rPr>
            <sz val="9"/>
            <rFont val="Tahoma"/>
            <family val="2"/>
          </rPr>
          <t xml:space="preserve">
</t>
        </r>
      </text>
    </comment>
    <comment ref="R2" authorId="1">
      <text>
        <r>
          <rPr>
            <b/>
            <sz val="9"/>
            <rFont val="Tahoma"/>
            <family val="2"/>
          </rPr>
          <t>Si la persona trabaja en más de un Centro, indicar el % de su remuneración que deberá ser financiado por cada Centro.</t>
        </r>
      </text>
    </comment>
  </commentList>
</comments>
</file>

<file path=xl/sharedStrings.xml><?xml version="1.0" encoding="utf-8"?>
<sst xmlns="http://schemas.openxmlformats.org/spreadsheetml/2006/main" count="406" uniqueCount="293">
  <si>
    <t>ANEXO A</t>
  </si>
  <si>
    <t>APENDICE 2 AL ANEXO A</t>
  </si>
  <si>
    <t>ESTIMACION DE INGRESOS DE CENTRO DE BENEFICIO EDUCACIONAL</t>
  </si>
  <si>
    <t>REPARTICION:</t>
  </si>
  <si>
    <t>RESUMEN DE INGRESOS Y COSTOS DE LOS CENTROS DE BENEFICIO EDUCACIONALES</t>
  </si>
  <si>
    <t>ING. MATR.</t>
  </si>
  <si>
    <t>ING. MENS.</t>
  </si>
  <si>
    <t>ING.TOTAL</t>
  </si>
  <si>
    <t>COSTOS DIR</t>
  </si>
  <si>
    <t>C.IND. Dp.</t>
  </si>
  <si>
    <t>C. TOTAL</t>
  </si>
  <si>
    <t>EXCEDENTE</t>
  </si>
  <si>
    <t>DETALLE DE INGRESOS Y COSTOS DE LOS CENTROS DE BENEFICIO EDUCACIONALES</t>
  </si>
  <si>
    <t>Centro Beneficio</t>
  </si>
  <si>
    <t>Prestación [Unidad]</t>
  </si>
  <si>
    <t>Cálculo Ingreso</t>
  </si>
  <si>
    <t>Matrícula</t>
  </si>
  <si>
    <t>Mensualidad</t>
  </si>
  <si>
    <t>Casos Especiales</t>
  </si>
  <si>
    <t>Ingreso Anual por DL 3.500</t>
  </si>
  <si>
    <t>Ingresos
Matrícula</t>
  </si>
  <si>
    <t>Ingresos
Mensualidad</t>
  </si>
  <si>
    <t xml:space="preserve">Total Anual </t>
  </si>
  <si>
    <t>Tarifa [$/U]</t>
  </si>
  <si>
    <t>Unid. Anuales [Nr]</t>
  </si>
  <si>
    <t>Ingreso Anual [$]</t>
  </si>
  <si>
    <t>Jardín [Jornada Completa]</t>
  </si>
  <si>
    <t>Todos las Prestaciones</t>
  </si>
  <si>
    <t>Ing. Tot. Anual[$]</t>
  </si>
  <si>
    <t>APENDICE 3 AL ANEXO A</t>
  </si>
  <si>
    <t>ESTIMACION DE COSTOS POR CADA CENTRO DIRECTO DE BENEFICIO (JARDIN Y SALA CUNA)</t>
  </si>
  <si>
    <t>DEPARTAMENTO /DELEGACION:</t>
  </si>
  <si>
    <t>COSTOS FIJOS</t>
  </si>
  <si>
    <t xml:space="preserve">COSTOS VARIABLES </t>
  </si>
  <si>
    <t>TOTAL VARIABLES</t>
  </si>
  <si>
    <t>COSTOS DIRECTOS</t>
  </si>
  <si>
    <t>CENTRO BENEFICIO</t>
  </si>
  <si>
    <t>Item Gasto</t>
  </si>
  <si>
    <t>Costo [$]</t>
  </si>
  <si>
    <t>Costo Unit[$] Promedio</t>
  </si>
  <si>
    <t>Cant Unid [Nr]</t>
  </si>
  <si>
    <t>Total [$]</t>
  </si>
  <si>
    <t>Agua</t>
  </si>
  <si>
    <t>Gas</t>
  </si>
  <si>
    <t>Servicios Generales</t>
  </si>
  <si>
    <t>COSTOS TOTALES</t>
  </si>
  <si>
    <t xml:space="preserve">ESTIMACION DE COSTOS APOYO AREA EDUCACIONAL DEPARTAMENTO / DELEGACION </t>
  </si>
  <si>
    <t>REPARTICION</t>
  </si>
  <si>
    <t>COSTOS</t>
  </si>
  <si>
    <t>COSTOS INDIRECTOS (APOYO AREA EDUCACIONAL)</t>
  </si>
  <si>
    <t>APENDICE 5 AL ANEXO A</t>
  </si>
  <si>
    <t>TARIFAS PROPUESTAS PARA LOS CENTROS DE BENEFICIO DEL AREA EDUCACIONAL</t>
  </si>
  <si>
    <t>APENDICE 1 AL ANEXO A</t>
  </si>
  <si>
    <t>ESTUDIO DE PRECIOS DE MERCADO</t>
  </si>
  <si>
    <t>Meses/Año Salas Cuna</t>
  </si>
  <si>
    <t>Meses/Año Jardines Infantiles</t>
  </si>
  <si>
    <t>Total Año</t>
  </si>
  <si>
    <t>Mat + Mens* M/A</t>
  </si>
  <si>
    <t>Personal en Retiro</t>
  </si>
  <si>
    <t>Personal</t>
  </si>
  <si>
    <t>Sueldos y Sobresueldos (Personal Estable)</t>
  </si>
  <si>
    <t>Aportes Patronales</t>
  </si>
  <si>
    <t>Alumnos en Práctica</t>
  </si>
  <si>
    <t>Aguinaldos y Bonos (septiembre, diciembre, otros bonos)</t>
  </si>
  <si>
    <t>Prestaciones de Seguridad Social</t>
  </si>
  <si>
    <t>Finiquitos e Indemnizaciones</t>
  </si>
  <si>
    <t>Otros gastos en Personal</t>
  </si>
  <si>
    <t>Viáticos (Ej. comisiones de servicio; reuniones, revistas a centros, etc.)</t>
  </si>
  <si>
    <t>Sala Cuna Personal Ley 18.712 (obligaciòn legal funcionarias contratadas con hijos menores de 2 años)</t>
  </si>
  <si>
    <t>BIENES Y SERVICIOS DE CONSUMO</t>
  </si>
  <si>
    <t>Alimentos y Bebidas</t>
  </si>
  <si>
    <t>Alimentación funcionarios - Alumnos en Práctica.</t>
  </si>
  <si>
    <t>Textiles , Vestuario y Calzado</t>
  </si>
  <si>
    <t>Vestuario , Accesorios y Prendas Diversas (Ej.Uniformes personal)</t>
  </si>
  <si>
    <t>Calzado (del personal)</t>
  </si>
  <si>
    <t>Combustibles y Lubricantes</t>
  </si>
  <si>
    <t>Para maquinarias, Equipos de Producción (Ej. cortadoras de pasto, orilladoras,etc.)</t>
  </si>
  <si>
    <t>Para Calefacción (Ej.Estufas a Parafina)</t>
  </si>
  <si>
    <t>Materiales de Uso o Consumo</t>
  </si>
  <si>
    <t>Materiales de Oficina (Ej.Utiles de Escritorio, impresos de talonarios, boletas,comandas, formularios, etc.)</t>
  </si>
  <si>
    <t>Productos Farmaceúticos (Ej. Remedios botiquín: vitáminas, penicilina, aspirina, anti inflamatorios, dipirona,etc.)</t>
  </si>
  <si>
    <t>Materiales y útiles quirúrgicos (Ej. Jeringas, agujas, vendajes, alcohol, yodo, gasa, aldodón, suturas, guantes, etc.)</t>
  </si>
  <si>
    <t>Materiales y Utiles de Aseo (Todo producto destinado a ser consumido o usado en el aseo de los centros)</t>
  </si>
  <si>
    <t>Insumos, Repuestos y Accesorios Computacionales (Ej.Papel impresora, catridge, etc.)</t>
  </si>
  <si>
    <t xml:space="preserve">Materiales para Mantención y Reparación de Inmuebles (pinturas, maderas, pegamentos, cañerías, fitting, cerrajería, art. Eléctricos, aislantes, etc) </t>
  </si>
  <si>
    <t>Servicios Básicos</t>
  </si>
  <si>
    <t>Correo</t>
  </si>
  <si>
    <t>Telefónía Fija</t>
  </si>
  <si>
    <t>Telefonía Celular</t>
  </si>
  <si>
    <t>Acceso a Internet</t>
  </si>
  <si>
    <t>Enlaces de Telecomunicaciones (Ej.Tv Cable, Televisión satelital)</t>
  </si>
  <si>
    <t>Otros servicios básicos (Leña)</t>
  </si>
  <si>
    <t>Mantenimiento y Reparaciones</t>
  </si>
  <si>
    <t>Mantenimiento y Reparaciones de Edificaciones (Exteriores e interiores)</t>
  </si>
  <si>
    <t>Mantenimiento y Reparaciones de Máquinas y Equipos de Oficina (Ej.Calderas, Aire acondicionado, termos, TV,etc)</t>
  </si>
  <si>
    <t>Mantenimiento y Reparaciones de Maquinaria y Equipos de Producción (Ej.Equipos de cocina, refrigeradores, mantenedores, etc.)</t>
  </si>
  <si>
    <t>Mantenimiento y Reparaciones de de Equipos Informáticos</t>
  </si>
  <si>
    <t>Otros mantenciones y reparaciones</t>
  </si>
  <si>
    <t>Publicidad y Difusión</t>
  </si>
  <si>
    <t>Servicios de Publicidad (Ej. Avisos periòdicos, radio, TV  etc)</t>
  </si>
  <si>
    <t>Servicios de Impresión (Ej.Boletines, folletos, dipticos promocionales, etc)</t>
  </si>
  <si>
    <t>Otros servicios de publicidad</t>
  </si>
  <si>
    <t>Servicios de Aseo (Ej.Servicio externo de lavandería, extracción de basura municipal,etc)</t>
  </si>
  <si>
    <t>Servicios de Vigilancia (Ej.Servicios de seguridad y alarma contratados)</t>
  </si>
  <si>
    <t>Servicios de Mantención de jardines</t>
  </si>
  <si>
    <t>Suscripciones Técnicas (Periódicos y Revistas)</t>
  </si>
  <si>
    <t>Servicios Financieros y de Seguros</t>
  </si>
  <si>
    <t>Servicios Técnicos y Profesionales</t>
  </si>
  <si>
    <t>Cursos de capacitación (para el personal)</t>
  </si>
  <si>
    <t>Servicios Informáticos</t>
  </si>
  <si>
    <t>Certificaciones (calefont, higiene y seguridad, etc.)</t>
  </si>
  <si>
    <t>Otros servicios técnicos y profesionales</t>
  </si>
  <si>
    <t>Otros Gastos en Bienes y Servicios de Consumo</t>
  </si>
  <si>
    <t>Gastos Menores FO.FI. (Directiva D.G.F.A. Nº 02-DC/0201/22 Fecha Enero 2009)</t>
  </si>
  <si>
    <t>ADQUISICIÓN DE ACTIVOS NO FINANCIEROS</t>
  </si>
  <si>
    <t>PERSONAL</t>
  </si>
  <si>
    <t>Textiles  y Acabados Textiles (Ej.Cortinaje, alfombras, sábanas, frazadas, cobertores)</t>
  </si>
  <si>
    <t>Alimentación párvulos</t>
  </si>
  <si>
    <t>Fertilizantes, insecticidas, Fungicidas y otros  (Ej. Productos para fumigación y desratización, etc)</t>
  </si>
  <si>
    <t>Otros materiales, Repuestos y Utiles Diversos</t>
  </si>
  <si>
    <t>Derechos y tasas (gastos notariales, legalización de doctos. y similares, etc)</t>
  </si>
  <si>
    <t>Seguro Inmueble</t>
  </si>
  <si>
    <t>Seguro Escolar</t>
  </si>
  <si>
    <t>Menaje para oficina,  cocina y otros (Reposición vajilla, ollas, platos, etc.)</t>
  </si>
  <si>
    <t xml:space="preserve"> Mobiliario y Otros</t>
  </si>
  <si>
    <t xml:space="preserve"> Máquinas y Equipos</t>
  </si>
  <si>
    <t xml:space="preserve"> Equipos Informaticos</t>
  </si>
  <si>
    <t xml:space="preserve"> Programas Informaticos</t>
  </si>
  <si>
    <t xml:space="preserve"> Otros Activos no Financieros</t>
  </si>
  <si>
    <t>Materiales de Apoyo Educativo</t>
  </si>
  <si>
    <t>Personal por reemplazo (reemplazos EAC o EC no FF.PP. puesto que estos reemplazos se pagan con el sueldo del reemplazado)</t>
  </si>
  <si>
    <t xml:space="preserve">Electricidad </t>
  </si>
  <si>
    <t>Muebles para implementación de sala</t>
  </si>
  <si>
    <t xml:space="preserve"> Sueldos y Sobresueldos (Personal Estable)</t>
  </si>
  <si>
    <t xml:space="preserve"> Alimentación funcionarios, alumnos en practica.</t>
  </si>
  <si>
    <t xml:space="preserve"> Textiles,  vestuarios y calzado (uniforme del personal)</t>
  </si>
  <si>
    <t xml:space="preserve"> Para Calefacción (Estufas a Parafina)</t>
  </si>
  <si>
    <t xml:space="preserve"> Cursos de capacitación (para el personal)</t>
  </si>
  <si>
    <t xml:space="preserve"> Servicios Informáticos</t>
  </si>
  <si>
    <t xml:space="preserve"> Certificaciones (calefont, higiene y seguridad, etc.)</t>
  </si>
  <si>
    <t xml:space="preserve"> Otros servicios técnicos y profesionales</t>
  </si>
  <si>
    <t xml:space="preserve"> Gastos Menores (Directiva D.G.F.A. Nº 02-DC/0201/22 Fecha Enero 2009)</t>
  </si>
  <si>
    <t xml:space="preserve"> Materiales de Oficina (Utiles de Escritorio, impresos de talonarios, boletas,comandas, formularios)</t>
  </si>
  <si>
    <t xml:space="preserve"> Productos Farmaceúticos (Botiquines)</t>
  </si>
  <si>
    <t xml:space="preserve"> Materiales y Utiles de Aseo </t>
  </si>
  <si>
    <t xml:space="preserve"> Insumos, Repuestos y Accesorios Computacionales (Papel impresora, catridge)</t>
  </si>
  <si>
    <t xml:space="preserve"> Agua</t>
  </si>
  <si>
    <t xml:space="preserve"> Energía Eléctrica</t>
  </si>
  <si>
    <t xml:space="preserve"> Gas</t>
  </si>
  <si>
    <t xml:space="preserve"> Correo</t>
  </si>
  <si>
    <t xml:space="preserve"> Telefónía Fija</t>
  </si>
  <si>
    <t xml:space="preserve"> Telefonía Celular</t>
  </si>
  <si>
    <t xml:space="preserve"> Acceso a Internet</t>
  </si>
  <si>
    <t xml:space="preserve"> Enlaces de Telecomunicaciones (Tv Cable, Televisión satelital)</t>
  </si>
  <si>
    <t xml:space="preserve"> Otros Servicios Básicos (Leña)</t>
  </si>
  <si>
    <t xml:space="preserve"> Servicios de Publicidad (avisos, periódicos, radio, TV, etc.)</t>
  </si>
  <si>
    <t xml:space="preserve"> Servicios de Impresión (Boletines, folletos, dipticos promocionales)</t>
  </si>
  <si>
    <t xml:space="preserve"> Otros servicios de publicidad</t>
  </si>
  <si>
    <t>JARDIN INFANTIL "OLITAS DE MAR"</t>
  </si>
  <si>
    <t xml:space="preserve">TOTAL  DELBIENSAN </t>
  </si>
  <si>
    <t>DELBIENSAN</t>
  </si>
  <si>
    <t>Mantenimiento y Reparaciones de Mobiliarios y Otros (Mantenimiento y reparación mobiliario salas)</t>
  </si>
  <si>
    <t xml:space="preserve">Mantenimiento y Reparaciones de Otras Maquinarias y Equipos </t>
  </si>
  <si>
    <t>Productos Químicos (Ej. recarga de extintores)</t>
  </si>
  <si>
    <t>Servicios de Arriendo de Máquinas y Equipos</t>
  </si>
  <si>
    <t xml:space="preserve">Otros Gastos </t>
  </si>
  <si>
    <t>Pasajes, Fletes y Bodegajes (Ej. Movilizaciòn, locomoción, peajes,etc)</t>
  </si>
  <si>
    <t xml:space="preserve"> Otros Gastos (Provisiones, Mermas  y Castigos)</t>
  </si>
  <si>
    <t>Servicio de entretención para niños (ACTIV. EXTRAPROG.)</t>
  </si>
  <si>
    <t>APOYO DE VIDA</t>
  </si>
  <si>
    <t>Se considera impresión de libretas e informes.</t>
  </si>
  <si>
    <t>PROYECCIÓN IPC</t>
  </si>
  <si>
    <t>Ingresos Escuela de Verano</t>
  </si>
  <si>
    <t>ING. ESCUELA VERANO</t>
  </si>
  <si>
    <t>2 cajas tonner negro y 2 cajas tonner color (6 unidades cada caja)</t>
  </si>
  <si>
    <t>Considera reposición 05 botiquines ( termometros, Bialcohol, algodón, povidona, árnica)</t>
  </si>
  <si>
    <t>Personal Servicio Activo Armada y otras FFAA</t>
  </si>
  <si>
    <t>Gendarmeria y PDI</t>
  </si>
  <si>
    <t>REAJUSTE</t>
  </si>
  <si>
    <t xml:space="preserve">OCUPACION </t>
  </si>
  <si>
    <t>TARIFAS 2015</t>
  </si>
  <si>
    <t>TARIFAS 2016</t>
  </si>
  <si>
    <t>OCUPACION                      2016</t>
  </si>
  <si>
    <t>OCUPACION            2015</t>
  </si>
  <si>
    <r>
      <t>Jornada Completa</t>
    </r>
    <r>
      <rPr>
        <b/>
        <sz val="14"/>
        <color indexed="10"/>
        <rFont val="Arial Narrow"/>
        <family val="2"/>
      </rPr>
      <t xml:space="preserve">   62</t>
    </r>
  </si>
  <si>
    <r>
      <t xml:space="preserve">Media Jornada    </t>
    </r>
    <r>
      <rPr>
        <b/>
        <sz val="14"/>
        <color indexed="10"/>
        <rFont val="Arial Narrow"/>
        <family val="2"/>
      </rPr>
      <t>4</t>
    </r>
  </si>
  <si>
    <r>
      <t xml:space="preserve">Media Jornada con Colación y Almuerzo </t>
    </r>
    <r>
      <rPr>
        <sz val="16"/>
        <color indexed="10"/>
        <rFont val="Arial Narrow"/>
        <family val="2"/>
      </rPr>
      <t xml:space="preserve"> </t>
    </r>
    <r>
      <rPr>
        <b/>
        <sz val="14"/>
        <color indexed="10"/>
        <rFont val="Arial Narrow"/>
        <family val="2"/>
      </rPr>
      <t>4</t>
    </r>
  </si>
  <si>
    <r>
      <t xml:space="preserve">Media Jornada    </t>
    </r>
    <r>
      <rPr>
        <b/>
        <sz val="14"/>
        <color indexed="10"/>
        <rFont val="Arial Narrow"/>
        <family val="2"/>
      </rPr>
      <t>8</t>
    </r>
  </si>
  <si>
    <r>
      <t>Jornada Completa</t>
    </r>
    <r>
      <rPr>
        <b/>
        <sz val="14"/>
        <color indexed="10"/>
        <rFont val="Arial Narrow"/>
        <family val="2"/>
      </rPr>
      <t xml:space="preserve">   63</t>
    </r>
  </si>
  <si>
    <r>
      <t xml:space="preserve">Media Jornada con Colación y Almuerzo </t>
    </r>
    <r>
      <rPr>
        <sz val="16"/>
        <color indexed="10"/>
        <rFont val="Arial Narrow"/>
        <family val="2"/>
      </rPr>
      <t xml:space="preserve"> </t>
    </r>
    <r>
      <rPr>
        <b/>
        <sz val="14"/>
        <color indexed="10"/>
        <rFont val="Arial Narrow"/>
        <family val="2"/>
      </rPr>
      <t>6</t>
    </r>
  </si>
  <si>
    <t>Se considera provisión de fondos del 1% sobre remuneración anual 2017 proyectada</t>
  </si>
  <si>
    <t>Considera combustible y lubricantes para máquina de cortar pasto</t>
  </si>
  <si>
    <t>Se considera servicio de control de plagas y desratización costo mensual $ 80.000.-</t>
  </si>
  <si>
    <t>Considera reposición de 30 bandejas ($3,500 c/u)</t>
  </si>
  <si>
    <t>Pintado interior de salas</t>
  </si>
  <si>
    <t>Se consideran $1.000 mensuales por cada niño (79)</t>
  </si>
  <si>
    <t>Considera 2 alumnos en practica por 8 meses y 8 FP por 11 meses</t>
  </si>
  <si>
    <t>Considera recarga de 4 extintores $20.000 c/u</t>
  </si>
  <si>
    <t>Se considera contratación de servicio de Internet con un costo mensual de $ 35.000</t>
  </si>
  <si>
    <t>JARDIN INFANTIL "FAROLITOS" (EJERCITO)</t>
  </si>
  <si>
    <t>JARDIN INFANTIL "LOS DELFINES" (ARMADA / PRIZONA)</t>
  </si>
  <si>
    <t>JARDIN INFANTIL "BILIBRI" (PARTICULAR)</t>
  </si>
  <si>
    <t>OCUPACION                      2017</t>
  </si>
  <si>
    <r>
      <t xml:space="preserve">Media Jornada   </t>
    </r>
    <r>
      <rPr>
        <b/>
        <sz val="14"/>
        <color indexed="10"/>
        <rFont val="Arial Narrow"/>
        <family val="2"/>
      </rPr>
      <t xml:space="preserve"> 3</t>
    </r>
  </si>
  <si>
    <r>
      <t xml:space="preserve">Media Jornada con Colación y Almuerzo </t>
    </r>
    <r>
      <rPr>
        <b/>
        <sz val="14"/>
        <color indexed="10"/>
        <rFont val="Arial Narrow"/>
        <family val="2"/>
      </rPr>
      <t xml:space="preserve"> 10</t>
    </r>
  </si>
  <si>
    <r>
      <t xml:space="preserve">Jardín [Media Jornada]  </t>
    </r>
    <r>
      <rPr>
        <b/>
        <sz val="14"/>
        <color indexed="10"/>
        <rFont val="Arial Narrow"/>
        <family val="2"/>
      </rPr>
      <t>2</t>
    </r>
  </si>
  <si>
    <t>Asistencia de 01 Educadora a Reunión Anual de Directoras (3 c/p y 1s/p), según valores autorizados por contralorias reajustados en un 3,7%</t>
  </si>
  <si>
    <t>Valor Raciión $ 573,75, Se considera a 77 párvulos con alimentación por 10 meses, más 25 párvulos escuela de verana por 01 mes. (Adquisición de por compras realizadas en  supermercado, verduleria, y mercado público)</t>
  </si>
  <si>
    <t>Útiles de aseo de dependencias; baños, salas, cocina, áreas comunes, año 2015 gasto total $ 1.300.000 (se refleja menor gasto en contabilidad por aporte extraordinario de asig. AFL otras Reparticiones), año  2016 $ 2.800.000, para el 2018 se reajusta en un 3,7%</t>
  </si>
  <si>
    <t>Jardín [Media Jornada]</t>
  </si>
  <si>
    <t>JARDIN INFANTIL "CARACALITO"                (ARMADA / PRIZONA)</t>
  </si>
  <si>
    <r>
      <t>Jornada Completa</t>
    </r>
    <r>
      <rPr>
        <b/>
        <sz val="14"/>
        <color indexed="10"/>
        <rFont val="Arial Narrow"/>
        <family val="2"/>
      </rPr>
      <t xml:space="preserve">   64</t>
    </r>
  </si>
  <si>
    <t>Valor ración proyectada 2018 $ 1.790</t>
  </si>
  <si>
    <t>N°</t>
  </si>
  <si>
    <t>DEPTO./DELEG.</t>
  </si>
  <si>
    <t>Nombre del Trabajador</t>
  </si>
  <si>
    <t>Ocupación / Cargo</t>
  </si>
  <si>
    <t>Total Haberes mensual</t>
  </si>
  <si>
    <t>Reajuste (3,7%)</t>
  </si>
  <si>
    <t>Total Haberes mensual reajustado</t>
  </si>
  <si>
    <t>Aporte Patronal</t>
  </si>
  <si>
    <t>Total Aporte Patronal Reajustado</t>
  </si>
  <si>
    <t>Total Haberes Anual reajustado</t>
  </si>
  <si>
    <t>Total Aporte Patronal reajustado</t>
  </si>
  <si>
    <t>Aguinaldos anual reajustado</t>
  </si>
  <si>
    <t>Bonos anual reajustado</t>
  </si>
  <si>
    <t>Remuneración Total Anual</t>
  </si>
  <si>
    <t>Nombre de Unidad de Negocio</t>
  </si>
  <si>
    <t>% Financiado por la Unidad de Negocio</t>
  </si>
  <si>
    <t>Nombre del Trabajador (ADM. CENTRAL)</t>
  </si>
  <si>
    <t>Ocupación  / Cargo</t>
  </si>
  <si>
    <t>División / Unidad</t>
  </si>
  <si>
    <r>
      <rPr>
        <b/>
        <sz val="10"/>
        <color indexed="9"/>
        <rFont val="Arial"/>
        <family val="2"/>
      </rPr>
      <t>% TOTAL</t>
    </r>
  </si>
  <si>
    <t>VIDAL ALVAREZ EDILIA</t>
  </si>
  <si>
    <t>ENCARGADA DE FINANZAS</t>
  </si>
  <si>
    <t>FINANZAS</t>
  </si>
  <si>
    <t>FLORES VASQUEZ MYRIAM</t>
  </si>
  <si>
    <t>AYUDANTE DE FINANZAS</t>
  </si>
  <si>
    <t>LEÓN BRIONES GILDA DEL CARMEN</t>
  </si>
  <si>
    <t>ADQUISICIONES</t>
  </si>
  <si>
    <t>POR CUBRIR/ X CAPELLAN</t>
  </si>
  <si>
    <t>ENCARGADO ACTIVO FIJO</t>
  </si>
  <si>
    <t>POR CUBRIR/ X SO CHAMORRO</t>
  </si>
  <si>
    <t>FUENTES PAILLACAR ADELA ELIZABETH</t>
  </si>
  <si>
    <t>ENCARGADO DE RECURSOS HUMANOS</t>
  </si>
  <si>
    <t>RECURSOS HUMANOS</t>
  </si>
  <si>
    <t>QUIROZ ORTEGA SERGIO</t>
  </si>
  <si>
    <t>INSPECTOR DE OBRAS</t>
  </si>
  <si>
    <t>HABITACIONAL</t>
  </si>
  <si>
    <t>TORRES GALAZ PABLO</t>
  </si>
  <si>
    <t>GASFITER</t>
  </si>
  <si>
    <t>REYES OYARZUN JORGE</t>
  </si>
  <si>
    <t>ENCARGADO CASAS FISCALES</t>
  </si>
  <si>
    <t>PULGAR MONTECINO MACARENA SUSANA</t>
  </si>
  <si>
    <t>SECRETARIA CASAS FISCALES</t>
  </si>
  <si>
    <t>VASQUEZ MOLINA MOISES</t>
  </si>
  <si>
    <t>CARPINTERO</t>
  </si>
  <si>
    <t>JARDIN</t>
  </si>
  <si>
    <t>ALARCON HERMOSILLA CONSTANZA</t>
  </si>
  <si>
    <t>EDUCADORA DE PARVULOS</t>
  </si>
  <si>
    <t>DUARTE ORDÓÑEZ RACHEL FRANCISCA</t>
  </si>
  <si>
    <t>JELDRES CONTRERAS JACQUELINE DEL CARM</t>
  </si>
  <si>
    <t>TECNICO DE PARVULOS</t>
  </si>
  <si>
    <t>MALDONADO FERNÁNDEZ MARÍA JOSÉ</t>
  </si>
  <si>
    <t>GAJARDO SAN MARTIN JOHANNA LILIANA</t>
  </si>
  <si>
    <t>FUENTES HIDALGO LISSETTE ANDREA</t>
  </si>
  <si>
    <t>SOTO SANDOVAL JAVIERA ANDREA</t>
  </si>
  <si>
    <t>MANIPULADORA DE ALIMENTOS</t>
  </si>
  <si>
    <t>% HH EN ASISTENCIA HABITACIONAL</t>
  </si>
  <si>
    <t>% HH EN ASISTENCIA SOCIAL</t>
  </si>
  <si>
    <t>% HH EN CASA DE HUÉSPEDES DE OFICIALES</t>
  </si>
  <si>
    <t>% HH EN CASA DE HUÉSPEDES GENTE DE MAR</t>
  </si>
  <si>
    <t>% HH EN     PISCINAS</t>
  </si>
  <si>
    <t>% HH EN ASISTENCIA EDUCACIONAL</t>
  </si>
  <si>
    <t>% HH EN ASISTENCIA COMERCIAL</t>
  </si>
  <si>
    <t>$ ADMINISTRACIÓN CENTRAL</t>
  </si>
  <si>
    <t>% HH EN ADMINISTRACIÓN CENTRAL</t>
  </si>
  <si>
    <t>$          ASISTENCIA HABITACIONAL</t>
  </si>
  <si>
    <t>% HH EN ASISTENCIA JURÍDICA</t>
  </si>
  <si>
    <t>$              ASISTENCIA JURÍDICA</t>
  </si>
  <si>
    <t>$              ASISTENCIA SOCIAL</t>
  </si>
  <si>
    <t>$                           CASA DE HUÉSPEDES DE OFICIALES</t>
  </si>
  <si>
    <t>$                           CASA DE HUÉSPEDES GENTE DE MAR</t>
  </si>
  <si>
    <t>$                       PISCINAS</t>
  </si>
  <si>
    <t>$                                   ASISTENCIA EDUCACIONAL</t>
  </si>
  <si>
    <t>$                                   ASISTENCIA COMERCIAL</t>
  </si>
  <si>
    <t>NN REEMPLAZO EC DEL REAL AB A DIC</t>
  </si>
  <si>
    <t>eliminado delantal y buzo para 14 personas ($23.000 c/u)</t>
  </si>
  <si>
    <t>diferencia</t>
  </si>
  <si>
    <r>
      <t xml:space="preserve">Jardín [Media Jornada extendida]  </t>
    </r>
    <r>
      <rPr>
        <b/>
        <sz val="14"/>
        <color indexed="10"/>
        <rFont val="Arial Narrow"/>
        <family val="2"/>
      </rPr>
      <t>4</t>
    </r>
  </si>
  <si>
    <t>media jornada extendida 4</t>
  </si>
  <si>
    <t>Reajuste (3%)</t>
  </si>
  <si>
    <r>
      <t>Jardín [Jornada Completa]</t>
    </r>
    <r>
      <rPr>
        <b/>
        <sz val="14"/>
        <color indexed="10"/>
        <rFont val="Arial Narrow"/>
        <family val="2"/>
      </rPr>
      <t xml:space="preserve">  75</t>
    </r>
  </si>
</sst>
</file>

<file path=xl/styles.xml><?xml version="1.0" encoding="utf-8"?>
<styleSheet xmlns="http://schemas.openxmlformats.org/spreadsheetml/2006/main">
  <numFmts count="3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_-;&quot;-$&quot;* #,##0.00_-;_-\$* \-??_-;_-@_-"/>
    <numFmt numFmtId="165" formatCode="_-\$* #,##0_-;&quot;-$&quot;* #,##0_-;_-\$* \-_-;_-@_-"/>
    <numFmt numFmtId="166" formatCode="\$#,##0;[Red]&quot;-$&quot;#,##0"/>
    <numFmt numFmtId="167" formatCode="\$#,##0_);[Red]&quot;($&quot;#,##0\)"/>
    <numFmt numFmtId="168" formatCode="_-* #,##0.00_-;\-* #,##0.00_-;_-* \-??_-;_-@_-"/>
    <numFmt numFmtId="169" formatCode="_-* #,##0.0_-;\-* #,##0.0_-;_-* \-??_-;_-@_-"/>
    <numFmt numFmtId="170" formatCode="_-* #,##0_-;\-* #,##0_-;_-* \-??_-;_-@_-"/>
    <numFmt numFmtId="171" formatCode="_(* #,##0_);_(* \(#,##0\);_(* &quot;-&quot;_);_(@_)"/>
    <numFmt numFmtId="172" formatCode="_-&quot;$&quot;* #,##0.00_-;\-&quot;$&quot;* #,##0.00_-;_-&quot;$&quot;* &quot;-&quot;??_-;_-@_-"/>
    <numFmt numFmtId="173" formatCode="&quot;$&quot;#,##0_);[Red]\(&quot;$&quot;#,##0\)"/>
    <numFmt numFmtId="174" formatCode="[$$-340A]\ #,##0"/>
    <numFmt numFmtId="175" formatCode="&quot;$&quot;#,##0"/>
    <numFmt numFmtId="176" formatCode="0;[Red]0"/>
    <numFmt numFmtId="177" formatCode="[$$-340A]\ #,##0;[Red][$$-340A]\ #,##0"/>
    <numFmt numFmtId="178" formatCode="0.0%"/>
    <numFmt numFmtId="179" formatCode="_-\$* #,##0_-;&quot;-$&quot;* #,##0_-;_-\$* \-??_-;_-@_-"/>
    <numFmt numFmtId="180" formatCode="_-* #,##0.000_-;\-* #,##0.000_-;_-* \-??_-;_-@_-"/>
    <numFmt numFmtId="181" formatCode="0.0"/>
    <numFmt numFmtId="182" formatCode="0.000"/>
    <numFmt numFmtId="183" formatCode="_-* #,##0.000_-;\-* #,##0.000_-;_-* &quot;-&quot;???_-;_-@_-"/>
    <numFmt numFmtId="184" formatCode="_-\$* #,##0.000_-;&quot;-$&quot;* #,##0.000_-;_-\$* \-??_-;_-@_-"/>
    <numFmt numFmtId="185" formatCode="_-\$* #,##0.0_-;&quot;-$&quot;* #,##0.0_-;_-\$* \-??_-;_-@_-"/>
    <numFmt numFmtId="186" formatCode="&quot;$&quot;#,##0.0"/>
    <numFmt numFmtId="187" formatCode="&quot;$&quot;#,##0.00"/>
    <numFmt numFmtId="188" formatCode="&quot;$&quot;#,##0.000"/>
    <numFmt numFmtId="189" formatCode="&quot;$&quot;\ #,##0"/>
    <numFmt numFmtId="190" formatCode="_-* #,##0_-;\-* #,##0_-;_-* &quot;-&quot;??_-;_-@_-"/>
    <numFmt numFmtId="191" formatCode="&quot;$&quot;\ #,##0.0"/>
  </numFmts>
  <fonts count="85">
    <font>
      <sz val="10"/>
      <name val="Arial"/>
      <family val="2"/>
    </font>
    <font>
      <sz val="10"/>
      <name val="Arial Narrow"/>
      <family val="2"/>
    </font>
    <font>
      <b/>
      <sz val="10"/>
      <name val="Arial Narrow"/>
      <family val="2"/>
    </font>
    <font>
      <b/>
      <u val="single"/>
      <sz val="10"/>
      <name val="Arial Narrow"/>
      <family val="2"/>
    </font>
    <font>
      <b/>
      <sz val="10"/>
      <color indexed="8"/>
      <name val="Arial Narrow"/>
      <family val="2"/>
    </font>
    <font>
      <b/>
      <sz val="10"/>
      <color indexed="9"/>
      <name val="Arial Narrow"/>
      <family val="2"/>
    </font>
    <font>
      <sz val="10"/>
      <color indexed="8"/>
      <name val="Arial Narrow"/>
      <family val="2"/>
    </font>
    <font>
      <sz val="12"/>
      <name val="Arial Narrow"/>
      <family val="2"/>
    </font>
    <font>
      <b/>
      <sz val="12"/>
      <name val="Arial Narrow"/>
      <family val="2"/>
    </font>
    <font>
      <sz val="12"/>
      <name val="Arial"/>
      <family val="2"/>
    </font>
    <font>
      <b/>
      <sz val="14"/>
      <name val="Arial Narrow"/>
      <family val="2"/>
    </font>
    <font>
      <sz val="8"/>
      <name val="Arial"/>
      <family val="2"/>
    </font>
    <font>
      <b/>
      <sz val="10"/>
      <name val="Arial"/>
      <family val="2"/>
    </font>
    <font>
      <b/>
      <sz val="14"/>
      <color indexed="10"/>
      <name val="Arial Narrow"/>
      <family val="2"/>
    </font>
    <font>
      <u val="single"/>
      <sz val="10"/>
      <name val="Arial Narrow"/>
      <family val="2"/>
    </font>
    <font>
      <sz val="16"/>
      <color indexed="10"/>
      <name val="Arial Narrow"/>
      <family val="2"/>
    </font>
    <font>
      <sz val="9"/>
      <name val="Arial"/>
      <family val="2"/>
    </font>
    <font>
      <b/>
      <sz val="9"/>
      <name val="Arial"/>
      <family val="2"/>
    </font>
    <font>
      <b/>
      <sz val="10"/>
      <color indexed="9"/>
      <name val="Arial"/>
      <family val="2"/>
    </font>
    <font>
      <b/>
      <sz val="9"/>
      <name val="Tahoma"/>
      <family val="2"/>
    </font>
    <font>
      <sz val="9"/>
      <name val="Tahoma"/>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55"/>
      <name val="Calibri"/>
      <family val="2"/>
    </font>
    <font>
      <b/>
      <sz val="18"/>
      <color indexed="62"/>
      <name val="Cambria"/>
      <family val="2"/>
    </font>
    <font>
      <b/>
      <sz val="13"/>
      <color indexed="62"/>
      <name val="Calibri"/>
      <family val="2"/>
    </font>
    <font>
      <b/>
      <sz val="11"/>
      <color indexed="8"/>
      <name val="Calibri"/>
      <family val="2"/>
    </font>
    <font>
      <sz val="10"/>
      <color indexed="30"/>
      <name val="Arial Narrow"/>
      <family val="2"/>
    </font>
    <font>
      <sz val="10"/>
      <color indexed="10"/>
      <name val="Arial Narrow"/>
      <family val="2"/>
    </font>
    <font>
      <b/>
      <sz val="20"/>
      <color indexed="17"/>
      <name val="Arial Narrow"/>
      <family val="2"/>
    </font>
    <font>
      <b/>
      <sz val="18"/>
      <color indexed="17"/>
      <name val="Arial"/>
      <family val="2"/>
    </font>
    <font>
      <b/>
      <sz val="18"/>
      <color indexed="17"/>
      <name val="Arial Narrow"/>
      <family val="2"/>
    </font>
    <font>
      <b/>
      <sz val="10"/>
      <color indexed="10"/>
      <name val="Arial Narrow"/>
      <family val="2"/>
    </font>
    <font>
      <b/>
      <sz val="8"/>
      <color indexed="9"/>
      <name val="Arial"/>
      <family val="2"/>
    </font>
    <font>
      <sz val="10"/>
      <color indexed="10"/>
      <name val="Arial"/>
      <family val="2"/>
    </font>
    <font>
      <sz val="9"/>
      <color indexed="10"/>
      <name val="Arial"/>
      <family val="2"/>
    </font>
    <font>
      <sz val="8"/>
      <color indexed="10"/>
      <name val="Arial"/>
      <family val="2"/>
    </font>
    <font>
      <b/>
      <sz val="10"/>
      <color indexed="30"/>
      <name val="Arial"/>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70C0"/>
      <name val="Arial Narrow"/>
      <family val="2"/>
    </font>
    <font>
      <sz val="10"/>
      <color rgb="FFFF0000"/>
      <name val="Arial Narrow"/>
      <family val="2"/>
    </font>
    <font>
      <b/>
      <sz val="20"/>
      <color rgb="FF00B050"/>
      <name val="Arial Narrow"/>
      <family val="2"/>
    </font>
    <font>
      <b/>
      <sz val="18"/>
      <color rgb="FF00B050"/>
      <name val="Arial"/>
      <family val="2"/>
    </font>
    <font>
      <b/>
      <sz val="18"/>
      <color rgb="FF00B050"/>
      <name val="Arial Narrow"/>
      <family val="2"/>
    </font>
    <font>
      <b/>
      <sz val="10"/>
      <color rgb="FFFF0000"/>
      <name val="Arial Narrow"/>
      <family val="2"/>
    </font>
    <font>
      <b/>
      <sz val="10"/>
      <color theme="0"/>
      <name val="Arial"/>
      <family val="2"/>
    </font>
    <font>
      <b/>
      <sz val="8"/>
      <color theme="0"/>
      <name val="Arial"/>
      <family val="2"/>
    </font>
    <font>
      <b/>
      <sz val="10"/>
      <color rgb="FF0070C0"/>
      <name val="Arial"/>
      <family val="2"/>
    </font>
    <font>
      <sz val="9"/>
      <color rgb="FFFF0000"/>
      <name val="Arial"/>
      <family val="2"/>
    </font>
    <font>
      <sz val="8"/>
      <color rgb="FFFF0000"/>
      <name val="Arial"/>
      <family val="2"/>
    </font>
    <font>
      <sz val="10"/>
      <color rgb="FFFF0000"/>
      <name val="Arial"/>
      <family val="2"/>
    </font>
    <font>
      <b/>
      <sz val="8"/>
      <name val="Arial"/>
      <family val="2"/>
    </font>
  </fonts>
  <fills count="7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58"/>
        <bgColor indexed="64"/>
      </patternFill>
    </fill>
    <fill>
      <patternFill patternType="solid">
        <fgColor indexed="51"/>
        <bgColor indexed="64"/>
      </patternFill>
    </fill>
    <fill>
      <patternFill patternType="solid">
        <fgColor indexed="42"/>
        <bgColor indexed="64"/>
      </patternFill>
    </fill>
    <fill>
      <patternFill patternType="solid">
        <fgColor indexed="9"/>
        <bgColor indexed="64"/>
      </patternFill>
    </fill>
    <fill>
      <patternFill patternType="solid">
        <fgColor indexed="45"/>
        <bgColor indexed="64"/>
      </patternFill>
    </fill>
    <fill>
      <patternFill patternType="solid">
        <fgColor indexed="43"/>
        <bgColor indexed="64"/>
      </patternFill>
    </fill>
    <fill>
      <patternFill patternType="solid">
        <fgColor indexed="41"/>
        <bgColor indexed="64"/>
      </patternFill>
    </fill>
    <fill>
      <patternFill patternType="solid">
        <fgColor theme="0"/>
        <bgColor indexed="64"/>
      </patternFill>
    </fill>
    <fill>
      <patternFill patternType="solid">
        <fgColor indexed="45"/>
        <bgColor indexed="64"/>
      </patternFill>
    </fill>
    <fill>
      <patternFill patternType="lightUp">
        <fgColor indexed="55"/>
        <bgColor indexed="23"/>
      </patternFill>
    </fill>
    <fill>
      <patternFill patternType="solid">
        <fgColor theme="0"/>
        <bgColor indexed="64"/>
      </patternFill>
    </fill>
    <fill>
      <patternFill patternType="solid">
        <fgColor indexed="31"/>
        <bgColor indexed="64"/>
      </patternFill>
    </fill>
    <fill>
      <patternFill patternType="solid">
        <fgColor indexed="27"/>
        <bgColor indexed="64"/>
      </patternFill>
    </fill>
    <fill>
      <patternFill patternType="solid">
        <fgColor theme="0"/>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8" tint="0.5999900102615356"/>
        <bgColor indexed="64"/>
      </patternFill>
    </fill>
    <fill>
      <patternFill patternType="solid">
        <fgColor theme="8" tint="0.5999900102615356"/>
        <bgColor indexed="64"/>
      </patternFill>
    </fill>
    <fill>
      <patternFill patternType="solid">
        <fgColor theme="5" tint="-0.24997000396251678"/>
        <bgColor indexed="64"/>
      </patternFill>
    </fill>
    <fill>
      <patternFill patternType="solid">
        <fgColor rgb="FF0070C0"/>
        <bgColor indexed="64"/>
      </patternFill>
    </fill>
    <fill>
      <patternFill patternType="solid">
        <fgColor rgb="FF002060"/>
        <bgColor indexed="64"/>
      </patternFill>
    </fill>
    <fill>
      <patternFill patternType="solid">
        <fgColor rgb="FFFFFFFF"/>
        <bgColor indexed="64"/>
      </patternFill>
    </fill>
    <fill>
      <patternFill patternType="solid">
        <fgColor theme="3" tint="0.39998000860214233"/>
        <bgColor indexed="64"/>
      </patternFill>
    </fill>
    <fill>
      <patternFill patternType="solid">
        <fgColor theme="9" tint="-0.24997000396251678"/>
        <bgColor indexed="64"/>
      </patternFill>
    </fill>
    <fill>
      <patternFill patternType="solid">
        <fgColor rgb="FFFFFF00"/>
        <bgColor indexed="64"/>
      </patternFill>
    </fill>
    <fill>
      <patternFill patternType="solid">
        <fgColor rgb="FF32D816"/>
        <bgColor indexed="64"/>
      </patternFill>
    </fill>
    <fill>
      <patternFill patternType="solid">
        <fgColor rgb="FFFFFFFF"/>
        <bgColor indexed="64"/>
      </patternFill>
    </fill>
    <fill>
      <patternFill patternType="solid">
        <fgColor indexed="31"/>
        <bgColor indexed="64"/>
      </patternFill>
    </fill>
    <fill>
      <patternFill patternType="lightUp">
        <bgColor indexed="31"/>
      </patternFill>
    </fill>
    <fill>
      <patternFill patternType="solid">
        <fgColor indexed="47"/>
        <bgColor indexed="64"/>
      </patternFill>
    </fill>
    <fill>
      <patternFill patternType="solid">
        <fgColor indexed="47"/>
        <bgColor indexed="64"/>
      </patternFill>
    </fill>
    <fill>
      <patternFill patternType="solid">
        <fgColor indexed="47"/>
        <bgColor indexed="64"/>
      </patternFill>
    </fill>
    <fill>
      <patternFill patternType="solid">
        <fgColor indexed="9"/>
        <bgColor indexed="64"/>
      </patternFill>
    </fill>
    <fill>
      <patternFill patternType="solid">
        <fgColor rgb="FFFFFFFF"/>
        <bgColor indexed="64"/>
      </patternFill>
    </fill>
    <fill>
      <patternFill patternType="solid">
        <fgColor rgb="FF32D816"/>
        <bgColor indexed="64"/>
      </patternFill>
    </fill>
    <fill>
      <patternFill patternType="solid">
        <fgColor indexed="13"/>
        <bgColor indexed="64"/>
      </patternFill>
    </fill>
    <fill>
      <patternFill patternType="solid">
        <fgColor indexed="22"/>
        <bgColor indexed="64"/>
      </patternFill>
    </fill>
  </fills>
  <borders count="1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color indexed="63"/>
      </bottom>
    </border>
    <border>
      <left style="thin"/>
      <right style="thin"/>
      <top style="thin"/>
      <bottom style="thin"/>
    </border>
    <border>
      <left style="thin"/>
      <right/>
      <top style="thin"/>
      <bottom style="thin"/>
    </border>
    <border>
      <left style="thin"/>
      <right style="thin"/>
      <top style="thin"/>
      <bottom style="medium"/>
    </border>
    <border>
      <left style="medium"/>
      <right style="thin"/>
      <top style="medium"/>
      <bottom style="medium"/>
    </border>
    <border>
      <left style="thin"/>
      <right style="thin"/>
      <top style="medium"/>
      <bottom style="medium"/>
    </border>
    <border>
      <left style="thin">
        <color indexed="8"/>
      </left>
      <right style="medium"/>
      <top style="thin">
        <color indexed="8"/>
      </top>
      <bottom style="thin">
        <color indexed="8"/>
      </botto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medium"/>
      <right style="thin">
        <color indexed="8"/>
      </right>
      <top style="thin">
        <color indexed="8"/>
      </top>
      <bottom style="thin">
        <color indexed="8"/>
      </bottom>
    </border>
    <border>
      <left style="medium"/>
      <right style="thin">
        <color indexed="8"/>
      </right>
      <top>
        <color indexed="63"/>
      </top>
      <bottom style="thin">
        <color indexed="8"/>
      </bottom>
    </border>
    <border>
      <left style="thin">
        <color indexed="8"/>
      </left>
      <right style="medium"/>
      <top>
        <color indexed="63"/>
      </top>
      <bottom style="thin">
        <color indexed="8"/>
      </bottom>
    </border>
    <border>
      <left style="medium"/>
      <right style="thin">
        <color indexed="8"/>
      </right>
      <top style="thin">
        <color indexed="8"/>
      </top>
      <bottom>
        <color indexed="63"/>
      </bottom>
    </border>
    <border>
      <left style="thin">
        <color indexed="8"/>
      </left>
      <right style="medium"/>
      <top style="thin">
        <color indexed="8"/>
      </top>
      <bottom>
        <color indexed="63"/>
      </bottom>
    </border>
    <border>
      <left style="thin"/>
      <right style="thin">
        <color indexed="8"/>
      </right>
      <top style="thin"/>
      <bottom style="thin"/>
    </border>
    <border>
      <left style="thin">
        <color indexed="8"/>
      </left>
      <right style="thin">
        <color indexed="8"/>
      </right>
      <top style="thin"/>
      <bottom style="thin"/>
    </border>
    <border>
      <left style="thin">
        <color indexed="8"/>
      </left>
      <right style="thin"/>
      <top style="thin"/>
      <bottom style="thin"/>
    </border>
    <border>
      <left style="medium"/>
      <right style="thin">
        <color indexed="8"/>
      </right>
      <top>
        <color indexed="63"/>
      </top>
      <bottom>
        <color indexed="63"/>
      </bottom>
    </border>
    <border>
      <left style="thin">
        <color indexed="8"/>
      </left>
      <right style="medium"/>
      <top>
        <color indexed="63"/>
      </top>
      <bottom>
        <color indexed="63"/>
      </bottom>
    </border>
    <border>
      <left style="thin"/>
      <right>
        <color indexed="63"/>
      </right>
      <top style="thin"/>
      <bottom style="medium"/>
    </border>
    <border>
      <left style="thin"/>
      <right>
        <color indexed="63"/>
      </right>
      <top style="medium"/>
      <bottom style="medium"/>
    </border>
    <border>
      <left style="medium"/>
      <right style="thin"/>
      <top style="thin"/>
      <bottom style="medium"/>
    </border>
    <border>
      <left style="thin"/>
      <right style="medium"/>
      <top style="thin"/>
      <bottom style="medium"/>
    </border>
    <border>
      <left style="thin"/>
      <right style="medium"/>
      <top style="medium"/>
      <bottom style="medium"/>
    </border>
    <border>
      <left style="thin"/>
      <right>
        <color indexed="63"/>
      </right>
      <top style="medium"/>
      <bottom style="thin"/>
    </border>
    <border>
      <left style="thin">
        <color indexed="8"/>
      </left>
      <right>
        <color indexed="63"/>
      </right>
      <top>
        <color indexed="63"/>
      </top>
      <bottom>
        <color indexed="63"/>
      </bottom>
    </border>
    <border>
      <left style="medium">
        <color rgb="FFFF0000"/>
      </left>
      <right style="medium">
        <color rgb="FFFF0000"/>
      </right>
      <top style="thin"/>
      <bottom style="medium">
        <color rgb="FFFF0000"/>
      </bottom>
    </border>
    <border>
      <left style="medium">
        <color rgb="FFFF0000"/>
      </left>
      <right style="medium">
        <color rgb="FFFF0000"/>
      </right>
      <top style="medium">
        <color rgb="FFFF0000"/>
      </top>
      <bottom style="medium">
        <color rgb="FFFF0000"/>
      </bottom>
    </border>
    <border>
      <left style="thin"/>
      <right style="medium"/>
      <top style="thin"/>
      <bottom style="thin"/>
    </border>
    <border>
      <left style="thin"/>
      <right style="thin"/>
      <top style="medium"/>
      <bottom>
        <color indexed="63"/>
      </bottom>
    </border>
    <border>
      <left style="thin"/>
      <right style="medium"/>
      <top style="medium"/>
      <bottom>
        <color indexed="63"/>
      </bottom>
    </border>
    <border>
      <left style="thin"/>
      <right style="thin"/>
      <top>
        <color indexed="63"/>
      </top>
      <bottom style="thin"/>
    </border>
    <border>
      <left style="thin"/>
      <right style="medium"/>
      <top>
        <color indexed="63"/>
      </top>
      <bottom style="thin"/>
    </border>
    <border>
      <left style="thin"/>
      <right style="thin"/>
      <top style="medium"/>
      <bottom style="thin"/>
    </border>
    <border>
      <left style="thin"/>
      <right style="medium"/>
      <top style="medium"/>
      <bottom style="thin"/>
    </border>
    <border>
      <left style="thin"/>
      <right style="thin"/>
      <top style="thin"/>
      <bottom>
        <color indexed="63"/>
      </bottom>
    </border>
    <border>
      <left style="thin"/>
      <right style="medium"/>
      <top style="thin"/>
      <bottom>
        <color indexed="63"/>
      </bottom>
    </border>
    <border>
      <left>
        <color indexed="63"/>
      </left>
      <right style="thin"/>
      <top style="medium"/>
      <bottom>
        <color indexed="63"/>
      </bottom>
    </border>
    <border>
      <left>
        <color indexed="63"/>
      </left>
      <right style="thin"/>
      <top style="medium"/>
      <bottom style="thin"/>
    </border>
    <border>
      <left/>
      <right style="thin"/>
      <top style="thin"/>
      <bottom style="thin"/>
    </border>
    <border>
      <left>
        <color indexed="63"/>
      </left>
      <right style="thin"/>
      <top style="thin"/>
      <bottom style="medium"/>
    </border>
    <border>
      <left>
        <color indexed="63"/>
      </left>
      <right style="thin"/>
      <top>
        <color indexed="63"/>
      </top>
      <bottom style="thin"/>
    </border>
    <border>
      <left>
        <color indexed="63"/>
      </left>
      <right style="thin"/>
      <top style="thin"/>
      <bottom>
        <color indexed="63"/>
      </bottom>
    </border>
    <border>
      <left>
        <color indexed="63"/>
      </left>
      <right style="thin"/>
      <top style="medium"/>
      <bottom style="medium"/>
    </border>
    <border>
      <left style="medium"/>
      <right style="thin"/>
      <top style="medium"/>
      <bottom>
        <color indexed="63"/>
      </bottom>
    </border>
    <border>
      <left>
        <color indexed="63"/>
      </left>
      <right style="medium"/>
      <top style="medium"/>
      <bottom style="medium"/>
    </border>
    <border>
      <left style="medium"/>
      <right style="medium"/>
      <top style="medium"/>
      <bottom style="mediu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style="thin"/>
      <top style="thin"/>
      <bottom>
        <color indexed="63"/>
      </bottom>
    </border>
    <border>
      <left style="medium"/>
      <right style="thin"/>
      <top>
        <color indexed="63"/>
      </top>
      <bottom style="thin"/>
    </border>
    <border>
      <left style="medium"/>
      <right style="thin"/>
      <top>
        <color indexed="63"/>
      </top>
      <bottom style="medium"/>
    </border>
    <border>
      <left style="medium">
        <color rgb="FFFF0000"/>
      </left>
      <right style="medium">
        <color rgb="FFFF0000"/>
      </right>
      <top style="medium">
        <color rgb="FFFF0000"/>
      </top>
      <bottom>
        <color indexed="63"/>
      </bottom>
    </border>
    <border>
      <left style="medium">
        <color rgb="FFFF0000"/>
      </left>
      <right style="medium">
        <color rgb="FFFF0000"/>
      </right>
      <top>
        <color indexed="63"/>
      </top>
      <bottom>
        <color indexed="63"/>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style="medium"/>
      <right style="thin"/>
      <top>
        <color indexed="63"/>
      </top>
      <bottom>
        <color indexed="63"/>
      </bottom>
    </border>
    <border>
      <left>
        <color indexed="63"/>
      </left>
      <right>
        <color indexed="63"/>
      </right>
      <top style="thin">
        <color indexed="8"/>
      </top>
      <bottom style="thin">
        <color indexed="8"/>
      </bottom>
    </border>
    <border>
      <left style="medium"/>
      <right style="thin">
        <color indexed="8"/>
      </right>
      <top style="medium"/>
      <bottom style="medium"/>
    </border>
    <border>
      <left style="thin">
        <color indexed="8"/>
      </left>
      <right style="thin">
        <color indexed="8"/>
      </right>
      <top style="medium"/>
      <bottom style="medium"/>
    </border>
    <border>
      <left style="thin">
        <color indexed="8"/>
      </left>
      <right style="medium"/>
      <top style="medium"/>
      <bottom style="medium"/>
    </border>
    <border>
      <left style="thin">
        <color indexed="8"/>
      </left>
      <right>
        <color indexed="63"/>
      </right>
      <top style="medium"/>
      <bottom style="medium"/>
    </border>
    <border>
      <left style="thin">
        <color indexed="8"/>
      </left>
      <right>
        <color indexed="63"/>
      </right>
      <top style="thin">
        <color indexed="8"/>
      </top>
      <bottom style="thin"/>
    </border>
    <border>
      <left style="thin">
        <color indexed="8"/>
      </left>
      <right style="thin">
        <color indexed="8"/>
      </right>
      <top style="thin">
        <color indexed="8"/>
      </top>
      <bottom style="thin"/>
    </border>
    <border>
      <left style="medium"/>
      <right>
        <color indexed="63"/>
      </right>
      <top style="thin"/>
      <bottom style="thin"/>
    </border>
    <border>
      <left/>
      <right style="medium"/>
      <top style="thin"/>
      <bottom style="thin"/>
    </border>
    <border>
      <left style="medium"/>
      <right>
        <color indexed="63"/>
      </right>
      <top style="thin">
        <color indexed="8"/>
      </top>
      <bottom style="thin">
        <color indexed="8"/>
      </bottom>
    </border>
    <border>
      <left>
        <color indexed="63"/>
      </left>
      <right style="medium"/>
      <top style="thin">
        <color indexed="8"/>
      </top>
      <bottom style="thin">
        <color indexed="8"/>
      </bottom>
    </border>
    <border>
      <left style="medium"/>
      <right>
        <color indexed="63"/>
      </right>
      <top>
        <color indexed="63"/>
      </top>
      <bottom style="thin">
        <color indexed="8"/>
      </bottom>
    </border>
    <border>
      <left>
        <color indexed="63"/>
      </left>
      <right style="medium"/>
      <top>
        <color indexed="63"/>
      </top>
      <bottom style="thin">
        <color indexed="8"/>
      </bottom>
    </border>
    <border>
      <left style="thin"/>
      <right>
        <color indexed="63"/>
      </right>
      <top style="thin">
        <color indexed="8"/>
      </top>
      <bottom style="thin">
        <color indexed="8"/>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right>
        <color indexed="63"/>
      </right>
      <top style="thin"/>
      <bottom style="thin"/>
    </border>
    <border>
      <left style="thin">
        <color theme="1" tint="0.49998000264167786"/>
      </left>
      <right/>
      <top style="thin">
        <color theme="1" tint="0.49998000264167786"/>
      </top>
      <bottom style="thin">
        <color theme="1" tint="0.49998000264167786"/>
      </bottom>
    </border>
    <border>
      <left/>
      <right style="thin">
        <color theme="1" tint="0.49998000264167786"/>
      </right>
      <top style="thin">
        <color theme="1" tint="0.49998000264167786"/>
      </top>
      <bottom style="thin">
        <color theme="1" tint="0.49998000264167786"/>
      </bottom>
    </border>
    <border>
      <left style="medium"/>
      <right style="thin"/>
      <top style="medium"/>
      <bottom style="thin"/>
    </border>
    <border>
      <left style="medium">
        <color rgb="FFFF0000"/>
      </left>
      <right style="medium">
        <color rgb="FFFF0000"/>
      </right>
      <top style="medium">
        <color rgb="FFFF0000"/>
      </top>
      <bottom style="thin"/>
    </border>
    <border>
      <left style="medium"/>
      <right style="thin"/>
      <top style="thin"/>
      <bottom style="thin"/>
    </border>
    <border>
      <left style="medium">
        <color rgb="FFFF0000"/>
      </left>
      <right style="medium">
        <color rgb="FFFF0000"/>
      </right>
      <top style="thin"/>
      <bottom style="thin"/>
    </border>
    <border>
      <left style="medium"/>
      <right>
        <color indexed="63"/>
      </right>
      <top style="thin"/>
      <bottom>
        <color indexed="63"/>
      </bottom>
    </border>
    <border>
      <left/>
      <right style="medium"/>
      <top style="thin"/>
      <bottom>
        <color indexed="63"/>
      </bottom>
    </border>
    <border>
      <left style="medium"/>
      <right>
        <color indexed="63"/>
      </right>
      <top style="thin"/>
      <bottom style="medium"/>
    </border>
    <border>
      <left/>
      <right style="medium"/>
      <top style="thin"/>
      <bottom style="medium"/>
    </border>
    <border>
      <left/>
      <right/>
      <top/>
      <bottom style="thin">
        <color theme="1" tint="0.49998000264167786"/>
      </bottom>
    </border>
    <border>
      <left style="thin">
        <color theme="1" tint="0.49998000264167786"/>
      </left>
      <right/>
      <top style="thin">
        <color theme="1" tint="0.49998000264167786"/>
      </top>
      <bottom/>
    </border>
    <border>
      <left/>
      <right style="thin">
        <color theme="1" tint="0.49998000264167786"/>
      </right>
      <top style="thin">
        <color theme="1" tint="0.49998000264167786"/>
      </top>
      <bottom/>
    </border>
    <border>
      <left style="thin">
        <color theme="1" tint="0.49998000264167786"/>
      </left>
      <right style="thin">
        <color theme="1" tint="0.49998000264167786"/>
      </right>
      <top style="thin">
        <color theme="1" tint="0.49998000264167786"/>
      </top>
      <bottom/>
    </border>
    <border>
      <left/>
      <right/>
      <top style="thin">
        <color theme="1" tint="0.49998000264167786"/>
      </top>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20" borderId="0" applyNumberFormat="0" applyBorder="0" applyAlignment="0" applyProtection="0"/>
    <xf numFmtId="0" fontId="56" fillId="21" borderId="1" applyNumberFormat="0" applyAlignment="0" applyProtection="0"/>
    <xf numFmtId="0" fontId="57" fillId="22" borderId="2" applyNumberFormat="0" applyAlignment="0" applyProtection="0"/>
    <xf numFmtId="0" fontId="58" fillId="0" borderId="3" applyNumberFormat="0" applyFill="0" applyAlignment="0" applyProtection="0"/>
    <xf numFmtId="0" fontId="59" fillId="0" borderId="4" applyNumberFormat="0" applyFill="0" applyAlignment="0" applyProtection="0"/>
    <xf numFmtId="0" fontId="60" fillId="0" borderId="0" applyNumberFormat="0" applyFill="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61" fillId="29" borderId="1"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30" borderId="0" applyNumberFormat="0" applyBorder="0" applyAlignment="0" applyProtection="0"/>
    <xf numFmtId="168" fontId="0" fillId="0" borderId="0" applyFill="0" applyBorder="0" applyAlignment="0" applyProtection="0"/>
    <xf numFmtId="41" fontId="0" fillId="0" borderId="0" applyFill="0" applyBorder="0" applyAlignment="0" applyProtection="0"/>
    <xf numFmtId="164" fontId="0" fillId="0" borderId="0" applyFill="0" applyBorder="0" applyAlignment="0" applyProtection="0"/>
    <xf numFmtId="42" fontId="0" fillId="0" borderId="0" applyFill="0" applyBorder="0" applyAlignment="0" applyProtection="0"/>
    <xf numFmtId="0" fontId="65" fillId="31" borderId="0" applyNumberFormat="0" applyBorder="0" applyAlignment="0" applyProtection="0"/>
    <xf numFmtId="0" fontId="0" fillId="32" borderId="5" applyNumberFormat="0" applyFont="0" applyAlignment="0" applyProtection="0"/>
    <xf numFmtId="9" fontId="0" fillId="0" borderId="0" applyFill="0" applyBorder="0" applyAlignment="0" applyProtection="0"/>
    <xf numFmtId="0" fontId="66" fillId="21" borderId="6"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7" applyNumberFormat="0" applyFill="0" applyAlignment="0" applyProtection="0"/>
    <xf numFmtId="0" fontId="60" fillId="0" borderId="8" applyNumberFormat="0" applyFill="0" applyAlignment="0" applyProtection="0"/>
    <xf numFmtId="0" fontId="71" fillId="0" borderId="9" applyNumberFormat="0" applyFill="0" applyAlignment="0" applyProtection="0"/>
  </cellStyleXfs>
  <cellXfs count="425">
    <xf numFmtId="0" fontId="0" fillId="0" borderId="0" xfId="0" applyAlignment="1">
      <alignment/>
    </xf>
    <xf numFmtId="0" fontId="1" fillId="0" borderId="0" xfId="0" applyFont="1" applyAlignment="1" applyProtection="1">
      <alignment vertical="center"/>
      <protection/>
    </xf>
    <xf numFmtId="0" fontId="2" fillId="0" borderId="0" xfId="0" applyFont="1" applyBorder="1" applyAlignment="1" applyProtection="1">
      <alignment horizontal="center" vertical="center"/>
      <protection/>
    </xf>
    <xf numFmtId="0" fontId="2" fillId="0" borderId="0" xfId="0" applyFont="1" applyAlignment="1" applyProtection="1">
      <alignment horizontal="center" vertical="center"/>
      <protection/>
    </xf>
    <xf numFmtId="0" fontId="2" fillId="0" borderId="0" xfId="0" applyFont="1" applyAlignment="1" applyProtection="1">
      <alignment vertical="center"/>
      <protection/>
    </xf>
    <xf numFmtId="0" fontId="2" fillId="0" borderId="0" xfId="0" applyFont="1" applyAlignment="1" applyProtection="1">
      <alignment horizontal="right" vertical="center"/>
      <protection/>
    </xf>
    <xf numFmtId="0" fontId="2" fillId="0" borderId="10" xfId="0" applyFont="1" applyBorder="1" applyAlignment="1" applyProtection="1">
      <alignment horizontal="right" vertical="center"/>
      <protection/>
    </xf>
    <xf numFmtId="0" fontId="2" fillId="0" borderId="0" xfId="0" applyFont="1" applyBorder="1" applyAlignment="1" applyProtection="1">
      <alignment horizontal="right" vertical="center"/>
      <protection/>
    </xf>
    <xf numFmtId="0" fontId="2" fillId="0" borderId="0" xfId="0" applyFont="1" applyBorder="1" applyAlignment="1" applyProtection="1">
      <alignment vertical="center"/>
      <protection/>
    </xf>
    <xf numFmtId="0" fontId="3" fillId="0" borderId="0" xfId="0" applyFont="1" applyAlignment="1" applyProtection="1">
      <alignment vertical="center"/>
      <protection/>
    </xf>
    <xf numFmtId="0" fontId="0" fillId="0" borderId="0" xfId="0" applyAlignment="1" applyProtection="1">
      <alignment/>
      <protection/>
    </xf>
    <xf numFmtId="165" fontId="1" fillId="33" borderId="11" xfId="51" applyNumberFormat="1" applyFont="1" applyFill="1" applyBorder="1" applyAlignment="1" applyProtection="1">
      <alignment vertical="center"/>
      <protection/>
    </xf>
    <xf numFmtId="165" fontId="2" fillId="34" borderId="12" xfId="51" applyNumberFormat="1" applyFont="1" applyFill="1" applyBorder="1" applyAlignment="1" applyProtection="1">
      <alignment vertical="center"/>
      <protection/>
    </xf>
    <xf numFmtId="165" fontId="2" fillId="34" borderId="11" xfId="51" applyNumberFormat="1" applyFont="1" applyFill="1" applyBorder="1" applyAlignment="1" applyProtection="1">
      <alignment vertical="center"/>
      <protection/>
    </xf>
    <xf numFmtId="0" fontId="2" fillId="35" borderId="0" xfId="0" applyFont="1" applyFill="1" applyBorder="1" applyAlignment="1" applyProtection="1">
      <alignment vertical="center"/>
      <protection/>
    </xf>
    <xf numFmtId="165" fontId="2" fillId="35" borderId="0" xfId="51" applyNumberFormat="1" applyFont="1" applyFill="1" applyBorder="1" applyAlignment="1" applyProtection="1">
      <alignment vertical="center"/>
      <protection/>
    </xf>
    <xf numFmtId="0" fontId="0" fillId="35" borderId="0" xfId="0" applyFill="1" applyAlignment="1" applyProtection="1">
      <alignment/>
      <protection/>
    </xf>
    <xf numFmtId="0" fontId="2" fillId="35" borderId="0" xfId="0" applyFont="1" applyFill="1" applyAlignment="1" applyProtection="1">
      <alignment vertical="center"/>
      <protection/>
    </xf>
    <xf numFmtId="0" fontId="1" fillId="35" borderId="0" xfId="0" applyFont="1" applyFill="1" applyAlignment="1" applyProtection="1">
      <alignment vertical="center"/>
      <protection/>
    </xf>
    <xf numFmtId="0" fontId="2" fillId="0" borderId="0" xfId="0" applyFont="1" applyFill="1" applyBorder="1" applyAlignment="1" applyProtection="1">
      <alignment vertical="center"/>
      <protection/>
    </xf>
    <xf numFmtId="164" fontId="2" fillId="0" borderId="0" xfId="51" applyFont="1" applyFill="1" applyBorder="1" applyAlignment="1" applyProtection="1">
      <alignment vertical="center"/>
      <protection/>
    </xf>
    <xf numFmtId="0" fontId="2" fillId="0" borderId="0" xfId="0" applyFont="1" applyFill="1" applyAlignment="1" applyProtection="1">
      <alignment vertical="center"/>
      <protection/>
    </xf>
    <xf numFmtId="0" fontId="3" fillId="0" borderId="13" xfId="0" applyFont="1" applyBorder="1" applyAlignment="1" applyProtection="1">
      <alignment vertical="center"/>
      <protection/>
    </xf>
    <xf numFmtId="0" fontId="1" fillId="0" borderId="0" xfId="0" applyFont="1" applyFill="1" applyBorder="1" applyAlignment="1" applyProtection="1">
      <alignment horizontal="center" vertical="center" wrapText="1"/>
      <protection/>
    </xf>
    <xf numFmtId="0" fontId="1" fillId="0" borderId="0" xfId="0" applyFont="1" applyBorder="1" applyAlignment="1" applyProtection="1">
      <alignment vertical="center"/>
      <protection/>
    </xf>
    <xf numFmtId="0" fontId="1" fillId="0" borderId="0" xfId="0" applyFont="1" applyFill="1" applyAlignment="1" applyProtection="1">
      <alignment vertical="center"/>
      <protection/>
    </xf>
    <xf numFmtId="0" fontId="1" fillId="0" borderId="0" xfId="0" applyFont="1" applyFill="1" applyBorder="1" applyAlignment="1" applyProtection="1">
      <alignment vertical="center"/>
      <protection/>
    </xf>
    <xf numFmtId="9" fontId="2" fillId="0" borderId="0" xfId="0" applyNumberFormat="1" applyFont="1" applyFill="1" applyBorder="1" applyAlignment="1" applyProtection="1">
      <alignment vertical="center"/>
      <protection/>
    </xf>
    <xf numFmtId="1" fontId="1" fillId="0" borderId="0" xfId="0" applyNumberFormat="1" applyFont="1" applyAlignment="1" applyProtection="1">
      <alignment vertical="center"/>
      <protection/>
    </xf>
    <xf numFmtId="169" fontId="1" fillId="0" borderId="0" xfId="49" applyNumberFormat="1" applyFont="1" applyFill="1" applyBorder="1" applyAlignment="1" applyProtection="1">
      <alignment vertical="center"/>
      <protection/>
    </xf>
    <xf numFmtId="0" fontId="2" fillId="36" borderId="11" xfId="0" applyFont="1" applyFill="1" applyBorder="1" applyAlignment="1" applyProtection="1">
      <alignment horizontal="left" vertical="center"/>
      <protection/>
    </xf>
    <xf numFmtId="0" fontId="4" fillId="36" borderId="11" xfId="0" applyFont="1" applyFill="1" applyBorder="1" applyAlignment="1" applyProtection="1">
      <alignment vertical="center"/>
      <protection/>
    </xf>
    <xf numFmtId="0" fontId="5" fillId="37" borderId="14" xfId="0" applyFont="1" applyFill="1" applyBorder="1" applyAlignment="1" applyProtection="1">
      <alignment vertical="center"/>
      <protection/>
    </xf>
    <xf numFmtId="0" fontId="2" fillId="38" borderId="14" xfId="0" applyFont="1" applyFill="1" applyBorder="1" applyAlignment="1" applyProtection="1">
      <alignment horizontal="center" vertical="center" wrapText="1"/>
      <protection/>
    </xf>
    <xf numFmtId="164" fontId="1" fillId="0" borderId="0" xfId="51" applyFont="1" applyFill="1" applyBorder="1" applyAlignment="1" applyProtection="1">
      <alignment vertical="center"/>
      <protection/>
    </xf>
    <xf numFmtId="0" fontId="2" fillId="35" borderId="0" xfId="0" applyFont="1" applyFill="1" applyBorder="1" applyAlignment="1" applyProtection="1">
      <alignment horizontal="left" vertical="center"/>
      <protection/>
    </xf>
    <xf numFmtId="0" fontId="4" fillId="35" borderId="0" xfId="0" applyFont="1" applyFill="1" applyBorder="1" applyAlignment="1" applyProtection="1">
      <alignment vertical="center"/>
      <protection/>
    </xf>
    <xf numFmtId="0" fontId="5" fillId="37" borderId="11" xfId="0" applyFont="1" applyFill="1" applyBorder="1" applyAlignment="1" applyProtection="1">
      <alignment vertical="center" wrapText="1"/>
      <protection/>
    </xf>
    <xf numFmtId="0" fontId="2" fillId="36" borderId="11" xfId="0" applyFont="1" applyFill="1" applyBorder="1" applyAlignment="1" applyProtection="1">
      <alignment vertical="center"/>
      <protection/>
    </xf>
    <xf numFmtId="0" fontId="1" fillId="36" borderId="11" xfId="0" applyFont="1" applyFill="1" applyBorder="1" applyAlignment="1" applyProtection="1">
      <alignment vertical="center" wrapText="1"/>
      <protection/>
    </xf>
    <xf numFmtId="165" fontId="1" fillId="36" borderId="11" xfId="51" applyNumberFormat="1" applyFont="1" applyFill="1" applyBorder="1" applyAlignment="1" applyProtection="1">
      <alignment vertical="center"/>
      <protection/>
    </xf>
    <xf numFmtId="165" fontId="1" fillId="36" borderId="11" xfId="0" applyNumberFormat="1" applyFont="1" applyFill="1" applyBorder="1" applyAlignment="1" applyProtection="1">
      <alignment vertical="center"/>
      <protection/>
    </xf>
    <xf numFmtId="0" fontId="2" fillId="36" borderId="15"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1" fillId="36" borderId="16" xfId="0" applyFont="1" applyFill="1" applyBorder="1" applyAlignment="1" applyProtection="1">
      <alignment horizontal="center" vertical="center" wrapText="1"/>
      <protection/>
    </xf>
    <xf numFmtId="0" fontId="1" fillId="39" borderId="16" xfId="0" applyFont="1" applyFill="1" applyBorder="1" applyAlignment="1" applyProtection="1">
      <alignment horizontal="center" vertical="center" wrapText="1"/>
      <protection/>
    </xf>
    <xf numFmtId="0" fontId="2" fillId="34" borderId="11" xfId="0" applyFont="1" applyFill="1" applyBorder="1" applyAlignment="1" applyProtection="1">
      <alignment horizontal="center" vertical="center"/>
      <protection/>
    </xf>
    <xf numFmtId="0" fontId="1" fillId="34" borderId="11" xfId="0" applyFont="1" applyFill="1" applyBorder="1" applyAlignment="1" applyProtection="1">
      <alignment horizontal="center" vertical="center" wrapText="1"/>
      <protection/>
    </xf>
    <xf numFmtId="0" fontId="4" fillId="34" borderId="14" xfId="0" applyFont="1" applyFill="1" applyBorder="1" applyAlignment="1" applyProtection="1">
      <alignment vertical="center"/>
      <protection/>
    </xf>
    <xf numFmtId="0" fontId="2" fillId="36" borderId="17" xfId="0" applyFont="1" applyFill="1" applyBorder="1" applyAlignment="1" applyProtection="1">
      <alignment horizontal="center" vertical="center"/>
      <protection/>
    </xf>
    <xf numFmtId="0" fontId="2" fillId="38" borderId="14" xfId="0" applyFont="1" applyFill="1" applyBorder="1" applyAlignment="1" applyProtection="1">
      <alignment horizontal="center" vertical="center"/>
      <protection/>
    </xf>
    <xf numFmtId="0" fontId="2" fillId="39" borderId="14" xfId="0" applyFont="1" applyFill="1" applyBorder="1" applyAlignment="1" applyProtection="1">
      <alignment horizontal="center" vertical="center"/>
      <protection/>
    </xf>
    <xf numFmtId="0" fontId="2" fillId="40" borderId="0" xfId="0" applyFont="1" applyFill="1" applyBorder="1" applyAlignment="1" applyProtection="1">
      <alignment vertical="center"/>
      <protection/>
    </xf>
    <xf numFmtId="0" fontId="7" fillId="0" borderId="0" xfId="0" applyFont="1" applyAlignment="1" applyProtection="1">
      <alignment vertical="center"/>
      <protection/>
    </xf>
    <xf numFmtId="0" fontId="8" fillId="0" borderId="0" xfId="0" applyFont="1" applyAlignment="1" applyProtection="1">
      <alignment horizontal="left" vertical="center"/>
      <protection/>
    </xf>
    <xf numFmtId="0" fontId="9" fillId="0" borderId="0" xfId="0" applyFont="1" applyAlignment="1" applyProtection="1">
      <alignment/>
      <protection/>
    </xf>
    <xf numFmtId="0" fontId="8" fillId="0" borderId="0" xfId="0" applyFont="1" applyAlignment="1" applyProtection="1">
      <alignment horizontal="right" vertical="center"/>
      <protection/>
    </xf>
    <xf numFmtId="0" fontId="8" fillId="0" borderId="10" xfId="0" applyFont="1" applyBorder="1" applyAlignment="1" applyProtection="1">
      <alignment horizontal="right" vertical="center"/>
      <protection/>
    </xf>
    <xf numFmtId="0" fontId="2" fillId="41" borderId="18" xfId="0" applyFont="1" applyFill="1" applyBorder="1" applyAlignment="1" applyProtection="1">
      <alignment vertical="center"/>
      <protection/>
    </xf>
    <xf numFmtId="173" fontId="4" fillId="41" borderId="18" xfId="51" applyNumberFormat="1" applyFont="1" applyFill="1" applyBorder="1" applyAlignment="1" applyProtection="1">
      <alignment vertical="center"/>
      <protection/>
    </xf>
    <xf numFmtId="0" fontId="6" fillId="42" borderId="18" xfId="0" applyFont="1" applyFill="1" applyBorder="1" applyAlignment="1" applyProtection="1">
      <alignment vertical="center"/>
      <protection/>
    </xf>
    <xf numFmtId="0" fontId="4" fillId="41" borderId="19" xfId="0" applyFont="1" applyFill="1" applyBorder="1" applyAlignment="1" applyProtection="1">
      <alignment horizontal="left" vertical="center"/>
      <protection/>
    </xf>
    <xf numFmtId="0" fontId="1" fillId="42" borderId="18" xfId="0" applyFont="1" applyFill="1" applyBorder="1" applyAlignment="1" applyProtection="1">
      <alignment vertical="center"/>
      <protection/>
    </xf>
    <xf numFmtId="165" fontId="6" fillId="34" borderId="14" xfId="51" applyNumberFormat="1" applyFont="1" applyFill="1" applyBorder="1" applyAlignment="1" applyProtection="1">
      <alignment vertical="center"/>
      <protection/>
    </xf>
    <xf numFmtId="0" fontId="6" fillId="35" borderId="0" xfId="0" applyFont="1" applyFill="1" applyBorder="1" applyAlignment="1" applyProtection="1">
      <alignment vertical="center"/>
      <protection/>
    </xf>
    <xf numFmtId="0" fontId="1" fillId="40" borderId="0" xfId="0" applyFont="1" applyFill="1" applyBorder="1" applyAlignment="1" applyProtection="1">
      <alignment vertical="center"/>
      <protection/>
    </xf>
    <xf numFmtId="175" fontId="1" fillId="43" borderId="20" xfId="51" applyNumberFormat="1" applyFont="1" applyFill="1" applyBorder="1" applyAlignment="1" applyProtection="1">
      <alignment vertical="center"/>
      <protection/>
    </xf>
    <xf numFmtId="0" fontId="1" fillId="42" borderId="21" xfId="0" applyFont="1" applyFill="1" applyBorder="1" applyAlignment="1" applyProtection="1">
      <alignment vertical="center" wrapText="1"/>
      <protection/>
    </xf>
    <xf numFmtId="173" fontId="1" fillId="42" borderId="22" xfId="51" applyNumberFormat="1" applyFont="1" applyFill="1" applyBorder="1" applyAlignment="1" applyProtection="1">
      <alignment vertical="center" wrapText="1"/>
      <protection/>
    </xf>
    <xf numFmtId="165" fontId="2" fillId="39" borderId="11" xfId="51" applyNumberFormat="1" applyFont="1" applyFill="1" applyBorder="1" applyAlignment="1" applyProtection="1">
      <alignment vertical="center"/>
      <protection/>
    </xf>
    <xf numFmtId="168" fontId="1" fillId="0" borderId="11" xfId="49" applyFont="1" applyFill="1" applyBorder="1" applyAlignment="1" applyProtection="1">
      <alignment vertical="center"/>
      <protection/>
    </xf>
    <xf numFmtId="165" fontId="2" fillId="38" borderId="11" xfId="51" applyNumberFormat="1" applyFont="1" applyFill="1" applyBorder="1" applyAlignment="1" applyProtection="1">
      <alignment vertical="center"/>
      <protection/>
    </xf>
    <xf numFmtId="165" fontId="2" fillId="39" borderId="23" xfId="51" applyNumberFormat="1" applyFont="1" applyFill="1" applyBorder="1" applyAlignment="1" applyProtection="1">
      <alignment vertical="center"/>
      <protection/>
    </xf>
    <xf numFmtId="165" fontId="72" fillId="33" borderId="12" xfId="51" applyNumberFormat="1" applyFont="1" applyFill="1" applyBorder="1" applyAlignment="1" applyProtection="1">
      <alignment vertical="center"/>
      <protection/>
    </xf>
    <xf numFmtId="165" fontId="72" fillId="33" borderId="11" xfId="51" applyNumberFormat="1" applyFont="1" applyFill="1" applyBorder="1" applyAlignment="1" applyProtection="1">
      <alignment vertical="center"/>
      <protection/>
    </xf>
    <xf numFmtId="0" fontId="12" fillId="0" borderId="0" xfId="0" applyFont="1" applyAlignment="1" applyProtection="1">
      <alignment/>
      <protection/>
    </xf>
    <xf numFmtId="3" fontId="2" fillId="44" borderId="0" xfId="0" applyNumberFormat="1" applyFont="1" applyFill="1" applyBorder="1" applyAlignment="1" applyProtection="1">
      <alignment vertical="center"/>
      <protection/>
    </xf>
    <xf numFmtId="0" fontId="3" fillId="44" borderId="0" xfId="0" applyFont="1" applyFill="1" applyAlignment="1" applyProtection="1">
      <alignment vertical="center"/>
      <protection/>
    </xf>
    <xf numFmtId="0" fontId="1" fillId="44" borderId="0" xfId="0" applyFont="1" applyFill="1" applyAlignment="1" applyProtection="1">
      <alignment vertical="center"/>
      <protection/>
    </xf>
    <xf numFmtId="3" fontId="1" fillId="44" borderId="0" xfId="0" applyNumberFormat="1" applyFont="1" applyFill="1" applyAlignment="1" applyProtection="1">
      <alignment vertical="center"/>
      <protection/>
    </xf>
    <xf numFmtId="0" fontId="14" fillId="44" borderId="0" xfId="0" applyFont="1" applyFill="1" applyAlignment="1" applyProtection="1">
      <alignment vertical="center"/>
      <protection/>
    </xf>
    <xf numFmtId="3" fontId="14" fillId="44" borderId="0" xfId="0" applyNumberFormat="1" applyFont="1" applyFill="1" applyAlignment="1" applyProtection="1">
      <alignment vertical="center"/>
      <protection/>
    </xf>
    <xf numFmtId="0" fontId="14" fillId="0" borderId="0" xfId="0" applyFont="1" applyAlignment="1" applyProtection="1">
      <alignment vertical="center"/>
      <protection/>
    </xf>
    <xf numFmtId="3" fontId="1" fillId="0" borderId="0" xfId="0" applyNumberFormat="1" applyFont="1" applyAlignment="1" applyProtection="1">
      <alignment vertical="center"/>
      <protection/>
    </xf>
    <xf numFmtId="0" fontId="2" fillId="36" borderId="18" xfId="0" applyFont="1" applyFill="1" applyBorder="1" applyAlignment="1" applyProtection="1">
      <alignment horizontal="center" vertical="center"/>
      <protection/>
    </xf>
    <xf numFmtId="0" fontId="2" fillId="38" borderId="11" xfId="0" applyFont="1" applyFill="1" applyBorder="1" applyAlignment="1" applyProtection="1">
      <alignment horizontal="center" vertical="center"/>
      <protection/>
    </xf>
    <xf numFmtId="0" fontId="2" fillId="39" borderId="11" xfId="0" applyFont="1" applyFill="1" applyBorder="1" applyAlignment="1" applyProtection="1">
      <alignment horizontal="center" vertical="center"/>
      <protection/>
    </xf>
    <xf numFmtId="165" fontId="2" fillId="45" borderId="24" xfId="51" applyNumberFormat="1" applyFont="1" applyFill="1" applyBorder="1" applyAlignment="1" applyProtection="1">
      <alignment vertical="center"/>
      <protection/>
    </xf>
    <xf numFmtId="165" fontId="2" fillId="45" borderId="25" xfId="51" applyNumberFormat="1" applyFont="1" applyFill="1" applyBorder="1" applyAlignment="1" applyProtection="1">
      <alignment vertical="center"/>
      <protection/>
    </xf>
    <xf numFmtId="169" fontId="2" fillId="46" borderId="25" xfId="49" applyNumberFormat="1" applyFont="1" applyFill="1" applyBorder="1" applyAlignment="1" applyProtection="1">
      <alignment vertical="center"/>
      <protection/>
    </xf>
    <xf numFmtId="165" fontId="2" fillId="45" borderId="26" xfId="51" applyNumberFormat="1" applyFont="1" applyFill="1" applyBorder="1" applyAlignment="1" applyProtection="1">
      <alignment vertical="center"/>
      <protection/>
    </xf>
    <xf numFmtId="165" fontId="2" fillId="38" borderId="27" xfId="51" applyNumberFormat="1" applyFont="1" applyFill="1" applyBorder="1" applyAlignment="1" applyProtection="1">
      <alignment vertical="center"/>
      <protection/>
    </xf>
    <xf numFmtId="165" fontId="2" fillId="45" borderId="28" xfId="51" applyNumberFormat="1" applyFont="1" applyFill="1" applyBorder="1" applyAlignment="1" applyProtection="1">
      <alignment vertical="center"/>
      <protection/>
    </xf>
    <xf numFmtId="165" fontId="2" fillId="45" borderId="12" xfId="51" applyNumberFormat="1" applyFont="1" applyFill="1" applyBorder="1" applyAlignment="1" applyProtection="1">
      <alignment vertical="center"/>
      <protection/>
    </xf>
    <xf numFmtId="169" fontId="2" fillId="46" borderId="12" xfId="49" applyNumberFormat="1" applyFont="1" applyFill="1" applyBorder="1" applyAlignment="1" applyProtection="1">
      <alignment vertical="center"/>
      <protection/>
    </xf>
    <xf numFmtId="165" fontId="2" fillId="45" borderId="29" xfId="51" applyNumberFormat="1" applyFont="1" applyFill="1" applyBorder="1" applyAlignment="1" applyProtection="1">
      <alignment vertical="center"/>
      <protection/>
    </xf>
    <xf numFmtId="168" fontId="2" fillId="0" borderId="11" xfId="49" applyFont="1" applyFill="1" applyBorder="1" applyAlignment="1" applyProtection="1">
      <alignment vertical="center"/>
      <protection/>
    </xf>
    <xf numFmtId="165" fontId="2" fillId="38" borderId="30" xfId="51" applyNumberFormat="1" applyFont="1" applyFill="1" applyBorder="1" applyAlignment="1" applyProtection="1">
      <alignment vertical="center"/>
      <protection/>
    </xf>
    <xf numFmtId="165" fontId="2" fillId="39" borderId="14" xfId="51" applyNumberFormat="1" applyFont="1" applyFill="1" applyBorder="1" applyAlignment="1" applyProtection="1">
      <alignment vertical="center"/>
      <protection/>
    </xf>
    <xf numFmtId="168" fontId="1" fillId="0" borderId="14" xfId="49" applyFont="1" applyFill="1" applyBorder="1" applyAlignment="1" applyProtection="1">
      <alignment vertical="center"/>
      <protection/>
    </xf>
    <xf numFmtId="165" fontId="2" fillId="39" borderId="31" xfId="51" applyNumberFormat="1" applyFont="1" applyFill="1" applyBorder="1" applyAlignment="1" applyProtection="1">
      <alignment vertical="center"/>
      <protection/>
    </xf>
    <xf numFmtId="165" fontId="2" fillId="38" borderId="14" xfId="51" applyNumberFormat="1" applyFont="1" applyFill="1" applyBorder="1" applyAlignment="1" applyProtection="1">
      <alignment vertical="center"/>
      <protection/>
    </xf>
    <xf numFmtId="165" fontId="2" fillId="45" borderId="32" xfId="51" applyNumberFormat="1" applyFont="1" applyFill="1" applyBorder="1" applyAlignment="1" applyProtection="1">
      <alignment vertical="center"/>
      <protection/>
    </xf>
    <xf numFmtId="165" fontId="2" fillId="45" borderId="33" xfId="51" applyNumberFormat="1" applyFont="1" applyFill="1" applyBorder="1" applyAlignment="1" applyProtection="1">
      <alignment vertical="center"/>
      <protection/>
    </xf>
    <xf numFmtId="169" fontId="2" fillId="46" borderId="33" xfId="49" applyNumberFormat="1" applyFont="1" applyFill="1" applyBorder="1" applyAlignment="1" applyProtection="1">
      <alignment vertical="center"/>
      <protection/>
    </xf>
    <xf numFmtId="165" fontId="2" fillId="45" borderId="34" xfId="51" applyNumberFormat="1" applyFont="1" applyFill="1" applyBorder="1" applyAlignment="1" applyProtection="1">
      <alignment vertical="center"/>
      <protection/>
    </xf>
    <xf numFmtId="165" fontId="2" fillId="38" borderId="35" xfId="51" applyNumberFormat="1" applyFont="1" applyFill="1" applyBorder="1" applyAlignment="1" applyProtection="1">
      <alignment vertical="center"/>
      <protection/>
    </xf>
    <xf numFmtId="165" fontId="2" fillId="39" borderId="17" xfId="51" applyNumberFormat="1" applyFont="1" applyFill="1" applyBorder="1" applyAlignment="1" applyProtection="1">
      <alignment vertical="center"/>
      <protection/>
    </xf>
    <xf numFmtId="168" fontId="1" fillId="0" borderId="17" xfId="49" applyFont="1" applyFill="1" applyBorder="1" applyAlignment="1" applyProtection="1">
      <alignment vertical="center"/>
      <protection/>
    </xf>
    <xf numFmtId="165" fontId="2" fillId="38" borderId="17" xfId="51" applyNumberFormat="1" applyFont="1" applyFill="1" applyBorder="1" applyAlignment="1" applyProtection="1">
      <alignment vertical="center"/>
      <protection/>
    </xf>
    <xf numFmtId="165" fontId="2" fillId="39" borderId="36" xfId="51" applyNumberFormat="1" applyFont="1" applyFill="1" applyBorder="1" applyAlignment="1" applyProtection="1">
      <alignment vertical="center"/>
      <protection/>
    </xf>
    <xf numFmtId="0" fontId="73" fillId="0" borderId="0" xfId="0" applyFont="1" applyAlignment="1" applyProtection="1">
      <alignment vertical="center"/>
      <protection/>
    </xf>
    <xf numFmtId="179" fontId="0" fillId="0" borderId="18" xfId="51" applyNumberFormat="1" applyBorder="1" applyAlignment="1" applyProtection="1">
      <alignment vertical="center"/>
      <protection/>
    </xf>
    <xf numFmtId="0" fontId="74" fillId="0" borderId="18" xfId="0" applyFont="1" applyBorder="1" applyAlignment="1" applyProtection="1">
      <alignment vertical="center"/>
      <protection/>
    </xf>
    <xf numFmtId="175" fontId="1" fillId="43" borderId="37" xfId="51" applyNumberFormat="1" applyFont="1" applyFill="1" applyBorder="1" applyAlignment="1" applyProtection="1">
      <alignment vertical="center"/>
      <protection/>
    </xf>
    <xf numFmtId="173" fontId="1" fillId="42" borderId="38" xfId="51" applyNumberFormat="1" applyFont="1" applyFill="1" applyBorder="1" applyAlignment="1" applyProtection="1">
      <alignment vertical="center" wrapText="1"/>
      <protection/>
    </xf>
    <xf numFmtId="0" fontId="3" fillId="0" borderId="0" xfId="0" applyFont="1" applyBorder="1" applyAlignment="1" applyProtection="1">
      <alignment vertical="center"/>
      <protection/>
    </xf>
    <xf numFmtId="175" fontId="1" fillId="43" borderId="39" xfId="51" applyNumberFormat="1" applyFont="1" applyFill="1" applyBorder="1" applyAlignment="1" applyProtection="1">
      <alignment vertical="center"/>
      <protection/>
    </xf>
    <xf numFmtId="175" fontId="1" fillId="43" borderId="40" xfId="51" applyNumberFormat="1" applyFont="1" applyFill="1" applyBorder="1" applyAlignment="1" applyProtection="1">
      <alignment vertical="center"/>
      <protection/>
    </xf>
    <xf numFmtId="173" fontId="1" fillId="42" borderId="21" xfId="51" applyNumberFormat="1" applyFont="1" applyFill="1" applyBorder="1" applyAlignment="1" applyProtection="1">
      <alignment vertical="center" wrapText="1"/>
      <protection/>
    </xf>
    <xf numFmtId="173" fontId="1" fillId="42" borderId="41" xfId="51" applyNumberFormat="1" applyFont="1" applyFill="1" applyBorder="1" applyAlignment="1" applyProtection="1">
      <alignment vertical="center" wrapText="1"/>
      <protection/>
    </xf>
    <xf numFmtId="0" fontId="1" fillId="43" borderId="42" xfId="0" applyFont="1" applyFill="1" applyBorder="1" applyAlignment="1" applyProtection="1">
      <alignment vertical="center" wrapText="1"/>
      <protection/>
    </xf>
    <xf numFmtId="0" fontId="1" fillId="43" borderId="19" xfId="0" applyFont="1" applyFill="1" applyBorder="1" applyAlignment="1" applyProtection="1">
      <alignment vertical="center" wrapText="1"/>
      <protection/>
    </xf>
    <xf numFmtId="0" fontId="1" fillId="43" borderId="37" xfId="0" applyFont="1" applyFill="1" applyBorder="1" applyAlignment="1" applyProtection="1">
      <alignment vertical="center" wrapText="1"/>
      <protection/>
    </xf>
    <xf numFmtId="0" fontId="2" fillId="42" borderId="38" xfId="0" applyFont="1" applyFill="1" applyBorder="1" applyAlignment="1" applyProtection="1">
      <alignment vertical="center" wrapText="1"/>
      <protection/>
    </xf>
    <xf numFmtId="0" fontId="1" fillId="34" borderId="17" xfId="0" applyFont="1" applyFill="1" applyBorder="1" applyAlignment="1" applyProtection="1">
      <alignment horizontal="center" vertical="center" wrapText="1"/>
      <protection/>
    </xf>
    <xf numFmtId="0" fontId="1" fillId="34" borderId="36" xfId="0" applyFont="1" applyFill="1" applyBorder="1" applyAlignment="1" applyProtection="1">
      <alignment horizontal="center" vertical="center" wrapText="1"/>
      <protection/>
    </xf>
    <xf numFmtId="0" fontId="1" fillId="34" borderId="43" xfId="0" applyFont="1" applyFill="1" applyBorder="1" applyAlignment="1" applyProtection="1">
      <alignment horizontal="center" vertical="center" wrapText="1"/>
      <protection/>
    </xf>
    <xf numFmtId="175" fontId="1" fillId="43" borderId="44" xfId="51" applyNumberFormat="1" applyFont="1" applyFill="1" applyBorder="1" applyAlignment="1" applyProtection="1">
      <alignment vertical="center"/>
      <protection/>
    </xf>
    <xf numFmtId="173" fontId="1" fillId="42" borderId="45" xfId="51" applyNumberFormat="1" applyFont="1" applyFill="1" applyBorder="1" applyAlignment="1" applyProtection="1">
      <alignment vertical="center" wrapText="1"/>
      <protection/>
    </xf>
    <xf numFmtId="43" fontId="1" fillId="0" borderId="0" xfId="0" applyNumberFormat="1" applyFont="1" applyAlignment="1" applyProtection="1">
      <alignment vertical="center"/>
      <protection/>
    </xf>
    <xf numFmtId="179" fontId="0" fillId="0" borderId="0" xfId="51" applyNumberFormat="1" applyAlignment="1" applyProtection="1">
      <alignment vertical="center"/>
      <protection/>
    </xf>
    <xf numFmtId="165" fontId="1" fillId="0" borderId="0" xfId="0" applyNumberFormat="1" applyFont="1" applyAlignment="1" applyProtection="1">
      <alignment vertical="center"/>
      <protection/>
    </xf>
    <xf numFmtId="3" fontId="1" fillId="0" borderId="0" xfId="0" applyNumberFormat="1" applyFont="1" applyAlignment="1" applyProtection="1">
      <alignment horizontal="left" vertical="center"/>
      <protection/>
    </xf>
    <xf numFmtId="0" fontId="1" fillId="34" borderId="30" xfId="0" applyFont="1" applyFill="1" applyBorder="1" applyAlignment="1" applyProtection="1">
      <alignment vertical="center" wrapText="1"/>
      <protection/>
    </xf>
    <xf numFmtId="0" fontId="1" fillId="34" borderId="14" xfId="0" applyFont="1" applyFill="1" applyBorder="1" applyAlignment="1" applyProtection="1">
      <alignment horizontal="center" vertical="center" wrapText="1"/>
      <protection/>
    </xf>
    <xf numFmtId="180" fontId="75" fillId="44" borderId="18" xfId="49" applyNumberFormat="1" applyFont="1" applyFill="1" applyBorder="1" applyAlignment="1" applyProtection="1">
      <alignment horizontal="center" vertical="center"/>
      <protection/>
    </xf>
    <xf numFmtId="0" fontId="76" fillId="47" borderId="18" xfId="0" applyFont="1" applyFill="1" applyBorder="1" applyAlignment="1" applyProtection="1">
      <alignment horizontal="center" vertical="center"/>
      <protection/>
    </xf>
    <xf numFmtId="0" fontId="2" fillId="0" borderId="21" xfId="0" applyFont="1" applyBorder="1" applyAlignment="1" applyProtection="1">
      <alignment horizontal="center" vertical="center"/>
      <protection/>
    </xf>
    <xf numFmtId="179" fontId="0" fillId="0" borderId="46" xfId="51" applyNumberFormat="1" applyBorder="1" applyAlignment="1" applyProtection="1">
      <alignment vertical="center"/>
      <protection/>
    </xf>
    <xf numFmtId="3" fontId="1" fillId="48" borderId="18" xfId="51" applyNumberFormat="1" applyFont="1" applyFill="1" applyBorder="1" applyAlignment="1" applyProtection="1">
      <alignment vertical="center"/>
      <protection/>
    </xf>
    <xf numFmtId="167" fontId="1" fillId="48" borderId="18" xfId="51" applyNumberFormat="1" applyFont="1" applyFill="1" applyBorder="1" applyAlignment="1" applyProtection="1">
      <alignment vertical="center"/>
      <protection/>
    </xf>
    <xf numFmtId="3" fontId="1" fillId="48" borderId="46" xfId="51" applyNumberFormat="1" applyFont="1" applyFill="1" applyBorder="1" applyAlignment="1" applyProtection="1">
      <alignment vertical="center"/>
      <protection/>
    </xf>
    <xf numFmtId="167" fontId="1" fillId="48" borderId="46" xfId="51" applyNumberFormat="1" applyFont="1" applyFill="1" applyBorder="1" applyAlignment="1" applyProtection="1">
      <alignment vertical="center"/>
      <protection/>
    </xf>
    <xf numFmtId="0" fontId="1" fillId="36" borderId="47" xfId="0" applyFont="1" applyFill="1" applyBorder="1" applyAlignment="1" applyProtection="1">
      <alignment horizontal="center" vertical="center" wrapText="1"/>
      <protection/>
    </xf>
    <xf numFmtId="0" fontId="1" fillId="39" borderId="47" xfId="0" applyFont="1" applyFill="1" applyBorder="1" applyAlignment="1" applyProtection="1">
      <alignment horizontal="center" vertical="center" wrapText="1"/>
      <protection/>
    </xf>
    <xf numFmtId="0" fontId="1" fillId="49" borderId="48" xfId="0" applyFont="1" applyFill="1" applyBorder="1" applyAlignment="1" applyProtection="1">
      <alignment horizontal="center" vertical="center" wrapText="1"/>
      <protection/>
    </xf>
    <xf numFmtId="167" fontId="1" fillId="48" borderId="49" xfId="51" applyNumberFormat="1" applyFont="1" applyFill="1" applyBorder="1" applyAlignment="1" applyProtection="1">
      <alignment vertical="center"/>
      <protection/>
    </xf>
    <xf numFmtId="167" fontId="1" fillId="48" borderId="50" xfId="51" applyNumberFormat="1" applyFont="1" applyFill="1" applyBorder="1" applyAlignment="1" applyProtection="1">
      <alignment vertical="center"/>
      <protection/>
    </xf>
    <xf numFmtId="3" fontId="1" fillId="48" borderId="51" xfId="51" applyNumberFormat="1" applyFont="1" applyFill="1" applyBorder="1" applyAlignment="1" applyProtection="1">
      <alignment vertical="center"/>
      <protection/>
    </xf>
    <xf numFmtId="3" fontId="1" fillId="48" borderId="52" xfId="51" applyNumberFormat="1" applyFont="1" applyFill="1" applyBorder="1" applyAlignment="1" applyProtection="1">
      <alignment vertical="center"/>
      <protection/>
    </xf>
    <xf numFmtId="167" fontId="1" fillId="49" borderId="20" xfId="51" applyNumberFormat="1" applyFont="1" applyFill="1" applyBorder="1" applyAlignment="1" applyProtection="1">
      <alignment vertical="center"/>
      <protection/>
    </xf>
    <xf numFmtId="167" fontId="1" fillId="49" borderId="40" xfId="51" applyNumberFormat="1" applyFont="1" applyFill="1" applyBorder="1" applyAlignment="1" applyProtection="1">
      <alignment vertical="center"/>
      <protection/>
    </xf>
    <xf numFmtId="167" fontId="1" fillId="49" borderId="53" xfId="51" applyNumberFormat="1" applyFont="1" applyFill="1" applyBorder="1" applyAlignment="1" applyProtection="1">
      <alignment vertical="center"/>
      <protection/>
    </xf>
    <xf numFmtId="167" fontId="1" fillId="49" borderId="54" xfId="51" applyNumberFormat="1" applyFont="1" applyFill="1" applyBorder="1" applyAlignment="1" applyProtection="1">
      <alignment vertical="center"/>
      <protection/>
    </xf>
    <xf numFmtId="167" fontId="1" fillId="48" borderId="51" xfId="51" applyNumberFormat="1" applyFont="1" applyFill="1" applyBorder="1" applyAlignment="1" applyProtection="1">
      <alignment vertical="center"/>
      <protection/>
    </xf>
    <xf numFmtId="167" fontId="1" fillId="48" borderId="52" xfId="51" applyNumberFormat="1" applyFont="1" applyFill="1" applyBorder="1" applyAlignment="1" applyProtection="1">
      <alignment vertical="center"/>
      <protection/>
    </xf>
    <xf numFmtId="167" fontId="1" fillId="36" borderId="22" xfId="51" applyNumberFormat="1" applyFont="1" applyFill="1" applyBorder="1" applyAlignment="1" applyProtection="1">
      <alignment vertical="center" wrapText="1"/>
      <protection/>
    </xf>
    <xf numFmtId="167" fontId="1" fillId="36" borderId="41" xfId="51" applyNumberFormat="1" applyFont="1" applyFill="1" applyBorder="1" applyAlignment="1" applyProtection="1">
      <alignment vertical="center" wrapText="1"/>
      <protection/>
    </xf>
    <xf numFmtId="0" fontId="1" fillId="39" borderId="55" xfId="0" applyFont="1" applyFill="1" applyBorder="1" applyAlignment="1" applyProtection="1">
      <alignment horizontal="center" vertical="center" wrapText="1"/>
      <protection/>
    </xf>
    <xf numFmtId="3" fontId="1" fillId="48" borderId="56" xfId="51" applyNumberFormat="1" applyFont="1" applyFill="1" applyBorder="1" applyAlignment="1" applyProtection="1">
      <alignment vertical="center"/>
      <protection/>
    </xf>
    <xf numFmtId="3" fontId="1" fillId="48" borderId="57" xfId="51" applyNumberFormat="1" applyFont="1" applyFill="1" applyBorder="1" applyAlignment="1" applyProtection="1">
      <alignment vertical="center"/>
      <protection/>
    </xf>
    <xf numFmtId="3" fontId="1" fillId="48" borderId="58" xfId="51" applyNumberFormat="1" applyFont="1" applyFill="1" applyBorder="1" applyAlignment="1" applyProtection="1">
      <alignment vertical="center"/>
      <protection/>
    </xf>
    <xf numFmtId="3" fontId="1" fillId="48" borderId="59" xfId="51" applyNumberFormat="1" applyFont="1" applyFill="1" applyBorder="1" applyAlignment="1" applyProtection="1">
      <alignment vertical="center"/>
      <protection/>
    </xf>
    <xf numFmtId="3" fontId="1" fillId="48" borderId="60" xfId="51" applyNumberFormat="1" applyFont="1" applyFill="1" applyBorder="1" applyAlignment="1" applyProtection="1">
      <alignment vertical="center"/>
      <protection/>
    </xf>
    <xf numFmtId="167" fontId="1" fillId="36" borderId="61" xfId="51" applyNumberFormat="1" applyFont="1" applyFill="1" applyBorder="1" applyAlignment="1" applyProtection="1">
      <alignment vertical="center" wrapText="1"/>
      <protection/>
    </xf>
    <xf numFmtId="0" fontId="2" fillId="34" borderId="47" xfId="0" applyFont="1" applyFill="1" applyBorder="1" applyAlignment="1" applyProtection="1">
      <alignment horizontal="center" vertical="center" wrapText="1"/>
      <protection/>
    </xf>
    <xf numFmtId="0" fontId="2" fillId="34" borderId="48" xfId="0" applyFont="1" applyFill="1" applyBorder="1" applyAlignment="1" applyProtection="1">
      <alignment horizontal="center" vertical="center" wrapText="1"/>
      <protection/>
    </xf>
    <xf numFmtId="0" fontId="77" fillId="50" borderId="62" xfId="0" applyFont="1" applyFill="1" applyBorder="1" applyAlignment="1" applyProtection="1">
      <alignment horizontal="center" vertical="center" wrapText="1"/>
      <protection/>
    </xf>
    <xf numFmtId="170" fontId="12" fillId="0" borderId="18" xfId="49" applyNumberFormat="1" applyFont="1" applyBorder="1" applyAlignment="1" applyProtection="1">
      <alignment vertical="center"/>
      <protection/>
    </xf>
    <xf numFmtId="170" fontId="12" fillId="0" borderId="46" xfId="49" applyNumberFormat="1" applyFont="1" applyBorder="1" applyAlignment="1" applyProtection="1">
      <alignment vertical="center"/>
      <protection/>
    </xf>
    <xf numFmtId="170" fontId="12" fillId="0" borderId="20" xfId="49" applyNumberFormat="1" applyFont="1" applyBorder="1" applyAlignment="1" applyProtection="1">
      <alignment vertical="center"/>
      <protection/>
    </xf>
    <xf numFmtId="170" fontId="12" fillId="0" borderId="40" xfId="49" applyNumberFormat="1" applyFont="1" applyBorder="1" applyAlignment="1" applyProtection="1">
      <alignment vertical="center"/>
      <protection/>
    </xf>
    <xf numFmtId="3" fontId="10" fillId="0" borderId="41" xfId="0" applyNumberFormat="1" applyFont="1" applyBorder="1" applyAlignment="1" applyProtection="1">
      <alignment horizontal="center" vertical="center"/>
      <protection/>
    </xf>
    <xf numFmtId="3" fontId="10" fillId="0" borderId="63" xfId="0" applyNumberFormat="1" applyFont="1" applyBorder="1" applyAlignment="1" applyProtection="1">
      <alignment horizontal="center" vertical="center"/>
      <protection/>
    </xf>
    <xf numFmtId="0" fontId="2" fillId="0" borderId="64" xfId="0" applyFont="1" applyBorder="1" applyAlignment="1" applyProtection="1">
      <alignment horizontal="center" vertical="center" wrapText="1"/>
      <protection/>
    </xf>
    <xf numFmtId="179" fontId="0" fillId="0" borderId="0" xfId="51" applyNumberFormat="1" applyFont="1" applyFill="1" applyAlignment="1" applyProtection="1">
      <alignment vertical="center"/>
      <protection/>
    </xf>
    <xf numFmtId="179" fontId="1" fillId="0" borderId="0" xfId="51" applyNumberFormat="1" applyFont="1" applyFill="1" applyAlignment="1" applyProtection="1">
      <alignment vertical="center"/>
      <protection/>
    </xf>
    <xf numFmtId="0" fontId="1" fillId="36" borderId="18" xfId="0" applyFont="1" applyFill="1" applyBorder="1" applyAlignment="1" applyProtection="1">
      <alignment vertical="center" wrapText="1"/>
      <protection/>
    </xf>
    <xf numFmtId="0" fontId="2" fillId="51" borderId="0" xfId="0" applyFont="1" applyFill="1" applyAlignment="1" applyProtection="1">
      <alignment horizontal="left" vertical="center"/>
      <protection/>
    </xf>
    <xf numFmtId="0" fontId="2" fillId="44" borderId="0" xfId="0" applyFont="1" applyFill="1" applyAlignment="1" applyProtection="1">
      <alignment horizontal="left" vertical="center"/>
      <protection/>
    </xf>
    <xf numFmtId="0" fontId="2" fillId="44" borderId="0" xfId="0" applyFont="1" applyFill="1" applyAlignment="1" applyProtection="1">
      <alignment vertical="center"/>
      <protection/>
    </xf>
    <xf numFmtId="0" fontId="1" fillId="51" borderId="0" xfId="0" applyFont="1" applyFill="1" applyAlignment="1" applyProtection="1">
      <alignment vertical="center"/>
      <protection/>
    </xf>
    <xf numFmtId="0" fontId="2" fillId="51" borderId="16" xfId="0" applyFont="1" applyFill="1" applyBorder="1" applyAlignment="1" applyProtection="1">
      <alignment vertical="center"/>
      <protection/>
    </xf>
    <xf numFmtId="0" fontId="2" fillId="51" borderId="15" xfId="0" applyFont="1" applyFill="1" applyBorder="1" applyAlignment="1" applyProtection="1">
      <alignment vertical="center"/>
      <protection/>
    </xf>
    <xf numFmtId="0" fontId="2" fillId="44" borderId="0" xfId="0" applyFont="1" applyFill="1" applyBorder="1" applyAlignment="1" applyProtection="1">
      <alignment vertical="center"/>
      <protection/>
    </xf>
    <xf numFmtId="164" fontId="2" fillId="44" borderId="0" xfId="51" applyFont="1" applyFill="1" applyBorder="1" applyAlignment="1" applyProtection="1">
      <alignment vertical="center"/>
      <protection/>
    </xf>
    <xf numFmtId="0" fontId="2" fillId="51" borderId="0" xfId="0" applyFont="1" applyFill="1" applyBorder="1" applyAlignment="1" applyProtection="1">
      <alignment vertical="center"/>
      <protection/>
    </xf>
    <xf numFmtId="170" fontId="2" fillId="51" borderId="0" xfId="49" applyNumberFormat="1" applyFont="1" applyFill="1" applyBorder="1" applyAlignment="1" applyProtection="1">
      <alignment horizontal="center" vertical="center"/>
      <protection/>
    </xf>
    <xf numFmtId="0" fontId="0" fillId="39" borderId="11" xfId="0" applyFont="1" applyFill="1" applyBorder="1" applyAlignment="1" applyProtection="1">
      <alignment horizontal="center"/>
      <protection/>
    </xf>
    <xf numFmtId="165" fontId="1" fillId="36" borderId="18" xfId="51" applyNumberFormat="1" applyFont="1" applyFill="1" applyBorder="1" applyAlignment="1" applyProtection="1">
      <alignment horizontal="center" vertical="center"/>
      <protection/>
    </xf>
    <xf numFmtId="165" fontId="1" fillId="52" borderId="18" xfId="51" applyNumberFormat="1" applyFont="1" applyFill="1" applyBorder="1" applyAlignment="1" applyProtection="1">
      <alignment horizontal="center" vertical="center"/>
      <protection/>
    </xf>
    <xf numFmtId="165" fontId="1" fillId="53" borderId="18" xfId="51" applyNumberFormat="1" applyFont="1" applyFill="1" applyBorder="1" applyAlignment="1" applyProtection="1">
      <alignment horizontal="center" vertical="center"/>
      <protection/>
    </xf>
    <xf numFmtId="165" fontId="1" fillId="54" borderId="18" xfId="51" applyNumberFormat="1" applyFont="1" applyFill="1" applyBorder="1" applyAlignment="1" applyProtection="1">
      <alignment horizontal="center" vertical="center"/>
      <protection/>
    </xf>
    <xf numFmtId="165" fontId="1" fillId="55" borderId="18" xfId="51" applyNumberFormat="1" applyFont="1" applyFill="1" applyBorder="1" applyAlignment="1" applyProtection="1">
      <alignment horizontal="center" vertical="center"/>
      <protection/>
    </xf>
    <xf numFmtId="0" fontId="1" fillId="52" borderId="18" xfId="0" applyFont="1" applyFill="1" applyBorder="1" applyAlignment="1" applyProtection="1">
      <alignment vertical="center" wrapText="1"/>
      <protection/>
    </xf>
    <xf numFmtId="0" fontId="12" fillId="2" borderId="18" xfId="0" applyFont="1" applyFill="1" applyBorder="1" applyAlignment="1" applyProtection="1">
      <alignment horizontal="center" vertical="center" wrapText="1"/>
      <protection/>
    </xf>
    <xf numFmtId="17" fontId="12" fillId="17" borderId="18" xfId="0" applyNumberFormat="1" applyFont="1" applyFill="1" applyBorder="1" applyAlignment="1" applyProtection="1">
      <alignment horizontal="center" vertical="center" wrapText="1"/>
      <protection/>
    </xf>
    <xf numFmtId="0" fontId="12" fillId="2" borderId="65" xfId="0" applyFont="1" applyFill="1" applyBorder="1" applyAlignment="1" applyProtection="1">
      <alignment horizontal="center" vertical="center"/>
      <protection/>
    </xf>
    <xf numFmtId="0" fontId="12" fillId="2" borderId="65" xfId="0" applyFont="1" applyFill="1" applyBorder="1" applyAlignment="1" applyProtection="1">
      <alignment horizontal="center" vertical="center" wrapText="1"/>
      <protection/>
    </xf>
    <xf numFmtId="17" fontId="12" fillId="17" borderId="65" xfId="0" applyNumberFormat="1" applyFont="1" applyFill="1" applyBorder="1" applyAlignment="1" applyProtection="1">
      <alignment horizontal="center" vertical="center" wrapText="1"/>
      <protection/>
    </xf>
    <xf numFmtId="17" fontId="78" fillId="56" borderId="65" xfId="0" applyNumberFormat="1" applyFont="1" applyFill="1" applyBorder="1" applyAlignment="1" applyProtection="1">
      <alignment horizontal="center" vertical="center" wrapText="1"/>
      <protection/>
    </xf>
    <xf numFmtId="0" fontId="79" fillId="57" borderId="65" xfId="0" applyFont="1" applyFill="1" applyBorder="1" applyAlignment="1" applyProtection="1">
      <alignment horizontal="center" vertical="center" wrapText="1"/>
      <protection/>
    </xf>
    <xf numFmtId="0" fontId="78" fillId="58" borderId="65" xfId="0" applyFont="1" applyFill="1" applyBorder="1" applyAlignment="1" applyProtection="1">
      <alignment horizontal="center" vertical="center"/>
      <protection/>
    </xf>
    <xf numFmtId="0" fontId="78" fillId="58" borderId="65" xfId="0" applyFont="1" applyFill="1" applyBorder="1" applyAlignment="1" applyProtection="1">
      <alignment horizontal="center" vertical="center" wrapText="1"/>
      <protection/>
    </xf>
    <xf numFmtId="9" fontId="16" fillId="59" borderId="65" xfId="0" applyNumberFormat="1" applyFont="1" applyFill="1" applyBorder="1" applyAlignment="1" applyProtection="1">
      <alignment horizontal="center" vertical="center"/>
      <protection/>
    </xf>
    <xf numFmtId="189" fontId="17" fillId="59" borderId="18" xfId="0" applyNumberFormat="1" applyFont="1" applyFill="1" applyBorder="1" applyAlignment="1" applyProtection="1">
      <alignment horizontal="center"/>
      <protection/>
    </xf>
    <xf numFmtId="179" fontId="12" fillId="38" borderId="27" xfId="51" applyNumberFormat="1" applyFont="1" applyFill="1" applyBorder="1" applyAlignment="1" applyProtection="1">
      <alignment vertical="center"/>
      <protection/>
    </xf>
    <xf numFmtId="179" fontId="17" fillId="0" borderId="18" xfId="0" applyNumberFormat="1" applyFont="1" applyFill="1" applyBorder="1" applyAlignment="1" applyProtection="1">
      <alignment horizontal="left" vertical="center" wrapText="1"/>
      <protection/>
    </xf>
    <xf numFmtId="0" fontId="12" fillId="16" borderId="65" xfId="0" applyFont="1" applyFill="1" applyBorder="1" applyAlignment="1" applyProtection="1">
      <alignment horizontal="center" vertical="center" wrapText="1"/>
      <protection/>
    </xf>
    <xf numFmtId="0" fontId="12" fillId="60" borderId="65" xfId="0" applyFont="1" applyFill="1" applyBorder="1" applyAlignment="1" applyProtection="1">
      <alignment horizontal="center" vertical="center" wrapText="1"/>
      <protection/>
    </xf>
    <xf numFmtId="0" fontId="78" fillId="56" borderId="65" xfId="0" applyFont="1" applyFill="1" applyBorder="1" applyAlignment="1" applyProtection="1">
      <alignment horizontal="center" vertical="center" wrapText="1"/>
      <protection/>
    </xf>
    <xf numFmtId="0" fontId="12" fillId="61" borderId="65" xfId="0" applyFont="1" applyFill="1" applyBorder="1" applyAlignment="1" applyProtection="1">
      <alignment horizontal="center" vertical="center" wrapText="1"/>
      <protection/>
    </xf>
    <xf numFmtId="179" fontId="21" fillId="62" borderId="18" xfId="0" applyNumberFormat="1" applyFont="1" applyFill="1" applyBorder="1" applyAlignment="1" applyProtection="1">
      <alignment horizontal="left" vertical="center" wrapText="1"/>
      <protection/>
    </xf>
    <xf numFmtId="38" fontId="2" fillId="34" borderId="11" xfId="0" applyNumberFormat="1" applyFont="1" applyFill="1" applyBorder="1" applyAlignment="1" applyProtection="1">
      <alignment horizontal="center" vertical="center"/>
      <protection/>
    </xf>
    <xf numFmtId="6" fontId="73" fillId="33" borderId="11" xfId="51" applyNumberFormat="1" applyFont="1" applyFill="1" applyBorder="1" applyAlignment="1" applyProtection="1">
      <alignment vertical="center"/>
      <protection/>
    </xf>
    <xf numFmtId="6" fontId="77" fillId="34" borderId="11" xfId="51" applyNumberFormat="1" applyFont="1" applyFill="1" applyBorder="1" applyAlignment="1" applyProtection="1">
      <alignment vertical="center"/>
      <protection/>
    </xf>
    <xf numFmtId="6" fontId="2" fillId="33" borderId="11" xfId="51" applyNumberFormat="1" applyFont="1" applyFill="1" applyBorder="1" applyAlignment="1" applyProtection="1">
      <alignment vertical="center"/>
      <protection/>
    </xf>
    <xf numFmtId="165" fontId="77" fillId="38" borderId="27" xfId="51" applyNumberFormat="1" applyFont="1" applyFill="1" applyBorder="1" applyAlignment="1" applyProtection="1">
      <alignment vertical="center"/>
      <protection/>
    </xf>
    <xf numFmtId="165" fontId="77" fillId="39" borderId="11" xfId="51" applyNumberFormat="1" applyFont="1" applyFill="1" applyBorder="1" applyAlignment="1" applyProtection="1">
      <alignment vertical="center"/>
      <protection/>
    </xf>
    <xf numFmtId="165" fontId="77" fillId="38" borderId="11" xfId="51" applyNumberFormat="1" applyFont="1" applyFill="1" applyBorder="1" applyAlignment="1" applyProtection="1">
      <alignment vertical="center"/>
      <protection/>
    </xf>
    <xf numFmtId="165" fontId="77" fillId="39" borderId="23" xfId="51" applyNumberFormat="1" applyFont="1" applyFill="1" applyBorder="1" applyAlignment="1" applyProtection="1">
      <alignment vertical="center"/>
      <protection/>
    </xf>
    <xf numFmtId="0" fontId="73" fillId="0" borderId="0" xfId="0" applyFont="1" applyFill="1" applyAlignment="1" applyProtection="1">
      <alignment vertical="center"/>
      <protection/>
    </xf>
    <xf numFmtId="0" fontId="2" fillId="0" borderId="0" xfId="51" applyNumberFormat="1" applyFont="1" applyFill="1" applyBorder="1" applyAlignment="1" applyProtection="1">
      <alignment vertical="center"/>
      <protection/>
    </xf>
    <xf numFmtId="165" fontId="1" fillId="63" borderId="11" xfId="51" applyNumberFormat="1" applyFont="1" applyFill="1" applyBorder="1" applyAlignment="1" applyProtection="1">
      <alignment vertical="center"/>
      <protection/>
    </xf>
    <xf numFmtId="165" fontId="1" fillId="64" borderId="11" xfId="51" applyNumberFormat="1" applyFont="1" applyFill="1" applyBorder="1" applyAlignment="1" applyProtection="1">
      <alignment vertical="center"/>
      <protection/>
    </xf>
    <xf numFmtId="165" fontId="1" fillId="64" borderId="11" xfId="0" applyNumberFormat="1" applyFont="1" applyFill="1" applyBorder="1" applyAlignment="1" applyProtection="1">
      <alignment vertical="center"/>
      <protection/>
    </xf>
    <xf numFmtId="0" fontId="2" fillId="34" borderId="11" xfId="0" applyFont="1" applyFill="1" applyBorder="1" applyAlignment="1" applyProtection="1">
      <alignment horizontal="center" vertical="center" wrapText="1"/>
      <protection/>
    </xf>
    <xf numFmtId="165" fontId="2" fillId="65" borderId="39" xfId="0" applyNumberFormat="1" applyFont="1" applyFill="1" applyBorder="1" applyAlignment="1" applyProtection="1">
      <alignment vertical="center"/>
      <protection/>
    </xf>
    <xf numFmtId="169" fontId="2" fillId="66" borderId="20" xfId="49" applyNumberFormat="1" applyFont="1" applyFill="1" applyBorder="1" applyAlignment="1" applyProtection="1">
      <alignment vertical="center"/>
      <protection/>
    </xf>
    <xf numFmtId="0" fontId="2" fillId="0" borderId="0" xfId="0" applyFont="1" applyBorder="1" applyAlignment="1" applyProtection="1">
      <alignment horizontal="center" vertical="center"/>
      <protection/>
    </xf>
    <xf numFmtId="0" fontId="2" fillId="0" borderId="10" xfId="0" applyFont="1" applyBorder="1" applyAlignment="1" applyProtection="1">
      <alignment horizontal="right" vertical="center"/>
      <protection/>
    </xf>
    <xf numFmtId="0" fontId="2" fillId="34" borderId="11" xfId="0" applyFont="1" applyFill="1" applyBorder="1" applyAlignment="1" applyProtection="1">
      <alignment vertical="center" wrapText="1"/>
      <protection/>
    </xf>
    <xf numFmtId="0" fontId="2" fillId="34" borderId="14" xfId="0" applyFont="1" applyFill="1" applyBorder="1" applyAlignment="1" applyProtection="1">
      <alignment vertical="center" wrapText="1"/>
      <protection/>
    </xf>
    <xf numFmtId="0" fontId="2" fillId="13" borderId="53" xfId="0" applyFont="1" applyFill="1" applyBorder="1" applyAlignment="1" applyProtection="1">
      <alignment horizontal="center" vertical="center" wrapText="1"/>
      <protection/>
    </xf>
    <xf numFmtId="0" fontId="2" fillId="13" borderId="49" xfId="0" applyFont="1" applyFill="1" applyBorder="1" applyAlignment="1" applyProtection="1">
      <alignment horizontal="center" vertical="center" wrapText="1"/>
      <protection/>
    </xf>
    <xf numFmtId="0" fontId="2" fillId="12" borderId="53" xfId="0" applyFont="1" applyFill="1" applyBorder="1" applyAlignment="1" applyProtection="1">
      <alignment horizontal="center" vertical="center" wrapText="1"/>
      <protection/>
    </xf>
    <xf numFmtId="0" fontId="2" fillId="12" borderId="49" xfId="0" applyFont="1" applyFill="1" applyBorder="1" applyAlignment="1" applyProtection="1">
      <alignment horizontal="center" vertical="center" wrapText="1"/>
      <protection/>
    </xf>
    <xf numFmtId="0" fontId="2" fillId="41" borderId="53" xfId="0" applyFont="1" applyFill="1" applyBorder="1" applyAlignment="1" applyProtection="1">
      <alignment horizontal="center" vertical="center" wrapText="1"/>
      <protection/>
    </xf>
    <xf numFmtId="0" fontId="2" fillId="41" borderId="49" xfId="0" applyFont="1" applyFill="1" applyBorder="1" applyAlignment="1" applyProtection="1">
      <alignment horizontal="center" vertical="center" wrapText="1"/>
      <protection/>
    </xf>
    <xf numFmtId="0" fontId="2" fillId="36" borderId="18" xfId="0" applyFont="1" applyFill="1" applyBorder="1" applyAlignment="1" applyProtection="1">
      <alignment vertical="center" wrapText="1"/>
      <protection/>
    </xf>
    <xf numFmtId="0" fontId="1" fillId="42" borderId="66" xfId="0" applyFont="1" applyFill="1" applyBorder="1" applyAlignment="1" applyProtection="1">
      <alignment horizontal="center" vertical="center" wrapText="1"/>
      <protection/>
    </xf>
    <xf numFmtId="0" fontId="1" fillId="42" borderId="67" xfId="0" applyFont="1" applyFill="1" applyBorder="1" applyAlignment="1" applyProtection="1">
      <alignment horizontal="center" vertical="center" wrapText="1"/>
      <protection/>
    </xf>
    <xf numFmtId="0" fontId="1" fillId="42" borderId="68" xfId="0" applyFont="1" applyFill="1" applyBorder="1" applyAlignment="1" applyProtection="1">
      <alignment horizontal="center" vertical="center" wrapText="1"/>
      <protection/>
    </xf>
    <xf numFmtId="0" fontId="1" fillId="34" borderId="69" xfId="0" applyFont="1" applyFill="1" applyBorder="1" applyAlignment="1" applyProtection="1">
      <alignment horizontal="center" vertical="center" wrapText="1"/>
      <protection/>
    </xf>
    <xf numFmtId="0" fontId="1" fillId="34" borderId="70" xfId="0" applyFont="1" applyFill="1" applyBorder="1" applyAlignment="1" applyProtection="1">
      <alignment horizontal="center" vertical="center" wrapText="1"/>
      <protection/>
    </xf>
    <xf numFmtId="0" fontId="2" fillId="34" borderId="71" xfId="0" applyFont="1" applyFill="1" applyBorder="1" applyAlignment="1" applyProtection="1">
      <alignment vertical="center" wrapText="1"/>
      <protection/>
    </xf>
    <xf numFmtId="0" fontId="2" fillId="34" borderId="72" xfId="0" applyFont="1" applyFill="1" applyBorder="1" applyAlignment="1" applyProtection="1">
      <alignment vertical="center" wrapText="1"/>
      <protection/>
    </xf>
    <xf numFmtId="0" fontId="2" fillId="49" borderId="73" xfId="0" applyFont="1" applyFill="1" applyBorder="1" applyAlignment="1" applyProtection="1">
      <alignment horizontal="center" vertical="center" wrapText="1"/>
      <protection/>
    </xf>
    <xf numFmtId="0" fontId="2" fillId="49" borderId="74" xfId="0" applyFont="1" applyFill="1" applyBorder="1" applyAlignment="1" applyProtection="1">
      <alignment horizontal="center" vertical="center" wrapText="1"/>
      <protection/>
    </xf>
    <xf numFmtId="0" fontId="2" fillId="49" borderId="75" xfId="0" applyFont="1" applyFill="1" applyBorder="1" applyAlignment="1" applyProtection="1">
      <alignment horizontal="center" vertical="center" wrapText="1"/>
      <protection/>
    </xf>
    <xf numFmtId="0" fontId="1" fillId="42" borderId="62" xfId="0" applyFont="1" applyFill="1" applyBorder="1" applyAlignment="1" applyProtection="1">
      <alignment vertical="center" wrapText="1"/>
      <protection/>
    </xf>
    <xf numFmtId="0" fontId="1" fillId="42" borderId="76" xfId="0" applyFont="1" applyFill="1" applyBorder="1" applyAlignment="1" applyProtection="1">
      <alignment vertical="center" wrapText="1"/>
      <protection/>
    </xf>
    <xf numFmtId="0" fontId="1" fillId="42" borderId="68" xfId="0" applyFont="1" applyFill="1" applyBorder="1" applyAlignment="1" applyProtection="1">
      <alignment vertical="center" wrapText="1"/>
      <protection/>
    </xf>
    <xf numFmtId="0" fontId="80" fillId="33" borderId="16" xfId="0" applyFont="1" applyFill="1" applyBorder="1" applyAlignment="1" applyProtection="1">
      <alignment horizontal="left" vertical="center"/>
      <protection/>
    </xf>
    <xf numFmtId="0" fontId="80" fillId="33" borderId="77" xfId="0" applyFont="1" applyFill="1" applyBorder="1" applyAlignment="1" applyProtection="1">
      <alignment horizontal="left" vertical="center"/>
      <protection/>
    </xf>
    <xf numFmtId="0" fontId="80" fillId="33" borderId="15" xfId="0" applyFont="1" applyFill="1" applyBorder="1" applyAlignment="1" applyProtection="1">
      <alignment horizontal="left" vertical="center"/>
      <protection/>
    </xf>
    <xf numFmtId="0" fontId="2" fillId="36" borderId="78" xfId="0" applyFont="1" applyFill="1" applyBorder="1" applyAlignment="1" applyProtection="1">
      <alignment horizontal="center" vertical="center" wrapText="1"/>
      <protection/>
    </xf>
    <xf numFmtId="0" fontId="2" fillId="36" borderId="79" xfId="0" applyFont="1" applyFill="1" applyBorder="1" applyAlignment="1" applyProtection="1">
      <alignment horizontal="center" vertical="center" wrapText="1"/>
      <protection/>
    </xf>
    <xf numFmtId="0" fontId="2" fillId="36" borderId="80" xfId="0" applyFont="1" applyFill="1" applyBorder="1" applyAlignment="1" applyProtection="1">
      <alignment horizontal="center" vertical="center" wrapText="1"/>
      <protection/>
    </xf>
    <xf numFmtId="0" fontId="2" fillId="39" borderId="78" xfId="0" applyFont="1" applyFill="1" applyBorder="1" applyAlignment="1" applyProtection="1">
      <alignment horizontal="center" vertical="center" wrapText="1"/>
      <protection/>
    </xf>
    <xf numFmtId="0" fontId="2" fillId="39" borderId="79" xfId="0" applyFont="1" applyFill="1" applyBorder="1" applyAlignment="1" applyProtection="1">
      <alignment horizontal="center" vertical="center" wrapText="1"/>
      <protection/>
    </xf>
    <xf numFmtId="0" fontId="2" fillId="39" borderId="81" xfId="0" applyFont="1" applyFill="1" applyBorder="1" applyAlignment="1" applyProtection="1">
      <alignment horizontal="center" vertical="center" wrapText="1"/>
      <protection/>
    </xf>
    <xf numFmtId="0" fontId="2" fillId="34" borderId="11" xfId="0" applyFont="1" applyFill="1" applyBorder="1" applyAlignment="1" applyProtection="1">
      <alignment vertical="center"/>
      <protection/>
    </xf>
    <xf numFmtId="0" fontId="0" fillId="33" borderId="11" xfId="0" applyFont="1" applyFill="1" applyBorder="1" applyAlignment="1" applyProtection="1">
      <alignment vertical="center"/>
      <protection/>
    </xf>
    <xf numFmtId="0" fontId="10" fillId="0" borderId="16" xfId="0" applyFont="1" applyBorder="1" applyAlignment="1" applyProtection="1">
      <alignment horizontal="center" vertical="center"/>
      <protection/>
    </xf>
    <xf numFmtId="0" fontId="10" fillId="0" borderId="15" xfId="0" applyFont="1" applyBorder="1" applyAlignment="1" applyProtection="1">
      <alignment horizontal="center" vertical="center"/>
      <protection/>
    </xf>
    <xf numFmtId="0" fontId="2" fillId="34" borderId="82" xfId="0" applyFont="1" applyFill="1" applyBorder="1" applyAlignment="1" applyProtection="1">
      <alignment vertical="center"/>
      <protection/>
    </xf>
    <xf numFmtId="0" fontId="2" fillId="34" borderId="83" xfId="0" applyFont="1" applyFill="1" applyBorder="1" applyAlignment="1" applyProtection="1">
      <alignment vertical="center"/>
      <protection/>
    </xf>
    <xf numFmtId="0" fontId="4" fillId="67" borderId="84" xfId="0" applyFont="1" applyFill="1" applyBorder="1" applyAlignment="1" applyProtection="1">
      <alignment horizontal="left" vertical="center"/>
      <protection/>
    </xf>
    <xf numFmtId="0" fontId="4" fillId="67" borderId="85" xfId="0" applyFont="1" applyFill="1" applyBorder="1" applyAlignment="1" applyProtection="1">
      <alignment horizontal="left" vertical="center"/>
      <protection/>
    </xf>
    <xf numFmtId="182" fontId="74" fillId="0" borderId="19" xfId="0" applyNumberFormat="1" applyFont="1" applyBorder="1" applyAlignment="1" applyProtection="1">
      <alignment horizontal="center" vertical="center"/>
      <protection/>
    </xf>
    <xf numFmtId="182" fontId="74" fillId="0" borderId="57" xfId="0" applyNumberFormat="1" applyFont="1" applyBorder="1" applyAlignment="1" applyProtection="1">
      <alignment horizontal="center" vertical="center"/>
      <protection/>
    </xf>
    <xf numFmtId="165" fontId="2" fillId="68" borderId="86" xfId="51" applyNumberFormat="1" applyFont="1" applyFill="1" applyBorder="1" applyAlignment="1" applyProtection="1">
      <alignment horizontal="center" vertical="center"/>
      <protection/>
    </xf>
    <xf numFmtId="165" fontId="2" fillId="68" borderId="77" xfId="51" applyNumberFormat="1" applyFont="1" applyFill="1" applyBorder="1" applyAlignment="1" applyProtection="1">
      <alignment horizontal="center" vertical="center"/>
      <protection/>
    </xf>
    <xf numFmtId="165" fontId="2" fillId="68" borderId="87" xfId="51" applyNumberFormat="1" applyFont="1" applyFill="1" applyBorder="1" applyAlignment="1" applyProtection="1">
      <alignment horizontal="center" vertical="center"/>
      <protection/>
    </xf>
    <xf numFmtId="165" fontId="2" fillId="69" borderId="88" xfId="51" applyNumberFormat="1" applyFont="1" applyFill="1" applyBorder="1" applyAlignment="1" applyProtection="1">
      <alignment horizontal="center" vertical="center"/>
      <protection/>
    </xf>
    <xf numFmtId="165" fontId="2" fillId="69" borderId="13" xfId="51" applyNumberFormat="1" applyFont="1" applyFill="1" applyBorder="1" applyAlignment="1" applyProtection="1">
      <alignment horizontal="center" vertical="center"/>
      <protection/>
    </xf>
    <xf numFmtId="165" fontId="2" fillId="69" borderId="89" xfId="51" applyNumberFormat="1" applyFont="1" applyFill="1" applyBorder="1" applyAlignment="1" applyProtection="1">
      <alignment horizontal="center" vertical="center"/>
      <protection/>
    </xf>
    <xf numFmtId="0" fontId="8" fillId="36" borderId="19" xfId="0" applyFont="1" applyFill="1" applyBorder="1" applyAlignment="1" applyProtection="1">
      <alignment horizontal="center" vertical="center"/>
      <protection/>
    </xf>
    <xf numFmtId="0" fontId="8" fillId="36" borderId="57" xfId="0" applyFont="1" applyFill="1" applyBorder="1" applyAlignment="1" applyProtection="1">
      <alignment horizontal="center" vertical="center"/>
      <protection/>
    </xf>
    <xf numFmtId="0" fontId="4" fillId="41" borderId="84" xfId="0" applyFont="1" applyFill="1" applyBorder="1" applyAlignment="1" applyProtection="1">
      <alignment horizontal="left" vertical="center"/>
      <protection/>
    </xf>
    <xf numFmtId="0" fontId="4" fillId="41" borderId="85" xfId="0" applyFont="1" applyFill="1" applyBorder="1" applyAlignment="1" applyProtection="1">
      <alignment horizontal="left" vertical="center"/>
      <protection/>
    </xf>
    <xf numFmtId="0" fontId="4" fillId="70" borderId="0" xfId="0" applyFont="1" applyFill="1" applyBorder="1" applyAlignment="1" applyProtection="1">
      <alignment vertical="center"/>
      <protection/>
    </xf>
    <xf numFmtId="0" fontId="2" fillId="38" borderId="90" xfId="0" applyFont="1" applyFill="1" applyBorder="1" applyAlignment="1" applyProtection="1">
      <alignment horizontal="center" vertical="center"/>
      <protection/>
    </xf>
    <xf numFmtId="0" fontId="2" fillId="38" borderId="15" xfId="0" applyFont="1" applyFill="1" applyBorder="1" applyAlignment="1" applyProtection="1">
      <alignment horizontal="center" vertical="center"/>
      <protection/>
    </xf>
    <xf numFmtId="0" fontId="4" fillId="34" borderId="14" xfId="0" applyFont="1" applyFill="1" applyBorder="1" applyAlignment="1" applyProtection="1">
      <alignment vertical="center"/>
      <protection/>
    </xf>
    <xf numFmtId="0" fontId="4" fillId="45" borderId="24" xfId="0" applyFont="1" applyFill="1" applyBorder="1" applyAlignment="1" applyProtection="1">
      <alignment vertical="center"/>
      <protection/>
    </xf>
    <xf numFmtId="0" fontId="4" fillId="45" borderId="26" xfId="0" applyFont="1" applyFill="1" applyBorder="1" applyAlignment="1" applyProtection="1">
      <alignment vertical="center"/>
      <protection/>
    </xf>
    <xf numFmtId="0" fontId="2" fillId="49" borderId="91" xfId="0" applyFont="1" applyFill="1" applyBorder="1" applyAlignment="1" applyProtection="1">
      <alignment horizontal="center" vertical="center" wrapText="1"/>
      <protection/>
    </xf>
    <xf numFmtId="0" fontId="2" fillId="49" borderId="92" xfId="0" applyFont="1" applyFill="1" applyBorder="1" applyAlignment="1" applyProtection="1">
      <alignment horizontal="center" vertical="center" wrapText="1"/>
      <protection/>
    </xf>
    <xf numFmtId="0" fontId="2" fillId="49" borderId="93" xfId="0" applyFont="1" applyFill="1" applyBorder="1" applyAlignment="1" applyProtection="1">
      <alignment horizontal="center" vertical="center" wrapText="1"/>
      <protection/>
    </xf>
    <xf numFmtId="0" fontId="1" fillId="67" borderId="84" xfId="0" applyFont="1" applyFill="1" applyBorder="1" applyAlignment="1" applyProtection="1">
      <alignment horizontal="center" vertical="center"/>
      <protection/>
    </xf>
    <xf numFmtId="0" fontId="1" fillId="67" borderId="94" xfId="0" applyFont="1" applyFill="1" applyBorder="1" applyAlignment="1" applyProtection="1">
      <alignment horizontal="center" vertical="center"/>
      <protection/>
    </xf>
    <xf numFmtId="0" fontId="1" fillId="67" borderId="85" xfId="0" applyFont="1" applyFill="1" applyBorder="1" applyAlignment="1" applyProtection="1">
      <alignment horizontal="center" vertical="center"/>
      <protection/>
    </xf>
    <xf numFmtId="0" fontId="2" fillId="67" borderId="94" xfId="0" applyFont="1" applyFill="1" applyBorder="1" applyAlignment="1" applyProtection="1">
      <alignment horizontal="left" vertical="center"/>
      <protection/>
    </xf>
    <xf numFmtId="0" fontId="2" fillId="67" borderId="57" xfId="0" applyFont="1" applyFill="1" applyBorder="1" applyAlignment="1" applyProtection="1">
      <alignment horizontal="left" vertical="center"/>
      <protection/>
    </xf>
    <xf numFmtId="0" fontId="2" fillId="39" borderId="11" xfId="0" applyFont="1" applyFill="1" applyBorder="1" applyAlignment="1" applyProtection="1">
      <alignment horizontal="center" vertical="center" wrapText="1"/>
      <protection/>
    </xf>
    <xf numFmtId="0" fontId="2" fillId="71" borderId="11" xfId="0" applyFont="1" applyFill="1" applyBorder="1" applyAlignment="1" applyProtection="1">
      <alignment horizontal="center" vertical="center" wrapText="1"/>
      <protection/>
    </xf>
    <xf numFmtId="0" fontId="2" fillId="72" borderId="11" xfId="0" applyFont="1" applyFill="1" applyBorder="1" applyAlignment="1" applyProtection="1">
      <alignment horizontal="center" vertical="center" wrapText="1"/>
      <protection/>
    </xf>
    <xf numFmtId="0" fontId="2" fillId="36" borderId="11" xfId="0" applyFont="1" applyFill="1" applyBorder="1" applyAlignment="1" applyProtection="1">
      <alignment vertical="center" wrapText="1"/>
      <protection/>
    </xf>
    <xf numFmtId="0" fontId="2" fillId="36" borderId="11" xfId="0" applyFont="1" applyFill="1" applyBorder="1" applyAlignment="1" applyProtection="1">
      <alignment horizontal="center" vertical="center"/>
      <protection/>
    </xf>
    <xf numFmtId="0" fontId="2" fillId="36" borderId="11" xfId="0" applyFont="1" applyFill="1" applyBorder="1" applyAlignment="1" applyProtection="1">
      <alignment horizontal="center" vertical="center" wrapText="1"/>
      <protection/>
    </xf>
    <xf numFmtId="0" fontId="12" fillId="2" borderId="95" xfId="0" applyFont="1" applyFill="1" applyBorder="1" applyAlignment="1" applyProtection="1">
      <alignment horizontal="center" vertical="center"/>
      <protection/>
    </xf>
    <xf numFmtId="0" fontId="12" fillId="2" borderId="96" xfId="0" applyFont="1" applyFill="1" applyBorder="1" applyAlignment="1" applyProtection="1">
      <alignment horizontal="center" vertical="center"/>
      <protection/>
    </xf>
    <xf numFmtId="0" fontId="78" fillId="58" borderId="95" xfId="0" applyFont="1" applyFill="1" applyBorder="1" applyAlignment="1" applyProtection="1">
      <alignment horizontal="center" vertical="center"/>
      <protection/>
    </xf>
    <xf numFmtId="0" fontId="78" fillId="58" borderId="96" xfId="0" applyFont="1" applyFill="1" applyBorder="1" applyAlignment="1" applyProtection="1">
      <alignment horizontal="center" vertical="center"/>
      <protection/>
    </xf>
    <xf numFmtId="170" fontId="2" fillId="47" borderId="11" xfId="49" applyNumberFormat="1" applyFont="1" applyFill="1" applyBorder="1" applyAlignment="1" applyProtection="1">
      <alignment horizontal="center" vertical="center"/>
      <protection/>
    </xf>
    <xf numFmtId="0" fontId="1" fillId="13" borderId="18" xfId="0" applyFont="1" applyFill="1" applyBorder="1" applyAlignment="1" applyProtection="1">
      <alignment vertical="center"/>
      <protection/>
    </xf>
    <xf numFmtId="0" fontId="1" fillId="12" borderId="18" xfId="0" applyFont="1" applyFill="1" applyBorder="1" applyAlignment="1" applyProtection="1">
      <alignment vertical="center"/>
      <protection/>
    </xf>
    <xf numFmtId="0" fontId="1" fillId="41" borderId="18" xfId="0" applyFont="1" applyFill="1" applyBorder="1" applyAlignment="1" applyProtection="1">
      <alignment vertical="center"/>
      <protection/>
    </xf>
    <xf numFmtId="165" fontId="1" fillId="41" borderId="18" xfId="0" applyNumberFormat="1" applyFont="1" applyFill="1" applyBorder="1" applyAlignment="1" applyProtection="1">
      <alignment vertical="center"/>
      <protection/>
    </xf>
    <xf numFmtId="175" fontId="1" fillId="0" borderId="51" xfId="51" applyNumberFormat="1" applyFont="1" applyBorder="1" applyAlignment="1" applyProtection="1">
      <alignment vertical="center"/>
      <protection/>
    </xf>
    <xf numFmtId="175" fontId="1" fillId="0" borderId="97" xfId="51" applyNumberFormat="1" applyFont="1" applyBorder="1" applyAlignment="1" applyProtection="1">
      <alignment vertical="center"/>
      <protection/>
    </xf>
    <xf numFmtId="175" fontId="1" fillId="0" borderId="42" xfId="51" applyNumberFormat="1" applyFont="1" applyBorder="1" applyAlignment="1" applyProtection="1">
      <alignment vertical="center"/>
      <protection/>
    </xf>
    <xf numFmtId="175" fontId="1" fillId="0" borderId="98" xfId="51" applyNumberFormat="1" applyFont="1" applyBorder="1" applyAlignment="1" applyProtection="1">
      <alignment vertical="center"/>
      <protection/>
    </xf>
    <xf numFmtId="3" fontId="1" fillId="0" borderId="99" xfId="49" applyNumberFormat="1" applyFont="1" applyBorder="1" applyAlignment="1" applyProtection="1">
      <alignment vertical="center"/>
      <protection/>
    </xf>
    <xf numFmtId="3" fontId="1" fillId="0" borderId="18" xfId="49" applyNumberFormat="1" applyFont="1" applyBorder="1" applyAlignment="1" applyProtection="1">
      <alignment vertical="center"/>
      <protection/>
    </xf>
    <xf numFmtId="3" fontId="1" fillId="0" borderId="46" xfId="49" applyNumberFormat="1" applyFont="1" applyBorder="1" applyAlignment="1" applyProtection="1">
      <alignment vertical="center"/>
      <protection/>
    </xf>
    <xf numFmtId="3" fontId="1" fillId="0" borderId="19" xfId="49" applyNumberFormat="1" applyFont="1" applyBorder="1" applyAlignment="1" applyProtection="1">
      <alignment vertical="center"/>
      <protection/>
    </xf>
    <xf numFmtId="3" fontId="1" fillId="0" borderId="100" xfId="49" applyNumberFormat="1" applyFont="1" applyBorder="1" applyAlignment="1" applyProtection="1">
      <alignment vertical="center"/>
      <protection/>
    </xf>
    <xf numFmtId="176" fontId="1" fillId="0" borderId="97" xfId="51" applyNumberFormat="1" applyFont="1" applyBorder="1" applyAlignment="1" applyProtection="1">
      <alignment vertical="center"/>
      <protection/>
    </xf>
    <xf numFmtId="176" fontId="1" fillId="0" borderId="51" xfId="51" applyNumberFormat="1" applyFont="1" applyBorder="1" applyAlignment="1" applyProtection="1">
      <alignment vertical="center"/>
      <protection/>
    </xf>
    <xf numFmtId="1" fontId="1" fillId="0" borderId="42" xfId="51" applyNumberFormat="1" applyFont="1" applyBorder="1" applyAlignment="1" applyProtection="1">
      <alignment vertical="center"/>
      <protection/>
    </xf>
    <xf numFmtId="1" fontId="1" fillId="0" borderId="100" xfId="51" applyNumberFormat="1" applyFont="1" applyBorder="1" applyAlignment="1" applyProtection="1">
      <alignment vertical="center"/>
      <protection/>
    </xf>
    <xf numFmtId="3" fontId="1" fillId="35" borderId="60" xfId="51" applyNumberFormat="1" applyFont="1" applyFill="1" applyBorder="1" applyAlignment="1" applyProtection="1">
      <alignment vertical="center"/>
      <protection/>
    </xf>
    <xf numFmtId="175" fontId="1" fillId="0" borderId="18" xfId="51" applyNumberFormat="1" applyFont="1" applyBorder="1" applyAlignment="1" applyProtection="1">
      <alignment vertical="center"/>
      <protection/>
    </xf>
    <xf numFmtId="175" fontId="1" fillId="0" borderId="46" xfId="51" applyNumberFormat="1" applyFont="1" applyBorder="1" applyAlignment="1" applyProtection="1">
      <alignment vertical="center"/>
      <protection/>
    </xf>
    <xf numFmtId="171" fontId="6" fillId="73" borderId="84" xfId="0" applyNumberFormat="1" applyFont="1" applyFill="1" applyBorder="1" applyAlignment="1" applyProtection="1">
      <alignment horizontal="left"/>
      <protection/>
    </xf>
    <xf numFmtId="171" fontId="6" fillId="73" borderId="85" xfId="0" applyNumberFormat="1" applyFont="1" applyFill="1" applyBorder="1" applyAlignment="1" applyProtection="1">
      <alignment horizontal="left"/>
      <protection/>
    </xf>
    <xf numFmtId="171" fontId="1" fillId="73" borderId="84" xfId="0" applyNumberFormat="1" applyFont="1" applyFill="1" applyBorder="1" applyAlignment="1" applyProtection="1">
      <alignment horizontal="left"/>
      <protection/>
    </xf>
    <xf numFmtId="171" fontId="1" fillId="73" borderId="85" xfId="0" applyNumberFormat="1" applyFont="1" applyFill="1" applyBorder="1" applyAlignment="1" applyProtection="1">
      <alignment horizontal="left"/>
      <protection/>
    </xf>
    <xf numFmtId="171" fontId="6" fillId="73" borderId="84" xfId="0" applyNumberFormat="1" applyFont="1" applyFill="1" applyBorder="1" applyAlignment="1" applyProtection="1">
      <alignment/>
      <protection/>
    </xf>
    <xf numFmtId="171" fontId="6" fillId="73" borderId="85" xfId="0" applyNumberFormat="1" applyFont="1" applyFill="1" applyBorder="1" applyAlignment="1" applyProtection="1">
      <alignment/>
      <protection/>
    </xf>
    <xf numFmtId="171" fontId="1" fillId="73" borderId="84" xfId="0" applyNumberFormat="1" applyFont="1" applyFill="1" applyBorder="1" applyAlignment="1" applyProtection="1">
      <alignment/>
      <protection/>
    </xf>
    <xf numFmtId="171" fontId="2" fillId="67" borderId="84" xfId="0" applyNumberFormat="1" applyFont="1" applyFill="1" applyBorder="1" applyAlignment="1" applyProtection="1">
      <alignment horizontal="left"/>
      <protection/>
    </xf>
    <xf numFmtId="171" fontId="2" fillId="67" borderId="85" xfId="0" applyNumberFormat="1" applyFont="1" applyFill="1" applyBorder="1" applyAlignment="1" applyProtection="1">
      <alignment horizontal="left"/>
      <protection/>
    </xf>
    <xf numFmtId="171" fontId="1" fillId="73" borderId="84" xfId="0" applyNumberFormat="1" applyFont="1" applyFill="1" applyBorder="1" applyAlignment="1" applyProtection="1">
      <alignment horizontal="left"/>
      <protection/>
    </xf>
    <xf numFmtId="171" fontId="1" fillId="73" borderId="85" xfId="0" applyNumberFormat="1" applyFont="1" applyFill="1" applyBorder="1" applyAlignment="1" applyProtection="1">
      <alignment horizontal="left"/>
      <protection/>
    </xf>
    <xf numFmtId="168" fontId="73" fillId="0" borderId="11" xfId="49" applyFont="1" applyFill="1" applyBorder="1" applyAlignment="1" applyProtection="1">
      <alignment vertical="center"/>
      <protection/>
    </xf>
    <xf numFmtId="171" fontId="6" fillId="73" borderId="85" xfId="0" applyNumberFormat="1" applyFont="1" applyFill="1" applyBorder="1" applyAlignment="1" applyProtection="1">
      <alignment horizontal="left"/>
      <protection/>
    </xf>
    <xf numFmtId="171" fontId="6" fillId="73" borderId="84" xfId="0" applyNumberFormat="1" applyFont="1" applyFill="1" applyBorder="1" applyAlignment="1" applyProtection="1">
      <alignment horizontal="left"/>
      <protection/>
    </xf>
    <xf numFmtId="0" fontId="1" fillId="73" borderId="101" xfId="0" applyFont="1" applyFill="1" applyBorder="1" applyAlignment="1" applyProtection="1">
      <alignment horizontal="left"/>
      <protection/>
    </xf>
    <xf numFmtId="0" fontId="1" fillId="73" borderId="102" xfId="0" applyFont="1" applyFill="1" applyBorder="1" applyAlignment="1" applyProtection="1">
      <alignment horizontal="left"/>
      <protection/>
    </xf>
    <xf numFmtId="171" fontId="2" fillId="41" borderId="84" xfId="0" applyNumberFormat="1" applyFont="1" applyFill="1" applyBorder="1" applyAlignment="1" applyProtection="1">
      <alignment horizontal="left"/>
      <protection/>
    </xf>
    <xf numFmtId="171" fontId="2" fillId="41" borderId="94" xfId="0" applyNumberFormat="1" applyFont="1" applyFill="1" applyBorder="1" applyAlignment="1" applyProtection="1">
      <alignment horizontal="left"/>
      <protection/>
    </xf>
    <xf numFmtId="0" fontId="1" fillId="73" borderId="84" xfId="0" applyFont="1" applyFill="1" applyBorder="1" applyAlignment="1" applyProtection="1">
      <alignment horizontal="left"/>
      <protection/>
    </xf>
    <xf numFmtId="0" fontId="1" fillId="73" borderId="85" xfId="0" applyFont="1" applyFill="1" applyBorder="1" applyAlignment="1" applyProtection="1">
      <alignment horizontal="left"/>
      <protection/>
    </xf>
    <xf numFmtId="0" fontId="4" fillId="74" borderId="103" xfId="0" applyFont="1" applyFill="1" applyBorder="1" applyAlignment="1" applyProtection="1">
      <alignment vertical="center"/>
      <protection/>
    </xf>
    <xf numFmtId="0" fontId="4" fillId="74" borderId="104" xfId="0" applyFont="1" applyFill="1" applyBorder="1" applyAlignment="1" applyProtection="1">
      <alignment vertical="center"/>
      <protection/>
    </xf>
    <xf numFmtId="173" fontId="6" fillId="0" borderId="18" xfId="51" applyNumberFormat="1" applyFont="1" applyFill="1" applyBorder="1" applyAlignment="1" applyProtection="1">
      <alignment vertical="center"/>
      <protection/>
    </xf>
    <xf numFmtId="171" fontId="2" fillId="67" borderId="19" xfId="0" applyNumberFormat="1" applyFont="1" applyFill="1" applyBorder="1" applyAlignment="1" applyProtection="1">
      <alignment horizontal="left"/>
      <protection/>
    </xf>
    <xf numFmtId="171" fontId="2" fillId="67" borderId="57" xfId="0" applyNumberFormat="1" applyFont="1" applyFill="1" applyBorder="1" applyAlignment="1" applyProtection="1">
      <alignment horizontal="left"/>
      <protection/>
    </xf>
    <xf numFmtId="173" fontId="1" fillId="0" borderId="18" xfId="51" applyNumberFormat="1" applyFont="1" applyFill="1" applyBorder="1" applyAlignment="1" applyProtection="1">
      <alignment vertical="center"/>
      <protection/>
    </xf>
    <xf numFmtId="171" fontId="1" fillId="42" borderId="19" xfId="0" applyNumberFormat="1" applyFont="1" applyFill="1" applyBorder="1" applyAlignment="1" applyProtection="1">
      <alignment horizontal="left"/>
      <protection/>
    </xf>
    <xf numFmtId="165" fontId="6" fillId="35" borderId="0" xfId="51" applyNumberFormat="1" applyFont="1" applyFill="1" applyBorder="1" applyAlignment="1" applyProtection="1">
      <alignment vertical="center"/>
      <protection/>
    </xf>
    <xf numFmtId="0" fontId="16" fillId="59" borderId="0" xfId="0" applyFont="1" applyFill="1" applyAlignment="1" applyProtection="1">
      <alignment horizontal="center" vertical="center"/>
      <protection/>
    </xf>
    <xf numFmtId="0" fontId="16" fillId="59" borderId="0" xfId="0" applyFont="1" applyFill="1" applyAlignment="1" applyProtection="1">
      <alignment/>
      <protection/>
    </xf>
    <xf numFmtId="178" fontId="17" fillId="59" borderId="0" xfId="55" applyNumberFormat="1" applyFont="1" applyFill="1" applyAlignment="1" applyProtection="1">
      <alignment horizontal="center" vertical="center"/>
      <protection/>
    </xf>
    <xf numFmtId="0" fontId="17" fillId="0" borderId="105" xfId="0" applyFont="1" applyFill="1" applyBorder="1" applyAlignment="1" applyProtection="1">
      <alignment horizontal="center" vertical="center"/>
      <protection/>
    </xf>
    <xf numFmtId="0" fontId="16" fillId="59" borderId="65" xfId="0" applyFont="1" applyFill="1" applyBorder="1" applyAlignment="1" applyProtection="1">
      <alignment horizontal="center" vertical="center"/>
      <protection/>
    </xf>
    <xf numFmtId="0" fontId="11" fillId="59" borderId="95" xfId="0" applyFont="1" applyFill="1" applyBorder="1" applyAlignment="1" applyProtection="1">
      <alignment horizontal="left" vertical="center"/>
      <protection/>
    </xf>
    <xf numFmtId="0" fontId="11" fillId="59" borderId="96" xfId="0" applyFont="1" applyFill="1" applyBorder="1" applyAlignment="1" applyProtection="1">
      <alignment horizontal="left" vertical="center"/>
      <protection/>
    </xf>
    <xf numFmtId="0" fontId="16" fillId="59" borderId="65" xfId="0" applyFont="1" applyFill="1" applyBorder="1" applyAlignment="1" applyProtection="1">
      <alignment horizontal="left" vertical="center"/>
      <protection/>
    </xf>
    <xf numFmtId="189" fontId="16" fillId="59" borderId="65" xfId="0" applyNumberFormat="1" applyFont="1" applyFill="1" applyBorder="1" applyAlignment="1" applyProtection="1">
      <alignment horizontal="right" vertical="center"/>
      <protection/>
    </xf>
    <xf numFmtId="189" fontId="16" fillId="59" borderId="18" xfId="0" applyNumberFormat="1" applyFont="1" applyFill="1" applyBorder="1" applyAlignment="1" applyProtection="1">
      <alignment horizontal="right" vertical="center"/>
      <protection/>
    </xf>
    <xf numFmtId="0" fontId="81" fillId="59" borderId="65" xfId="0" applyFont="1" applyFill="1" applyBorder="1" applyAlignment="1" applyProtection="1">
      <alignment horizontal="center" vertical="center"/>
      <protection/>
    </xf>
    <xf numFmtId="0" fontId="82" fillId="59" borderId="95" xfId="0" applyFont="1" applyFill="1" applyBorder="1" applyAlignment="1" applyProtection="1">
      <alignment horizontal="left" vertical="center" wrapText="1"/>
      <protection/>
    </xf>
    <xf numFmtId="0" fontId="82" fillId="59" borderId="96" xfId="0" applyFont="1" applyFill="1" applyBorder="1" applyAlignment="1" applyProtection="1">
      <alignment horizontal="left" vertical="center" wrapText="1"/>
      <protection/>
    </xf>
    <xf numFmtId="0" fontId="81" fillId="59" borderId="65" xfId="0" applyFont="1" applyFill="1" applyBorder="1" applyAlignment="1" applyProtection="1">
      <alignment horizontal="left" vertical="center"/>
      <protection/>
    </xf>
    <xf numFmtId="189" fontId="81" fillId="59" borderId="65" xfId="0" applyNumberFormat="1" applyFont="1" applyFill="1" applyBorder="1" applyAlignment="1" applyProtection="1">
      <alignment horizontal="right" vertical="center"/>
      <protection/>
    </xf>
    <xf numFmtId="189" fontId="81" fillId="59" borderId="18" xfId="0" applyNumberFormat="1" applyFont="1" applyFill="1" applyBorder="1" applyAlignment="1" applyProtection="1">
      <alignment horizontal="right" vertical="center"/>
      <protection/>
    </xf>
    <xf numFmtId="189" fontId="81" fillId="0" borderId="65" xfId="0" applyNumberFormat="1" applyFont="1" applyFill="1" applyBorder="1" applyAlignment="1" applyProtection="1">
      <alignment horizontal="right" vertical="center"/>
      <protection/>
    </xf>
    <xf numFmtId="0" fontId="11" fillId="59" borderId="95" xfId="0" applyFont="1" applyFill="1" applyBorder="1" applyAlignment="1" applyProtection="1">
      <alignment horizontal="left" vertical="center" wrapText="1"/>
      <protection/>
    </xf>
    <xf numFmtId="0" fontId="11" fillId="59" borderId="96" xfId="0" applyFont="1" applyFill="1" applyBorder="1" applyAlignment="1" applyProtection="1">
      <alignment horizontal="left" vertical="center" wrapText="1"/>
      <protection/>
    </xf>
    <xf numFmtId="0" fontId="11" fillId="59" borderId="106" xfId="0" applyFont="1" applyFill="1" applyBorder="1" applyAlignment="1" applyProtection="1">
      <alignment horizontal="left" vertical="center"/>
      <protection/>
    </xf>
    <xf numFmtId="0" fontId="11" fillId="59" borderId="107" xfId="0" applyFont="1" applyFill="1" applyBorder="1" applyAlignment="1" applyProtection="1">
      <alignment horizontal="left" vertical="center"/>
      <protection/>
    </xf>
    <xf numFmtId="0" fontId="16" fillId="59" borderId="108" xfId="0" applyFont="1" applyFill="1" applyBorder="1" applyAlignment="1" applyProtection="1">
      <alignment horizontal="left" vertical="center"/>
      <protection/>
    </xf>
    <xf numFmtId="0" fontId="82" fillId="59" borderId="106" xfId="0" applyFont="1" applyFill="1" applyBorder="1" applyAlignment="1" applyProtection="1">
      <alignment horizontal="left" vertical="center"/>
      <protection/>
    </xf>
    <xf numFmtId="0" fontId="82" fillId="59" borderId="107" xfId="0" applyFont="1" applyFill="1" applyBorder="1" applyAlignment="1" applyProtection="1">
      <alignment horizontal="left" vertical="center"/>
      <protection/>
    </xf>
    <xf numFmtId="0" fontId="81" fillId="59" borderId="108" xfId="0" applyFont="1" applyFill="1" applyBorder="1" applyAlignment="1" applyProtection="1">
      <alignment horizontal="left" vertical="center"/>
      <protection/>
    </xf>
    <xf numFmtId="9" fontId="81" fillId="59" borderId="65" xfId="0" applyNumberFormat="1" applyFont="1" applyFill="1" applyBorder="1" applyAlignment="1" applyProtection="1">
      <alignment horizontal="center" vertical="center"/>
      <protection/>
    </xf>
    <xf numFmtId="0" fontId="81" fillId="59" borderId="0" xfId="0" applyFont="1" applyFill="1" applyAlignment="1" applyProtection="1">
      <alignment/>
      <protection/>
    </xf>
    <xf numFmtId="189" fontId="81" fillId="59" borderId="0" xfId="0" applyNumberFormat="1" applyFont="1" applyFill="1" applyAlignment="1" applyProtection="1">
      <alignment/>
      <protection/>
    </xf>
    <xf numFmtId="0" fontId="11" fillId="59" borderId="96" xfId="0" applyFont="1" applyFill="1" applyBorder="1" applyAlignment="1" applyProtection="1">
      <alignment horizontal="left" vertical="center"/>
      <protection/>
    </xf>
    <xf numFmtId="189" fontId="16" fillId="59" borderId="108" xfId="0" applyNumberFormat="1" applyFont="1" applyFill="1" applyBorder="1" applyAlignment="1" applyProtection="1">
      <alignment horizontal="right" vertical="center"/>
      <protection/>
    </xf>
    <xf numFmtId="189" fontId="16" fillId="59" borderId="53" xfId="0" applyNumberFormat="1" applyFont="1" applyFill="1" applyBorder="1" applyAlignment="1" applyProtection="1">
      <alignment horizontal="right" vertical="center"/>
      <protection/>
    </xf>
    <xf numFmtId="189" fontId="17" fillId="59" borderId="18" xfId="0" applyNumberFormat="1" applyFont="1" applyFill="1" applyBorder="1" applyAlignment="1" applyProtection="1">
      <alignment/>
      <protection/>
    </xf>
    <xf numFmtId="0" fontId="16" fillId="59" borderId="0" xfId="0" applyFont="1" applyFill="1" applyBorder="1" applyAlignment="1" applyProtection="1">
      <alignment/>
      <protection/>
    </xf>
    <xf numFmtId="0" fontId="17" fillId="0" borderId="0" xfId="0" applyFont="1" applyFill="1" applyBorder="1" applyAlignment="1" applyProtection="1">
      <alignment horizontal="center" vertical="center"/>
      <protection/>
    </xf>
    <xf numFmtId="0" fontId="16" fillId="59" borderId="0" xfId="0" applyFont="1" applyFill="1" applyBorder="1" applyAlignment="1" applyProtection="1">
      <alignment horizontal="center" vertical="center"/>
      <protection/>
    </xf>
    <xf numFmtId="0" fontId="11" fillId="59" borderId="0" xfId="0" applyFont="1" applyFill="1" applyBorder="1" applyAlignment="1" applyProtection="1">
      <alignment horizontal="left" vertical="center" wrapText="1"/>
      <protection/>
    </xf>
    <xf numFmtId="0" fontId="11" fillId="59" borderId="0" xfId="0" applyFont="1" applyFill="1" applyBorder="1" applyAlignment="1" applyProtection="1">
      <alignment horizontal="left" vertical="center"/>
      <protection/>
    </xf>
    <xf numFmtId="0" fontId="16" fillId="59" borderId="0" xfId="0" applyFont="1" applyFill="1" applyBorder="1" applyAlignment="1" applyProtection="1">
      <alignment horizontal="left" vertical="center"/>
      <protection/>
    </xf>
    <xf numFmtId="189" fontId="16" fillId="59" borderId="0" xfId="0" applyNumberFormat="1" applyFont="1" applyFill="1" applyBorder="1" applyAlignment="1" applyProtection="1">
      <alignment horizontal="right" vertical="center"/>
      <protection/>
    </xf>
    <xf numFmtId="0" fontId="0" fillId="59" borderId="0" xfId="0" applyFont="1" applyFill="1" applyAlignment="1" applyProtection="1">
      <alignment/>
      <protection/>
    </xf>
    <xf numFmtId="189" fontId="17" fillId="59" borderId="0" xfId="0" applyNumberFormat="1" applyFont="1" applyFill="1" applyBorder="1" applyAlignment="1" applyProtection="1">
      <alignment horizontal="right" vertical="center"/>
      <protection/>
    </xf>
    <xf numFmtId="9" fontId="16" fillId="59" borderId="0" xfId="0" applyNumberFormat="1" applyFont="1" applyFill="1" applyBorder="1" applyAlignment="1" applyProtection="1">
      <alignment horizontal="center" vertical="center"/>
      <protection/>
    </xf>
    <xf numFmtId="189" fontId="16" fillId="0" borderId="0" xfId="0" applyNumberFormat="1" applyFont="1" applyFill="1" applyBorder="1" applyAlignment="1" applyProtection="1">
      <alignment/>
      <protection/>
    </xf>
    <xf numFmtId="0" fontId="16" fillId="59" borderId="65" xfId="0" applyFont="1" applyFill="1" applyBorder="1" applyAlignment="1" applyProtection="1">
      <alignment/>
      <protection/>
    </xf>
    <xf numFmtId="0" fontId="16" fillId="59" borderId="95" xfId="0" applyFont="1" applyFill="1" applyBorder="1" applyAlignment="1" applyProtection="1">
      <alignment horizontal="left" vertical="center" wrapText="1"/>
      <protection/>
    </xf>
    <xf numFmtId="0" fontId="16" fillId="59" borderId="96" xfId="0" applyFont="1" applyFill="1" applyBorder="1" applyAlignment="1" applyProtection="1">
      <alignment horizontal="left" vertical="center" wrapText="1"/>
      <protection/>
    </xf>
    <xf numFmtId="0" fontId="16" fillId="59" borderId="65" xfId="0" applyFont="1" applyFill="1" applyBorder="1" applyAlignment="1" applyProtection="1">
      <alignment wrapText="1"/>
      <protection/>
    </xf>
    <xf numFmtId="189" fontId="16" fillId="59" borderId="65" xfId="0" applyNumberFormat="1" applyFont="1" applyFill="1" applyBorder="1" applyAlignment="1" applyProtection="1">
      <alignment/>
      <protection/>
    </xf>
    <xf numFmtId="10" fontId="0" fillId="59" borderId="65" xfId="55" applyNumberFormat="1" applyFill="1" applyBorder="1" applyAlignment="1" applyProtection="1">
      <alignment horizontal="center" vertical="center"/>
      <protection/>
    </xf>
    <xf numFmtId="179" fontId="0" fillId="59" borderId="65" xfId="51" applyNumberFormat="1" applyFill="1" applyBorder="1" applyAlignment="1" applyProtection="1">
      <alignment horizontal="center" vertical="center"/>
      <protection/>
    </xf>
    <xf numFmtId="170" fontId="0" fillId="59" borderId="65" xfId="49" applyNumberFormat="1" applyFill="1" applyBorder="1" applyAlignment="1" applyProtection="1">
      <alignment horizontal="center" vertical="center"/>
      <protection/>
    </xf>
    <xf numFmtId="10" fontId="83" fillId="7" borderId="65" xfId="55" applyNumberFormat="1" applyFont="1" applyFill="1" applyBorder="1" applyAlignment="1" applyProtection="1">
      <alignment horizontal="center" vertical="center"/>
      <protection/>
    </xf>
    <xf numFmtId="179" fontId="0" fillId="7" borderId="65" xfId="51" applyNumberFormat="1" applyFill="1" applyBorder="1" applyAlignment="1" applyProtection="1">
      <alignment horizontal="center" vertical="center"/>
      <protection/>
    </xf>
    <xf numFmtId="0" fontId="16" fillId="59" borderId="95" xfId="0" applyFont="1" applyFill="1" applyBorder="1" applyAlignment="1" applyProtection="1">
      <alignment horizontal="left" vertical="center"/>
      <protection/>
    </xf>
    <xf numFmtId="0" fontId="16" fillId="59" borderId="96" xfId="0" applyFont="1" applyFill="1" applyBorder="1" applyAlignment="1" applyProtection="1">
      <alignment horizontal="left" vertical="center"/>
      <protection/>
    </xf>
    <xf numFmtId="0" fontId="16" fillId="44" borderId="95" xfId="0" applyFont="1" applyFill="1" applyBorder="1" applyAlignment="1" applyProtection="1">
      <alignment horizontal="left" vertical="center"/>
      <protection/>
    </xf>
    <xf numFmtId="0" fontId="16" fillId="44" borderId="96" xfId="0" applyFont="1" applyFill="1" applyBorder="1" applyAlignment="1" applyProtection="1">
      <alignment horizontal="left" vertical="center"/>
      <protection/>
    </xf>
    <xf numFmtId="0" fontId="16" fillId="44" borderId="65" xfId="0" applyFont="1" applyFill="1" applyBorder="1" applyAlignment="1" applyProtection="1">
      <alignment/>
      <protection/>
    </xf>
    <xf numFmtId="0" fontId="16" fillId="0" borderId="95" xfId="0" applyFont="1" applyFill="1" applyBorder="1" applyAlignment="1" applyProtection="1">
      <alignment horizontal="left" vertical="center"/>
      <protection/>
    </xf>
    <xf numFmtId="0" fontId="16" fillId="0" borderId="96" xfId="0" applyFont="1" applyFill="1" applyBorder="1" applyAlignment="1" applyProtection="1">
      <alignment horizontal="left" vertical="center"/>
      <protection/>
    </xf>
    <xf numFmtId="10" fontId="0" fillId="0" borderId="65" xfId="55" applyNumberFormat="1" applyFill="1" applyBorder="1" applyAlignment="1" applyProtection="1">
      <alignment horizontal="center" vertical="center"/>
      <protection/>
    </xf>
    <xf numFmtId="179" fontId="0" fillId="59" borderId="108" xfId="51" applyNumberFormat="1" applyFill="1" applyBorder="1" applyAlignment="1" applyProtection="1">
      <alignment horizontal="center" vertical="center"/>
      <protection/>
    </xf>
    <xf numFmtId="0" fontId="16" fillId="59" borderId="106" xfId="0" applyFont="1" applyFill="1" applyBorder="1" applyAlignment="1" applyProtection="1">
      <alignment horizontal="center" vertical="center"/>
      <protection/>
    </xf>
    <xf numFmtId="0" fontId="16" fillId="59" borderId="109" xfId="0" applyFont="1" applyFill="1" applyBorder="1" applyAlignment="1" applyProtection="1">
      <alignment/>
      <protection/>
    </xf>
    <xf numFmtId="0" fontId="16" fillId="59" borderId="109" xfId="0" applyFont="1" applyFill="1" applyBorder="1" applyAlignment="1" applyProtection="1">
      <alignment horizontal="left" vertical="center"/>
      <protection/>
    </xf>
    <xf numFmtId="189" fontId="16" fillId="59" borderId="109" xfId="0" applyNumberFormat="1" applyFont="1" applyFill="1" applyBorder="1" applyAlignment="1" applyProtection="1">
      <alignment/>
      <protection/>
    </xf>
    <xf numFmtId="9" fontId="16" fillId="59" borderId="109" xfId="0" applyNumberFormat="1" applyFont="1" applyFill="1" applyBorder="1" applyAlignment="1" applyProtection="1">
      <alignment horizontal="center" vertical="center"/>
      <protection/>
    </xf>
    <xf numFmtId="189" fontId="17" fillId="0" borderId="18" xfId="0" applyNumberFormat="1" applyFont="1" applyFill="1" applyBorder="1" applyAlignment="1" applyProtection="1">
      <alignment/>
      <protection/>
    </xf>
    <xf numFmtId="9" fontId="0" fillId="0" borderId="0" xfId="55" applyFill="1" applyBorder="1"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BF7299"/>
      <rgbColor rgb="009999FF"/>
      <rgbColor rgb="00993366"/>
      <rgbColor rgb="00FFFFCC"/>
      <rgbColor rgb="00CCFFFF"/>
      <rgbColor rgb="00660066"/>
      <rgbColor rgb="00FF8080"/>
      <rgbColor rgb="000066CC"/>
      <rgbColor rgb="00BFBFB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09090"/>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xdr:row>
      <xdr:rowOff>95250</xdr:rowOff>
    </xdr:from>
    <xdr:to>
      <xdr:col>4</xdr:col>
      <xdr:colOff>771525</xdr:colOff>
      <xdr:row>12</xdr:row>
      <xdr:rowOff>85725</xdr:rowOff>
    </xdr:to>
    <xdr:sp fLocksText="0">
      <xdr:nvSpPr>
        <xdr:cNvPr id="1" name="Text 1"/>
        <xdr:cNvSpPr txBox="1">
          <a:spLocks noChangeArrowheads="1"/>
        </xdr:cNvSpPr>
      </xdr:nvSpPr>
      <xdr:spPr>
        <a:xfrm>
          <a:off x="38100" y="1143000"/>
          <a:ext cx="8105775" cy="904875"/>
        </a:xfrm>
        <a:prstGeom prst="rect">
          <a:avLst/>
        </a:prstGeom>
        <a:noFill/>
        <a:ln w="9525" cmpd="sng">
          <a:noFill/>
        </a:ln>
      </xdr:spPr>
      <xdr:txBody>
        <a:bodyPr vertOverflow="clip" wrap="square" lIns="20160" tIns="20160" rIns="20160" bIns="20160"/>
        <a:p>
          <a:pPr algn="l">
            <a:defRPr/>
          </a:pPr>
          <a:r>
            <a:rPr lang="en-US" cap="none" sz="1000" b="0" i="0" u="none" baseline="0">
              <a:solidFill>
                <a:srgbClr val="000000"/>
              </a:solidFill>
              <a:latin typeface="Arial"/>
              <a:ea typeface="Arial"/>
              <a:cs typeface="Arial"/>
            </a:rPr>
            <a:t>Con el objeto de medir comparativamente el bienestar otorgado al personal de la Armada por la Prestación Educacional, es necesario recabar antecedentes comparativos que permitan cuantificar las alternativas que ofrece el mercado en cada Zona Naval.
</a:t>
          </a:r>
          <a:r>
            <a:rPr lang="en-US" cap="none" sz="1000" b="0" i="0" u="none" baseline="0">
              <a:solidFill>
                <a:srgbClr val="000000"/>
              </a:solidFill>
              <a:latin typeface="Arial"/>
              <a:ea typeface="Arial"/>
              <a:cs typeface="Arial"/>
            </a:rPr>
            <a:t>Este cuadro comparativo debe ser completado con a lo menos dos instalaciones privadas o de otras instituciones a las que tenga acceso el  personal de la Armada y que otorguen prestaciones de calidad similar a las otorgadas por las instalaciones educacionales del SBA a comparar.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13426884\Documents\2015\TARIFAS%202016\EDUCACIONAL\Propuesta%20Tarifas%20Deptos%20y%20Del%202016\Documents%20and%20Settings\evidal\Configuraci&#243;n%20local\Archivos%20temporales%20de%20Internet\Content.IE5\KP4RCBCF\DELBIENSAN%20PLANILLA%20TARIFAS%202013%20(97-20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13426884\Documents\2015\TARIFAS%202016\EDUCACIONAL\Propuesta%20Tarifas%20Deptos%20y%20Del%202016\Documents%20and%20Settings\evidal\Configuraci&#243;n%20local\Archivos%20temporales%20de%20Internet\Content.IE5\BI03JXCT\DELBIENSAN%20PLANILLA%20TARIFAS%202013%20(97-2003)%20DIREBIE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p. 2 Ingresos C. Benef."/>
      <sheetName val="Ap. 3 Costos Directos"/>
      <sheetName val="Ap. 4 Costos Indirectos"/>
      <sheetName val="Ap. 5 Tarifado "/>
      <sheetName val="Ap. 1 Est. Precios "/>
    </sheetNames>
    <sheetDataSet>
      <sheetData sheetId="0">
        <row r="5">
          <cell r="I5" t="str">
            <v>DELBIENSAN</v>
          </cell>
        </row>
        <row r="16">
          <cell r="A16" t="str">
            <v>JARDIN INFANTIL "OLITAS DE MAR"</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p. 2 Ingresos C. Benef."/>
      <sheetName val="Ap. 3 Costos Directos"/>
      <sheetName val="Ap. 4 Costos Indirectos"/>
      <sheetName val="Ap. 5 Tarifado "/>
      <sheetName val="Ap. 1 Est. Precios "/>
    </sheetNames>
    <sheetDataSet>
      <sheetData sheetId="0">
        <row r="5">
          <cell r="I5" t="str">
            <v>DELBIENSAN</v>
          </cell>
        </row>
      </sheetData>
      <sheetData sheetId="3">
        <row r="8">
          <cell r="A8" t="str">
            <v>Centro Beneficio</v>
          </cell>
          <cell r="B8" t="str">
            <v>Prestación [Unidad]</v>
          </cell>
          <cell r="C8" t="str">
            <v>Matrícula</v>
          </cell>
          <cell r="G8" t="str">
            <v>Mensualidad</v>
          </cell>
        </row>
        <row r="9">
          <cell r="A9">
            <v>0</v>
          </cell>
          <cell r="B9">
            <v>0</v>
          </cell>
          <cell r="C9" t="str">
            <v>Personal Servicio Activo</v>
          </cell>
          <cell r="G9" t="str">
            <v>Personal Servicio Activo</v>
          </cell>
        </row>
        <row r="10">
          <cell r="A10" t="str">
            <v>JARDIN INFANTIL "OLITAS DE MAR"</v>
          </cell>
          <cell r="B10" t="str">
            <v>Jardín [Media Jornada]</v>
          </cell>
        </row>
        <row r="11">
          <cell r="A11">
            <v>0</v>
          </cell>
          <cell r="B11" t="str">
            <v>Jardín [Jornada Completa]</v>
          </cell>
        </row>
        <row r="12">
          <cell r="A12">
            <v>0</v>
          </cell>
          <cell r="B12" t="str">
            <v>Jardín [Media Jornada con Colación y Almuerzo]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IV30"/>
  <sheetViews>
    <sheetView showGridLines="0" zoomScalePageLayoutView="0" workbookViewId="0" topLeftCell="A1">
      <selection activeCell="C5" sqref="C5"/>
    </sheetView>
  </sheetViews>
  <sheetFormatPr defaultColWidth="9.140625" defaultRowHeight="12.75"/>
  <cols>
    <col min="1" max="1" width="34.421875" style="1" customWidth="1"/>
    <col min="2" max="2" width="40.8515625" style="1" customWidth="1"/>
    <col min="3" max="3" width="16.8515625" style="1" customWidth="1"/>
    <col min="4" max="4" width="18.421875" style="1" customWidth="1"/>
    <col min="5" max="5" width="19.28125" style="1" customWidth="1"/>
    <col min="6" max="6" width="19.8515625" style="1" customWidth="1"/>
    <col min="7" max="11" width="18.7109375" style="1" customWidth="1"/>
    <col min="12" max="16384" width="9.140625" style="1" customWidth="1"/>
  </cols>
  <sheetData>
    <row r="1" spans="1:256" s="4" customFormat="1" ht="13.5">
      <c r="A1" s="230" t="s">
        <v>0</v>
      </c>
      <c r="B1" s="230"/>
      <c r="C1" s="230"/>
      <c r="D1" s="230"/>
      <c r="E1" s="230"/>
      <c r="F1" s="3"/>
      <c r="G1" s="3"/>
      <c r="IK1" s="1"/>
      <c r="IL1" s="1"/>
      <c r="IM1" s="1"/>
      <c r="IN1" s="1"/>
      <c r="IO1" s="1"/>
      <c r="IP1" s="1"/>
      <c r="IQ1" s="1"/>
      <c r="IR1" s="1"/>
      <c r="IS1" s="1"/>
      <c r="IT1" s="1"/>
      <c r="IU1" s="1"/>
      <c r="IV1" s="1"/>
    </row>
    <row r="2" spans="1:256" s="4" customFormat="1" ht="15.75" customHeight="1">
      <c r="A2" s="230" t="s">
        <v>52</v>
      </c>
      <c r="B2" s="230"/>
      <c r="C2" s="230"/>
      <c r="D2" s="230"/>
      <c r="E2" s="230"/>
      <c r="F2" s="3"/>
      <c r="G2" s="3"/>
      <c r="IK2" s="1"/>
      <c r="IL2" s="1"/>
      <c r="IM2" s="1"/>
      <c r="IN2" s="1"/>
      <c r="IO2" s="1"/>
      <c r="IP2" s="1"/>
      <c r="IQ2" s="1"/>
      <c r="IR2" s="1"/>
      <c r="IS2" s="1"/>
      <c r="IT2" s="1"/>
      <c r="IU2" s="1"/>
      <c r="IV2" s="1"/>
    </row>
    <row r="3" spans="1:256" s="4" customFormat="1" ht="18" customHeight="1">
      <c r="A3" s="230" t="s">
        <v>53</v>
      </c>
      <c r="B3" s="230"/>
      <c r="C3" s="230"/>
      <c r="D3" s="230"/>
      <c r="E3" s="230"/>
      <c r="F3" s="3"/>
      <c r="G3" s="3"/>
      <c r="IK3" s="1"/>
      <c r="IL3" s="1"/>
      <c r="IM3" s="1"/>
      <c r="IN3" s="1"/>
      <c r="IO3" s="1"/>
      <c r="IP3" s="1"/>
      <c r="IQ3" s="1"/>
      <c r="IR3" s="1"/>
      <c r="IS3" s="1"/>
      <c r="IT3" s="1"/>
      <c r="IU3" s="1"/>
      <c r="IV3" s="1"/>
    </row>
    <row r="4" spans="1:256" s="4" customFormat="1" ht="11.25" customHeight="1">
      <c r="A4" s="1"/>
      <c r="B4" s="1"/>
      <c r="D4" s="1"/>
      <c r="F4" s="1"/>
      <c r="IK4" s="1"/>
      <c r="IL4" s="1"/>
      <c r="IM4" s="1"/>
      <c r="IN4" s="1"/>
      <c r="IO4" s="1"/>
      <c r="IP4" s="1"/>
      <c r="IQ4" s="1"/>
      <c r="IR4" s="1"/>
      <c r="IS4" s="1"/>
      <c r="IT4" s="1"/>
      <c r="IU4" s="1"/>
      <c r="IV4" s="1"/>
    </row>
    <row r="5" spans="1:256" s="4" customFormat="1" ht="12" customHeight="1">
      <c r="A5" s="231" t="s">
        <v>3</v>
      </c>
      <c r="B5" s="231"/>
      <c r="C5" s="42" t="str">
        <f>'[2]Ap. 2 Ingresos C. Benef.'!$I$5</f>
        <v>DELBIENSAN</v>
      </c>
      <c r="D5" s="43"/>
      <c r="E5" s="1"/>
      <c r="F5" s="43"/>
      <c r="G5" s="1"/>
      <c r="IK5" s="1"/>
      <c r="IL5" s="1"/>
      <c r="IM5" s="1"/>
      <c r="IN5" s="1"/>
      <c r="IO5" s="1"/>
      <c r="IP5" s="1"/>
      <c r="IQ5" s="1"/>
      <c r="IR5" s="1"/>
      <c r="IS5" s="1"/>
      <c r="IT5" s="1"/>
      <c r="IU5" s="1"/>
      <c r="IV5" s="1"/>
    </row>
    <row r="6" spans="1:256" s="4" customFormat="1" ht="12" customHeight="1">
      <c r="A6" s="5"/>
      <c r="B6" s="7"/>
      <c r="C6" s="43"/>
      <c r="D6" s="43"/>
      <c r="E6" s="1"/>
      <c r="F6" s="43"/>
      <c r="G6" s="1"/>
      <c r="IK6" s="1"/>
      <c r="IL6" s="1"/>
      <c r="IM6" s="1"/>
      <c r="IN6" s="1"/>
      <c r="IO6" s="1"/>
      <c r="IP6" s="1"/>
      <c r="IQ6" s="1"/>
      <c r="IR6" s="1"/>
      <c r="IS6" s="1"/>
      <c r="IT6" s="1"/>
      <c r="IU6" s="1"/>
      <c r="IV6" s="1"/>
    </row>
    <row r="7" spans="1:256" s="4" customFormat="1" ht="12" customHeight="1">
      <c r="A7" s="5"/>
      <c r="B7" s="7"/>
      <c r="C7" s="43"/>
      <c r="D7" s="43"/>
      <c r="E7" s="1"/>
      <c r="F7" s="43"/>
      <c r="G7" s="1"/>
      <c r="IK7" s="1"/>
      <c r="IL7" s="1"/>
      <c r="IM7" s="1"/>
      <c r="IN7" s="1"/>
      <c r="IO7" s="1"/>
      <c r="IP7" s="1"/>
      <c r="IQ7" s="1"/>
      <c r="IR7" s="1"/>
      <c r="IS7" s="1"/>
      <c r="IT7" s="1"/>
      <c r="IU7" s="1"/>
      <c r="IV7" s="1"/>
    </row>
    <row r="8" spans="1:256" s="4" customFormat="1" ht="12" customHeight="1">
      <c r="A8" s="5"/>
      <c r="B8" s="7"/>
      <c r="C8" s="43"/>
      <c r="D8" s="43"/>
      <c r="E8" s="1"/>
      <c r="F8" s="43"/>
      <c r="G8" s="1"/>
      <c r="IK8" s="1"/>
      <c r="IL8" s="1"/>
      <c r="IM8" s="1"/>
      <c r="IN8" s="1"/>
      <c r="IO8" s="1"/>
      <c r="IP8" s="1"/>
      <c r="IQ8" s="1"/>
      <c r="IR8" s="1"/>
      <c r="IS8" s="1"/>
      <c r="IT8" s="1"/>
      <c r="IU8" s="1"/>
      <c r="IV8" s="1"/>
    </row>
    <row r="9" spans="1:256" s="4" customFormat="1" ht="12" customHeight="1">
      <c r="A9" s="5"/>
      <c r="B9" s="7"/>
      <c r="C9" s="43"/>
      <c r="D9" s="43"/>
      <c r="E9" s="1"/>
      <c r="F9" s="43"/>
      <c r="G9" s="1"/>
      <c r="IK9" s="1"/>
      <c r="IL9" s="1"/>
      <c r="IM9" s="1"/>
      <c r="IN9" s="1"/>
      <c r="IO9" s="1"/>
      <c r="IP9" s="1"/>
      <c r="IQ9" s="1"/>
      <c r="IR9" s="1"/>
      <c r="IS9" s="1"/>
      <c r="IT9" s="1"/>
      <c r="IU9" s="1"/>
      <c r="IV9" s="1"/>
    </row>
    <row r="10" spans="1:256" s="4" customFormat="1" ht="12" customHeight="1">
      <c r="A10" s="5"/>
      <c r="B10" s="7"/>
      <c r="C10" s="43"/>
      <c r="D10" s="43"/>
      <c r="E10" s="1"/>
      <c r="F10" s="43"/>
      <c r="G10" s="1"/>
      <c r="IK10" s="1"/>
      <c r="IL10" s="1"/>
      <c r="IM10" s="1"/>
      <c r="IN10" s="1"/>
      <c r="IO10" s="1"/>
      <c r="IP10" s="1"/>
      <c r="IQ10" s="1"/>
      <c r="IR10" s="1"/>
      <c r="IS10" s="1"/>
      <c r="IT10" s="1"/>
      <c r="IU10" s="1"/>
      <c r="IV10" s="1"/>
    </row>
    <row r="11" spans="1:256" s="4" customFormat="1" ht="12" customHeight="1">
      <c r="A11" s="5"/>
      <c r="B11" s="7"/>
      <c r="C11" s="43"/>
      <c r="D11" s="43"/>
      <c r="E11" s="1"/>
      <c r="F11" s="43"/>
      <c r="G11" s="1"/>
      <c r="IK11" s="1"/>
      <c r="IL11" s="1"/>
      <c r="IM11" s="1"/>
      <c r="IN11" s="1"/>
      <c r="IO11" s="1"/>
      <c r="IP11" s="1"/>
      <c r="IQ11" s="1"/>
      <c r="IR11" s="1"/>
      <c r="IS11" s="1"/>
      <c r="IT11" s="1"/>
      <c r="IU11" s="1"/>
      <c r="IV11" s="1"/>
    </row>
    <row r="12" spans="1:256" s="4" customFormat="1" ht="12" customHeight="1">
      <c r="A12" s="5"/>
      <c r="B12" s="7"/>
      <c r="C12" s="43"/>
      <c r="D12" s="43"/>
      <c r="E12" s="1"/>
      <c r="F12" s="43"/>
      <c r="G12" s="1"/>
      <c r="IK12" s="1"/>
      <c r="IL12" s="1"/>
      <c r="IM12" s="1"/>
      <c r="IN12" s="1"/>
      <c r="IO12" s="1"/>
      <c r="IP12" s="1"/>
      <c r="IQ12" s="1"/>
      <c r="IR12" s="1"/>
      <c r="IS12" s="1"/>
      <c r="IT12" s="1"/>
      <c r="IU12" s="1"/>
      <c r="IV12" s="1"/>
    </row>
    <row r="13" spans="1:256" s="181" customFormat="1" ht="12" customHeight="1">
      <c r="A13" s="179"/>
      <c r="B13" s="179"/>
      <c r="C13" s="179"/>
      <c r="D13" s="179"/>
      <c r="E13" s="179"/>
      <c r="F13" s="180"/>
      <c r="G13" s="180"/>
      <c r="H13" s="180"/>
      <c r="I13" s="180"/>
      <c r="J13" s="180"/>
      <c r="IK13" s="78"/>
      <c r="IL13" s="78"/>
      <c r="IM13" s="78"/>
      <c r="IN13" s="78"/>
      <c r="IO13" s="78"/>
      <c r="IP13" s="78"/>
      <c r="IQ13" s="78"/>
      <c r="IR13" s="78"/>
      <c r="IS13" s="78"/>
      <c r="IT13" s="78"/>
      <c r="IU13" s="78"/>
      <c r="IV13" s="78"/>
    </row>
    <row r="14" spans="1:256" s="181" customFormat="1" ht="12" customHeight="1">
      <c r="A14" s="182"/>
      <c r="B14" s="182"/>
      <c r="C14" s="183" t="s">
        <v>54</v>
      </c>
      <c r="D14" s="184"/>
      <c r="E14" s="307">
        <v>12</v>
      </c>
      <c r="F14" s="185"/>
      <c r="G14" s="186"/>
      <c r="IK14" s="78"/>
      <c r="IL14" s="78"/>
      <c r="IM14" s="78"/>
      <c r="IN14" s="78"/>
      <c r="IO14" s="78"/>
      <c r="IP14" s="78"/>
      <c r="IQ14" s="78"/>
      <c r="IR14" s="78"/>
      <c r="IS14" s="78"/>
      <c r="IT14" s="78"/>
      <c r="IU14" s="78"/>
      <c r="IV14" s="78"/>
    </row>
    <row r="15" spans="1:256" s="181" customFormat="1" ht="13.5" customHeight="1">
      <c r="A15" s="182"/>
      <c r="B15" s="182"/>
      <c r="C15" s="183" t="s">
        <v>55</v>
      </c>
      <c r="D15" s="184"/>
      <c r="E15" s="307">
        <v>11</v>
      </c>
      <c r="F15" s="185"/>
      <c r="G15" s="186"/>
      <c r="IK15" s="78"/>
      <c r="IL15" s="78"/>
      <c r="IM15" s="78"/>
      <c r="IN15" s="78"/>
      <c r="IO15" s="78"/>
      <c r="IP15" s="78"/>
      <c r="IQ15" s="78"/>
      <c r="IR15" s="78"/>
      <c r="IS15" s="78"/>
      <c r="IT15" s="78"/>
      <c r="IU15" s="78"/>
      <c r="IV15" s="78"/>
    </row>
    <row r="16" spans="1:256" s="181" customFormat="1" ht="13.5" customHeight="1">
      <c r="A16" s="182"/>
      <c r="B16" s="182"/>
      <c r="C16" s="187"/>
      <c r="D16" s="187"/>
      <c r="E16" s="188"/>
      <c r="F16" s="185"/>
      <c r="G16" s="186"/>
      <c r="IK16" s="78"/>
      <c r="IL16" s="78"/>
      <c r="IM16" s="78"/>
      <c r="IN16" s="78"/>
      <c r="IO16" s="78"/>
      <c r="IP16" s="78"/>
      <c r="IQ16" s="78"/>
      <c r="IR16" s="78"/>
      <c r="IS16" s="78"/>
      <c r="IT16" s="78"/>
      <c r="IU16" s="78"/>
      <c r="IV16" s="78"/>
    </row>
    <row r="17" spans="1:5" s="78" customFormat="1" ht="13.5">
      <c r="A17" s="182"/>
      <c r="B17" s="182"/>
      <c r="C17" s="182"/>
      <c r="D17" s="182"/>
      <c r="E17" s="182"/>
    </row>
    <row r="18" spans="1:5" ht="13.5">
      <c r="A18" s="232" t="str">
        <f>'[2]Ap. 5 Tarifado '!A8</f>
        <v>Centro Beneficio</v>
      </c>
      <c r="B18" s="232" t="str">
        <f>'[2]Ap. 5 Tarifado '!B8</f>
        <v>Prestación [Unidad]</v>
      </c>
      <c r="C18" s="44" t="str">
        <f>'[2]Ap. 5 Tarifado '!C8</f>
        <v>Matrícula</v>
      </c>
      <c r="D18" s="45" t="str">
        <f>'[2]Ap. 5 Tarifado '!G8</f>
        <v>Mensualidad</v>
      </c>
      <c r="E18" s="189" t="s">
        <v>56</v>
      </c>
    </row>
    <row r="19" spans="1:5" ht="27">
      <c r="A19" s="233">
        <f>'[2]Ap. 5 Tarifado '!A9</f>
        <v>0</v>
      </c>
      <c r="B19" s="233">
        <f>'[2]Ap. 5 Tarifado '!B9</f>
        <v>0</v>
      </c>
      <c r="C19" s="135" t="str">
        <f>'[2]Ap. 5 Tarifado '!C9</f>
        <v>Personal Servicio Activo</v>
      </c>
      <c r="D19" s="135" t="str">
        <f>'[2]Ap. 5 Tarifado '!G9</f>
        <v>Personal Servicio Activo</v>
      </c>
      <c r="E19" s="135" t="s">
        <v>57</v>
      </c>
    </row>
    <row r="20" spans="1:5" ht="13.5">
      <c r="A20" s="240" t="str">
        <f>'[2]Ap. 5 Tarifado '!A10</f>
        <v>JARDIN INFANTIL "OLITAS DE MAR"</v>
      </c>
      <c r="B20" s="178" t="str">
        <f>'[2]Ap. 5 Tarifado '!B10</f>
        <v>Jardín [Media Jornada]</v>
      </c>
      <c r="C20" s="190">
        <f>+'Ap. 5 Tarifado '!C10</f>
        <v>41100</v>
      </c>
      <c r="D20" s="190">
        <f>+C20</f>
        <v>41100</v>
      </c>
      <c r="E20" s="190">
        <f aca="true" t="shared" si="0" ref="E20:E28">C20+D20*$E$15</f>
        <v>493200</v>
      </c>
    </row>
    <row r="21" spans="1:5" ht="13.5">
      <c r="A21" s="240">
        <f>'[2]Ap. 5 Tarifado '!A11</f>
        <v>0</v>
      </c>
      <c r="B21" s="178" t="str">
        <f>'[2]Ap. 5 Tarifado '!B11</f>
        <v>Jardín [Jornada Completa]</v>
      </c>
      <c r="C21" s="190">
        <f>+'Ap. 5 Tarifado '!C11</f>
        <v>73800</v>
      </c>
      <c r="D21" s="190">
        <f>+C21</f>
        <v>73800</v>
      </c>
      <c r="E21" s="190">
        <f t="shared" si="0"/>
        <v>885600</v>
      </c>
    </row>
    <row r="22" spans="1:5" ht="13.5">
      <c r="A22" s="240">
        <f>'[2]Ap. 5 Tarifado '!A12</f>
        <v>0</v>
      </c>
      <c r="B22" s="178" t="str">
        <f>'[2]Ap. 5 Tarifado '!B12</f>
        <v>Jardín [Media Jornada con Colación y Almuerzo]</v>
      </c>
      <c r="C22" s="190">
        <f>+'Ap. 5 Tarifado '!C12</f>
        <v>47000</v>
      </c>
      <c r="D22" s="190">
        <f>+C22</f>
        <v>47000</v>
      </c>
      <c r="E22" s="190">
        <f t="shared" si="0"/>
        <v>564000</v>
      </c>
    </row>
    <row r="23" spans="1:5" ht="13.5">
      <c r="A23" s="234" t="s">
        <v>200</v>
      </c>
      <c r="B23" s="195" t="s">
        <v>209</v>
      </c>
      <c r="C23" s="191">
        <v>61600</v>
      </c>
      <c r="D23" s="191">
        <v>61600</v>
      </c>
      <c r="E23" s="192">
        <f>C23+D23*$E$15</f>
        <v>739200</v>
      </c>
    </row>
    <row r="24" spans="1:5" s="78" customFormat="1" ht="12.75" customHeight="1">
      <c r="A24" s="235"/>
      <c r="B24" s="308" t="s">
        <v>26</v>
      </c>
      <c r="C24" s="191">
        <v>100800</v>
      </c>
      <c r="D24" s="191">
        <v>100800</v>
      </c>
      <c r="E24" s="192">
        <f>C24+D24*$E$15</f>
        <v>1209600</v>
      </c>
    </row>
    <row r="25" spans="1:5" ht="13.5">
      <c r="A25" s="234" t="s">
        <v>210</v>
      </c>
      <c r="B25" s="195" t="s">
        <v>209</v>
      </c>
      <c r="C25" s="191">
        <v>61600</v>
      </c>
      <c r="D25" s="191">
        <v>61600</v>
      </c>
      <c r="E25" s="192">
        <f>C25+D25*$E$15</f>
        <v>739200</v>
      </c>
    </row>
    <row r="26" spans="1:5" s="78" customFormat="1" ht="12.75" customHeight="1">
      <c r="A26" s="235"/>
      <c r="B26" s="308" t="s">
        <v>26</v>
      </c>
      <c r="C26" s="191">
        <v>100800</v>
      </c>
      <c r="D26" s="191">
        <v>100800</v>
      </c>
      <c r="E26" s="192">
        <f>C26+D26*$E$15</f>
        <v>1209600</v>
      </c>
    </row>
    <row r="27" spans="1:5" s="78" customFormat="1" ht="12.75" customHeight="1">
      <c r="A27" s="236" t="s">
        <v>199</v>
      </c>
      <c r="B27" s="309" t="s">
        <v>209</v>
      </c>
      <c r="C27" s="193">
        <v>93000</v>
      </c>
      <c r="D27" s="193">
        <v>93000</v>
      </c>
      <c r="E27" s="194">
        <f>C27+D27*$E$15</f>
        <v>1116000</v>
      </c>
    </row>
    <row r="28" spans="1:5" ht="12.75" customHeight="1">
      <c r="A28" s="237"/>
      <c r="B28" s="309" t="s">
        <v>26</v>
      </c>
      <c r="C28" s="193">
        <v>115000</v>
      </c>
      <c r="D28" s="193">
        <v>92000</v>
      </c>
      <c r="E28" s="194">
        <f t="shared" si="0"/>
        <v>1127000</v>
      </c>
    </row>
    <row r="29" spans="1:5" ht="12.75" customHeight="1">
      <c r="A29" s="238" t="s">
        <v>201</v>
      </c>
      <c r="B29" s="310" t="s">
        <v>209</v>
      </c>
      <c r="C29" s="311">
        <v>75000</v>
      </c>
      <c r="D29" s="311">
        <v>75000</v>
      </c>
      <c r="E29" s="311">
        <f>C29+D29*$E$15</f>
        <v>900000</v>
      </c>
    </row>
    <row r="30" spans="1:5" ht="12.75" customHeight="1">
      <c r="A30" s="239"/>
      <c r="B30" s="310" t="s">
        <v>26</v>
      </c>
      <c r="C30" s="311">
        <v>150000</v>
      </c>
      <c r="D30" s="311">
        <v>150000</v>
      </c>
      <c r="E30" s="311">
        <f>C30+D30*$E$15</f>
        <v>1800000</v>
      </c>
    </row>
  </sheetData>
  <sheetProtection password="C581" sheet="1" objects="1" scenarios="1"/>
  <mergeCells count="11">
    <mergeCell ref="A23:A24"/>
    <mergeCell ref="A25:A26"/>
    <mergeCell ref="A27:A28"/>
    <mergeCell ref="A29:A30"/>
    <mergeCell ref="A20:A22"/>
    <mergeCell ref="A1:E1"/>
    <mergeCell ref="A2:E2"/>
    <mergeCell ref="A3:E3"/>
    <mergeCell ref="A5:B5"/>
    <mergeCell ref="A18:A19"/>
    <mergeCell ref="B18:B19"/>
  </mergeCells>
  <printOptions/>
  <pageMargins left="0.75" right="0.75" top="1" bottom="1" header="0" footer="0"/>
  <pageSetup fitToHeight="1" fitToWidth="1" horizontalDpi="600" verticalDpi="600" orientation="landscape" paperSize="9" r:id="rId2"/>
  <ignoredErrors>
    <ignoredError sqref="E29:E30" unlockedFormula="1"/>
  </ignoredErrors>
  <drawing r:id="rId1"/>
</worksheet>
</file>

<file path=xl/worksheets/sheet2.xml><?xml version="1.0" encoding="utf-8"?>
<worksheet xmlns="http://schemas.openxmlformats.org/spreadsheetml/2006/main" xmlns:r="http://schemas.openxmlformats.org/officeDocument/2006/relationships">
  <sheetPr codeName="Hoja2">
    <pageSetUpPr fitToPage="1"/>
  </sheetPr>
  <dimension ref="A1:IV42"/>
  <sheetViews>
    <sheetView showGridLines="0" tabSelected="1" zoomScale="70" zoomScaleNormal="70" zoomScalePageLayoutView="0" workbookViewId="0" topLeftCell="A1">
      <selection activeCell="I5" sqref="I5:J5"/>
    </sheetView>
  </sheetViews>
  <sheetFormatPr defaultColWidth="9.140625" defaultRowHeight="12.75"/>
  <cols>
    <col min="1" max="1" width="15.7109375" style="1" customWidth="1"/>
    <col min="2" max="2" width="22.00390625" style="1" customWidth="1"/>
    <col min="3" max="3" width="18.28125" style="1" customWidth="1"/>
    <col min="4" max="5" width="17.8515625" style="1" customWidth="1"/>
    <col min="6" max="6" width="18.421875" style="1" customWidth="1"/>
    <col min="7" max="7" width="17.8515625" style="1" customWidth="1"/>
    <col min="8" max="8" width="19.28125" style="1" customWidth="1"/>
    <col min="9" max="10" width="18.7109375" style="1" customWidth="1"/>
    <col min="11" max="11" width="19.00390625" style="1" customWidth="1"/>
    <col min="12" max="12" width="20.28125" style="1" customWidth="1"/>
    <col min="13" max="13" width="12.140625" style="1" customWidth="1"/>
    <col min="14" max="14" width="11.8515625" style="1" customWidth="1"/>
    <col min="15" max="15" width="12.140625" style="1" customWidth="1"/>
    <col min="16" max="17" width="12.7109375" style="1" customWidth="1"/>
    <col min="18" max="18" width="11.140625" style="1" customWidth="1"/>
    <col min="19" max="19" width="10.57421875" style="1" bestFit="1" customWidth="1"/>
    <col min="20" max="22" width="9.140625" style="1" customWidth="1"/>
    <col min="23" max="24" width="10.57421875" style="1" bestFit="1" customWidth="1"/>
    <col min="25" max="25" width="9.140625" style="1" customWidth="1"/>
    <col min="26" max="27" width="11.140625" style="1" bestFit="1" customWidth="1"/>
    <col min="28" max="29" width="12.140625" style="1" bestFit="1" customWidth="1"/>
    <col min="30" max="16384" width="9.140625" style="1" customWidth="1"/>
  </cols>
  <sheetData>
    <row r="1" spans="1:18" s="4" customFormat="1" ht="13.5">
      <c r="A1" s="230">
        <v>8</v>
      </c>
      <c r="B1" s="230"/>
      <c r="C1" s="230"/>
      <c r="D1" s="230"/>
      <c r="E1" s="2"/>
      <c r="F1" s="2"/>
      <c r="G1" s="2"/>
      <c r="H1" s="2"/>
      <c r="I1" s="2"/>
      <c r="J1" s="2"/>
      <c r="K1" s="2"/>
      <c r="L1" s="2"/>
      <c r="M1" s="2"/>
      <c r="N1" s="2"/>
      <c r="O1" s="2"/>
      <c r="P1" s="3"/>
      <c r="Q1" s="3"/>
      <c r="R1" s="3"/>
    </row>
    <row r="2" spans="1:18" s="4" customFormat="1" ht="13.5">
      <c r="A2" s="230" t="s">
        <v>1</v>
      </c>
      <c r="B2" s="230"/>
      <c r="C2" s="230"/>
      <c r="D2" s="230"/>
      <c r="E2" s="2"/>
      <c r="F2" s="2"/>
      <c r="G2" s="2"/>
      <c r="H2" s="2"/>
      <c r="I2" s="2"/>
      <c r="J2" s="2"/>
      <c r="K2" s="2"/>
      <c r="L2" s="2"/>
      <c r="M2" s="2"/>
      <c r="N2" s="2"/>
      <c r="O2" s="2"/>
      <c r="P2" s="3"/>
      <c r="Q2" s="3"/>
      <c r="R2" s="3"/>
    </row>
    <row r="3" spans="1:18" s="4" customFormat="1" ht="13.5">
      <c r="A3" s="230" t="s">
        <v>2</v>
      </c>
      <c r="B3" s="230"/>
      <c r="C3" s="230"/>
      <c r="D3" s="230"/>
      <c r="E3" s="2"/>
      <c r="F3" s="2"/>
      <c r="G3" s="2"/>
      <c r="H3" s="2"/>
      <c r="I3" s="2"/>
      <c r="J3" s="2"/>
      <c r="K3" s="2"/>
      <c r="L3" s="2"/>
      <c r="M3" s="2"/>
      <c r="N3" s="2"/>
      <c r="O3" s="2"/>
      <c r="P3" s="3"/>
      <c r="Q3" s="3"/>
      <c r="R3" s="3"/>
    </row>
    <row r="4" spans="1:2" s="4" customFormat="1" ht="14.25" customHeight="1">
      <c r="A4" s="1"/>
      <c r="B4" s="1"/>
    </row>
    <row r="5" spans="1:256" s="4" customFormat="1" ht="12" customHeight="1">
      <c r="A5" s="1"/>
      <c r="B5" s="1"/>
      <c r="C5" s="1"/>
      <c r="D5" s="1"/>
      <c r="E5" s="1"/>
      <c r="F5" s="1"/>
      <c r="G5" s="56" t="s">
        <v>3</v>
      </c>
      <c r="H5" s="57"/>
      <c r="I5" s="265" t="s">
        <v>160</v>
      </c>
      <c r="J5" s="266"/>
      <c r="IV5" s="1"/>
    </row>
    <row r="6" spans="1:11" s="4" customFormat="1" ht="12" customHeight="1">
      <c r="A6" s="1"/>
      <c r="B6" s="1"/>
      <c r="C6" s="1"/>
      <c r="D6" s="1"/>
      <c r="E6" s="1"/>
      <c r="F6" s="1"/>
      <c r="G6" s="5"/>
      <c r="H6" s="7"/>
      <c r="I6" s="7"/>
      <c r="J6" s="8"/>
      <c r="K6" s="8"/>
    </row>
    <row r="7" ht="18" customHeight="1">
      <c r="A7" s="9" t="s">
        <v>4</v>
      </c>
    </row>
    <row r="8" spans="1:13" ht="24.75" customHeight="1">
      <c r="A8" s="263" t="str">
        <f>$A$16</f>
        <v>Centro Beneficio</v>
      </c>
      <c r="B8" s="263"/>
      <c r="C8" s="263"/>
      <c r="D8" s="46" t="s">
        <v>5</v>
      </c>
      <c r="E8" s="46" t="s">
        <v>6</v>
      </c>
      <c r="F8" s="227" t="s">
        <v>173</v>
      </c>
      <c r="G8" s="46" t="s">
        <v>7</v>
      </c>
      <c r="H8" s="46" t="s">
        <v>8</v>
      </c>
      <c r="I8" s="46" t="s">
        <v>9</v>
      </c>
      <c r="J8" s="46" t="s">
        <v>10</v>
      </c>
      <c r="K8" s="214" t="s">
        <v>11</v>
      </c>
      <c r="L8" s="10"/>
      <c r="M8" s="10"/>
    </row>
    <row r="9" spans="1:13" ht="20.25" customHeight="1">
      <c r="A9" s="264" t="str">
        <f>$A$18</f>
        <v>JARDIN INFANTIL "OLITAS DE MAR"</v>
      </c>
      <c r="B9" s="264"/>
      <c r="C9" s="264"/>
      <c r="D9" s="11">
        <f>+N27</f>
        <v>5819700</v>
      </c>
      <c r="E9" s="11">
        <f>+O27</f>
        <v>58197000</v>
      </c>
      <c r="F9" s="11">
        <f>+P27</f>
        <v>1895000</v>
      </c>
      <c r="G9" s="11">
        <f>+D9+E9+F9</f>
        <v>65911700</v>
      </c>
      <c r="H9" s="11">
        <f>+'Ap. 3 Costos Directos'!H94</f>
        <v>72895230.16</v>
      </c>
      <c r="I9" s="11">
        <f>+'Ap. 4 Costos Indirectos'!B9</f>
        <v>10608091.578040002</v>
      </c>
      <c r="J9" s="11">
        <f>SUM(H9:I9)</f>
        <v>83503321.73804</v>
      </c>
      <c r="K9" s="215">
        <f>G9-J9</f>
        <v>-17591621.73804</v>
      </c>
      <c r="L9" s="10"/>
      <c r="M9" s="10"/>
    </row>
    <row r="10" spans="1:13" ht="20.25" customHeight="1">
      <c r="A10" s="254" t="s">
        <v>169</v>
      </c>
      <c r="B10" s="255"/>
      <c r="C10" s="256"/>
      <c r="D10" s="73"/>
      <c r="E10" s="73"/>
      <c r="F10" s="73"/>
      <c r="G10" s="73"/>
      <c r="H10" s="73"/>
      <c r="I10" s="73"/>
      <c r="J10" s="74"/>
      <c r="K10" s="217">
        <v>0</v>
      </c>
      <c r="L10" s="10"/>
      <c r="M10" s="10"/>
    </row>
    <row r="11" spans="1:256" s="4" customFormat="1" ht="20.25" customHeight="1">
      <c r="A11" s="267" t="s">
        <v>159</v>
      </c>
      <c r="B11" s="267"/>
      <c r="C11" s="268"/>
      <c r="D11" s="12">
        <f aca="true" t="shared" si="0" ref="D11:I11">SUM(D9:D9)</f>
        <v>5819700</v>
      </c>
      <c r="E11" s="12">
        <f t="shared" si="0"/>
        <v>58197000</v>
      </c>
      <c r="F11" s="12">
        <f t="shared" si="0"/>
        <v>1895000</v>
      </c>
      <c r="G11" s="12">
        <f t="shared" si="0"/>
        <v>65911700</v>
      </c>
      <c r="H11" s="12">
        <f t="shared" si="0"/>
        <v>72895230.16</v>
      </c>
      <c r="I11" s="12">
        <f t="shared" si="0"/>
        <v>10608091.578040002</v>
      </c>
      <c r="J11" s="13">
        <f>SUM(H11:I11)</f>
        <v>83503321.73804</v>
      </c>
      <c r="K11" s="216">
        <f>K9+K10</f>
        <v>-17591621.73804</v>
      </c>
      <c r="L11" s="75"/>
      <c r="M11" s="10"/>
      <c r="IS11" s="1"/>
      <c r="IT11" s="1"/>
      <c r="IU11" s="1"/>
      <c r="IV11" s="1"/>
    </row>
    <row r="12" spans="2:256" s="17" customFormat="1" ht="16.5" customHeight="1">
      <c r="B12" s="14"/>
      <c r="C12" s="14"/>
      <c r="D12" s="15"/>
      <c r="E12" s="15"/>
      <c r="F12" s="15"/>
      <c r="G12" s="15"/>
      <c r="H12" s="15"/>
      <c r="I12" s="15"/>
      <c r="J12" s="15"/>
      <c r="K12" s="15"/>
      <c r="L12" s="15"/>
      <c r="M12" s="16"/>
      <c r="N12" s="16"/>
      <c r="IT12" s="18"/>
      <c r="IU12" s="18"/>
      <c r="IV12" s="18"/>
    </row>
    <row r="13" spans="1:11" s="21" customFormat="1" ht="28.5" customHeight="1">
      <c r="A13" s="137" t="s">
        <v>178</v>
      </c>
      <c r="B13" s="136">
        <v>1.07</v>
      </c>
      <c r="C13" s="19"/>
      <c r="D13" s="20"/>
      <c r="E13" s="20"/>
      <c r="F13" s="20"/>
      <c r="G13" s="20"/>
      <c r="H13" s="20"/>
      <c r="I13" s="20"/>
      <c r="J13" s="20"/>
      <c r="K13" s="20"/>
    </row>
    <row r="14" spans="1:11" s="21" customFormat="1" ht="16.5" customHeight="1">
      <c r="A14" s="19"/>
      <c r="B14" s="19"/>
      <c r="C14" s="19"/>
      <c r="D14" s="20"/>
      <c r="E14" s="20"/>
      <c r="F14" s="20"/>
      <c r="G14" s="20"/>
      <c r="H14" s="20"/>
      <c r="I14" s="20"/>
      <c r="J14" s="20"/>
      <c r="K14" s="20"/>
    </row>
    <row r="15" spans="1:11" s="21" customFormat="1" ht="16.5" customHeight="1" thickBot="1">
      <c r="A15" s="22" t="s">
        <v>12</v>
      </c>
      <c r="B15" s="22"/>
      <c r="C15" s="22"/>
      <c r="D15" s="116"/>
      <c r="E15" s="116"/>
      <c r="F15" s="116"/>
      <c r="G15" s="116"/>
      <c r="H15" s="116"/>
      <c r="I15" s="116"/>
      <c r="J15" s="20"/>
      <c r="K15" s="20"/>
    </row>
    <row r="16" spans="1:18" ht="12.75" customHeight="1" thickBot="1">
      <c r="A16" s="246" t="s">
        <v>13</v>
      </c>
      <c r="B16" s="246" t="s">
        <v>14</v>
      </c>
      <c r="C16" s="247" t="s">
        <v>15</v>
      </c>
      <c r="D16" s="257" t="s">
        <v>16</v>
      </c>
      <c r="E16" s="258"/>
      <c r="F16" s="258"/>
      <c r="G16" s="259"/>
      <c r="H16" s="260" t="s">
        <v>17</v>
      </c>
      <c r="I16" s="261"/>
      <c r="J16" s="261"/>
      <c r="K16" s="262"/>
      <c r="L16" s="244" t="s">
        <v>172</v>
      </c>
      <c r="M16" s="4"/>
      <c r="N16" s="23"/>
      <c r="O16" s="23"/>
      <c r="P16" s="23"/>
      <c r="Q16" s="23"/>
      <c r="R16" s="24"/>
    </row>
    <row r="17" spans="1:17" ht="48" customHeight="1" thickBot="1">
      <c r="A17" s="246"/>
      <c r="B17" s="246"/>
      <c r="C17" s="247"/>
      <c r="D17" s="134" t="s">
        <v>176</v>
      </c>
      <c r="E17" s="135" t="s">
        <v>177</v>
      </c>
      <c r="F17" s="125" t="s">
        <v>58</v>
      </c>
      <c r="G17" s="126" t="s">
        <v>18</v>
      </c>
      <c r="H17" s="134" t="s">
        <v>176</v>
      </c>
      <c r="I17" s="135" t="s">
        <v>177</v>
      </c>
      <c r="J17" s="125" t="s">
        <v>58</v>
      </c>
      <c r="K17" s="127" t="s">
        <v>18</v>
      </c>
      <c r="L17" s="245"/>
      <c r="M17" s="159" t="s">
        <v>19</v>
      </c>
      <c r="N17" s="144" t="s">
        <v>20</v>
      </c>
      <c r="O17" s="145" t="s">
        <v>21</v>
      </c>
      <c r="P17" s="145" t="s">
        <v>172</v>
      </c>
      <c r="Q17" s="146" t="s">
        <v>22</v>
      </c>
    </row>
    <row r="18" spans="1:17" ht="23.25" customHeight="1">
      <c r="A18" s="248" t="s">
        <v>158</v>
      </c>
      <c r="B18" s="251" t="s">
        <v>205</v>
      </c>
      <c r="C18" s="121" t="s">
        <v>23</v>
      </c>
      <c r="D18" s="312">
        <v>41100</v>
      </c>
      <c r="E18" s="312">
        <v>49200</v>
      </c>
      <c r="F18" s="312">
        <v>62400</v>
      </c>
      <c r="G18" s="312">
        <v>100100</v>
      </c>
      <c r="H18" s="313">
        <f aca="true" t="shared" si="1" ref="H18:K19">+D18</f>
        <v>41100</v>
      </c>
      <c r="I18" s="312">
        <f t="shared" si="1"/>
        <v>49200</v>
      </c>
      <c r="J18" s="312">
        <f t="shared" si="1"/>
        <v>62400</v>
      </c>
      <c r="K18" s="314">
        <f t="shared" si="1"/>
        <v>100100</v>
      </c>
      <c r="L18" s="315"/>
      <c r="M18" s="160"/>
      <c r="N18" s="149"/>
      <c r="O18" s="149"/>
      <c r="P18" s="149"/>
      <c r="Q18" s="150"/>
    </row>
    <row r="19" spans="1:17" ht="26.25" customHeight="1">
      <c r="A19" s="249"/>
      <c r="B19" s="252"/>
      <c r="C19" s="122" t="s">
        <v>24</v>
      </c>
      <c r="D19" s="316">
        <v>2</v>
      </c>
      <c r="E19" s="317">
        <v>0</v>
      </c>
      <c r="F19" s="317">
        <v>0</v>
      </c>
      <c r="G19" s="318">
        <v>0</v>
      </c>
      <c r="H19" s="316">
        <f t="shared" si="1"/>
        <v>2</v>
      </c>
      <c r="I19" s="317">
        <f t="shared" si="1"/>
        <v>0</v>
      </c>
      <c r="J19" s="317">
        <f t="shared" si="1"/>
        <v>0</v>
      </c>
      <c r="K19" s="319">
        <f t="shared" si="1"/>
        <v>0</v>
      </c>
      <c r="L19" s="320"/>
      <c r="M19" s="161"/>
      <c r="N19" s="140"/>
      <c r="O19" s="140"/>
      <c r="P19" s="140"/>
      <c r="Q19" s="142"/>
    </row>
    <row r="20" spans="1:17" ht="26.25" customHeight="1" thickBot="1">
      <c r="A20" s="249"/>
      <c r="B20" s="253"/>
      <c r="C20" s="123" t="s">
        <v>25</v>
      </c>
      <c r="D20" s="117">
        <f>D19*D18</f>
        <v>82200</v>
      </c>
      <c r="E20" s="66">
        <f>E19*E18</f>
        <v>0</v>
      </c>
      <c r="F20" s="66">
        <f>F19*F18</f>
        <v>0</v>
      </c>
      <c r="G20" s="118">
        <f>G19*G18</f>
        <v>0</v>
      </c>
      <c r="H20" s="117">
        <f>+H19*10*H18</f>
        <v>822000</v>
      </c>
      <c r="I20" s="66">
        <f>+I19*10*I18</f>
        <v>0</v>
      </c>
      <c r="J20" s="66">
        <f>+J19*10*J18</f>
        <v>0</v>
      </c>
      <c r="K20" s="114">
        <f>+K19*10*K18</f>
        <v>0</v>
      </c>
      <c r="L20" s="128">
        <f>+L19*L18</f>
        <v>0</v>
      </c>
      <c r="M20" s="162"/>
      <c r="N20" s="151">
        <f>SUM(D20:G20)</f>
        <v>82200</v>
      </c>
      <c r="O20" s="151">
        <f>SUM(H20:K20)</f>
        <v>822000</v>
      </c>
      <c r="P20" s="151">
        <f>+L20</f>
        <v>0</v>
      </c>
      <c r="Q20" s="152">
        <f>SUM(M20:P20)</f>
        <v>904200</v>
      </c>
    </row>
    <row r="21" spans="1:17" ht="24" customHeight="1" thickBot="1">
      <c r="A21" s="249"/>
      <c r="B21" s="251" t="s">
        <v>292</v>
      </c>
      <c r="C21" s="121" t="s">
        <v>23</v>
      </c>
      <c r="D21" s="313">
        <v>73800</v>
      </c>
      <c r="E21" s="313">
        <v>88300</v>
      </c>
      <c r="F21" s="313">
        <v>114200</v>
      </c>
      <c r="G21" s="313">
        <v>183700</v>
      </c>
      <c r="H21" s="313">
        <f>D21</f>
        <v>73800</v>
      </c>
      <c r="I21" s="312">
        <f>E21</f>
        <v>88300</v>
      </c>
      <c r="J21" s="312">
        <f>F21</f>
        <v>114200</v>
      </c>
      <c r="K21" s="314">
        <f>G21</f>
        <v>183700</v>
      </c>
      <c r="L21" s="315">
        <v>75800</v>
      </c>
      <c r="M21" s="163"/>
      <c r="N21" s="147"/>
      <c r="O21" s="147"/>
      <c r="P21" s="147"/>
      <c r="Q21" s="148"/>
    </row>
    <row r="22" spans="1:17" ht="25.5" customHeight="1">
      <c r="A22" s="249"/>
      <c r="B22" s="252"/>
      <c r="C22" s="122" t="s">
        <v>24</v>
      </c>
      <c r="D22" s="316">
        <v>74</v>
      </c>
      <c r="E22" s="317">
        <v>1</v>
      </c>
      <c r="F22" s="317">
        <v>0</v>
      </c>
      <c r="G22" s="318">
        <v>0</v>
      </c>
      <c r="H22" s="321">
        <f>+D22</f>
        <v>74</v>
      </c>
      <c r="I22" s="322">
        <f>+E22</f>
        <v>1</v>
      </c>
      <c r="J22" s="322">
        <f>+F22</f>
        <v>0</v>
      </c>
      <c r="K22" s="323">
        <f>+G22</f>
        <v>0</v>
      </c>
      <c r="L22" s="324">
        <v>25</v>
      </c>
      <c r="M22" s="161"/>
      <c r="N22" s="141"/>
      <c r="O22" s="141"/>
      <c r="P22" s="141"/>
      <c r="Q22" s="143"/>
    </row>
    <row r="23" spans="1:17" ht="26.25" customHeight="1" thickBot="1">
      <c r="A23" s="249"/>
      <c r="B23" s="253"/>
      <c r="C23" s="123" t="s">
        <v>25</v>
      </c>
      <c r="D23" s="117">
        <f>D22*D21</f>
        <v>5461200</v>
      </c>
      <c r="E23" s="66">
        <f>E22*E21</f>
        <v>88300</v>
      </c>
      <c r="F23" s="66">
        <f>F22*F21</f>
        <v>0</v>
      </c>
      <c r="G23" s="118">
        <f>G22*G21</f>
        <v>0</v>
      </c>
      <c r="H23" s="117">
        <f>+H22*10*H21</f>
        <v>54612000</v>
      </c>
      <c r="I23" s="66">
        <f>+I22*10*I21</f>
        <v>883000</v>
      </c>
      <c r="J23" s="66">
        <f>+J22*10*J21</f>
        <v>0</v>
      </c>
      <c r="K23" s="114">
        <f>+K22*10*K21</f>
        <v>0</v>
      </c>
      <c r="L23" s="128">
        <f>+L22*L21</f>
        <v>1895000</v>
      </c>
      <c r="M23" s="164"/>
      <c r="N23" s="153">
        <f>SUM(D23:G23)</f>
        <v>5549500</v>
      </c>
      <c r="O23" s="153">
        <f>SUM(H23:K23)</f>
        <v>55495000</v>
      </c>
      <c r="P23" s="153">
        <f>+L23</f>
        <v>1895000</v>
      </c>
      <c r="Q23" s="154">
        <f>SUM(M23:P23)</f>
        <v>62939500</v>
      </c>
    </row>
    <row r="24" spans="1:17" ht="26.25" customHeight="1">
      <c r="A24" s="249"/>
      <c r="B24" s="251" t="s">
        <v>289</v>
      </c>
      <c r="C24" s="121" t="s">
        <v>23</v>
      </c>
      <c r="D24" s="313">
        <v>47000</v>
      </c>
      <c r="E24" s="313">
        <v>56400</v>
      </c>
      <c r="F24" s="313">
        <v>89200</v>
      </c>
      <c r="G24" s="313">
        <v>132900</v>
      </c>
      <c r="H24" s="313">
        <f>D24</f>
        <v>47000</v>
      </c>
      <c r="I24" s="312">
        <f>E24</f>
        <v>56400</v>
      </c>
      <c r="J24" s="312">
        <f>F24</f>
        <v>89200</v>
      </c>
      <c r="K24" s="314">
        <f>G24</f>
        <v>132900</v>
      </c>
      <c r="L24" s="315"/>
      <c r="M24" s="160"/>
      <c r="N24" s="155"/>
      <c r="O24" s="155"/>
      <c r="P24" s="155"/>
      <c r="Q24" s="156"/>
    </row>
    <row r="25" spans="1:17" ht="24.75" customHeight="1">
      <c r="A25" s="249"/>
      <c r="B25" s="252"/>
      <c r="C25" s="122" t="s">
        <v>24</v>
      </c>
      <c r="D25" s="316">
        <v>4</v>
      </c>
      <c r="E25" s="317">
        <v>0</v>
      </c>
      <c r="F25" s="317">
        <v>0</v>
      </c>
      <c r="G25" s="318">
        <v>0</v>
      </c>
      <c r="H25" s="316">
        <f>+D25</f>
        <v>4</v>
      </c>
      <c r="I25" s="317">
        <f>+E25</f>
        <v>0</v>
      </c>
      <c r="J25" s="317">
        <f>+F25</f>
        <v>0</v>
      </c>
      <c r="K25" s="319">
        <f>+G25</f>
        <v>0</v>
      </c>
      <c r="L25" s="320"/>
      <c r="M25" s="161"/>
      <c r="N25" s="141"/>
      <c r="O25" s="141"/>
      <c r="P25" s="141"/>
      <c r="Q25" s="143"/>
    </row>
    <row r="26" spans="1:17" ht="26.25" customHeight="1" thickBot="1">
      <c r="A26" s="249"/>
      <c r="B26" s="253"/>
      <c r="C26" s="123" t="s">
        <v>25</v>
      </c>
      <c r="D26" s="117">
        <f>D25*D24</f>
        <v>188000</v>
      </c>
      <c r="E26" s="66">
        <f>E25*E24</f>
        <v>0</v>
      </c>
      <c r="F26" s="66">
        <f>F25*F24</f>
        <v>0</v>
      </c>
      <c r="G26" s="118">
        <f>G25*G24</f>
        <v>0</v>
      </c>
      <c r="H26" s="117">
        <f>+H25*10*H24</f>
        <v>1880000</v>
      </c>
      <c r="I26" s="66">
        <f>+I25*10*I24</f>
        <v>0</v>
      </c>
      <c r="J26" s="66">
        <f>+J25*10*J24</f>
        <v>0</v>
      </c>
      <c r="K26" s="114">
        <f>+K25*10*K24</f>
        <v>0</v>
      </c>
      <c r="L26" s="128">
        <f>+L25*L24</f>
        <v>0</v>
      </c>
      <c r="M26" s="325">
        <v>0</v>
      </c>
      <c r="N26" s="153">
        <f>SUM(D26:G26)</f>
        <v>188000</v>
      </c>
      <c r="O26" s="153">
        <f>SUM(H26:K26)+M26</f>
        <v>1880000</v>
      </c>
      <c r="P26" s="153">
        <f>+L26</f>
        <v>0</v>
      </c>
      <c r="Q26" s="154">
        <f>SUM(N26:P26)</f>
        <v>2068000</v>
      </c>
    </row>
    <row r="27" spans="1:17" s="25" customFormat="1" ht="29.25" customHeight="1" thickBot="1">
      <c r="A27" s="250"/>
      <c r="B27" s="67" t="s">
        <v>27</v>
      </c>
      <c r="C27" s="124" t="s">
        <v>28</v>
      </c>
      <c r="D27" s="119">
        <f aca="true" t="shared" si="2" ref="D27:J27">SUM(D20,D23,D26)</f>
        <v>5731400</v>
      </c>
      <c r="E27" s="68">
        <f>SUM(E20,E23,E26)</f>
        <v>88300</v>
      </c>
      <c r="F27" s="68">
        <f t="shared" si="2"/>
        <v>0</v>
      </c>
      <c r="G27" s="120">
        <f t="shared" si="2"/>
        <v>0</v>
      </c>
      <c r="H27" s="119">
        <f t="shared" si="2"/>
        <v>57314000</v>
      </c>
      <c r="I27" s="68">
        <f>SUM(I20,I23,I26)</f>
        <v>883000</v>
      </c>
      <c r="J27" s="68">
        <f t="shared" si="2"/>
        <v>0</v>
      </c>
      <c r="K27" s="115">
        <f>SUM(K20,K23,K26)</f>
        <v>0</v>
      </c>
      <c r="L27" s="129">
        <f>+L20+L23+L26</f>
        <v>1895000</v>
      </c>
      <c r="M27" s="165">
        <f>M26</f>
        <v>0</v>
      </c>
      <c r="N27" s="157">
        <f>N26+N23+N20</f>
        <v>5819700</v>
      </c>
      <c r="O27" s="157">
        <f>O26+O23+O20</f>
        <v>58197000</v>
      </c>
      <c r="P27" s="157">
        <f>+P20+P23+P26</f>
        <v>1895000</v>
      </c>
      <c r="Q27" s="158">
        <f>Q26+Q23+Q20</f>
        <v>65911700</v>
      </c>
    </row>
    <row r="29" spans="2:9" ht="14.25" thickBot="1">
      <c r="B29" s="26"/>
      <c r="C29" s="27"/>
      <c r="F29" s="28"/>
      <c r="H29" s="28"/>
      <c r="I29" s="28"/>
    </row>
    <row r="30" spans="2:5" ht="27.75" customHeight="1" thickBot="1">
      <c r="B30" s="138" t="s">
        <v>179</v>
      </c>
      <c r="C30" s="173">
        <f>+D25+E25+F25+G25+G22+F22+E22+D22+D19+E19+F19+G19</f>
        <v>81</v>
      </c>
      <c r="D30" s="28"/>
      <c r="E30" s="28"/>
    </row>
    <row r="32" spans="4:5" ht="13.5">
      <c r="D32" s="28"/>
      <c r="E32" s="28"/>
    </row>
    <row r="33" ht="14.25" thickBot="1"/>
    <row r="34" spans="3:19" ht="54.75">
      <c r="C34" s="168" t="s">
        <v>180</v>
      </c>
      <c r="D34" s="166" t="s">
        <v>176</v>
      </c>
      <c r="E34" s="166" t="s">
        <v>177</v>
      </c>
      <c r="F34" s="166" t="s">
        <v>58</v>
      </c>
      <c r="G34" s="167" t="s">
        <v>18</v>
      </c>
      <c r="I34" s="168" t="s">
        <v>181</v>
      </c>
      <c r="J34" s="166" t="s">
        <v>176</v>
      </c>
      <c r="K34" s="166" t="s">
        <v>177</v>
      </c>
      <c r="L34" s="166" t="s">
        <v>58</v>
      </c>
      <c r="M34" s="167" t="s">
        <v>18</v>
      </c>
      <c r="O34" s="168">
        <v>2017</v>
      </c>
      <c r="P34" s="166" t="s">
        <v>176</v>
      </c>
      <c r="Q34" s="166" t="s">
        <v>177</v>
      </c>
      <c r="R34" s="166" t="s">
        <v>58</v>
      </c>
      <c r="S34" s="167" t="s">
        <v>18</v>
      </c>
    </row>
    <row r="35" spans="3:19" ht="34.5" customHeight="1">
      <c r="C35" s="241" t="s">
        <v>185</v>
      </c>
      <c r="D35" s="326">
        <v>33900</v>
      </c>
      <c r="E35" s="326">
        <v>40600</v>
      </c>
      <c r="F35" s="326">
        <v>51600</v>
      </c>
      <c r="G35" s="327">
        <v>82800</v>
      </c>
      <c r="I35" s="241" t="s">
        <v>187</v>
      </c>
      <c r="J35" s="112">
        <v>36200</v>
      </c>
      <c r="K35" s="112">
        <v>43300</v>
      </c>
      <c r="L35" s="112">
        <v>55000</v>
      </c>
      <c r="M35" s="139">
        <v>88200</v>
      </c>
      <c r="O35" s="241" t="s">
        <v>203</v>
      </c>
      <c r="P35" s="112">
        <v>38400</v>
      </c>
      <c r="Q35" s="112">
        <v>45900</v>
      </c>
      <c r="R35" s="112">
        <v>58300</v>
      </c>
      <c r="S35" s="139">
        <v>93500</v>
      </c>
    </row>
    <row r="36" spans="3:19" ht="34.5" customHeight="1">
      <c r="C36" s="242"/>
      <c r="D36" s="169">
        <v>4</v>
      </c>
      <c r="E36" s="169">
        <v>0</v>
      </c>
      <c r="F36" s="169">
        <v>0</v>
      </c>
      <c r="G36" s="170">
        <v>0</v>
      </c>
      <c r="I36" s="242"/>
      <c r="J36" s="169">
        <v>8</v>
      </c>
      <c r="K36" s="169">
        <v>0</v>
      </c>
      <c r="L36" s="169">
        <v>0</v>
      </c>
      <c r="M36" s="170">
        <v>0</v>
      </c>
      <c r="O36" s="242"/>
      <c r="P36" s="169">
        <v>3</v>
      </c>
      <c r="Q36" s="169">
        <v>0</v>
      </c>
      <c r="R36" s="169">
        <v>0</v>
      </c>
      <c r="S36" s="170">
        <v>0</v>
      </c>
    </row>
    <row r="37" spans="3:19" ht="34.5" customHeight="1">
      <c r="C37" s="241" t="s">
        <v>184</v>
      </c>
      <c r="D37" s="326">
        <v>61000</v>
      </c>
      <c r="E37" s="326">
        <v>73000</v>
      </c>
      <c r="F37" s="326">
        <v>94500</v>
      </c>
      <c r="G37" s="327">
        <v>152000</v>
      </c>
      <c r="I37" s="241" t="s">
        <v>188</v>
      </c>
      <c r="J37" s="112">
        <v>65000</v>
      </c>
      <c r="K37" s="112">
        <v>77800</v>
      </c>
      <c r="L37" s="112">
        <v>100700</v>
      </c>
      <c r="M37" s="139">
        <v>161900</v>
      </c>
      <c r="O37" s="241" t="s">
        <v>211</v>
      </c>
      <c r="P37" s="112">
        <v>68900</v>
      </c>
      <c r="Q37" s="112">
        <v>82500</v>
      </c>
      <c r="R37" s="112">
        <v>106700</v>
      </c>
      <c r="S37" s="139">
        <v>171600</v>
      </c>
    </row>
    <row r="38" spans="3:19" ht="34.5" customHeight="1">
      <c r="C38" s="242"/>
      <c r="D38" s="169">
        <v>62</v>
      </c>
      <c r="E38" s="169">
        <v>0</v>
      </c>
      <c r="F38" s="169">
        <v>0</v>
      </c>
      <c r="G38" s="170">
        <v>0</v>
      </c>
      <c r="I38" s="242"/>
      <c r="J38" s="169">
        <v>62</v>
      </c>
      <c r="K38" s="169">
        <v>0</v>
      </c>
      <c r="L38" s="169">
        <v>1</v>
      </c>
      <c r="M38" s="170">
        <v>0</v>
      </c>
      <c r="O38" s="242"/>
      <c r="P38" s="169">
        <v>64</v>
      </c>
      <c r="Q38" s="169">
        <v>0</v>
      </c>
      <c r="R38" s="169">
        <v>0</v>
      </c>
      <c r="S38" s="170">
        <v>0</v>
      </c>
    </row>
    <row r="39" spans="3:19" ht="34.5" customHeight="1">
      <c r="C39" s="241" t="s">
        <v>186</v>
      </c>
      <c r="D39" s="326">
        <v>38800</v>
      </c>
      <c r="E39" s="326">
        <v>46600</v>
      </c>
      <c r="F39" s="326">
        <v>73800</v>
      </c>
      <c r="G39" s="327">
        <v>110000</v>
      </c>
      <c r="I39" s="241" t="s">
        <v>189</v>
      </c>
      <c r="J39" s="112">
        <v>41400</v>
      </c>
      <c r="K39" s="112">
        <v>49700</v>
      </c>
      <c r="L39" s="112">
        <v>78600</v>
      </c>
      <c r="M39" s="139">
        <v>117200</v>
      </c>
      <c r="O39" s="241" t="s">
        <v>204</v>
      </c>
      <c r="P39" s="112">
        <v>43900</v>
      </c>
      <c r="Q39" s="112">
        <v>52700</v>
      </c>
      <c r="R39" s="112">
        <v>83300</v>
      </c>
      <c r="S39" s="139">
        <v>124200</v>
      </c>
    </row>
    <row r="40" spans="3:19" ht="34.5" customHeight="1" thickBot="1">
      <c r="C40" s="243"/>
      <c r="D40" s="171">
        <v>4</v>
      </c>
      <c r="E40" s="171">
        <v>0</v>
      </c>
      <c r="F40" s="171">
        <v>0</v>
      </c>
      <c r="G40" s="172">
        <v>0</v>
      </c>
      <c r="I40" s="243"/>
      <c r="J40" s="171">
        <v>6</v>
      </c>
      <c r="K40" s="171">
        <v>0</v>
      </c>
      <c r="L40" s="171">
        <v>0</v>
      </c>
      <c r="M40" s="172">
        <v>0</v>
      </c>
      <c r="O40" s="243"/>
      <c r="P40" s="171">
        <v>10</v>
      </c>
      <c r="Q40" s="171">
        <v>0</v>
      </c>
      <c r="R40" s="171">
        <v>0</v>
      </c>
      <c r="S40" s="172">
        <v>0</v>
      </c>
    </row>
    <row r="41" ht="14.25" thickBot="1"/>
    <row r="42" spans="3:16" ht="60" customHeight="1" thickBot="1">
      <c r="C42" s="175" t="s">
        <v>183</v>
      </c>
      <c r="D42" s="174">
        <f>+D36+E36+F36+G36+D38+E38+F38+G38+D40+E40+F40+G40</f>
        <v>70</v>
      </c>
      <c r="I42" s="175" t="s">
        <v>182</v>
      </c>
      <c r="J42" s="174">
        <f>+J36+K36+L36+M36+J38+K38+L38+M38+J40+K40+L40+M40</f>
        <v>77</v>
      </c>
      <c r="O42" s="175" t="s">
        <v>202</v>
      </c>
      <c r="P42" s="174">
        <f>+P36+Q36+R36+S36+P38+Q38+R38+S38+P40+Q40+R40+S40</f>
        <v>77</v>
      </c>
    </row>
  </sheetData>
  <sheetProtection password="C581" sheet="1" objects="1" scenarios="1"/>
  <mergeCells count="27">
    <mergeCell ref="B24:B26"/>
    <mergeCell ref="C35:C36"/>
    <mergeCell ref="I35:I36"/>
    <mergeCell ref="C37:C38"/>
    <mergeCell ref="I37:I38"/>
    <mergeCell ref="C39:C40"/>
    <mergeCell ref="I39:I40"/>
    <mergeCell ref="A10:C10"/>
    <mergeCell ref="D16:G16"/>
    <mergeCell ref="H16:K16"/>
    <mergeCell ref="A1:D1"/>
    <mergeCell ref="A2:D2"/>
    <mergeCell ref="A3:D3"/>
    <mergeCell ref="A8:C8"/>
    <mergeCell ref="A9:C9"/>
    <mergeCell ref="I5:J5"/>
    <mergeCell ref="A11:C11"/>
    <mergeCell ref="O35:O36"/>
    <mergeCell ref="O37:O38"/>
    <mergeCell ref="O39:O40"/>
    <mergeCell ref="L16:L17"/>
    <mergeCell ref="A16:A17"/>
    <mergeCell ref="B16:B17"/>
    <mergeCell ref="C16:C17"/>
    <mergeCell ref="A18:A27"/>
    <mergeCell ref="B18:B20"/>
    <mergeCell ref="B21:B23"/>
  </mergeCells>
  <printOptions/>
  <pageMargins left="0.7480314960629921" right="0.7480314960629921" top="0.8661417322834646" bottom="0.7086614173228347" header="0.4330708661417323" footer="0.4724409448818898"/>
  <pageSetup fitToHeight="1" fitToWidth="1" horizontalDpi="300" verticalDpi="300" orientation="landscape" paperSize="14" scale="47" r:id="rId1"/>
  <headerFooter alignWithMargins="0">
    <oddHeader>&amp;LSEPT - 2004&amp;CDIRECTIVA D.B.S.A.
ORDINARIA&amp;R01-BS/0305/04</oddHeader>
    <oddFooter>&amp;LDEPARTAMENTO
RRHH Y GESTION&amp;C01-BS&amp;RPAG &amp;P</oddFooter>
  </headerFooter>
  <ignoredErrors>
    <ignoredError sqref="H18:K25" unlockedFormula="1"/>
  </ignoredErrors>
</worksheet>
</file>

<file path=xl/worksheets/sheet3.xml><?xml version="1.0" encoding="utf-8"?>
<worksheet xmlns="http://schemas.openxmlformats.org/spreadsheetml/2006/main" xmlns:r="http://schemas.openxmlformats.org/officeDocument/2006/relationships">
  <sheetPr codeName="Hoja1">
    <pageSetUpPr fitToPage="1"/>
  </sheetPr>
  <dimension ref="A1:R94"/>
  <sheetViews>
    <sheetView showGridLines="0" zoomScale="90" zoomScaleNormal="90" zoomScaleSheetLayoutView="80" workbookViewId="0" topLeftCell="A1">
      <selection activeCell="D5" sqref="D5:E5"/>
    </sheetView>
  </sheetViews>
  <sheetFormatPr defaultColWidth="9.140625" defaultRowHeight="12.75"/>
  <cols>
    <col min="1" max="1" width="18.00390625" style="1" customWidth="1"/>
    <col min="2" max="2" width="21.140625" style="1" customWidth="1"/>
    <col min="3" max="3" width="28.28125" style="1" customWidth="1"/>
    <col min="4" max="4" width="18.421875" style="1" bestFit="1" customWidth="1"/>
    <col min="5" max="5" width="20.7109375" style="1" customWidth="1"/>
    <col min="6" max="6" width="11.00390625" style="29" bestFit="1" customWidth="1"/>
    <col min="7" max="7" width="22.421875" style="4" customWidth="1"/>
    <col min="8" max="8" width="19.421875" style="4" customWidth="1"/>
    <col min="9" max="9" width="14.8515625" style="1" customWidth="1"/>
    <col min="10" max="10" width="13.8515625" style="1" bestFit="1" customWidth="1"/>
    <col min="11" max="11" width="9.8515625" style="1" bestFit="1" customWidth="1"/>
    <col min="12" max="12" width="9.57421875" style="1" bestFit="1" customWidth="1"/>
    <col min="13" max="14" width="9.140625" style="1" customWidth="1"/>
    <col min="15" max="15" width="15.140625" style="1" bestFit="1" customWidth="1"/>
    <col min="16" max="16" width="9.140625" style="1" customWidth="1"/>
    <col min="17" max="17" width="13.421875" style="1" bestFit="1" customWidth="1"/>
    <col min="18" max="18" width="16.8515625" style="1" customWidth="1"/>
    <col min="19" max="19" width="9.140625" style="1" customWidth="1"/>
    <col min="20" max="20" width="23.8515625" style="1" bestFit="1" customWidth="1"/>
    <col min="21" max="21" width="12.28125" style="1" bestFit="1" customWidth="1"/>
    <col min="22" max="22" width="15.140625" style="1" bestFit="1" customWidth="1"/>
    <col min="23" max="23" width="9.140625" style="1" customWidth="1"/>
    <col min="24" max="24" width="13.421875" style="1" bestFit="1" customWidth="1"/>
    <col min="25" max="25" width="9.140625" style="1" customWidth="1"/>
    <col min="26" max="26" width="23.8515625" style="1" bestFit="1" customWidth="1"/>
    <col min="27" max="27" width="12.28125" style="1" bestFit="1" customWidth="1"/>
    <col min="28" max="16384" width="9.140625" style="1" customWidth="1"/>
  </cols>
  <sheetData>
    <row r="1" spans="2:8" ht="13.5">
      <c r="B1" s="230" t="s">
        <v>0</v>
      </c>
      <c r="C1" s="230"/>
      <c r="D1" s="230"/>
      <c r="E1" s="230"/>
      <c r="F1" s="230"/>
      <c r="G1" s="230"/>
      <c r="H1" s="1"/>
    </row>
    <row r="2" spans="2:8" ht="13.5">
      <c r="B2" s="230" t="s">
        <v>29</v>
      </c>
      <c r="C2" s="230"/>
      <c r="D2" s="230"/>
      <c r="E2" s="230"/>
      <c r="F2" s="230"/>
      <c r="G2" s="230"/>
      <c r="H2" s="1"/>
    </row>
    <row r="3" spans="2:8" ht="13.5">
      <c r="B3" s="230" t="s">
        <v>30</v>
      </c>
      <c r="C3" s="230"/>
      <c r="D3" s="230"/>
      <c r="E3" s="230"/>
      <c r="F3" s="230"/>
      <c r="G3" s="230"/>
      <c r="H3" s="1"/>
    </row>
    <row r="4" spans="2:3" ht="6.75" customHeight="1">
      <c r="B4" s="4"/>
      <c r="C4" s="4"/>
    </row>
    <row r="5" spans="2:12" s="53" customFormat="1" ht="24.75">
      <c r="B5" s="54" t="s">
        <v>31</v>
      </c>
      <c r="C5" s="54"/>
      <c r="D5" s="279" t="str">
        <f>'[1]Ap. 2 Ingresos C. Benef.'!$I$5</f>
        <v>DELBIENSAN</v>
      </c>
      <c r="E5" s="280"/>
      <c r="F5" s="55"/>
      <c r="G5" s="55"/>
      <c r="H5" s="55"/>
      <c r="I5" s="113" t="s">
        <v>171</v>
      </c>
      <c r="J5" s="113"/>
      <c r="K5" s="271">
        <v>1.03</v>
      </c>
      <c r="L5" s="272"/>
    </row>
    <row r="6" spans="1:13" ht="15" customHeight="1">
      <c r="A6" s="52"/>
      <c r="B6" s="52"/>
      <c r="C6" s="283"/>
      <c r="D6" s="283"/>
      <c r="I6" s="77"/>
      <c r="J6" s="78"/>
      <c r="K6" s="78"/>
      <c r="L6" s="78"/>
      <c r="M6" s="78"/>
    </row>
    <row r="7" spans="4:13" ht="13.5">
      <c r="D7" s="84" t="s">
        <v>32</v>
      </c>
      <c r="E7" s="284" t="s">
        <v>33</v>
      </c>
      <c r="F7" s="285"/>
      <c r="G7" s="85" t="s">
        <v>34</v>
      </c>
      <c r="H7" s="86" t="s">
        <v>35</v>
      </c>
      <c r="I7" s="78"/>
      <c r="J7" s="78"/>
      <c r="K7" s="79"/>
      <c r="L7" s="79"/>
      <c r="M7" s="78"/>
    </row>
    <row r="8" spans="1:13" ht="25.5" customHeight="1" thickBot="1">
      <c r="A8" s="32" t="s">
        <v>36</v>
      </c>
      <c r="B8" s="286" t="s">
        <v>37</v>
      </c>
      <c r="C8" s="286"/>
      <c r="D8" s="49" t="s">
        <v>38</v>
      </c>
      <c r="E8" s="33" t="s">
        <v>39</v>
      </c>
      <c r="F8" s="33" t="s">
        <v>40</v>
      </c>
      <c r="G8" s="50" t="s">
        <v>41</v>
      </c>
      <c r="H8" s="51" t="s">
        <v>41</v>
      </c>
      <c r="I8" s="78"/>
      <c r="J8" s="78"/>
      <c r="K8" s="79"/>
      <c r="L8" s="79"/>
      <c r="M8" s="78"/>
    </row>
    <row r="9" spans="1:13" ht="15.75" customHeight="1">
      <c r="A9" s="289" t="str">
        <f>'[1]Ap. 2 Ingresos C. Benef.'!$A$16</f>
        <v>JARDIN INFANTIL "OLITAS DE MAR"</v>
      </c>
      <c r="B9" s="287" t="s">
        <v>115</v>
      </c>
      <c r="C9" s="288"/>
      <c r="D9" s="87">
        <f>SUM(D19:D20,D17,D11:D15)</f>
        <v>50521613.16</v>
      </c>
      <c r="E9" s="88">
        <f>SUM(E19:E20,E17,E11:E15)</f>
        <v>0</v>
      </c>
      <c r="F9" s="89"/>
      <c r="G9" s="88">
        <f>SUM(G19:G20,G17,G11:G15)</f>
        <v>0</v>
      </c>
      <c r="H9" s="90">
        <f>SUM(H19:H20,H17,H11:H15)</f>
        <v>50521613.16</v>
      </c>
      <c r="I9" s="78"/>
      <c r="J9" s="78"/>
      <c r="K9" s="79"/>
      <c r="L9" s="79"/>
      <c r="M9" s="78"/>
    </row>
    <row r="10" spans="1:13" ht="13.5">
      <c r="A10" s="290"/>
      <c r="B10" s="269" t="s">
        <v>59</v>
      </c>
      <c r="C10" s="270"/>
      <c r="D10" s="273"/>
      <c r="E10" s="274"/>
      <c r="F10" s="274"/>
      <c r="G10" s="274"/>
      <c r="H10" s="275"/>
      <c r="I10" s="78"/>
      <c r="J10" s="80"/>
      <c r="K10" s="79"/>
      <c r="L10" s="79"/>
      <c r="M10" s="78"/>
    </row>
    <row r="11" spans="1:13" ht="13.5">
      <c r="A11" s="290"/>
      <c r="B11" s="328" t="s">
        <v>60</v>
      </c>
      <c r="C11" s="329"/>
      <c r="D11" s="207">
        <f>+'Ap. 6 Remuneraciones'!M12</f>
        <v>44613218.12</v>
      </c>
      <c r="E11" s="69">
        <v>0</v>
      </c>
      <c r="F11" s="70">
        <v>1</v>
      </c>
      <c r="G11" s="71">
        <f>E11*F11</f>
        <v>0</v>
      </c>
      <c r="H11" s="72">
        <f>G11+D11</f>
        <v>44613218.12</v>
      </c>
      <c r="I11" s="78"/>
      <c r="J11" s="78"/>
      <c r="K11" s="79"/>
      <c r="L11" s="79"/>
      <c r="M11" s="78"/>
    </row>
    <row r="12" spans="1:13" ht="13.5">
      <c r="A12" s="290"/>
      <c r="B12" s="328" t="s">
        <v>61</v>
      </c>
      <c r="C12" s="329"/>
      <c r="D12" s="91">
        <f>+'Ap. 6 Remuneraciones'!N12</f>
        <v>2502043.04</v>
      </c>
      <c r="E12" s="69">
        <v>0</v>
      </c>
      <c r="F12" s="70">
        <v>1</v>
      </c>
      <c r="G12" s="71">
        <f>E12*F12</f>
        <v>0</v>
      </c>
      <c r="H12" s="72">
        <f>G12+D12</f>
        <v>2502043.04</v>
      </c>
      <c r="I12" s="78"/>
      <c r="J12" s="78"/>
      <c r="K12" s="79"/>
      <c r="L12" s="79"/>
      <c r="M12" s="78"/>
    </row>
    <row r="13" spans="1:13" ht="13.5">
      <c r="A13" s="290"/>
      <c r="B13" s="330" t="s">
        <v>62</v>
      </c>
      <c r="C13" s="331"/>
      <c r="D13" s="91">
        <v>0</v>
      </c>
      <c r="E13" s="69">
        <v>0</v>
      </c>
      <c r="F13" s="70">
        <v>1</v>
      </c>
      <c r="G13" s="71">
        <f>E13*F13</f>
        <v>0</v>
      </c>
      <c r="H13" s="72">
        <f>G13+D13</f>
        <v>0</v>
      </c>
      <c r="J13" s="78"/>
      <c r="K13" s="79"/>
      <c r="L13" s="81"/>
      <c r="M13" s="78"/>
    </row>
    <row r="14" spans="1:13" ht="13.5">
      <c r="A14" s="290"/>
      <c r="B14" s="328" t="s">
        <v>63</v>
      </c>
      <c r="C14" s="329"/>
      <c r="D14" s="91">
        <f>+'Ap. 6 Remuneraciones'!O12+'Ap. 6 Remuneraciones'!P12</f>
        <v>2947860</v>
      </c>
      <c r="E14" s="69">
        <v>0</v>
      </c>
      <c r="F14" s="70">
        <v>1</v>
      </c>
      <c r="G14" s="71">
        <f>E14*F14</f>
        <v>0</v>
      </c>
      <c r="H14" s="72">
        <f>G14+D14</f>
        <v>2947860</v>
      </c>
      <c r="J14" s="78"/>
      <c r="K14" s="79"/>
      <c r="L14" s="76"/>
      <c r="M14" s="78"/>
    </row>
    <row r="15" spans="1:13" ht="12.75" customHeight="1">
      <c r="A15" s="290"/>
      <c r="B15" s="328" t="s">
        <v>130</v>
      </c>
      <c r="C15" s="329"/>
      <c r="D15" s="91">
        <v>0</v>
      </c>
      <c r="E15" s="69">
        <v>0</v>
      </c>
      <c r="F15" s="70">
        <v>1</v>
      </c>
      <c r="G15" s="71">
        <f>E15*F15</f>
        <v>0</v>
      </c>
      <c r="H15" s="72">
        <f>G15+D15</f>
        <v>0</v>
      </c>
      <c r="J15" s="78"/>
      <c r="K15" s="78"/>
      <c r="L15" s="78"/>
      <c r="M15" s="78"/>
    </row>
    <row r="16" spans="1:13" ht="12.75" customHeight="1">
      <c r="A16" s="290"/>
      <c r="B16" s="269" t="s">
        <v>64</v>
      </c>
      <c r="C16" s="270"/>
      <c r="D16" s="273"/>
      <c r="E16" s="274"/>
      <c r="F16" s="274"/>
      <c r="G16" s="274"/>
      <c r="H16" s="275"/>
      <c r="I16" s="78"/>
      <c r="J16" s="78"/>
      <c r="K16" s="78"/>
      <c r="L16" s="78"/>
      <c r="M16" s="78"/>
    </row>
    <row r="17" spans="1:13" ht="12.75" customHeight="1">
      <c r="A17" s="290"/>
      <c r="B17" s="328" t="s">
        <v>65</v>
      </c>
      <c r="C17" s="329"/>
      <c r="D17" s="91">
        <v>301492</v>
      </c>
      <c r="E17" s="69">
        <v>0</v>
      </c>
      <c r="F17" s="70">
        <v>1</v>
      </c>
      <c r="G17" s="71">
        <f>E17*F17</f>
        <v>0</v>
      </c>
      <c r="H17" s="72">
        <f>G17+D17</f>
        <v>301492</v>
      </c>
      <c r="I17" s="78" t="s">
        <v>190</v>
      </c>
      <c r="J17" s="79"/>
      <c r="K17" s="78"/>
      <c r="L17" s="78"/>
      <c r="M17" s="78"/>
    </row>
    <row r="18" spans="1:13" ht="12.75" customHeight="1">
      <c r="A18" s="290"/>
      <c r="B18" s="269" t="s">
        <v>66</v>
      </c>
      <c r="C18" s="270"/>
      <c r="D18" s="273"/>
      <c r="E18" s="274"/>
      <c r="F18" s="274"/>
      <c r="G18" s="274"/>
      <c r="H18" s="275"/>
      <c r="I18" s="78"/>
      <c r="J18" s="81"/>
      <c r="K18" s="78"/>
      <c r="L18" s="78"/>
      <c r="M18" s="78"/>
    </row>
    <row r="19" spans="1:13" ht="12.75" customHeight="1">
      <c r="A19" s="290"/>
      <c r="B19" s="332" t="s">
        <v>67</v>
      </c>
      <c r="C19" s="333"/>
      <c r="D19" s="91">
        <v>157000</v>
      </c>
      <c r="E19" s="69">
        <v>0</v>
      </c>
      <c r="F19" s="70">
        <v>1</v>
      </c>
      <c r="G19" s="71">
        <f>E19*F19</f>
        <v>0</v>
      </c>
      <c r="H19" s="72">
        <f>G19+D19</f>
        <v>157000</v>
      </c>
      <c r="I19" s="78" t="s">
        <v>206</v>
      </c>
      <c r="J19" s="76"/>
      <c r="K19" s="78"/>
      <c r="L19" s="78"/>
      <c r="M19" s="78"/>
    </row>
    <row r="20" spans="1:13" ht="12.75" customHeight="1">
      <c r="A20" s="290"/>
      <c r="B20" s="334" t="s">
        <v>68</v>
      </c>
      <c r="C20" s="333"/>
      <c r="D20" s="91">
        <v>0</v>
      </c>
      <c r="E20" s="69">
        <v>0</v>
      </c>
      <c r="F20" s="70">
        <v>1</v>
      </c>
      <c r="G20" s="71">
        <f>E20*F20</f>
        <v>0</v>
      </c>
      <c r="H20" s="72">
        <f>G20+D20</f>
        <v>0</v>
      </c>
      <c r="I20" s="78"/>
      <c r="J20" s="79"/>
      <c r="K20" s="78"/>
      <c r="L20" s="78"/>
      <c r="M20" s="78"/>
    </row>
    <row r="21" spans="1:9" ht="12.75" customHeight="1">
      <c r="A21" s="290"/>
      <c r="B21" s="281" t="s">
        <v>69</v>
      </c>
      <c r="C21" s="282"/>
      <c r="D21" s="92">
        <f>SUM(D23:D24,D26:D28,D30:D31,D33:D44,D46:D54,D56:D62,D64:D66,D68:D74,D76:D77,D79:D82,D84:D85)</f>
        <v>13798717</v>
      </c>
      <c r="E21" s="93">
        <f>SUM(E23:E24,E26:E28,E30:E31,E33:E44,E46:E54,E56:E62,E64:E66,E68:E74,E76:E77,E79:E82,E84:E85)</f>
        <v>2714574</v>
      </c>
      <c r="F21" s="94"/>
      <c r="G21" s="93">
        <f>SUM(G23:G24,G26:G28,G30:G31,G33:G44,G46:G54,G56:G62,G64:G66,G68:G74,G76:G77,G79:G82,G84:G85)</f>
        <v>17731500</v>
      </c>
      <c r="H21" s="95">
        <f>SUM(H23:H24,H26:H28,H30:H31,H33:H44,H46:H54,H56:H62,H64:H66,H68:H74,H76:H77,H79:H82,H84:H85)</f>
        <v>22273617</v>
      </c>
      <c r="I21" s="25"/>
    </row>
    <row r="22" spans="1:9" ht="12.75" customHeight="1">
      <c r="A22" s="290"/>
      <c r="B22" s="335" t="s">
        <v>70</v>
      </c>
      <c r="C22" s="336"/>
      <c r="D22" s="273"/>
      <c r="E22" s="274"/>
      <c r="F22" s="274"/>
      <c r="G22" s="274"/>
      <c r="H22" s="275"/>
      <c r="I22" s="25"/>
    </row>
    <row r="23" spans="1:14" ht="12.75" customHeight="1">
      <c r="A23" s="290"/>
      <c r="B23" s="330" t="s">
        <v>71</v>
      </c>
      <c r="C23" s="331"/>
      <c r="D23" s="91">
        <v>0</v>
      </c>
      <c r="E23" s="69">
        <v>1600</v>
      </c>
      <c r="F23" s="70">
        <f>(2*20*8)+(8*20*11)</f>
        <v>2080</v>
      </c>
      <c r="G23" s="71">
        <f>E23*F23</f>
        <v>3328000</v>
      </c>
      <c r="H23" s="72">
        <f>G23+D23</f>
        <v>3328000</v>
      </c>
      <c r="I23" s="25" t="s">
        <v>196</v>
      </c>
      <c r="N23" s="1" t="s">
        <v>212</v>
      </c>
    </row>
    <row r="24" spans="1:9" ht="12.75" customHeight="1">
      <c r="A24" s="290"/>
      <c r="B24" s="337" t="s">
        <v>117</v>
      </c>
      <c r="C24" s="338"/>
      <c r="D24" s="91">
        <f>E24*F24</f>
        <v>9126600</v>
      </c>
      <c r="E24" s="69">
        <v>574</v>
      </c>
      <c r="F24" s="70">
        <f>(77*20*10)+(25*20)</f>
        <v>15900</v>
      </c>
      <c r="G24" s="71">
        <f>E24*F24</f>
        <v>9126600</v>
      </c>
      <c r="H24" s="72">
        <f>G24</f>
        <v>9126600</v>
      </c>
      <c r="I24" s="78" t="s">
        <v>207</v>
      </c>
    </row>
    <row r="25" spans="1:16" ht="12.75" customHeight="1">
      <c r="A25" s="290"/>
      <c r="B25" s="335" t="s">
        <v>72</v>
      </c>
      <c r="C25" s="336"/>
      <c r="D25" s="273"/>
      <c r="E25" s="274"/>
      <c r="F25" s="274"/>
      <c r="G25" s="274"/>
      <c r="H25" s="275"/>
      <c r="I25" s="25"/>
      <c r="P25" s="130"/>
    </row>
    <row r="26" spans="1:9" ht="12.75" customHeight="1">
      <c r="A26" s="290"/>
      <c r="B26" s="328" t="s">
        <v>116</v>
      </c>
      <c r="C26" s="329"/>
      <c r="D26" s="91">
        <v>0</v>
      </c>
      <c r="E26" s="69">
        <v>0</v>
      </c>
      <c r="F26" s="70">
        <v>1</v>
      </c>
      <c r="G26" s="71">
        <f>E26*F26</f>
        <v>0</v>
      </c>
      <c r="H26" s="72">
        <f>G26+D26</f>
        <v>0</v>
      </c>
      <c r="I26" s="25"/>
    </row>
    <row r="27" spans="1:9" ht="12.75" customHeight="1">
      <c r="A27" s="290"/>
      <c r="B27" s="328" t="s">
        <v>73</v>
      </c>
      <c r="C27" s="329"/>
      <c r="D27" s="218">
        <v>0</v>
      </c>
      <c r="E27" s="219">
        <v>23000</v>
      </c>
      <c r="F27" s="339">
        <v>14</v>
      </c>
      <c r="G27" s="220">
        <v>0</v>
      </c>
      <c r="H27" s="221">
        <f>G27</f>
        <v>0</v>
      </c>
      <c r="I27" s="222" t="s">
        <v>287</v>
      </c>
    </row>
    <row r="28" spans="1:9" ht="13.5" customHeight="1">
      <c r="A28" s="290"/>
      <c r="B28" s="328" t="s">
        <v>74</v>
      </c>
      <c r="C28" s="329"/>
      <c r="D28" s="91">
        <v>0</v>
      </c>
      <c r="E28" s="69">
        <v>0</v>
      </c>
      <c r="F28" s="70">
        <v>1</v>
      </c>
      <c r="G28" s="71">
        <f>E28*F28</f>
        <v>0</v>
      </c>
      <c r="H28" s="72">
        <f>G28+D28</f>
        <v>0</v>
      </c>
      <c r="I28" s="25"/>
    </row>
    <row r="29" spans="1:8" ht="12.75" customHeight="1">
      <c r="A29" s="290"/>
      <c r="B29" s="335" t="s">
        <v>75</v>
      </c>
      <c r="C29" s="336"/>
      <c r="D29" s="276"/>
      <c r="E29" s="277"/>
      <c r="F29" s="277"/>
      <c r="G29" s="277"/>
      <c r="H29" s="278"/>
    </row>
    <row r="30" spans="1:9" ht="12.75" customHeight="1">
      <c r="A30" s="290"/>
      <c r="B30" s="330" t="s">
        <v>76</v>
      </c>
      <c r="C30" s="331"/>
      <c r="D30" s="91">
        <v>55000</v>
      </c>
      <c r="E30" s="69">
        <v>0</v>
      </c>
      <c r="F30" s="70">
        <v>1</v>
      </c>
      <c r="G30" s="71">
        <f>E30*F30</f>
        <v>0</v>
      </c>
      <c r="H30" s="72">
        <f>G30+D30</f>
        <v>55000</v>
      </c>
      <c r="I30" s="1" t="s">
        <v>191</v>
      </c>
    </row>
    <row r="31" spans="1:8" ht="13.5">
      <c r="A31" s="290"/>
      <c r="B31" s="328" t="s">
        <v>77</v>
      </c>
      <c r="C31" s="329"/>
      <c r="D31" s="91">
        <v>0</v>
      </c>
      <c r="E31" s="69">
        <v>0</v>
      </c>
      <c r="F31" s="70">
        <v>1</v>
      </c>
      <c r="G31" s="71">
        <f>E31*F31</f>
        <v>0</v>
      </c>
      <c r="H31" s="72">
        <f>G31+D31</f>
        <v>0</v>
      </c>
    </row>
    <row r="32" spans="1:8" ht="13.5">
      <c r="A32" s="290"/>
      <c r="B32" s="335" t="s">
        <v>78</v>
      </c>
      <c r="C32" s="336"/>
      <c r="D32" s="273"/>
      <c r="E32" s="274"/>
      <c r="F32" s="274"/>
      <c r="G32" s="274"/>
      <c r="H32" s="275"/>
    </row>
    <row r="33" spans="1:9" ht="13.5">
      <c r="A33" s="290"/>
      <c r="B33" s="330" t="s">
        <v>129</v>
      </c>
      <c r="C33" s="331"/>
      <c r="D33" s="91">
        <v>0</v>
      </c>
      <c r="E33" s="69">
        <v>0</v>
      </c>
      <c r="F33" s="70">
        <v>1</v>
      </c>
      <c r="G33" s="71">
        <f>E33*F33</f>
        <v>0</v>
      </c>
      <c r="H33" s="72">
        <f>G33+D33</f>
        <v>0</v>
      </c>
      <c r="I33" s="176"/>
    </row>
    <row r="34" spans="1:9" ht="13.5">
      <c r="A34" s="290"/>
      <c r="B34" s="330" t="s">
        <v>79</v>
      </c>
      <c r="C34" s="331"/>
      <c r="D34" s="91">
        <v>0</v>
      </c>
      <c r="E34" s="69">
        <v>0</v>
      </c>
      <c r="F34" s="70">
        <v>1</v>
      </c>
      <c r="G34" s="71">
        <f aca="true" t="shared" si="0" ref="G34:G44">E34*F34</f>
        <v>0</v>
      </c>
      <c r="H34" s="72">
        <f aca="true" t="shared" si="1" ref="H34:H44">G34+D34</f>
        <v>0</v>
      </c>
      <c r="I34" s="176"/>
    </row>
    <row r="35" spans="1:9" ht="13.5">
      <c r="A35" s="290"/>
      <c r="B35" s="337" t="s">
        <v>132</v>
      </c>
      <c r="C35" s="338"/>
      <c r="D35" s="91">
        <v>0</v>
      </c>
      <c r="E35" s="69">
        <v>0</v>
      </c>
      <c r="F35" s="70">
        <v>1</v>
      </c>
      <c r="G35" s="71">
        <f t="shared" si="0"/>
        <v>0</v>
      </c>
      <c r="H35" s="72">
        <f t="shared" si="1"/>
        <v>0</v>
      </c>
      <c r="I35" s="176"/>
    </row>
    <row r="36" spans="1:9" ht="13.5">
      <c r="A36" s="290"/>
      <c r="B36" s="330" t="s">
        <v>163</v>
      </c>
      <c r="C36" s="331"/>
      <c r="D36" s="91">
        <v>80000</v>
      </c>
      <c r="E36" s="69">
        <v>20000</v>
      </c>
      <c r="F36" s="70">
        <v>4</v>
      </c>
      <c r="G36" s="71">
        <f t="shared" si="0"/>
        <v>80000</v>
      </c>
      <c r="H36" s="72">
        <f>G36</f>
        <v>80000</v>
      </c>
      <c r="I36" s="1" t="s">
        <v>197</v>
      </c>
    </row>
    <row r="37" spans="1:9" ht="13.5">
      <c r="A37" s="290"/>
      <c r="B37" s="330" t="s">
        <v>80</v>
      </c>
      <c r="C37" s="331"/>
      <c r="D37" s="91">
        <v>50000</v>
      </c>
      <c r="E37" s="69">
        <v>10000</v>
      </c>
      <c r="F37" s="70">
        <v>5</v>
      </c>
      <c r="G37" s="71">
        <f t="shared" si="0"/>
        <v>50000</v>
      </c>
      <c r="H37" s="72">
        <f>G37</f>
        <v>50000</v>
      </c>
      <c r="I37" s="1" t="s">
        <v>175</v>
      </c>
    </row>
    <row r="38" spans="1:8" ht="13.5">
      <c r="A38" s="290"/>
      <c r="B38" s="337" t="s">
        <v>81</v>
      </c>
      <c r="C38" s="338"/>
      <c r="D38" s="91">
        <v>0</v>
      </c>
      <c r="E38" s="69">
        <v>0</v>
      </c>
      <c r="F38" s="70">
        <v>1</v>
      </c>
      <c r="G38" s="71">
        <f t="shared" si="0"/>
        <v>0</v>
      </c>
      <c r="H38" s="72">
        <f t="shared" si="1"/>
        <v>0</v>
      </c>
    </row>
    <row r="39" spans="1:8" ht="13.5">
      <c r="A39" s="290"/>
      <c r="B39" s="330" t="s">
        <v>118</v>
      </c>
      <c r="C39" s="331"/>
      <c r="D39" s="91">
        <v>0</v>
      </c>
      <c r="E39" s="69">
        <v>0</v>
      </c>
      <c r="F39" s="70">
        <v>1</v>
      </c>
      <c r="G39" s="71">
        <f t="shared" si="0"/>
        <v>0</v>
      </c>
      <c r="H39" s="72">
        <f t="shared" si="1"/>
        <v>0</v>
      </c>
    </row>
    <row r="40" spans="1:12" ht="13.5">
      <c r="A40" s="290"/>
      <c r="B40" s="330" t="s">
        <v>123</v>
      </c>
      <c r="C40" s="331"/>
      <c r="D40" s="91">
        <v>0</v>
      </c>
      <c r="E40" s="69">
        <v>3500</v>
      </c>
      <c r="F40" s="70">
        <v>30</v>
      </c>
      <c r="G40" s="71">
        <f t="shared" si="0"/>
        <v>105000</v>
      </c>
      <c r="H40" s="72">
        <f t="shared" si="1"/>
        <v>105000</v>
      </c>
      <c r="I40" s="1" t="s">
        <v>193</v>
      </c>
      <c r="L40" s="111"/>
    </row>
    <row r="41" spans="1:9" ht="13.5">
      <c r="A41" s="290"/>
      <c r="B41" s="330" t="s">
        <v>82</v>
      </c>
      <c r="C41" s="331"/>
      <c r="D41" s="91">
        <f>2900000-400000-9423</f>
        <v>2490577</v>
      </c>
      <c r="E41" s="69">
        <v>0</v>
      </c>
      <c r="F41" s="70">
        <v>1</v>
      </c>
      <c r="G41" s="71">
        <f t="shared" si="0"/>
        <v>0</v>
      </c>
      <c r="H41" s="72">
        <f t="shared" si="1"/>
        <v>2490577</v>
      </c>
      <c r="I41" s="78" t="s">
        <v>208</v>
      </c>
    </row>
    <row r="42" spans="1:9" ht="13.5">
      <c r="A42" s="290"/>
      <c r="B42" s="330" t="s">
        <v>83</v>
      </c>
      <c r="C42" s="331"/>
      <c r="D42" s="91">
        <v>810000</v>
      </c>
      <c r="E42" s="69">
        <v>0</v>
      </c>
      <c r="F42" s="70">
        <v>1</v>
      </c>
      <c r="G42" s="71">
        <f t="shared" si="0"/>
        <v>0</v>
      </c>
      <c r="H42" s="72">
        <f>G42+D42</f>
        <v>810000</v>
      </c>
      <c r="I42" s="1" t="s">
        <v>174</v>
      </c>
    </row>
    <row r="43" spans="1:8" ht="13.5">
      <c r="A43" s="290"/>
      <c r="B43" s="330" t="s">
        <v>84</v>
      </c>
      <c r="C43" s="331"/>
      <c r="D43" s="91">
        <v>0</v>
      </c>
      <c r="E43" s="69">
        <v>0</v>
      </c>
      <c r="F43" s="70">
        <v>1</v>
      </c>
      <c r="G43" s="71">
        <f t="shared" si="0"/>
        <v>0</v>
      </c>
      <c r="H43" s="72">
        <f t="shared" si="1"/>
        <v>0</v>
      </c>
    </row>
    <row r="44" spans="1:10" ht="13.5">
      <c r="A44" s="290"/>
      <c r="B44" s="330" t="s">
        <v>119</v>
      </c>
      <c r="C44" s="331"/>
      <c r="D44" s="91">
        <v>0</v>
      </c>
      <c r="E44" s="69">
        <v>0</v>
      </c>
      <c r="F44" s="70">
        <v>1</v>
      </c>
      <c r="G44" s="71">
        <f t="shared" si="0"/>
        <v>0</v>
      </c>
      <c r="H44" s="72">
        <f t="shared" si="1"/>
        <v>0</v>
      </c>
      <c r="J44" s="131"/>
    </row>
    <row r="45" spans="1:18" s="4" customFormat="1" ht="13.5">
      <c r="A45" s="290"/>
      <c r="B45" s="335" t="s">
        <v>85</v>
      </c>
      <c r="C45" s="336"/>
      <c r="D45" s="273"/>
      <c r="E45" s="274"/>
      <c r="F45" s="274"/>
      <c r="G45" s="274"/>
      <c r="H45" s="275"/>
      <c r="O45" s="1"/>
      <c r="P45" s="1"/>
      <c r="Q45" s="1"/>
      <c r="R45" s="1"/>
    </row>
    <row r="46" spans="1:10" s="4" customFormat="1" ht="13.5">
      <c r="A46" s="290"/>
      <c r="B46" s="328" t="s">
        <v>131</v>
      </c>
      <c r="C46" s="329"/>
      <c r="D46" s="91">
        <v>0</v>
      </c>
      <c r="E46" s="69">
        <v>450000</v>
      </c>
      <c r="F46" s="96">
        <v>1</v>
      </c>
      <c r="G46" s="71">
        <f>E46*F46</f>
        <v>450000</v>
      </c>
      <c r="H46" s="72">
        <f>G46+D46</f>
        <v>450000</v>
      </c>
      <c r="I46" s="176">
        <f>H46/12</f>
        <v>37500</v>
      </c>
      <c r="J46" s="131"/>
    </row>
    <row r="47" spans="1:18" ht="13.5">
      <c r="A47" s="290"/>
      <c r="B47" s="328" t="s">
        <v>42</v>
      </c>
      <c r="C47" s="329"/>
      <c r="D47" s="91">
        <v>0</v>
      </c>
      <c r="E47" s="69">
        <v>580000</v>
      </c>
      <c r="F47" s="70">
        <v>1</v>
      </c>
      <c r="G47" s="71">
        <f aca="true" t="shared" si="2" ref="G47:G54">E47*F47</f>
        <v>580000</v>
      </c>
      <c r="H47" s="72">
        <f aca="true" t="shared" si="3" ref="H47:H54">G47+D47</f>
        <v>580000</v>
      </c>
      <c r="I47" s="176">
        <f>H47/12</f>
        <v>48333.333333333336</v>
      </c>
      <c r="J47" s="131"/>
      <c r="O47" s="4"/>
      <c r="P47" s="4"/>
      <c r="Q47" s="4"/>
      <c r="R47" s="4"/>
    </row>
    <row r="48" spans="1:10" ht="13.5">
      <c r="A48" s="290"/>
      <c r="B48" s="328" t="s">
        <v>43</v>
      </c>
      <c r="C48" s="329"/>
      <c r="D48" s="91">
        <v>0</v>
      </c>
      <c r="E48" s="69">
        <v>1500000</v>
      </c>
      <c r="F48" s="70">
        <v>1</v>
      </c>
      <c r="G48" s="71">
        <f t="shared" si="2"/>
        <v>1500000</v>
      </c>
      <c r="H48" s="72">
        <f t="shared" si="3"/>
        <v>1500000</v>
      </c>
      <c r="I48" s="176">
        <f>H48/12</f>
        <v>125000</v>
      </c>
      <c r="J48" s="131"/>
    </row>
    <row r="49" spans="1:9" ht="13.5">
      <c r="A49" s="290"/>
      <c r="B49" s="328" t="s">
        <v>86</v>
      </c>
      <c r="C49" s="329"/>
      <c r="D49" s="91">
        <v>0</v>
      </c>
      <c r="E49" s="69">
        <v>0</v>
      </c>
      <c r="F49" s="70">
        <v>1</v>
      </c>
      <c r="G49" s="71">
        <f t="shared" si="2"/>
        <v>0</v>
      </c>
      <c r="H49" s="72">
        <f t="shared" si="3"/>
        <v>0</v>
      </c>
      <c r="I49" s="111"/>
    </row>
    <row r="50" spans="1:8" ht="13.5">
      <c r="A50" s="290"/>
      <c r="B50" s="328" t="s">
        <v>87</v>
      </c>
      <c r="C50" s="329"/>
      <c r="D50" s="91">
        <v>0</v>
      </c>
      <c r="E50" s="69">
        <v>0</v>
      </c>
      <c r="F50" s="70">
        <v>1</v>
      </c>
      <c r="G50" s="71">
        <f t="shared" si="2"/>
        <v>0</v>
      </c>
      <c r="H50" s="72">
        <f t="shared" si="3"/>
        <v>0</v>
      </c>
    </row>
    <row r="51" spans="1:8" ht="13.5">
      <c r="A51" s="290"/>
      <c r="B51" s="328" t="s">
        <v>88</v>
      </c>
      <c r="C51" s="329"/>
      <c r="D51" s="91">
        <v>0</v>
      </c>
      <c r="E51" s="69">
        <v>0</v>
      </c>
      <c r="F51" s="70">
        <v>1</v>
      </c>
      <c r="G51" s="71">
        <f t="shared" si="2"/>
        <v>0</v>
      </c>
      <c r="H51" s="72">
        <f t="shared" si="3"/>
        <v>0</v>
      </c>
    </row>
    <row r="52" spans="1:9" ht="13.5">
      <c r="A52" s="290"/>
      <c r="B52" s="328" t="s">
        <v>89</v>
      </c>
      <c r="C52" s="329"/>
      <c r="D52" s="91">
        <v>0</v>
      </c>
      <c r="E52" s="69">
        <v>35000</v>
      </c>
      <c r="F52" s="70">
        <v>12</v>
      </c>
      <c r="G52" s="71">
        <f>E52*F52</f>
        <v>420000</v>
      </c>
      <c r="H52" s="72">
        <f>G52+D52</f>
        <v>420000</v>
      </c>
      <c r="I52" s="177" t="s">
        <v>198</v>
      </c>
    </row>
    <row r="53" spans="1:8" ht="13.5">
      <c r="A53" s="290"/>
      <c r="B53" s="328" t="s">
        <v>90</v>
      </c>
      <c r="C53" s="329"/>
      <c r="D53" s="91">
        <v>0</v>
      </c>
      <c r="E53" s="69">
        <v>0</v>
      </c>
      <c r="F53" s="70">
        <v>1</v>
      </c>
      <c r="G53" s="71">
        <f t="shared" si="2"/>
        <v>0</v>
      </c>
      <c r="H53" s="72">
        <f t="shared" si="3"/>
        <v>0</v>
      </c>
    </row>
    <row r="54" spans="1:11" ht="13.5">
      <c r="A54" s="290"/>
      <c r="B54" s="328" t="s">
        <v>91</v>
      </c>
      <c r="C54" s="329"/>
      <c r="D54" s="91">
        <v>0</v>
      </c>
      <c r="E54" s="69">
        <v>0</v>
      </c>
      <c r="F54" s="70">
        <v>1</v>
      </c>
      <c r="G54" s="71">
        <f t="shared" si="2"/>
        <v>0</v>
      </c>
      <c r="H54" s="72">
        <f t="shared" si="3"/>
        <v>0</v>
      </c>
      <c r="K54" s="132"/>
    </row>
    <row r="55" spans="1:8" ht="13.5">
      <c r="A55" s="290"/>
      <c r="B55" s="269" t="s">
        <v>92</v>
      </c>
      <c r="C55" s="270"/>
      <c r="D55" s="273"/>
      <c r="E55" s="274"/>
      <c r="F55" s="274"/>
      <c r="G55" s="274"/>
      <c r="H55" s="275"/>
    </row>
    <row r="56" spans="1:9" ht="13.5">
      <c r="A56" s="290"/>
      <c r="B56" s="330" t="s">
        <v>93</v>
      </c>
      <c r="C56" s="331"/>
      <c r="D56" s="218">
        <v>500000</v>
      </c>
      <c r="E56" s="69">
        <v>0</v>
      </c>
      <c r="F56" s="70">
        <v>1</v>
      </c>
      <c r="G56" s="71">
        <f>E56*F56</f>
        <v>0</v>
      </c>
      <c r="H56" s="221">
        <f aca="true" t="shared" si="4" ref="H56:H62">G56+D56</f>
        <v>500000</v>
      </c>
      <c r="I56" s="1" t="s">
        <v>194</v>
      </c>
    </row>
    <row r="57" spans="1:8" ht="13.5">
      <c r="A57" s="290"/>
      <c r="B57" s="330" t="s">
        <v>161</v>
      </c>
      <c r="C57" s="331"/>
      <c r="D57" s="91">
        <v>0</v>
      </c>
      <c r="E57" s="69">
        <v>0</v>
      </c>
      <c r="F57" s="70">
        <v>1</v>
      </c>
      <c r="G57" s="71">
        <f aca="true" t="shared" si="5" ref="G57:G62">E57*F57</f>
        <v>0</v>
      </c>
      <c r="H57" s="72">
        <f t="shared" si="4"/>
        <v>0</v>
      </c>
    </row>
    <row r="58" spans="1:8" ht="13.5">
      <c r="A58" s="290"/>
      <c r="B58" s="330" t="s">
        <v>94</v>
      </c>
      <c r="C58" s="331"/>
      <c r="D58" s="91">
        <v>0</v>
      </c>
      <c r="E58" s="69">
        <v>0</v>
      </c>
      <c r="F58" s="70">
        <v>1</v>
      </c>
      <c r="G58" s="71">
        <f t="shared" si="5"/>
        <v>0</v>
      </c>
      <c r="H58" s="72">
        <f t="shared" si="4"/>
        <v>0</v>
      </c>
    </row>
    <row r="59" spans="1:8" ht="13.5">
      <c r="A59" s="290"/>
      <c r="B59" s="330" t="s">
        <v>95</v>
      </c>
      <c r="C59" s="331"/>
      <c r="D59" s="91">
        <v>0</v>
      </c>
      <c r="E59" s="69">
        <v>0</v>
      </c>
      <c r="F59" s="70">
        <v>1</v>
      </c>
      <c r="G59" s="71">
        <f t="shared" si="5"/>
        <v>0</v>
      </c>
      <c r="H59" s="72">
        <f t="shared" si="4"/>
        <v>0</v>
      </c>
    </row>
    <row r="60" spans="1:8" ht="13.5">
      <c r="A60" s="290"/>
      <c r="B60" s="330" t="s">
        <v>162</v>
      </c>
      <c r="C60" s="331"/>
      <c r="D60" s="91">
        <v>0</v>
      </c>
      <c r="E60" s="69">
        <v>0</v>
      </c>
      <c r="F60" s="70">
        <v>1</v>
      </c>
      <c r="G60" s="71">
        <f t="shared" si="5"/>
        <v>0</v>
      </c>
      <c r="H60" s="72">
        <f t="shared" si="4"/>
        <v>0</v>
      </c>
    </row>
    <row r="61" spans="1:8" ht="13.5">
      <c r="A61" s="290"/>
      <c r="B61" s="330" t="s">
        <v>96</v>
      </c>
      <c r="C61" s="331"/>
      <c r="D61" s="91">
        <v>0</v>
      </c>
      <c r="E61" s="69">
        <v>0</v>
      </c>
      <c r="F61" s="70">
        <v>1</v>
      </c>
      <c r="G61" s="71">
        <f t="shared" si="5"/>
        <v>0</v>
      </c>
      <c r="H61" s="72">
        <f t="shared" si="4"/>
        <v>0</v>
      </c>
    </row>
    <row r="62" spans="1:8" ht="13.5">
      <c r="A62" s="290"/>
      <c r="B62" s="330" t="s">
        <v>97</v>
      </c>
      <c r="C62" s="331"/>
      <c r="D62" s="91">
        <v>0</v>
      </c>
      <c r="E62" s="69">
        <v>0</v>
      </c>
      <c r="F62" s="70">
        <v>1</v>
      </c>
      <c r="G62" s="71">
        <f t="shared" si="5"/>
        <v>0</v>
      </c>
      <c r="H62" s="72">
        <f t="shared" si="4"/>
        <v>0</v>
      </c>
    </row>
    <row r="63" spans="1:8" ht="13.5">
      <c r="A63" s="290"/>
      <c r="B63" s="269" t="s">
        <v>98</v>
      </c>
      <c r="C63" s="270"/>
      <c r="D63" s="273"/>
      <c r="E63" s="274"/>
      <c r="F63" s="274"/>
      <c r="G63" s="274"/>
      <c r="H63" s="275"/>
    </row>
    <row r="64" spans="1:8" ht="13.5">
      <c r="A64" s="290"/>
      <c r="B64" s="328" t="s">
        <v>99</v>
      </c>
      <c r="C64" s="329"/>
      <c r="D64" s="91">
        <v>0</v>
      </c>
      <c r="E64" s="69">
        <v>0</v>
      </c>
      <c r="F64" s="70">
        <v>1</v>
      </c>
      <c r="G64" s="71">
        <f>E64*F64</f>
        <v>0</v>
      </c>
      <c r="H64" s="72">
        <f>G64+D64</f>
        <v>0</v>
      </c>
    </row>
    <row r="65" spans="1:9" ht="13.5">
      <c r="A65" s="290"/>
      <c r="B65" s="328" t="s">
        <v>100</v>
      </c>
      <c r="C65" s="329"/>
      <c r="D65" s="91">
        <v>0</v>
      </c>
      <c r="E65" s="69">
        <v>3500</v>
      </c>
      <c r="F65" s="70">
        <v>81</v>
      </c>
      <c r="G65" s="71">
        <f>E65*F65</f>
        <v>283500</v>
      </c>
      <c r="H65" s="72">
        <f>G65+D65</f>
        <v>283500</v>
      </c>
      <c r="I65" s="1" t="s">
        <v>170</v>
      </c>
    </row>
    <row r="66" spans="1:8" ht="13.5">
      <c r="A66" s="290"/>
      <c r="B66" s="328" t="s">
        <v>101</v>
      </c>
      <c r="C66" s="329"/>
      <c r="D66" s="91">
        <v>0</v>
      </c>
      <c r="E66" s="69">
        <v>0</v>
      </c>
      <c r="F66" s="70">
        <v>1</v>
      </c>
      <c r="G66" s="71">
        <f>E66*F66</f>
        <v>0</v>
      </c>
      <c r="H66" s="72">
        <f>G66+D66</f>
        <v>0</v>
      </c>
    </row>
    <row r="67" spans="1:8" ht="13.5">
      <c r="A67" s="290"/>
      <c r="B67" s="269" t="s">
        <v>44</v>
      </c>
      <c r="C67" s="270"/>
      <c r="D67" s="273"/>
      <c r="E67" s="274"/>
      <c r="F67" s="274"/>
      <c r="G67" s="274"/>
      <c r="H67" s="275"/>
    </row>
    <row r="68" spans="1:10" ht="13.5">
      <c r="A68" s="290"/>
      <c r="B68" s="330" t="s">
        <v>168</v>
      </c>
      <c r="C68" s="331"/>
      <c r="D68" s="91">
        <v>0</v>
      </c>
      <c r="E68" s="69">
        <v>1000</v>
      </c>
      <c r="F68" s="70">
        <f>81*10</f>
        <v>810</v>
      </c>
      <c r="G68" s="71">
        <f aca="true" t="shared" si="6" ref="G68:G74">E68*F68</f>
        <v>810000</v>
      </c>
      <c r="H68" s="72">
        <f aca="true" t="shared" si="7" ref="H68:H74">G68+D68</f>
        <v>810000</v>
      </c>
      <c r="I68" s="133" t="s">
        <v>195</v>
      </c>
      <c r="J68" s="82"/>
    </row>
    <row r="69" spans="1:10" ht="13.5">
      <c r="A69" s="290"/>
      <c r="B69" s="328" t="s">
        <v>102</v>
      </c>
      <c r="C69" s="329"/>
      <c r="D69" s="91"/>
      <c r="E69" s="69">
        <v>80000</v>
      </c>
      <c r="F69" s="70">
        <v>6</v>
      </c>
      <c r="G69" s="71">
        <f t="shared" si="6"/>
        <v>480000</v>
      </c>
      <c r="H69" s="72">
        <f t="shared" si="7"/>
        <v>480000</v>
      </c>
      <c r="I69" s="25" t="s">
        <v>192</v>
      </c>
      <c r="J69" s="83"/>
    </row>
    <row r="70" spans="1:8" ht="13.5">
      <c r="A70" s="290"/>
      <c r="B70" s="328" t="s">
        <v>103</v>
      </c>
      <c r="C70" s="329"/>
      <c r="D70" s="91">
        <v>0</v>
      </c>
      <c r="E70" s="69">
        <v>0</v>
      </c>
      <c r="F70" s="70">
        <v>1</v>
      </c>
      <c r="G70" s="71">
        <f t="shared" si="6"/>
        <v>0</v>
      </c>
      <c r="H70" s="72">
        <f t="shared" si="7"/>
        <v>0</v>
      </c>
    </row>
    <row r="71" spans="1:8" ht="13.5">
      <c r="A71" s="290"/>
      <c r="B71" s="328" t="s">
        <v>104</v>
      </c>
      <c r="C71" s="329"/>
      <c r="D71" s="91">
        <v>0</v>
      </c>
      <c r="E71" s="69">
        <v>0</v>
      </c>
      <c r="F71" s="70">
        <v>1</v>
      </c>
      <c r="G71" s="71">
        <f t="shared" si="6"/>
        <v>0</v>
      </c>
      <c r="H71" s="72">
        <f t="shared" si="7"/>
        <v>0</v>
      </c>
    </row>
    <row r="72" spans="1:8" ht="13.5">
      <c r="A72" s="290"/>
      <c r="B72" s="328" t="s">
        <v>166</v>
      </c>
      <c r="C72" s="329"/>
      <c r="D72" s="91">
        <v>40000</v>
      </c>
      <c r="E72" s="69">
        <v>0</v>
      </c>
      <c r="F72" s="70">
        <v>1</v>
      </c>
      <c r="G72" s="71">
        <f t="shared" si="6"/>
        <v>0</v>
      </c>
      <c r="H72" s="72">
        <f t="shared" si="7"/>
        <v>40000</v>
      </c>
    </row>
    <row r="73" spans="1:8" ht="13.5">
      <c r="A73" s="290"/>
      <c r="B73" s="337" t="s">
        <v>105</v>
      </c>
      <c r="C73" s="340"/>
      <c r="D73" s="91">
        <v>0</v>
      </c>
      <c r="E73" s="69">
        <v>0</v>
      </c>
      <c r="F73" s="70">
        <v>1</v>
      </c>
      <c r="G73" s="71">
        <f>E73*F73</f>
        <v>0</v>
      </c>
      <c r="H73" s="72">
        <f>G73+D73</f>
        <v>0</v>
      </c>
    </row>
    <row r="74" spans="1:8" ht="13.5">
      <c r="A74" s="290"/>
      <c r="B74" s="337" t="s">
        <v>164</v>
      </c>
      <c r="C74" s="340"/>
      <c r="D74" s="91">
        <v>0</v>
      </c>
      <c r="E74" s="69">
        <v>0</v>
      </c>
      <c r="F74" s="70">
        <v>1</v>
      </c>
      <c r="G74" s="71">
        <f t="shared" si="6"/>
        <v>0</v>
      </c>
      <c r="H74" s="72">
        <f t="shared" si="7"/>
        <v>0</v>
      </c>
    </row>
    <row r="75" spans="1:8" ht="13.5">
      <c r="A75" s="290"/>
      <c r="B75" s="269" t="s">
        <v>106</v>
      </c>
      <c r="C75" s="270"/>
      <c r="D75" s="273"/>
      <c r="E75" s="274"/>
      <c r="F75" s="274"/>
      <c r="G75" s="274"/>
      <c r="H75" s="275"/>
    </row>
    <row r="76" spans="1:9" ht="13.5">
      <c r="A76" s="290"/>
      <c r="B76" s="328" t="s">
        <v>121</v>
      </c>
      <c r="C76" s="329"/>
      <c r="D76" s="91">
        <v>646540</v>
      </c>
      <c r="E76" s="69">
        <v>0</v>
      </c>
      <c r="F76" s="70">
        <v>1</v>
      </c>
      <c r="G76" s="71">
        <f>F76*E76</f>
        <v>0</v>
      </c>
      <c r="H76" s="72">
        <f>G76+D76</f>
        <v>646540</v>
      </c>
      <c r="I76" s="25"/>
    </row>
    <row r="77" spans="1:8" ht="13.5">
      <c r="A77" s="290"/>
      <c r="B77" s="328" t="s">
        <v>122</v>
      </c>
      <c r="C77" s="329"/>
      <c r="D77" s="91">
        <v>0</v>
      </c>
      <c r="E77" s="69">
        <v>6400</v>
      </c>
      <c r="F77" s="70">
        <v>81</v>
      </c>
      <c r="G77" s="71">
        <f>F77*E77</f>
        <v>518400</v>
      </c>
      <c r="H77" s="72">
        <f>G77+D77</f>
        <v>518400</v>
      </c>
    </row>
    <row r="78" spans="1:8" ht="13.5">
      <c r="A78" s="290"/>
      <c r="B78" s="269" t="s">
        <v>107</v>
      </c>
      <c r="C78" s="270"/>
      <c r="D78" s="273"/>
      <c r="E78" s="274"/>
      <c r="F78" s="274"/>
      <c r="G78" s="274"/>
      <c r="H78" s="275"/>
    </row>
    <row r="79" spans="1:9" ht="13.5">
      <c r="A79" s="290"/>
      <c r="B79" s="328" t="s">
        <v>108</v>
      </c>
      <c r="C79" s="329"/>
      <c r="D79" s="91">
        <v>0</v>
      </c>
      <c r="E79" s="69">
        <v>0</v>
      </c>
      <c r="F79" s="70">
        <v>4</v>
      </c>
      <c r="G79" s="71">
        <f>E79*F79</f>
        <v>0</v>
      </c>
      <c r="H79" s="72">
        <f>G79+D79</f>
        <v>0</v>
      </c>
      <c r="I79" s="25"/>
    </row>
    <row r="80" spans="1:8" ht="13.5">
      <c r="A80" s="290"/>
      <c r="B80" s="328" t="s">
        <v>109</v>
      </c>
      <c r="C80" s="329"/>
      <c r="D80" s="91">
        <v>0</v>
      </c>
      <c r="E80" s="69">
        <v>0</v>
      </c>
      <c r="F80" s="70">
        <v>1</v>
      </c>
      <c r="G80" s="71">
        <f>E80*F80</f>
        <v>0</v>
      </c>
      <c r="H80" s="72">
        <f>G80+D80</f>
        <v>0</v>
      </c>
    </row>
    <row r="81" spans="1:8" ht="13.5">
      <c r="A81" s="290"/>
      <c r="B81" s="341" t="s">
        <v>110</v>
      </c>
      <c r="C81" s="340"/>
      <c r="D81" s="91">
        <v>0</v>
      </c>
      <c r="E81" s="69">
        <v>0</v>
      </c>
      <c r="F81" s="70">
        <v>1</v>
      </c>
      <c r="G81" s="71">
        <f>E81*F81</f>
        <v>0</v>
      </c>
      <c r="H81" s="72">
        <f>G81+D81</f>
        <v>0</v>
      </c>
    </row>
    <row r="82" spans="1:8" ht="13.5">
      <c r="A82" s="290"/>
      <c r="B82" s="330" t="s">
        <v>111</v>
      </c>
      <c r="C82" s="331"/>
      <c r="D82" s="97">
        <v>0</v>
      </c>
      <c r="E82" s="98">
        <v>0</v>
      </c>
      <c r="F82" s="99">
        <v>1</v>
      </c>
      <c r="G82" s="71">
        <f>E82*F82</f>
        <v>0</v>
      </c>
      <c r="H82" s="100">
        <f>G82+D82</f>
        <v>0</v>
      </c>
    </row>
    <row r="83" spans="1:8" ht="13.5">
      <c r="A83" s="290"/>
      <c r="B83" s="269" t="s">
        <v>112</v>
      </c>
      <c r="C83" s="270"/>
      <c r="D83" s="292"/>
      <c r="E83" s="293"/>
      <c r="F83" s="293"/>
      <c r="G83" s="293"/>
      <c r="H83" s="294"/>
    </row>
    <row r="84" spans="1:9" ht="13.5">
      <c r="A84" s="290"/>
      <c r="B84" s="330" t="s">
        <v>113</v>
      </c>
      <c r="C84" s="331"/>
      <c r="D84" s="91">
        <v>0</v>
      </c>
      <c r="E84" s="69">
        <v>0</v>
      </c>
      <c r="F84" s="70">
        <v>1</v>
      </c>
      <c r="G84" s="71">
        <f>E84*F84</f>
        <v>0</v>
      </c>
      <c r="H84" s="72">
        <f>G84+D84</f>
        <v>0</v>
      </c>
      <c r="I84" s="4"/>
    </row>
    <row r="85" spans="1:8" ht="13.5">
      <c r="A85" s="290"/>
      <c r="B85" s="337" t="s">
        <v>120</v>
      </c>
      <c r="C85" s="338"/>
      <c r="D85" s="91">
        <v>0</v>
      </c>
      <c r="E85" s="69">
        <v>0</v>
      </c>
      <c r="F85" s="70">
        <v>1</v>
      </c>
      <c r="G85" s="71">
        <f>E85*F85</f>
        <v>0</v>
      </c>
      <c r="H85" s="72">
        <f>G85+D85</f>
        <v>0</v>
      </c>
    </row>
    <row r="86" spans="1:8" ht="13.5">
      <c r="A86" s="290"/>
      <c r="B86" s="269" t="s">
        <v>165</v>
      </c>
      <c r="C86" s="270"/>
      <c r="D86" s="92">
        <f>+D87</f>
        <v>100000</v>
      </c>
      <c r="E86" s="93">
        <f>SUM(E87:E91)</f>
        <v>0</v>
      </c>
      <c r="F86" s="94"/>
      <c r="G86" s="93">
        <f>SUM(G87:G91)</f>
        <v>0</v>
      </c>
      <c r="H86" s="95">
        <f>+H87</f>
        <v>100000</v>
      </c>
    </row>
    <row r="87" spans="1:8" ht="13.5">
      <c r="A87" s="290"/>
      <c r="B87" s="342" t="s">
        <v>167</v>
      </c>
      <c r="C87" s="343"/>
      <c r="D87" s="97">
        <v>100000</v>
      </c>
      <c r="E87" s="98">
        <v>0</v>
      </c>
      <c r="F87" s="99">
        <v>1</v>
      </c>
      <c r="G87" s="101">
        <f>E87*F87</f>
        <v>0</v>
      </c>
      <c r="H87" s="100">
        <f>G87+D87</f>
        <v>100000</v>
      </c>
    </row>
    <row r="88" spans="1:8" ht="13.5">
      <c r="A88" s="290"/>
      <c r="B88" s="344" t="s">
        <v>114</v>
      </c>
      <c r="C88" s="345"/>
      <c r="D88" s="102">
        <f>SUM(D89:D93)</f>
        <v>0</v>
      </c>
      <c r="E88" s="103">
        <f>SUM(E89:E93)</f>
        <v>0</v>
      </c>
      <c r="F88" s="104"/>
      <c r="G88" s="103">
        <f>SUM(G89:G93)</f>
        <v>0</v>
      </c>
      <c r="H88" s="105">
        <f>SUM(H89:H93)</f>
        <v>0</v>
      </c>
    </row>
    <row r="89" spans="1:8" ht="13.5">
      <c r="A89" s="290"/>
      <c r="B89" s="346" t="s">
        <v>124</v>
      </c>
      <c r="C89" s="347"/>
      <c r="D89" s="106">
        <v>0</v>
      </c>
      <c r="E89" s="107">
        <v>0</v>
      </c>
      <c r="F89" s="108">
        <v>1</v>
      </c>
      <c r="G89" s="109">
        <f>E89*F89</f>
        <v>0</v>
      </c>
      <c r="H89" s="110">
        <f>G89+D89</f>
        <v>0</v>
      </c>
    </row>
    <row r="90" spans="1:8" ht="13.5">
      <c r="A90" s="290"/>
      <c r="B90" s="346" t="s">
        <v>125</v>
      </c>
      <c r="C90" s="347"/>
      <c r="D90" s="91">
        <v>0</v>
      </c>
      <c r="E90" s="69">
        <v>0</v>
      </c>
      <c r="F90" s="70">
        <v>1</v>
      </c>
      <c r="G90" s="71">
        <f>E90*F90</f>
        <v>0</v>
      </c>
      <c r="H90" s="72">
        <f>G90+D90</f>
        <v>0</v>
      </c>
    </row>
    <row r="91" spans="1:8" ht="13.5">
      <c r="A91" s="290"/>
      <c r="B91" s="346" t="s">
        <v>126</v>
      </c>
      <c r="C91" s="347"/>
      <c r="D91" s="91">
        <v>0</v>
      </c>
      <c r="E91" s="69">
        <v>0</v>
      </c>
      <c r="F91" s="70">
        <v>1</v>
      </c>
      <c r="G91" s="71">
        <f>E91*F91</f>
        <v>0</v>
      </c>
      <c r="H91" s="72">
        <f>G91+D91</f>
        <v>0</v>
      </c>
    </row>
    <row r="92" spans="1:8" ht="14.25" thickBot="1">
      <c r="A92" s="291"/>
      <c r="B92" s="346" t="s">
        <v>127</v>
      </c>
      <c r="C92" s="347"/>
      <c r="D92" s="91">
        <v>0</v>
      </c>
      <c r="E92" s="69">
        <v>0</v>
      </c>
      <c r="F92" s="70">
        <v>1</v>
      </c>
      <c r="G92" s="71">
        <f>E92*F92</f>
        <v>0</v>
      </c>
      <c r="H92" s="72">
        <f>G92+D92</f>
        <v>0</v>
      </c>
    </row>
    <row r="93" spans="2:8" ht="13.5">
      <c r="B93" s="346" t="s">
        <v>128</v>
      </c>
      <c r="C93" s="347"/>
      <c r="D93" s="97">
        <v>0</v>
      </c>
      <c r="E93" s="98">
        <v>0</v>
      </c>
      <c r="F93" s="99">
        <v>1</v>
      </c>
      <c r="G93" s="101">
        <f>E93*F93</f>
        <v>0</v>
      </c>
      <c r="H93" s="100">
        <f>G93+D93</f>
        <v>0</v>
      </c>
    </row>
    <row r="94" spans="2:8" ht="14.25" thickBot="1">
      <c r="B94" s="348" t="s">
        <v>45</v>
      </c>
      <c r="C94" s="349"/>
      <c r="D94" s="228">
        <f>+D9+D21+D86+D88</f>
        <v>64420330.16</v>
      </c>
      <c r="E94" s="228">
        <f>+E9+E21+E86+E88</f>
        <v>2714574</v>
      </c>
      <c r="F94" s="229"/>
      <c r="G94" s="228">
        <f>+G9+G21+G86+G88</f>
        <v>17731500</v>
      </c>
      <c r="H94" s="228">
        <f>+H9+H21+H86+H88</f>
        <v>72895230.16</v>
      </c>
    </row>
  </sheetData>
  <sheetProtection password="C581" sheet="1" objects="1" scenarios="1"/>
  <mergeCells count="99">
    <mergeCell ref="D83:H83"/>
    <mergeCell ref="B77:C77"/>
    <mergeCell ref="B86:C86"/>
    <mergeCell ref="B88:C88"/>
    <mergeCell ref="B83:C83"/>
    <mergeCell ref="D45:H45"/>
    <mergeCell ref="D67:H67"/>
    <mergeCell ref="B46:C46"/>
    <mergeCell ref="B50:C50"/>
    <mergeCell ref="B52:C52"/>
    <mergeCell ref="B33:C33"/>
    <mergeCell ref="D55:H55"/>
    <mergeCell ref="B84:C84"/>
    <mergeCell ref="D75:H75"/>
    <mergeCell ref="D78:H78"/>
    <mergeCell ref="B72:C72"/>
    <mergeCell ref="B76:C76"/>
    <mergeCell ref="B67:C67"/>
    <mergeCell ref="B69:C69"/>
    <mergeCell ref="B53:C53"/>
    <mergeCell ref="A9:A92"/>
    <mergeCell ref="B75:C75"/>
    <mergeCell ref="B89:C89"/>
    <mergeCell ref="B90:C90"/>
    <mergeCell ref="B42:C42"/>
    <mergeCell ref="B43:C43"/>
    <mergeCell ref="B14:C14"/>
    <mergeCell ref="B17:C17"/>
    <mergeCell ref="B48:C48"/>
    <mergeCell ref="B82:C82"/>
    <mergeCell ref="B49:C49"/>
    <mergeCell ref="B94:C94"/>
    <mergeCell ref="B80:C80"/>
    <mergeCell ref="B78:C78"/>
    <mergeCell ref="B79:C79"/>
    <mergeCell ref="B55:C55"/>
    <mergeCell ref="B91:C91"/>
    <mergeCell ref="B92:C92"/>
    <mergeCell ref="B93:C93"/>
    <mergeCell ref="B71:C71"/>
    <mergeCell ref="B70:C70"/>
    <mergeCell ref="B10:C10"/>
    <mergeCell ref="D63:H63"/>
    <mergeCell ref="B41:C41"/>
    <mergeCell ref="B68:C68"/>
    <mergeCell ref="B66:C66"/>
    <mergeCell ref="B57:C57"/>
    <mergeCell ref="B58:C58"/>
    <mergeCell ref="B59:C59"/>
    <mergeCell ref="B60:C60"/>
    <mergeCell ref="B51:C51"/>
    <mergeCell ref="B16:C16"/>
    <mergeCell ref="D22:H22"/>
    <mergeCell ref="C6:D6"/>
    <mergeCell ref="D10:H10"/>
    <mergeCell ref="D16:H16"/>
    <mergeCell ref="D18:H18"/>
    <mergeCell ref="E7:F7"/>
    <mergeCell ref="B8:C8"/>
    <mergeCell ref="B9:C9"/>
    <mergeCell ref="D32:H32"/>
    <mergeCell ref="B1:G1"/>
    <mergeCell ref="B2:G2"/>
    <mergeCell ref="B3:G3"/>
    <mergeCell ref="D5:E5"/>
    <mergeCell ref="B21:C21"/>
    <mergeCell ref="B11:C11"/>
    <mergeCell ref="B12:C12"/>
    <mergeCell ref="B13:C13"/>
    <mergeCell ref="B15:C15"/>
    <mergeCell ref="D25:H25"/>
    <mergeCell ref="B30:C30"/>
    <mergeCell ref="B31:C31"/>
    <mergeCell ref="B25:C25"/>
    <mergeCell ref="B26:C26"/>
    <mergeCell ref="B27:C27"/>
    <mergeCell ref="B28:C28"/>
    <mergeCell ref="D29:H29"/>
    <mergeCell ref="B29:C29"/>
    <mergeCell ref="K5:L5"/>
    <mergeCell ref="B62:C62"/>
    <mergeCell ref="B64:C64"/>
    <mergeCell ref="B65:C65"/>
    <mergeCell ref="B40:C40"/>
    <mergeCell ref="B32:C32"/>
    <mergeCell ref="B34:C34"/>
    <mergeCell ref="B36:C36"/>
    <mergeCell ref="B63:C63"/>
    <mergeCell ref="B44:C44"/>
    <mergeCell ref="B18:C18"/>
    <mergeCell ref="B23:C23"/>
    <mergeCell ref="B54:C54"/>
    <mergeCell ref="B56:C56"/>
    <mergeCell ref="B61:C61"/>
    <mergeCell ref="B37:C37"/>
    <mergeCell ref="B39:C39"/>
    <mergeCell ref="B47:C47"/>
    <mergeCell ref="B45:C45"/>
    <mergeCell ref="B22:C22"/>
  </mergeCells>
  <printOptions/>
  <pageMargins left="1.3779527559055118" right="0.4724409448818898" top="0.1968503937007874" bottom="0.2362204724409449" header="0.07874015748031496" footer="0.07874015748031496"/>
  <pageSetup fitToHeight="1" fitToWidth="1" horizontalDpi="300" verticalDpi="300" orientation="landscape" paperSize="5" scale="44" r:id="rId1"/>
</worksheet>
</file>

<file path=xl/worksheets/sheet4.xml><?xml version="1.0" encoding="utf-8"?>
<worksheet xmlns="http://schemas.openxmlformats.org/spreadsheetml/2006/main" xmlns:r="http://schemas.openxmlformats.org/officeDocument/2006/relationships">
  <sheetPr codeName="Hoja4">
    <pageSetUpPr fitToPage="1"/>
  </sheetPr>
  <dimension ref="A1:C87"/>
  <sheetViews>
    <sheetView showGridLines="0" zoomScale="80" zoomScaleNormal="80" zoomScaleSheetLayoutView="100" zoomScalePageLayoutView="0" workbookViewId="0" topLeftCell="A1">
      <selection activeCell="B5" sqref="B5"/>
    </sheetView>
  </sheetViews>
  <sheetFormatPr defaultColWidth="9.140625" defaultRowHeight="12.75"/>
  <cols>
    <col min="1" max="1" width="86.57421875" style="1" customWidth="1"/>
    <col min="2" max="2" width="20.57421875" style="1" customWidth="1"/>
    <col min="3" max="3" width="13.140625" style="34" customWidth="1"/>
    <col min="4" max="4" width="22.28125" style="1" customWidth="1"/>
    <col min="5" max="5" width="9.140625" style="1" customWidth="1"/>
    <col min="6" max="6" width="14.140625" style="1" customWidth="1"/>
    <col min="7" max="7" width="15.421875" style="1" customWidth="1"/>
    <col min="8" max="8" width="9.140625" style="1" customWidth="1"/>
    <col min="9" max="9" width="31.57421875" style="1" customWidth="1"/>
    <col min="10" max="10" width="11.28125" style="1" customWidth="1"/>
    <col min="11" max="16384" width="9.140625" style="1" customWidth="1"/>
  </cols>
  <sheetData>
    <row r="1" spans="1:3" ht="13.5">
      <c r="A1" s="230" t="s">
        <v>0</v>
      </c>
      <c r="B1" s="230"/>
      <c r="C1" s="3"/>
    </row>
    <row r="2" spans="1:3" ht="13.5">
      <c r="A2" s="230" t="s">
        <v>29</v>
      </c>
      <c r="B2" s="230"/>
      <c r="C2" s="3"/>
    </row>
    <row r="3" spans="1:3" ht="13.5">
      <c r="A3" s="230" t="s">
        <v>46</v>
      </c>
      <c r="B3" s="230"/>
      <c r="C3" s="4"/>
    </row>
    <row r="4" ht="6.75" customHeight="1">
      <c r="A4" s="4"/>
    </row>
    <row r="5" spans="1:3" ht="13.5">
      <c r="A5" s="5" t="s">
        <v>47</v>
      </c>
      <c r="B5" s="30" t="str">
        <f>'Ap. 2 Ingresos C. Benef.'!$I$5</f>
        <v>DELBIENSAN</v>
      </c>
      <c r="C5" s="35"/>
    </row>
    <row r="6" ht="13.5">
      <c r="A6" s="4"/>
    </row>
    <row r="7" spans="1:3" ht="13.5">
      <c r="A7" s="36"/>
      <c r="B7" s="31" t="s">
        <v>48</v>
      </c>
      <c r="C7" s="1"/>
    </row>
    <row r="8" spans="1:3" ht="13.5">
      <c r="A8" s="37" t="s">
        <v>49</v>
      </c>
      <c r="B8" s="38" t="s">
        <v>38</v>
      </c>
      <c r="C8" s="1"/>
    </row>
    <row r="9" spans="1:3" ht="13.5">
      <c r="A9" s="48" t="s">
        <v>45</v>
      </c>
      <c r="B9" s="63">
        <f>SUM(B10,B12)</f>
        <v>10608091.578040002</v>
      </c>
      <c r="C9" s="1"/>
    </row>
    <row r="10" spans="1:3" ht="13.5">
      <c r="A10" s="58" t="s">
        <v>115</v>
      </c>
      <c r="B10" s="59">
        <f>SUM(B11:B11)</f>
        <v>10608091.578040002</v>
      </c>
      <c r="C10" s="1"/>
    </row>
    <row r="11" spans="1:3" ht="13.5">
      <c r="A11" s="60" t="s">
        <v>133</v>
      </c>
      <c r="B11" s="350">
        <f>+'Ap. 6 Remuneraciones'!AG33</f>
        <v>10608091.578040002</v>
      </c>
      <c r="C11" s="78"/>
    </row>
    <row r="12" spans="1:3" ht="13.5">
      <c r="A12" s="61" t="s">
        <v>69</v>
      </c>
      <c r="B12" s="59">
        <f>SUM(B14,B16,B18,B20:B23,B25:B26,B28:B31,B33:B41,B43:B45)</f>
        <v>0</v>
      </c>
      <c r="C12" s="1"/>
    </row>
    <row r="13" spans="1:3" ht="13.5">
      <c r="A13" s="351" t="s">
        <v>70</v>
      </c>
      <c r="B13" s="352"/>
      <c r="C13" s="1"/>
    </row>
    <row r="14" spans="1:3" ht="13.5">
      <c r="A14" s="60" t="s">
        <v>134</v>
      </c>
      <c r="B14" s="350">
        <v>0</v>
      </c>
      <c r="C14" s="1"/>
    </row>
    <row r="15" spans="1:3" ht="13.5">
      <c r="A15" s="351" t="s">
        <v>72</v>
      </c>
      <c r="B15" s="352"/>
      <c r="C15" s="1"/>
    </row>
    <row r="16" spans="1:3" ht="13.5">
      <c r="A16" s="60" t="s">
        <v>135</v>
      </c>
      <c r="B16" s="350">
        <v>0</v>
      </c>
      <c r="C16" s="1"/>
    </row>
    <row r="17" spans="1:3" ht="13.5">
      <c r="A17" s="351" t="s">
        <v>75</v>
      </c>
      <c r="B17" s="352"/>
      <c r="C17" s="1"/>
    </row>
    <row r="18" spans="1:3" ht="13.5">
      <c r="A18" s="62" t="s">
        <v>136</v>
      </c>
      <c r="B18" s="353">
        <v>0</v>
      </c>
      <c r="C18" s="1"/>
    </row>
    <row r="19" spans="1:3" ht="13.5">
      <c r="A19" s="295" t="s">
        <v>107</v>
      </c>
      <c r="B19" s="296"/>
      <c r="C19" s="1"/>
    </row>
    <row r="20" spans="1:3" ht="13.5">
      <c r="A20" s="60" t="s">
        <v>137</v>
      </c>
      <c r="B20" s="350">
        <v>0</v>
      </c>
      <c r="C20" s="1"/>
    </row>
    <row r="21" spans="1:3" ht="13.5">
      <c r="A21" s="60" t="s">
        <v>138</v>
      </c>
      <c r="B21" s="350">
        <v>0</v>
      </c>
      <c r="C21" s="1"/>
    </row>
    <row r="22" spans="1:3" ht="13.5">
      <c r="A22" s="60" t="s">
        <v>139</v>
      </c>
      <c r="B22" s="350">
        <v>0</v>
      </c>
      <c r="C22" s="1"/>
    </row>
    <row r="23" spans="1:3" ht="13.5">
      <c r="A23" s="60" t="s">
        <v>140</v>
      </c>
      <c r="B23" s="350">
        <v>0</v>
      </c>
      <c r="C23" s="1"/>
    </row>
    <row r="24" spans="1:3" ht="13.5">
      <c r="A24" s="295" t="s">
        <v>112</v>
      </c>
      <c r="B24" s="296"/>
      <c r="C24" s="1"/>
    </row>
    <row r="25" spans="1:3" ht="13.5">
      <c r="A25" s="60" t="s">
        <v>141</v>
      </c>
      <c r="B25" s="350">
        <v>0</v>
      </c>
      <c r="C25" s="1"/>
    </row>
    <row r="26" spans="1:3" ht="13.5">
      <c r="A26" s="354" t="s">
        <v>120</v>
      </c>
      <c r="B26" s="350">
        <v>0</v>
      </c>
      <c r="C26" s="1"/>
    </row>
    <row r="27" spans="1:3" ht="13.5">
      <c r="A27" s="351" t="s">
        <v>78</v>
      </c>
      <c r="B27" s="352"/>
      <c r="C27" s="1"/>
    </row>
    <row r="28" spans="1:3" ht="13.5">
      <c r="A28" s="60" t="s">
        <v>142</v>
      </c>
      <c r="B28" s="350">
        <v>0</v>
      </c>
      <c r="C28" s="1"/>
    </row>
    <row r="29" spans="1:3" ht="13.5">
      <c r="A29" s="60" t="s">
        <v>143</v>
      </c>
      <c r="B29" s="350">
        <v>0</v>
      </c>
      <c r="C29" s="1"/>
    </row>
    <row r="30" spans="1:3" ht="13.5">
      <c r="A30" s="60" t="s">
        <v>144</v>
      </c>
      <c r="B30" s="350">
        <v>0</v>
      </c>
      <c r="C30" s="1"/>
    </row>
    <row r="31" spans="1:3" ht="13.5">
      <c r="A31" s="60" t="s">
        <v>145</v>
      </c>
      <c r="B31" s="350">
        <v>0</v>
      </c>
      <c r="C31" s="1"/>
    </row>
    <row r="32" spans="1:3" ht="13.5">
      <c r="A32" s="351" t="s">
        <v>85</v>
      </c>
      <c r="B32" s="352"/>
      <c r="C32" s="1"/>
    </row>
    <row r="33" spans="1:3" ht="13.5">
      <c r="A33" s="60" t="s">
        <v>146</v>
      </c>
      <c r="B33" s="350">
        <v>0</v>
      </c>
      <c r="C33" s="1"/>
    </row>
    <row r="34" spans="1:3" ht="13.5">
      <c r="A34" s="60" t="s">
        <v>147</v>
      </c>
      <c r="B34" s="350">
        <v>0</v>
      </c>
      <c r="C34" s="1"/>
    </row>
    <row r="35" spans="1:3" ht="13.5">
      <c r="A35" s="60" t="s">
        <v>148</v>
      </c>
      <c r="B35" s="350">
        <v>0</v>
      </c>
      <c r="C35" s="1"/>
    </row>
    <row r="36" spans="1:3" ht="13.5">
      <c r="A36" s="60" t="s">
        <v>149</v>
      </c>
      <c r="B36" s="350">
        <v>0</v>
      </c>
      <c r="C36" s="1"/>
    </row>
    <row r="37" spans="1:3" ht="13.5">
      <c r="A37" s="60" t="s">
        <v>150</v>
      </c>
      <c r="B37" s="350">
        <v>0</v>
      </c>
      <c r="C37" s="1"/>
    </row>
    <row r="38" spans="1:3" ht="13.5">
      <c r="A38" s="60" t="s">
        <v>151</v>
      </c>
      <c r="B38" s="350">
        <v>0</v>
      </c>
      <c r="C38" s="1"/>
    </row>
    <row r="39" spans="1:3" ht="13.5">
      <c r="A39" s="60" t="s">
        <v>152</v>
      </c>
      <c r="B39" s="350">
        <v>0</v>
      </c>
      <c r="C39" s="1"/>
    </row>
    <row r="40" spans="1:3" ht="13.5">
      <c r="A40" s="60" t="s">
        <v>153</v>
      </c>
      <c r="B40" s="350">
        <v>0</v>
      </c>
      <c r="C40" s="1"/>
    </row>
    <row r="41" spans="1:3" ht="13.5">
      <c r="A41" s="60" t="s">
        <v>154</v>
      </c>
      <c r="B41" s="350">
        <v>0</v>
      </c>
      <c r="C41" s="1"/>
    </row>
    <row r="42" spans="1:3" ht="13.5">
      <c r="A42" s="295" t="s">
        <v>98</v>
      </c>
      <c r="B42" s="296"/>
      <c r="C42" s="1"/>
    </row>
    <row r="43" spans="1:3" ht="13.5">
      <c r="A43" s="60" t="s">
        <v>155</v>
      </c>
      <c r="B43" s="350">
        <v>0</v>
      </c>
      <c r="C43" s="1"/>
    </row>
    <row r="44" spans="1:3" ht="13.5">
      <c r="A44" s="60" t="s">
        <v>156</v>
      </c>
      <c r="B44" s="350">
        <v>0</v>
      </c>
      <c r="C44" s="1"/>
    </row>
    <row r="45" spans="1:2" ht="13.5">
      <c r="A45" s="60" t="s">
        <v>157</v>
      </c>
      <c r="B45" s="350">
        <v>0</v>
      </c>
    </row>
    <row r="46" spans="1:2" ht="13.5">
      <c r="A46" s="36"/>
      <c r="B46" s="355"/>
    </row>
    <row r="47" spans="1:2" ht="13.5">
      <c r="A47" s="64"/>
      <c r="B47" s="355"/>
    </row>
    <row r="48" spans="1:2" ht="13.5">
      <c r="A48" s="65"/>
      <c r="B48" s="65"/>
    </row>
    <row r="49" spans="1:2" ht="13.5">
      <c r="A49" s="65"/>
      <c r="B49" s="65"/>
    </row>
    <row r="50" spans="1:2" ht="13.5">
      <c r="A50" s="65"/>
      <c r="B50" s="65"/>
    </row>
    <row r="51" spans="1:2" ht="13.5">
      <c r="A51" s="65"/>
      <c r="B51" s="65"/>
    </row>
    <row r="52" spans="1:2" ht="13.5">
      <c r="A52" s="65"/>
      <c r="B52" s="65"/>
    </row>
    <row r="53" spans="1:2" ht="13.5">
      <c r="A53" s="65"/>
      <c r="B53" s="65"/>
    </row>
    <row r="54" spans="1:2" ht="13.5">
      <c r="A54" s="65"/>
      <c r="B54" s="65"/>
    </row>
    <row r="55" spans="1:2" ht="13.5">
      <c r="A55" s="65"/>
      <c r="B55" s="65"/>
    </row>
    <row r="56" spans="1:2" ht="13.5">
      <c r="A56" s="65"/>
      <c r="B56" s="65"/>
    </row>
    <row r="57" spans="1:2" ht="13.5">
      <c r="A57" s="65"/>
      <c r="B57" s="65"/>
    </row>
    <row r="58" spans="1:2" ht="13.5">
      <c r="A58" s="65"/>
      <c r="B58" s="65"/>
    </row>
    <row r="59" spans="1:2" ht="13.5">
      <c r="A59" s="65"/>
      <c r="B59" s="65"/>
    </row>
    <row r="60" spans="1:2" ht="13.5">
      <c r="A60" s="65"/>
      <c r="B60" s="65"/>
    </row>
    <row r="61" spans="1:2" ht="13.5">
      <c r="A61" s="65"/>
      <c r="B61" s="65"/>
    </row>
    <row r="62" spans="1:2" ht="13.5">
      <c r="A62" s="65"/>
      <c r="B62" s="65"/>
    </row>
    <row r="63" spans="1:2" ht="13.5">
      <c r="A63" s="65"/>
      <c r="B63" s="65"/>
    </row>
    <row r="64" spans="1:2" ht="13.5">
      <c r="A64" s="65"/>
      <c r="B64" s="65"/>
    </row>
    <row r="65" spans="1:2" ht="13.5">
      <c r="A65" s="65"/>
      <c r="B65" s="65"/>
    </row>
    <row r="66" spans="1:2" ht="13.5">
      <c r="A66" s="65"/>
      <c r="B66" s="65"/>
    </row>
    <row r="67" spans="1:2" ht="13.5">
      <c r="A67" s="65"/>
      <c r="B67" s="65"/>
    </row>
    <row r="68" spans="1:2" ht="13.5">
      <c r="A68" s="65"/>
      <c r="B68" s="65"/>
    </row>
    <row r="69" spans="1:2" ht="13.5">
      <c r="A69" s="65"/>
      <c r="B69" s="65"/>
    </row>
    <row r="70" spans="1:2" ht="13.5">
      <c r="A70" s="65"/>
      <c r="B70" s="65"/>
    </row>
    <row r="71" spans="1:2" ht="13.5">
      <c r="A71" s="65"/>
      <c r="B71" s="65"/>
    </row>
    <row r="72" spans="1:2" ht="13.5">
      <c r="A72" s="65"/>
      <c r="B72" s="65"/>
    </row>
    <row r="73" spans="1:2" ht="13.5">
      <c r="A73" s="65"/>
      <c r="B73" s="65"/>
    </row>
    <row r="74" spans="1:2" ht="13.5">
      <c r="A74" s="65"/>
      <c r="B74" s="65"/>
    </row>
    <row r="75" spans="1:2" ht="13.5">
      <c r="A75" s="65"/>
      <c r="B75" s="65"/>
    </row>
    <row r="76" spans="1:2" ht="13.5">
      <c r="A76" s="65"/>
      <c r="B76" s="65"/>
    </row>
    <row r="77" spans="1:2" ht="13.5">
      <c r="A77" s="65"/>
      <c r="B77" s="65"/>
    </row>
    <row r="78" spans="1:2" ht="13.5">
      <c r="A78" s="65"/>
      <c r="B78" s="65"/>
    </row>
    <row r="79" spans="1:2" ht="13.5">
      <c r="A79" s="65"/>
      <c r="B79" s="65"/>
    </row>
    <row r="80" spans="1:2" ht="13.5">
      <c r="A80" s="65"/>
      <c r="B80" s="65"/>
    </row>
    <row r="81" spans="1:2" ht="13.5">
      <c r="A81" s="65"/>
      <c r="B81" s="65"/>
    </row>
    <row r="82" spans="1:2" ht="13.5">
      <c r="A82" s="65"/>
      <c r="B82" s="65"/>
    </row>
    <row r="83" spans="1:2" ht="13.5">
      <c r="A83" s="65"/>
      <c r="B83" s="65"/>
    </row>
    <row r="84" spans="1:2" ht="13.5">
      <c r="A84" s="65"/>
      <c r="B84" s="65"/>
    </row>
    <row r="85" spans="1:2" ht="13.5">
      <c r="A85" s="65"/>
      <c r="B85" s="65"/>
    </row>
    <row r="86" spans="1:2" ht="13.5">
      <c r="A86" s="65"/>
      <c r="B86" s="65"/>
    </row>
    <row r="87" spans="1:2" ht="13.5">
      <c r="A87" s="65"/>
      <c r="B87" s="65"/>
    </row>
  </sheetData>
  <sheetProtection password="C581" sheet="1" objects="1" scenarios="1"/>
  <mergeCells count="11">
    <mergeCell ref="A32:B32"/>
    <mergeCell ref="A24:B24"/>
    <mergeCell ref="A1:B1"/>
    <mergeCell ref="A2:B2"/>
    <mergeCell ref="A3:B3"/>
    <mergeCell ref="A42:B42"/>
    <mergeCell ref="A13:B13"/>
    <mergeCell ref="A15:B15"/>
    <mergeCell ref="A17:B17"/>
    <mergeCell ref="A19:B19"/>
    <mergeCell ref="A27:B27"/>
  </mergeCells>
  <printOptions/>
  <pageMargins left="1.4097222222222223" right="0.5701388888888889" top="0.8604166666666666" bottom="0.8298611111111112" header="0.4201388888888889" footer="0"/>
  <pageSetup fitToHeight="1" fitToWidth="1" horizontalDpi="300" verticalDpi="300" orientation="landscape" scale="48" r:id="rId1"/>
  <headerFooter alignWithMargins="0">
    <oddHeader>&amp;LSEPT-2004&amp;CDIRECTIVA D.B.S.A.
ORDINARIO&amp;R01-BS/0305/04</oddHeader>
    <oddFooter>&amp;LDEPARTAMENTO
RRHH Y GESTION&amp;C01-BS&amp;RPAG &amp;P</oddFooter>
  </headerFooter>
</worksheet>
</file>

<file path=xl/worksheets/sheet5.xml><?xml version="1.0" encoding="utf-8"?>
<worksheet xmlns="http://schemas.openxmlformats.org/spreadsheetml/2006/main" xmlns:r="http://schemas.openxmlformats.org/officeDocument/2006/relationships">
  <sheetPr codeName="Hoja3">
    <pageSetUpPr fitToPage="1"/>
  </sheetPr>
  <dimension ref="A1:IV24"/>
  <sheetViews>
    <sheetView showGridLines="0" zoomScalePageLayoutView="0" workbookViewId="0" topLeftCell="A1">
      <selection activeCell="C5" sqref="C5:D5"/>
    </sheetView>
  </sheetViews>
  <sheetFormatPr defaultColWidth="9.140625" defaultRowHeight="12.75"/>
  <cols>
    <col min="1" max="1" width="15.8515625" style="1" customWidth="1"/>
    <col min="2" max="2" width="24.140625" style="1" customWidth="1"/>
    <col min="3" max="9" width="16.28125" style="1" customWidth="1"/>
    <col min="10" max="10" width="17.140625" style="1" customWidth="1"/>
    <col min="11" max="11" width="16.28125" style="1" customWidth="1"/>
    <col min="12" max="16384" width="9.140625" style="1" customWidth="1"/>
  </cols>
  <sheetData>
    <row r="1" spans="1:256" s="4" customFormat="1" ht="13.5">
      <c r="A1" s="230" t="s">
        <v>0</v>
      </c>
      <c r="B1" s="230"/>
      <c r="C1" s="230"/>
      <c r="D1" s="230"/>
      <c r="E1" s="230"/>
      <c r="F1" s="230"/>
      <c r="G1" s="230"/>
      <c r="H1" s="2"/>
      <c r="I1" s="2"/>
      <c r="J1" s="2"/>
      <c r="K1" s="3"/>
      <c r="IO1" s="1"/>
      <c r="IP1" s="1"/>
      <c r="IQ1" s="1"/>
      <c r="IR1" s="1"/>
      <c r="IS1" s="1"/>
      <c r="IT1" s="1"/>
      <c r="IU1" s="1"/>
      <c r="IV1" s="1"/>
    </row>
    <row r="2" spans="1:256" s="4" customFormat="1" ht="15.75" customHeight="1">
      <c r="A2" s="230" t="s">
        <v>50</v>
      </c>
      <c r="B2" s="230"/>
      <c r="C2" s="230"/>
      <c r="D2" s="230"/>
      <c r="E2" s="230"/>
      <c r="F2" s="230"/>
      <c r="G2" s="230"/>
      <c r="H2" s="2"/>
      <c r="I2" s="2"/>
      <c r="J2" s="2"/>
      <c r="K2" s="3"/>
      <c r="IO2" s="1"/>
      <c r="IP2" s="1"/>
      <c r="IQ2" s="1"/>
      <c r="IR2" s="1"/>
      <c r="IS2" s="1"/>
      <c r="IT2" s="1"/>
      <c r="IU2" s="1"/>
      <c r="IV2" s="1"/>
    </row>
    <row r="3" spans="1:256" s="4" customFormat="1" ht="18" customHeight="1">
      <c r="A3" s="230" t="s">
        <v>51</v>
      </c>
      <c r="B3" s="230"/>
      <c r="C3" s="230"/>
      <c r="D3" s="230"/>
      <c r="E3" s="230"/>
      <c r="F3" s="230"/>
      <c r="G3" s="230"/>
      <c r="H3" s="2"/>
      <c r="I3" s="2"/>
      <c r="J3" s="2"/>
      <c r="K3" s="3"/>
      <c r="IO3" s="1"/>
      <c r="IP3" s="1"/>
      <c r="IQ3" s="1"/>
      <c r="IR3" s="1"/>
      <c r="IS3" s="1"/>
      <c r="IT3" s="1"/>
      <c r="IU3" s="1"/>
      <c r="IV3" s="1"/>
    </row>
    <row r="4" spans="1:256" s="4" customFormat="1" ht="11.25" customHeight="1">
      <c r="A4" s="1"/>
      <c r="B4" s="1"/>
      <c r="IO4" s="1"/>
      <c r="IP4" s="1"/>
      <c r="IQ4" s="1"/>
      <c r="IR4" s="1"/>
      <c r="IS4" s="1"/>
      <c r="IT4" s="1"/>
      <c r="IU4" s="1"/>
      <c r="IV4" s="1"/>
    </row>
    <row r="5" spans="1:256" s="4" customFormat="1" ht="12" customHeight="1">
      <c r="A5" s="6" t="s">
        <v>3</v>
      </c>
      <c r="B5" s="6"/>
      <c r="C5" s="301" t="str">
        <f>'Ap. 2 Ingresos C. Benef.'!$I$5</f>
        <v>DELBIENSAN</v>
      </c>
      <c r="D5" s="301"/>
      <c r="E5" s="1"/>
      <c r="F5" s="1"/>
      <c r="G5" s="1"/>
      <c r="H5" s="1"/>
      <c r="I5" s="3"/>
      <c r="IN5" s="1"/>
      <c r="IO5" s="1"/>
      <c r="IP5" s="1"/>
      <c r="IQ5" s="1"/>
      <c r="IR5" s="1"/>
      <c r="IS5" s="1"/>
      <c r="IT5" s="1"/>
      <c r="IU5" s="1"/>
      <c r="IV5" s="1"/>
    </row>
    <row r="6" spans="1:256" s="4" customFormat="1" ht="12" customHeight="1">
      <c r="A6" s="1"/>
      <c r="B6" s="1"/>
      <c r="C6" s="1"/>
      <c r="D6" s="1"/>
      <c r="E6" s="5"/>
      <c r="F6" s="7"/>
      <c r="G6" s="8"/>
      <c r="H6" s="8"/>
      <c r="I6" s="8"/>
      <c r="IO6" s="1"/>
      <c r="IP6" s="1"/>
      <c r="IQ6" s="1"/>
      <c r="IR6" s="1"/>
      <c r="IS6" s="1"/>
      <c r="IT6" s="1"/>
      <c r="IU6" s="1"/>
      <c r="IV6" s="1"/>
    </row>
    <row r="7" spans="1:256" s="21" customFormat="1" ht="16.5" customHeight="1">
      <c r="A7" s="19"/>
      <c r="B7" s="19"/>
      <c r="C7" s="20"/>
      <c r="D7" s="20"/>
      <c r="E7" s="20"/>
      <c r="F7" s="20"/>
      <c r="G7" s="20"/>
      <c r="H7" s="20"/>
      <c r="I7" s="223">
        <v>2018</v>
      </c>
      <c r="L7" s="21">
        <v>2017</v>
      </c>
      <c r="P7" s="21" t="s">
        <v>288</v>
      </c>
      <c r="IO7" s="25"/>
      <c r="IP7" s="25"/>
      <c r="IQ7" s="25"/>
      <c r="IR7" s="25"/>
      <c r="IS7" s="25"/>
      <c r="IT7" s="25"/>
      <c r="IU7" s="25"/>
      <c r="IV7" s="25"/>
    </row>
    <row r="8" spans="1:18" ht="12.75" customHeight="1">
      <c r="A8" s="232" t="str">
        <f>'Ap. 2 Ingresos C. Benef.'!A16</f>
        <v>Centro Beneficio</v>
      </c>
      <c r="B8" s="232" t="str">
        <f>'Ap. 2 Ingresos C. Benef.'!B16</f>
        <v>Prestación [Unidad]</v>
      </c>
      <c r="C8" s="302" t="str">
        <f>'Ap. 2 Ingresos C. Benef.'!D16</f>
        <v>Matrícula</v>
      </c>
      <c r="D8" s="302"/>
      <c r="E8" s="302"/>
      <c r="F8" s="302"/>
      <c r="G8" s="297" t="str">
        <f>'Ap. 2 Ingresos C. Benef.'!H16</f>
        <v>Mensualidad</v>
      </c>
      <c r="H8" s="297"/>
      <c r="I8" s="297"/>
      <c r="J8" s="297"/>
      <c r="K8" s="298" t="s">
        <v>17</v>
      </c>
      <c r="L8" s="298"/>
      <c r="M8" s="298"/>
      <c r="N8" s="298"/>
      <c r="O8" s="299">
        <f>'Ap. 2 Ingresos C. Benef.'!P16</f>
        <v>0</v>
      </c>
      <c r="P8" s="299"/>
      <c r="Q8" s="299"/>
      <c r="R8" s="299"/>
    </row>
    <row r="9" spans="1:18" ht="69">
      <c r="A9" s="232">
        <f>'Ap. 2 Ingresos C. Benef.'!A17</f>
        <v>0</v>
      </c>
      <c r="B9" s="232">
        <f>'Ap. 2 Ingresos C. Benef.'!B17</f>
        <v>0</v>
      </c>
      <c r="C9" s="47" t="str">
        <f>'Ap. 2 Ingresos C. Benef.'!D17</f>
        <v>Personal Servicio Activo Armada y otras FFAA</v>
      </c>
      <c r="D9" s="47" t="str">
        <f>'Ap. 2 Ingresos C. Benef.'!E17</f>
        <v>Gendarmeria y PDI</v>
      </c>
      <c r="E9" s="47" t="str">
        <f>'Ap. 2 Ingresos C. Benef.'!F17</f>
        <v>Personal en Retiro</v>
      </c>
      <c r="F9" s="47" t="str">
        <f>'Ap. 2 Ingresos C. Benef.'!G17</f>
        <v>Casos Especiales</v>
      </c>
      <c r="G9" s="47" t="str">
        <f>'Ap. 2 Ingresos C. Benef.'!H17</f>
        <v>Personal Servicio Activo Armada y otras FFAA</v>
      </c>
      <c r="H9" s="47" t="str">
        <f>'Ap. 2 Ingresos C. Benef.'!I17</f>
        <v>Gendarmeria y PDI</v>
      </c>
      <c r="I9" s="47" t="str">
        <f>'Ap. 2 Ingresos C. Benef.'!J17</f>
        <v>Personal en Retiro</v>
      </c>
      <c r="J9" s="47" t="str">
        <f>'Ap. 2 Ingresos C. Benef.'!K17</f>
        <v>Casos Especiales</v>
      </c>
      <c r="K9" s="47" t="s">
        <v>176</v>
      </c>
      <c r="L9" s="47" t="s">
        <v>177</v>
      </c>
      <c r="M9" s="47" t="s">
        <v>58</v>
      </c>
      <c r="N9" s="47" t="s">
        <v>18</v>
      </c>
      <c r="O9" s="47" t="s">
        <v>176</v>
      </c>
      <c r="P9" s="47" t="s">
        <v>177</v>
      </c>
      <c r="Q9" s="47" t="s">
        <v>58</v>
      </c>
      <c r="R9" s="47" t="s">
        <v>18</v>
      </c>
    </row>
    <row r="10" spans="1:18" ht="13.5">
      <c r="A10" s="300" t="str">
        <f>'Ap. 2 Ingresos C. Benef.'!A18</f>
        <v>JARDIN INFANTIL "OLITAS DE MAR"</v>
      </c>
      <c r="B10" s="39" t="str">
        <f>'Ap. 2 Ingresos C. Benef.'!B18</f>
        <v>Jardín [Media Jornada]  2</v>
      </c>
      <c r="C10" s="40">
        <f>'Ap. 2 Ingresos C. Benef.'!D18</f>
        <v>41100</v>
      </c>
      <c r="D10" s="40">
        <f>'Ap. 2 Ingresos C. Benef.'!E18</f>
        <v>49200</v>
      </c>
      <c r="E10" s="40">
        <f>'Ap. 2 Ingresos C. Benef.'!F18</f>
        <v>62400</v>
      </c>
      <c r="F10" s="40">
        <f>'Ap. 2 Ingresos C. Benef.'!G18</f>
        <v>100100</v>
      </c>
      <c r="G10" s="40">
        <f>'Ap. 2 Ingresos C. Benef.'!H18</f>
        <v>41100</v>
      </c>
      <c r="H10" s="40">
        <f>'Ap. 2 Ingresos C. Benef.'!I18</f>
        <v>49200</v>
      </c>
      <c r="I10" s="40">
        <f>'Ap. 2 Ingresos C. Benef.'!J18</f>
        <v>62400</v>
      </c>
      <c r="J10" s="41">
        <f>'Ap. 2 Ingresos C. Benef.'!K18</f>
        <v>100100</v>
      </c>
      <c r="K10" s="225">
        <v>38400</v>
      </c>
      <c r="L10" s="225">
        <v>45900</v>
      </c>
      <c r="M10" s="225">
        <v>58300</v>
      </c>
      <c r="N10" s="226">
        <v>93500</v>
      </c>
      <c r="O10" s="224">
        <f aca="true" t="shared" si="0" ref="O10:R12">G10-K10</f>
        <v>2700</v>
      </c>
      <c r="P10" s="224">
        <f t="shared" si="0"/>
        <v>3300</v>
      </c>
      <c r="Q10" s="224">
        <f t="shared" si="0"/>
        <v>4100</v>
      </c>
      <c r="R10" s="224">
        <f t="shared" si="0"/>
        <v>6600</v>
      </c>
    </row>
    <row r="11" spans="1:18" ht="13.5">
      <c r="A11" s="300">
        <f>'Ap. 2 Ingresos C. Benef.'!A21</f>
        <v>0</v>
      </c>
      <c r="B11" s="39" t="str">
        <f>'Ap. 2 Ingresos C. Benef.'!B21</f>
        <v>Jardín [Jornada Completa]  75</v>
      </c>
      <c r="C11" s="40">
        <f>'Ap. 2 Ingresos C. Benef.'!D21</f>
        <v>73800</v>
      </c>
      <c r="D11" s="40">
        <f>'Ap. 2 Ingresos C. Benef.'!E21</f>
        <v>88300</v>
      </c>
      <c r="E11" s="40">
        <f>'Ap. 2 Ingresos C. Benef.'!F21</f>
        <v>114200</v>
      </c>
      <c r="F11" s="41">
        <f>'Ap. 2 Ingresos C. Benef.'!G21</f>
        <v>183700</v>
      </c>
      <c r="G11" s="40">
        <f>'Ap. 2 Ingresos C. Benef.'!H21</f>
        <v>73800</v>
      </c>
      <c r="H11" s="40">
        <f>'Ap. 2 Ingresos C. Benef.'!I21</f>
        <v>88300</v>
      </c>
      <c r="I11" s="40">
        <f>'Ap. 2 Ingresos C. Benef.'!J21</f>
        <v>114200</v>
      </c>
      <c r="J11" s="40">
        <f>'Ap. 2 Ingresos C. Benef.'!K21</f>
        <v>183700</v>
      </c>
      <c r="K11" s="225">
        <v>68900</v>
      </c>
      <c r="L11" s="225">
        <v>82500</v>
      </c>
      <c r="M11" s="225">
        <v>106700</v>
      </c>
      <c r="N11" s="225">
        <v>171600</v>
      </c>
      <c r="O11" s="224">
        <f t="shared" si="0"/>
        <v>4900</v>
      </c>
      <c r="P11" s="224">
        <f t="shared" si="0"/>
        <v>5800</v>
      </c>
      <c r="Q11" s="224">
        <f t="shared" si="0"/>
        <v>7500</v>
      </c>
      <c r="R11" s="224">
        <f t="shared" si="0"/>
        <v>12100</v>
      </c>
    </row>
    <row r="12" spans="1:18" ht="13.5">
      <c r="A12" s="300">
        <f>'Ap. 2 Ingresos C. Benef.'!A24</f>
        <v>0</v>
      </c>
      <c r="B12" s="39" t="s">
        <v>290</v>
      </c>
      <c r="C12" s="40">
        <f>'Ap. 2 Ingresos C. Benef.'!D24</f>
        <v>47000</v>
      </c>
      <c r="D12" s="40">
        <f>'Ap. 2 Ingresos C. Benef.'!E24</f>
        <v>56400</v>
      </c>
      <c r="E12" s="40">
        <f>'Ap. 2 Ingresos C. Benef.'!F24</f>
        <v>89200</v>
      </c>
      <c r="F12" s="41">
        <f>'Ap. 2 Ingresos C. Benef.'!G24</f>
        <v>132900</v>
      </c>
      <c r="G12" s="40">
        <f>'Ap. 2 Ingresos C. Benef.'!H24</f>
        <v>47000</v>
      </c>
      <c r="H12" s="40">
        <f>'Ap. 2 Ingresos C. Benef.'!I24</f>
        <v>56400</v>
      </c>
      <c r="I12" s="40">
        <f>'Ap. 2 Ingresos C. Benef.'!J24</f>
        <v>89200</v>
      </c>
      <c r="J12" s="40">
        <f>'Ap. 2 Ingresos C. Benef.'!K24</f>
        <v>132900</v>
      </c>
      <c r="K12" s="225">
        <v>43900</v>
      </c>
      <c r="L12" s="225">
        <v>52700</v>
      </c>
      <c r="M12" s="225">
        <v>83300</v>
      </c>
      <c r="N12" s="225">
        <v>124200</v>
      </c>
      <c r="O12" s="224">
        <f t="shared" si="0"/>
        <v>3100</v>
      </c>
      <c r="P12" s="224">
        <f t="shared" si="0"/>
        <v>3700</v>
      </c>
      <c r="Q12" s="224">
        <f t="shared" si="0"/>
        <v>5900</v>
      </c>
      <c r="R12" s="224">
        <f t="shared" si="0"/>
        <v>8700</v>
      </c>
    </row>
    <row r="24" spans="7:8" ht="13.5">
      <c r="G24" s="4"/>
      <c r="H24" s="4"/>
    </row>
  </sheetData>
  <sheetProtection password="C581" sheet="1" objects="1" scenarios="1"/>
  <mergeCells count="11">
    <mergeCell ref="C8:F8"/>
    <mergeCell ref="G8:J8"/>
    <mergeCell ref="K8:N8"/>
    <mergeCell ref="O8:R8"/>
    <mergeCell ref="A10:A12"/>
    <mergeCell ref="A1:G1"/>
    <mergeCell ref="A2:G2"/>
    <mergeCell ref="A3:G3"/>
    <mergeCell ref="C5:D5"/>
    <mergeCell ref="A8:A9"/>
    <mergeCell ref="B8:B9"/>
  </mergeCells>
  <printOptions/>
  <pageMargins left="0.7479166666666667" right="0.7479166666666667" top="0.9840277777777777" bottom="0.9840277777777777" header="0.4201388888888889" footer="0.4597222222222222"/>
  <pageSetup fitToHeight="1" fitToWidth="1" horizontalDpi="300" verticalDpi="300" orientation="landscape" scale="62" r:id="rId1"/>
  <headerFooter alignWithMargins="0">
    <oddHeader>&amp;LSEPT - 2004&amp;CDIRECTIVA D.B.S.A.
ORDINARIA&amp;R01-BS/0305/04</oddHeader>
    <oddFooter>&amp;LDEPARTAMENTO
RRHH Y GESTION&amp;C01-BS&amp;RPAG &amp;P</oddFooter>
  </headerFooter>
</worksheet>
</file>

<file path=xl/worksheets/sheet6.xml><?xml version="1.0" encoding="utf-8"?>
<worksheet xmlns="http://schemas.openxmlformats.org/spreadsheetml/2006/main" xmlns:r="http://schemas.openxmlformats.org/officeDocument/2006/relationships">
  <sheetPr>
    <tabColor theme="9" tint="-0.24997000396251678"/>
  </sheetPr>
  <dimension ref="A1:AL33"/>
  <sheetViews>
    <sheetView showGridLines="0" zoomScale="80" zoomScaleNormal="80" zoomScalePageLayoutView="0" workbookViewId="0" topLeftCell="N16">
      <selection activeCell="AG21" sqref="AG21"/>
    </sheetView>
  </sheetViews>
  <sheetFormatPr defaultColWidth="11.421875" defaultRowHeight="12.75"/>
  <cols>
    <col min="1" max="1" width="5.00390625" style="356" customWidth="1"/>
    <col min="2" max="2" width="16.140625" style="357" customWidth="1"/>
    <col min="3" max="3" width="19.57421875" style="357" customWidth="1"/>
    <col min="4" max="4" width="21.421875" style="357" customWidth="1"/>
    <col min="5" max="5" width="35.8515625" style="357" bestFit="1" customWidth="1"/>
    <col min="6" max="6" width="27.57421875" style="357" bestFit="1" customWidth="1"/>
    <col min="7" max="12" width="21.57421875" style="357" customWidth="1"/>
    <col min="13" max="14" width="19.421875" style="357" customWidth="1"/>
    <col min="15" max="15" width="17.421875" style="357" customWidth="1"/>
    <col min="16" max="16" width="15.7109375" style="357" customWidth="1"/>
    <col min="17" max="17" width="15.421875" style="357" customWidth="1"/>
    <col min="18" max="18" width="17.7109375" style="357" customWidth="1"/>
    <col min="19" max="19" width="17.28125" style="357" customWidth="1"/>
    <col min="20" max="31" width="17.7109375" style="357" hidden="1" customWidth="1"/>
    <col min="32" max="35" width="17.7109375" style="357" customWidth="1"/>
    <col min="36" max="16384" width="11.421875" style="357" customWidth="1"/>
  </cols>
  <sheetData>
    <row r="1" spans="8:17" ht="12">
      <c r="H1" s="358">
        <v>0.03</v>
      </c>
      <c r="O1" s="359"/>
      <c r="P1" s="359"/>
      <c r="Q1" s="359"/>
    </row>
    <row r="2" spans="1:18" ht="38.25">
      <c r="A2" s="198" t="s">
        <v>213</v>
      </c>
      <c r="B2" s="198" t="s">
        <v>214</v>
      </c>
      <c r="C2" s="199" t="s">
        <v>227</v>
      </c>
      <c r="D2" s="303" t="s">
        <v>215</v>
      </c>
      <c r="E2" s="304"/>
      <c r="F2" s="199" t="s">
        <v>216</v>
      </c>
      <c r="G2" s="199" t="s">
        <v>217</v>
      </c>
      <c r="H2" s="199" t="s">
        <v>291</v>
      </c>
      <c r="I2" s="199" t="s">
        <v>219</v>
      </c>
      <c r="J2" s="196" t="s">
        <v>220</v>
      </c>
      <c r="K2" s="196" t="s">
        <v>291</v>
      </c>
      <c r="L2" s="196" t="s">
        <v>221</v>
      </c>
      <c r="M2" s="200" t="s">
        <v>222</v>
      </c>
      <c r="N2" s="197" t="s">
        <v>223</v>
      </c>
      <c r="O2" s="200" t="s">
        <v>224</v>
      </c>
      <c r="P2" s="200" t="s">
        <v>225</v>
      </c>
      <c r="Q2" s="201" t="s">
        <v>226</v>
      </c>
      <c r="R2" s="202" t="s">
        <v>228</v>
      </c>
    </row>
    <row r="3" spans="1:18" ht="12">
      <c r="A3" s="360">
        <v>1</v>
      </c>
      <c r="B3" s="360" t="s">
        <v>160</v>
      </c>
      <c r="C3" s="360" t="s">
        <v>257</v>
      </c>
      <c r="D3" s="361" t="s">
        <v>258</v>
      </c>
      <c r="E3" s="362"/>
      <c r="F3" s="363" t="s">
        <v>259</v>
      </c>
      <c r="G3" s="364">
        <v>725509</v>
      </c>
      <c r="H3" s="364">
        <f>G3*$H$1</f>
        <v>21765.27</v>
      </c>
      <c r="I3" s="364">
        <f>SUM(G3:H3)</f>
        <v>747274.27</v>
      </c>
      <c r="J3" s="364">
        <v>41224</v>
      </c>
      <c r="K3" s="365">
        <f>J3*$H$1</f>
        <v>1236.72</v>
      </c>
      <c r="L3" s="364">
        <f>+J3+K3</f>
        <v>42460.72</v>
      </c>
      <c r="M3" s="364">
        <f aca="true" t="shared" si="0" ref="M3:M11">I3*12</f>
        <v>8967291.24</v>
      </c>
      <c r="N3" s="364">
        <f>+L3*12</f>
        <v>509528.64</v>
      </c>
      <c r="O3" s="364">
        <f aca="true" t="shared" si="1" ref="O3:O8">114000*1.03</f>
        <v>117420</v>
      </c>
      <c r="P3" s="364">
        <f>(80000+80000)*1.03</f>
        <v>164800</v>
      </c>
      <c r="Q3" s="364">
        <f>SUM(M3:P3)</f>
        <v>9759039.88</v>
      </c>
      <c r="R3" s="205">
        <v>1</v>
      </c>
    </row>
    <row r="4" spans="1:18" ht="12">
      <c r="A4" s="360">
        <v>2</v>
      </c>
      <c r="B4" s="366" t="s">
        <v>160</v>
      </c>
      <c r="C4" s="360" t="s">
        <v>257</v>
      </c>
      <c r="D4" s="367" t="s">
        <v>286</v>
      </c>
      <c r="E4" s="368"/>
      <c r="F4" s="369" t="s">
        <v>259</v>
      </c>
      <c r="G4" s="370">
        <v>691687</v>
      </c>
      <c r="H4" s="370">
        <f aca="true" t="shared" si="2" ref="H4:H11">G4*$H$1</f>
        <v>20750.61</v>
      </c>
      <c r="I4" s="370">
        <f>SUM(G4:H4)</f>
        <v>712437.61</v>
      </c>
      <c r="J4" s="370">
        <v>43345</v>
      </c>
      <c r="K4" s="371">
        <f aca="true" t="shared" si="3" ref="K4:K11">J4*$H$1</f>
        <v>1300.35</v>
      </c>
      <c r="L4" s="370">
        <f>+J4+K4</f>
        <v>44645.35</v>
      </c>
      <c r="M4" s="372">
        <f>I4*8</f>
        <v>5699500.88</v>
      </c>
      <c r="N4" s="370">
        <f>+L4*8</f>
        <v>357162.8</v>
      </c>
      <c r="O4" s="364">
        <f t="shared" si="1"/>
        <v>117420</v>
      </c>
      <c r="P4" s="364">
        <f>80000*1.03</f>
        <v>82400</v>
      </c>
      <c r="Q4" s="370">
        <f>SUM(M4:P4)</f>
        <v>6256483.68</v>
      </c>
      <c r="R4" s="205">
        <v>1</v>
      </c>
    </row>
    <row r="5" spans="1:18" ht="12">
      <c r="A5" s="360">
        <v>3</v>
      </c>
      <c r="B5" s="360" t="s">
        <v>160</v>
      </c>
      <c r="C5" s="360" t="s">
        <v>257</v>
      </c>
      <c r="D5" s="373" t="s">
        <v>260</v>
      </c>
      <c r="E5" s="374"/>
      <c r="F5" s="363" t="s">
        <v>259</v>
      </c>
      <c r="G5" s="364">
        <v>691688</v>
      </c>
      <c r="H5" s="364">
        <f t="shared" si="2"/>
        <v>20750.64</v>
      </c>
      <c r="I5" s="364">
        <f aca="true" t="shared" si="4" ref="I5:I11">SUM(G5:H5)</f>
        <v>712438.64</v>
      </c>
      <c r="J5" s="364">
        <v>43346</v>
      </c>
      <c r="K5" s="365">
        <f t="shared" si="3"/>
        <v>1300.3799999999999</v>
      </c>
      <c r="L5" s="364">
        <f aca="true" t="shared" si="5" ref="L5:L11">+J5+K5</f>
        <v>44646.38</v>
      </c>
      <c r="M5" s="364">
        <f t="shared" si="0"/>
        <v>8549263.68</v>
      </c>
      <c r="N5" s="364">
        <f aca="true" t="shared" si="6" ref="N5:N11">+L5*12</f>
        <v>535756.5599999999</v>
      </c>
      <c r="O5" s="364">
        <f t="shared" si="1"/>
        <v>117420</v>
      </c>
      <c r="P5" s="364">
        <f>(80000+80000)*1.03</f>
        <v>164800</v>
      </c>
      <c r="Q5" s="364">
        <f aca="true" t="shared" si="7" ref="Q5:Q11">SUM(M5:P5)</f>
        <v>9367240.24</v>
      </c>
      <c r="R5" s="205">
        <v>1</v>
      </c>
    </row>
    <row r="6" spans="1:18" ht="12">
      <c r="A6" s="360">
        <v>4</v>
      </c>
      <c r="B6" s="360" t="s">
        <v>160</v>
      </c>
      <c r="C6" s="360" t="s">
        <v>257</v>
      </c>
      <c r="D6" s="373" t="s">
        <v>261</v>
      </c>
      <c r="E6" s="374"/>
      <c r="F6" s="363" t="s">
        <v>262</v>
      </c>
      <c r="G6" s="364">
        <v>348754</v>
      </c>
      <c r="H6" s="364">
        <f t="shared" si="2"/>
        <v>10462.619999999999</v>
      </c>
      <c r="I6" s="364">
        <f t="shared" si="4"/>
        <v>359216.62</v>
      </c>
      <c r="J6" s="364">
        <v>8412</v>
      </c>
      <c r="K6" s="365">
        <f t="shared" si="3"/>
        <v>252.35999999999999</v>
      </c>
      <c r="L6" s="364">
        <f t="shared" si="5"/>
        <v>8664.36</v>
      </c>
      <c r="M6" s="364">
        <f t="shared" si="0"/>
        <v>4310599.4399999995</v>
      </c>
      <c r="N6" s="364">
        <f t="shared" si="6"/>
        <v>103972.32</v>
      </c>
      <c r="O6" s="364">
        <f t="shared" si="1"/>
        <v>117420</v>
      </c>
      <c r="P6" s="364">
        <f>(200000+110000)*1.03</f>
        <v>319300</v>
      </c>
      <c r="Q6" s="364">
        <f t="shared" si="7"/>
        <v>4851291.76</v>
      </c>
      <c r="R6" s="205">
        <v>1</v>
      </c>
    </row>
    <row r="7" spans="1:18" ht="12">
      <c r="A7" s="360">
        <v>5</v>
      </c>
      <c r="B7" s="360" t="s">
        <v>160</v>
      </c>
      <c r="C7" s="360" t="s">
        <v>257</v>
      </c>
      <c r="D7" s="361" t="s">
        <v>263</v>
      </c>
      <c r="E7" s="362"/>
      <c r="F7" s="363" t="s">
        <v>262</v>
      </c>
      <c r="G7" s="364">
        <v>325504</v>
      </c>
      <c r="H7" s="364">
        <f t="shared" si="2"/>
        <v>9765.119999999999</v>
      </c>
      <c r="I7" s="364">
        <f t="shared" si="4"/>
        <v>335269.12</v>
      </c>
      <c r="J7" s="364">
        <v>20036</v>
      </c>
      <c r="K7" s="365">
        <f t="shared" si="3"/>
        <v>601.0799999999999</v>
      </c>
      <c r="L7" s="364">
        <f t="shared" si="5"/>
        <v>20637.08</v>
      </c>
      <c r="M7" s="364">
        <f t="shared" si="0"/>
        <v>4023229.44</v>
      </c>
      <c r="N7" s="364">
        <f t="shared" si="6"/>
        <v>247644.96000000002</v>
      </c>
      <c r="O7" s="364">
        <f t="shared" si="1"/>
        <v>117420</v>
      </c>
      <c r="P7" s="364">
        <f>(200000+110000)*1.03</f>
        <v>319300</v>
      </c>
      <c r="Q7" s="364">
        <f t="shared" si="7"/>
        <v>4707594.4</v>
      </c>
      <c r="R7" s="205">
        <v>1</v>
      </c>
    </row>
    <row r="8" spans="1:18" ht="12">
      <c r="A8" s="360">
        <v>6</v>
      </c>
      <c r="B8" s="360" t="s">
        <v>160</v>
      </c>
      <c r="C8" s="360" t="s">
        <v>257</v>
      </c>
      <c r="D8" s="375" t="s">
        <v>264</v>
      </c>
      <c r="E8" s="376"/>
      <c r="F8" s="377" t="s">
        <v>262</v>
      </c>
      <c r="G8" s="364">
        <v>371461</v>
      </c>
      <c r="H8" s="364">
        <f t="shared" si="2"/>
        <v>11143.83</v>
      </c>
      <c r="I8" s="364">
        <f t="shared" si="4"/>
        <v>382604.83</v>
      </c>
      <c r="J8" s="364">
        <v>20760</v>
      </c>
      <c r="K8" s="365">
        <f t="shared" si="3"/>
        <v>622.8</v>
      </c>
      <c r="L8" s="364">
        <f t="shared" si="5"/>
        <v>21382.8</v>
      </c>
      <c r="M8" s="364">
        <f t="shared" si="0"/>
        <v>4591257.96</v>
      </c>
      <c r="N8" s="364">
        <f t="shared" si="6"/>
        <v>256593.59999999998</v>
      </c>
      <c r="O8" s="364">
        <f t="shared" si="1"/>
        <v>117420</v>
      </c>
      <c r="P8" s="364">
        <f>(200000+110000)*1.03</f>
        <v>319300</v>
      </c>
      <c r="Q8" s="364">
        <f t="shared" si="7"/>
        <v>5284571.56</v>
      </c>
      <c r="R8" s="205">
        <v>1</v>
      </c>
    </row>
    <row r="9" spans="1:32" s="382" customFormat="1" ht="12">
      <c r="A9" s="366">
        <v>7</v>
      </c>
      <c r="B9" s="366" t="s">
        <v>160</v>
      </c>
      <c r="C9" s="366" t="s">
        <v>257</v>
      </c>
      <c r="D9" s="378"/>
      <c r="E9" s="379"/>
      <c r="F9" s="380"/>
      <c r="G9" s="370"/>
      <c r="H9" s="370"/>
      <c r="I9" s="370"/>
      <c r="J9" s="370"/>
      <c r="K9" s="371"/>
      <c r="L9" s="370"/>
      <c r="M9" s="370"/>
      <c r="N9" s="370"/>
      <c r="O9" s="364"/>
      <c r="P9" s="364"/>
      <c r="Q9" s="370"/>
      <c r="R9" s="381">
        <v>1</v>
      </c>
      <c r="AF9" s="383"/>
    </row>
    <row r="10" spans="1:18" ht="12">
      <c r="A10" s="360">
        <v>7</v>
      </c>
      <c r="B10" s="360" t="s">
        <v>160</v>
      </c>
      <c r="C10" s="360" t="s">
        <v>257</v>
      </c>
      <c r="D10" s="373" t="s">
        <v>265</v>
      </c>
      <c r="E10" s="384"/>
      <c r="F10" s="363" t="s">
        <v>262</v>
      </c>
      <c r="G10" s="364">
        <v>348754</v>
      </c>
      <c r="H10" s="364">
        <f t="shared" si="2"/>
        <v>10462.619999999999</v>
      </c>
      <c r="I10" s="364">
        <f t="shared" si="4"/>
        <v>359216.62</v>
      </c>
      <c r="J10" s="364">
        <v>19006</v>
      </c>
      <c r="K10" s="365">
        <f t="shared" si="3"/>
        <v>570.18</v>
      </c>
      <c r="L10" s="364">
        <f t="shared" si="5"/>
        <v>19576.18</v>
      </c>
      <c r="M10" s="364">
        <f t="shared" si="0"/>
        <v>4310599.4399999995</v>
      </c>
      <c r="N10" s="364">
        <f t="shared" si="6"/>
        <v>234914.16</v>
      </c>
      <c r="O10" s="364">
        <f>114000*1.03</f>
        <v>117420</v>
      </c>
      <c r="P10" s="364">
        <f>(200000+110000)*1.03</f>
        <v>319300</v>
      </c>
      <c r="Q10" s="364">
        <f t="shared" si="7"/>
        <v>4982233.6</v>
      </c>
      <c r="R10" s="205">
        <v>1</v>
      </c>
    </row>
    <row r="11" spans="1:18" ht="12">
      <c r="A11" s="360">
        <v>8</v>
      </c>
      <c r="B11" s="360" t="s">
        <v>160</v>
      </c>
      <c r="C11" s="360" t="s">
        <v>257</v>
      </c>
      <c r="D11" s="361" t="s">
        <v>266</v>
      </c>
      <c r="E11" s="362"/>
      <c r="F11" s="363" t="s">
        <v>267</v>
      </c>
      <c r="G11" s="385">
        <v>336689</v>
      </c>
      <c r="H11" s="385">
        <f t="shared" si="2"/>
        <v>10100.67</v>
      </c>
      <c r="I11" s="385">
        <f t="shared" si="4"/>
        <v>346789.67</v>
      </c>
      <c r="J11" s="385">
        <v>20750</v>
      </c>
      <c r="K11" s="386">
        <f t="shared" si="3"/>
        <v>622.5</v>
      </c>
      <c r="L11" s="385">
        <f t="shared" si="5"/>
        <v>21372.5</v>
      </c>
      <c r="M11" s="385">
        <f t="shared" si="0"/>
        <v>4161476.04</v>
      </c>
      <c r="N11" s="385">
        <f t="shared" si="6"/>
        <v>256470</v>
      </c>
      <c r="O11" s="364">
        <f>114000*1.03</f>
        <v>117420</v>
      </c>
      <c r="P11" s="364">
        <f>(200000+110000)*1.03</f>
        <v>319300</v>
      </c>
      <c r="Q11" s="385">
        <f t="shared" si="7"/>
        <v>4854666.04</v>
      </c>
      <c r="R11" s="205">
        <v>1</v>
      </c>
    </row>
    <row r="12" spans="7:17" ht="12">
      <c r="G12" s="387">
        <f>SUM(G3:G11)</f>
        <v>3840046</v>
      </c>
      <c r="H12" s="387">
        <f aca="true" t="shared" si="8" ref="H12:Q12">SUM(H3:H11)</f>
        <v>115201.37999999999</v>
      </c>
      <c r="I12" s="387">
        <f t="shared" si="8"/>
        <v>3955247.3800000004</v>
      </c>
      <c r="J12" s="387">
        <f t="shared" si="8"/>
        <v>216879</v>
      </c>
      <c r="K12" s="387">
        <f t="shared" si="8"/>
        <v>6506.37</v>
      </c>
      <c r="L12" s="387">
        <f t="shared" si="8"/>
        <v>223385.37</v>
      </c>
      <c r="M12" s="387">
        <f t="shared" si="8"/>
        <v>44613218.12</v>
      </c>
      <c r="N12" s="387">
        <f t="shared" si="8"/>
        <v>2502043.04</v>
      </c>
      <c r="O12" s="387">
        <f t="shared" si="8"/>
        <v>939360</v>
      </c>
      <c r="P12" s="387">
        <f t="shared" si="8"/>
        <v>2008500</v>
      </c>
      <c r="Q12" s="387">
        <f t="shared" si="8"/>
        <v>50063121.160000004</v>
      </c>
    </row>
    <row r="13" ht="12"/>
    <row r="14" spans="15:17" ht="12">
      <c r="O14" s="388"/>
      <c r="P14" s="388"/>
      <c r="Q14" s="388"/>
    </row>
    <row r="15" spans="8:17" ht="12">
      <c r="H15" s="358"/>
      <c r="O15" s="389"/>
      <c r="P15" s="389"/>
      <c r="Q15" s="389"/>
    </row>
    <row r="16" spans="1:19" ht="12.75">
      <c r="A16" s="390"/>
      <c r="B16" s="390"/>
      <c r="C16" s="390"/>
      <c r="D16" s="391"/>
      <c r="E16" s="392"/>
      <c r="F16" s="393"/>
      <c r="G16" s="394"/>
      <c r="H16" s="394"/>
      <c r="I16" s="394"/>
      <c r="J16" s="394"/>
      <c r="K16" s="394"/>
      <c r="L16" s="394"/>
      <c r="M16" s="394"/>
      <c r="N16" s="394"/>
      <c r="O16" s="394"/>
      <c r="P16" s="394"/>
      <c r="Q16" s="394"/>
      <c r="R16" s="395"/>
      <c r="S16" s="395"/>
    </row>
    <row r="17" ht="12"/>
    <row r="18" spans="1:21" ht="12.75" customHeight="1">
      <c r="A18" s="390"/>
      <c r="B18" s="390"/>
      <c r="C18" s="392"/>
      <c r="D18" s="392"/>
      <c r="E18" s="392"/>
      <c r="F18" s="393"/>
      <c r="G18" s="396"/>
      <c r="H18" s="396"/>
      <c r="I18" s="396"/>
      <c r="J18" s="396"/>
      <c r="K18" s="396"/>
      <c r="L18" s="396"/>
      <c r="M18" s="396"/>
      <c r="N18" s="396"/>
      <c r="O18" s="396"/>
      <c r="P18" s="396"/>
      <c r="Q18" s="396"/>
      <c r="R18" s="397"/>
      <c r="S18" s="397"/>
      <c r="T18" s="388"/>
      <c r="U18" s="388"/>
    </row>
    <row r="19" ht="12"/>
    <row r="20" ht="12">
      <c r="H20" s="358">
        <v>0.037</v>
      </c>
    </row>
    <row r="21" spans="1:38" ht="76.5" customHeight="1">
      <c r="A21" s="203" t="s">
        <v>213</v>
      </c>
      <c r="B21" s="203" t="s">
        <v>214</v>
      </c>
      <c r="C21" s="305" t="s">
        <v>229</v>
      </c>
      <c r="D21" s="306"/>
      <c r="E21" s="204" t="s">
        <v>230</v>
      </c>
      <c r="F21" s="204" t="s">
        <v>231</v>
      </c>
      <c r="G21" s="204" t="s">
        <v>217</v>
      </c>
      <c r="H21" s="204" t="s">
        <v>218</v>
      </c>
      <c r="I21" s="204" t="s">
        <v>219</v>
      </c>
      <c r="J21" s="204" t="s">
        <v>220</v>
      </c>
      <c r="K21" s="204" t="s">
        <v>218</v>
      </c>
      <c r="L21" s="204" t="s">
        <v>221</v>
      </c>
      <c r="M21" s="200" t="s">
        <v>222</v>
      </c>
      <c r="N21" s="197" t="s">
        <v>223</v>
      </c>
      <c r="O21" s="200" t="s">
        <v>224</v>
      </c>
      <c r="P21" s="200" t="s">
        <v>225</v>
      </c>
      <c r="Q21" s="201" t="s">
        <v>226</v>
      </c>
      <c r="R21" s="209" t="s">
        <v>276</v>
      </c>
      <c r="S21" s="209" t="s">
        <v>275</v>
      </c>
      <c r="T21" s="210" t="s">
        <v>268</v>
      </c>
      <c r="U21" s="210" t="s">
        <v>277</v>
      </c>
      <c r="V21" s="209" t="s">
        <v>278</v>
      </c>
      <c r="W21" s="209" t="s">
        <v>279</v>
      </c>
      <c r="X21" s="210" t="s">
        <v>269</v>
      </c>
      <c r="Y21" s="210" t="s">
        <v>280</v>
      </c>
      <c r="Z21" s="209" t="s">
        <v>270</v>
      </c>
      <c r="AA21" s="209" t="s">
        <v>281</v>
      </c>
      <c r="AB21" s="210" t="s">
        <v>271</v>
      </c>
      <c r="AC21" s="210" t="s">
        <v>282</v>
      </c>
      <c r="AD21" s="209" t="s">
        <v>272</v>
      </c>
      <c r="AE21" s="209" t="s">
        <v>283</v>
      </c>
      <c r="AF21" s="212" t="s">
        <v>273</v>
      </c>
      <c r="AG21" s="212" t="s">
        <v>284</v>
      </c>
      <c r="AH21" s="209" t="s">
        <v>274</v>
      </c>
      <c r="AI21" s="209" t="s">
        <v>285</v>
      </c>
      <c r="AJ21" s="211" t="s">
        <v>232</v>
      </c>
      <c r="AK21" s="398"/>
      <c r="AL21" s="398"/>
    </row>
    <row r="22" spans="1:38" ht="15" customHeight="1">
      <c r="A22" s="360">
        <v>1</v>
      </c>
      <c r="B22" s="399" t="s">
        <v>160</v>
      </c>
      <c r="C22" s="400" t="s">
        <v>233</v>
      </c>
      <c r="D22" s="401"/>
      <c r="E22" s="402" t="s">
        <v>234</v>
      </c>
      <c r="F22" s="399" t="s">
        <v>235</v>
      </c>
      <c r="G22" s="403">
        <v>1568937</v>
      </c>
      <c r="H22" s="403">
        <f aca="true" t="shared" si="9" ref="H22:H32">G22*$H$20</f>
        <v>58050.668999999994</v>
      </c>
      <c r="I22" s="403">
        <f aca="true" t="shared" si="10" ref="I22:I32">SUM(G22:H22)</f>
        <v>1626987.669</v>
      </c>
      <c r="J22" s="403">
        <v>52576</v>
      </c>
      <c r="K22" s="365">
        <f aca="true" t="shared" si="11" ref="K22:K32">J22*$H$20</f>
        <v>1945.312</v>
      </c>
      <c r="L22" s="365">
        <f aca="true" t="shared" si="12" ref="L22:L32">+J22+K22</f>
        <v>54521.312</v>
      </c>
      <c r="M22" s="364">
        <f aca="true" t="shared" si="13" ref="M22:M32">I22*12</f>
        <v>19523852.028</v>
      </c>
      <c r="N22" s="364">
        <f>+L22*12</f>
        <v>654255.744</v>
      </c>
      <c r="O22" s="364">
        <v>115534</v>
      </c>
      <c r="P22" s="364">
        <v>119464</v>
      </c>
      <c r="Q22" s="364">
        <f>SUM(M22:P22)</f>
        <v>20413105.772</v>
      </c>
      <c r="R22" s="404">
        <v>0.21</v>
      </c>
      <c r="S22" s="405">
        <f>+Q22*R22</f>
        <v>4286752.21212</v>
      </c>
      <c r="T22" s="404">
        <v>0.11</v>
      </c>
      <c r="U22" s="405">
        <f>+Q22*T22</f>
        <v>2245441.63492</v>
      </c>
      <c r="V22" s="404">
        <v>0.01</v>
      </c>
      <c r="W22" s="406">
        <f>+Q22*V22</f>
        <v>204131.05772</v>
      </c>
      <c r="X22" s="404">
        <v>0.01</v>
      </c>
      <c r="Y22" s="405">
        <f>+Q22*X22</f>
        <v>204131.05772</v>
      </c>
      <c r="Z22" s="404">
        <v>0.28</v>
      </c>
      <c r="AA22" s="405">
        <f>+Q22*Z22</f>
        <v>5715669.616160001</v>
      </c>
      <c r="AB22" s="404">
        <v>0.16</v>
      </c>
      <c r="AC22" s="405">
        <f>+Q22*AB22</f>
        <v>3266096.92352</v>
      </c>
      <c r="AD22" s="404">
        <v>0.05</v>
      </c>
      <c r="AE22" s="405">
        <f>+Q22*AD22</f>
        <v>1020655.2886000001</v>
      </c>
      <c r="AF22" s="407">
        <v>0.15</v>
      </c>
      <c r="AG22" s="408">
        <f>+Q22*AF22</f>
        <v>3061965.8658</v>
      </c>
      <c r="AH22" s="404">
        <v>0.02</v>
      </c>
      <c r="AI22" s="405">
        <f>+Q22*AH22</f>
        <v>408262.11544</v>
      </c>
      <c r="AJ22" s="205">
        <f>+R22+T22+V22+X22+Z22+AB22+AD22+AF22+AH22</f>
        <v>1.0000000000000002</v>
      </c>
      <c r="AK22" s="398"/>
      <c r="AL22" s="398"/>
    </row>
    <row r="23" spans="1:38" ht="15" customHeight="1">
      <c r="A23" s="360">
        <v>2</v>
      </c>
      <c r="B23" s="399" t="s">
        <v>160</v>
      </c>
      <c r="C23" s="409" t="s">
        <v>236</v>
      </c>
      <c r="D23" s="410"/>
      <c r="E23" s="399" t="s">
        <v>237</v>
      </c>
      <c r="F23" s="399" t="s">
        <v>235</v>
      </c>
      <c r="G23" s="403">
        <v>795195</v>
      </c>
      <c r="H23" s="403">
        <f t="shared" si="9"/>
        <v>29422.215</v>
      </c>
      <c r="I23" s="403">
        <f t="shared" si="10"/>
        <v>824617.215</v>
      </c>
      <c r="J23" s="403">
        <v>45186</v>
      </c>
      <c r="K23" s="365">
        <f t="shared" si="11"/>
        <v>1671.8819999999998</v>
      </c>
      <c r="L23" s="365">
        <f t="shared" si="12"/>
        <v>46857.882</v>
      </c>
      <c r="M23" s="364">
        <f t="shared" si="13"/>
        <v>9895406.58</v>
      </c>
      <c r="N23" s="364">
        <f aca="true" t="shared" si="14" ref="N23:N32">+L23*12</f>
        <v>562294.584</v>
      </c>
      <c r="O23" s="364">
        <v>118226</v>
      </c>
      <c r="P23" s="364">
        <v>119464</v>
      </c>
      <c r="Q23" s="364">
        <f aca="true" t="shared" si="15" ref="Q23:Q32">SUM(M23:P23)</f>
        <v>10695391.164</v>
      </c>
      <c r="R23" s="404">
        <v>0.36</v>
      </c>
      <c r="S23" s="405">
        <f aca="true" t="shared" si="16" ref="S23:S32">+Q23*R23</f>
        <v>3850340.81904</v>
      </c>
      <c r="T23" s="404">
        <v>0.09</v>
      </c>
      <c r="U23" s="405">
        <f aca="true" t="shared" si="17" ref="U23:U32">+Q23*T23</f>
        <v>962585.20476</v>
      </c>
      <c r="V23" s="404">
        <v>0.005</v>
      </c>
      <c r="W23" s="406">
        <f aca="true" t="shared" si="18" ref="W23:W32">+Q23*V23</f>
        <v>53476.95582</v>
      </c>
      <c r="X23" s="404">
        <v>0.005</v>
      </c>
      <c r="Y23" s="405">
        <f aca="true" t="shared" si="19" ref="Y23:Y32">+Q23*X23</f>
        <v>53476.95582</v>
      </c>
      <c r="Z23" s="404">
        <v>0.3</v>
      </c>
      <c r="AA23" s="405">
        <f aca="true" t="shared" si="20" ref="AA23:AA32">+Q23*Z23</f>
        <v>3208617.3492</v>
      </c>
      <c r="AB23" s="404">
        <v>0.08</v>
      </c>
      <c r="AC23" s="405">
        <f aca="true" t="shared" si="21" ref="AC23:AC32">+Q23*AB23</f>
        <v>855631.29312</v>
      </c>
      <c r="AD23" s="404">
        <v>0.01</v>
      </c>
      <c r="AE23" s="405">
        <f aca="true" t="shared" si="22" ref="AE23:AE32">+Q23*AD23</f>
        <v>106953.91164</v>
      </c>
      <c r="AF23" s="407">
        <v>0.1</v>
      </c>
      <c r="AG23" s="408">
        <f aca="true" t="shared" si="23" ref="AG23:AG32">+Q23*AF23</f>
        <v>1069539.1164000002</v>
      </c>
      <c r="AH23" s="404">
        <v>0.05</v>
      </c>
      <c r="AI23" s="405">
        <f aca="true" t="shared" si="24" ref="AI23:AI32">+Q23*AH23</f>
        <v>534769.5582000001</v>
      </c>
      <c r="AJ23" s="205">
        <f aca="true" t="shared" si="25" ref="AJ23:AJ32">+R23+T23+V23+X23+Z23+AB23+AD23+AF23+AH23</f>
        <v>1</v>
      </c>
      <c r="AK23" s="398"/>
      <c r="AL23" s="398"/>
    </row>
    <row r="24" spans="1:38" ht="15" customHeight="1">
      <c r="A24" s="360">
        <v>3</v>
      </c>
      <c r="B24" s="399" t="s">
        <v>160</v>
      </c>
      <c r="C24" s="409" t="s">
        <v>238</v>
      </c>
      <c r="D24" s="410"/>
      <c r="E24" s="399" t="s">
        <v>239</v>
      </c>
      <c r="F24" s="399" t="s">
        <v>235</v>
      </c>
      <c r="G24" s="403">
        <v>724699</v>
      </c>
      <c r="H24" s="403">
        <f t="shared" si="9"/>
        <v>26813.862999999998</v>
      </c>
      <c r="I24" s="403">
        <f t="shared" si="10"/>
        <v>751512.863</v>
      </c>
      <c r="J24" s="403">
        <v>17800</v>
      </c>
      <c r="K24" s="365">
        <f t="shared" si="11"/>
        <v>658.6</v>
      </c>
      <c r="L24" s="365">
        <f t="shared" si="12"/>
        <v>18458.6</v>
      </c>
      <c r="M24" s="364">
        <f t="shared" si="13"/>
        <v>9018154.356</v>
      </c>
      <c r="N24" s="364">
        <f t="shared" si="14"/>
        <v>221503.19999999998</v>
      </c>
      <c r="O24" s="364">
        <v>118226</v>
      </c>
      <c r="P24" s="364">
        <v>119464</v>
      </c>
      <c r="Q24" s="364">
        <f t="shared" si="15"/>
        <v>9477347.556</v>
      </c>
      <c r="R24" s="404">
        <v>0.13</v>
      </c>
      <c r="S24" s="405">
        <f t="shared" si="16"/>
        <v>1232055.18228</v>
      </c>
      <c r="T24" s="404">
        <v>0.07</v>
      </c>
      <c r="U24" s="405">
        <f t="shared" si="17"/>
        <v>663414.32892</v>
      </c>
      <c r="V24" s="404">
        <v>0.005</v>
      </c>
      <c r="W24" s="406">
        <f t="shared" si="18"/>
        <v>47386.73778</v>
      </c>
      <c r="X24" s="404">
        <v>0.005</v>
      </c>
      <c r="Y24" s="405">
        <f t="shared" si="19"/>
        <v>47386.73778</v>
      </c>
      <c r="Z24" s="404">
        <v>0.35</v>
      </c>
      <c r="AA24" s="405">
        <f t="shared" si="20"/>
        <v>3317071.6445999998</v>
      </c>
      <c r="AB24" s="404">
        <v>0.28</v>
      </c>
      <c r="AC24" s="405">
        <f t="shared" si="21"/>
        <v>2653657.31568</v>
      </c>
      <c r="AD24" s="404">
        <v>0.02</v>
      </c>
      <c r="AE24" s="405">
        <f t="shared" si="22"/>
        <v>189546.95112</v>
      </c>
      <c r="AF24" s="407">
        <v>0.15</v>
      </c>
      <c r="AG24" s="408">
        <f t="shared" si="23"/>
        <v>1421602.1334</v>
      </c>
      <c r="AH24" s="404">
        <v>0.005</v>
      </c>
      <c r="AI24" s="405">
        <f t="shared" si="24"/>
        <v>47386.73778</v>
      </c>
      <c r="AJ24" s="205">
        <f t="shared" si="25"/>
        <v>1.015</v>
      </c>
      <c r="AK24" s="398"/>
      <c r="AL24" s="398"/>
    </row>
    <row r="25" spans="1:38" ht="15" customHeight="1">
      <c r="A25" s="360">
        <v>4</v>
      </c>
      <c r="B25" s="399" t="s">
        <v>160</v>
      </c>
      <c r="C25" s="411" t="s">
        <v>240</v>
      </c>
      <c r="D25" s="412"/>
      <c r="E25" s="413" t="s">
        <v>241</v>
      </c>
      <c r="F25" s="413" t="s">
        <v>235</v>
      </c>
      <c r="G25" s="403">
        <v>891718</v>
      </c>
      <c r="H25" s="403">
        <f t="shared" si="9"/>
        <v>32993.566</v>
      </c>
      <c r="I25" s="403">
        <f t="shared" si="10"/>
        <v>924711.566</v>
      </c>
      <c r="J25" s="403">
        <v>21168</v>
      </c>
      <c r="K25" s="365">
        <f t="shared" si="11"/>
        <v>783.216</v>
      </c>
      <c r="L25" s="365">
        <f t="shared" si="12"/>
        <v>21951.216</v>
      </c>
      <c r="M25" s="364">
        <f t="shared" si="13"/>
        <v>11096538.792</v>
      </c>
      <c r="N25" s="364">
        <f t="shared" si="14"/>
        <v>263414.592</v>
      </c>
      <c r="O25" s="364">
        <v>118226</v>
      </c>
      <c r="P25" s="364">
        <v>119464</v>
      </c>
      <c r="Q25" s="364">
        <f t="shared" si="15"/>
        <v>11597643.384</v>
      </c>
      <c r="R25" s="404">
        <v>0.19</v>
      </c>
      <c r="S25" s="405">
        <f t="shared" si="16"/>
        <v>2203552.24296</v>
      </c>
      <c r="T25" s="404">
        <v>0.05</v>
      </c>
      <c r="U25" s="405">
        <f t="shared" si="17"/>
        <v>579882.1692</v>
      </c>
      <c r="V25" s="404">
        <v>0.01</v>
      </c>
      <c r="W25" s="406">
        <f t="shared" si="18"/>
        <v>115976.43384</v>
      </c>
      <c r="X25" s="404">
        <v>0.01</v>
      </c>
      <c r="Y25" s="405">
        <f t="shared" si="19"/>
        <v>115976.43384</v>
      </c>
      <c r="Z25" s="404">
        <v>0.58</v>
      </c>
      <c r="AA25" s="405">
        <f t="shared" si="20"/>
        <v>6726633.162719999</v>
      </c>
      <c r="AB25" s="404">
        <v>0.1</v>
      </c>
      <c r="AC25" s="405">
        <f t="shared" si="21"/>
        <v>1159764.3384</v>
      </c>
      <c r="AD25" s="404">
        <v>0.03</v>
      </c>
      <c r="AE25" s="405">
        <f t="shared" si="22"/>
        <v>347929.30152</v>
      </c>
      <c r="AF25" s="407">
        <v>0.02</v>
      </c>
      <c r="AG25" s="408">
        <f t="shared" si="23"/>
        <v>231952.86768</v>
      </c>
      <c r="AH25" s="404">
        <v>0.01</v>
      </c>
      <c r="AI25" s="405">
        <f t="shared" si="24"/>
        <v>115976.43384</v>
      </c>
      <c r="AJ25" s="205">
        <f t="shared" si="25"/>
        <v>1</v>
      </c>
      <c r="AK25" s="398"/>
      <c r="AL25" s="398"/>
    </row>
    <row r="26" spans="1:38" ht="15" customHeight="1">
      <c r="A26" s="360">
        <v>5</v>
      </c>
      <c r="B26" s="399" t="s">
        <v>160</v>
      </c>
      <c r="C26" s="411" t="s">
        <v>242</v>
      </c>
      <c r="D26" s="412"/>
      <c r="E26" s="413" t="s">
        <v>237</v>
      </c>
      <c r="F26" s="413" t="s">
        <v>235</v>
      </c>
      <c r="G26" s="403">
        <v>494978</v>
      </c>
      <c r="H26" s="403">
        <f t="shared" si="9"/>
        <v>18314.185999999998</v>
      </c>
      <c r="I26" s="403">
        <f t="shared" si="10"/>
        <v>513292.186</v>
      </c>
      <c r="J26" s="403">
        <v>9304</v>
      </c>
      <c r="K26" s="365">
        <f t="shared" si="11"/>
        <v>344.248</v>
      </c>
      <c r="L26" s="365">
        <f t="shared" si="12"/>
        <v>9648.248</v>
      </c>
      <c r="M26" s="364">
        <f t="shared" si="13"/>
        <v>6159506.232</v>
      </c>
      <c r="N26" s="364">
        <f t="shared" si="14"/>
        <v>115778.976</v>
      </c>
      <c r="O26" s="364">
        <v>118226</v>
      </c>
      <c r="P26" s="364">
        <v>235846</v>
      </c>
      <c r="Q26" s="364">
        <f t="shared" si="15"/>
        <v>6629357.208</v>
      </c>
      <c r="R26" s="404">
        <v>0.31</v>
      </c>
      <c r="S26" s="405">
        <f t="shared" si="16"/>
        <v>2055100.7344799999</v>
      </c>
      <c r="T26" s="404">
        <v>0.12</v>
      </c>
      <c r="U26" s="405">
        <f t="shared" si="17"/>
        <v>795522.8649599999</v>
      </c>
      <c r="V26" s="404">
        <v>0.01</v>
      </c>
      <c r="W26" s="406">
        <f t="shared" si="18"/>
        <v>66293.57208</v>
      </c>
      <c r="X26" s="404">
        <v>0.01</v>
      </c>
      <c r="Y26" s="405">
        <f t="shared" si="19"/>
        <v>66293.57208</v>
      </c>
      <c r="Z26" s="404">
        <v>0.26</v>
      </c>
      <c r="AA26" s="405">
        <f t="shared" si="20"/>
        <v>1723632.87408</v>
      </c>
      <c r="AB26" s="404">
        <v>0.18</v>
      </c>
      <c r="AC26" s="405">
        <f t="shared" si="21"/>
        <v>1193284.2974399999</v>
      </c>
      <c r="AD26" s="404">
        <v>0.05</v>
      </c>
      <c r="AE26" s="405">
        <f t="shared" si="22"/>
        <v>331467.8604</v>
      </c>
      <c r="AF26" s="407">
        <v>0.02</v>
      </c>
      <c r="AG26" s="408">
        <f t="shared" si="23"/>
        <v>132587.14416</v>
      </c>
      <c r="AH26" s="404">
        <v>0.04</v>
      </c>
      <c r="AI26" s="405">
        <f t="shared" si="24"/>
        <v>265174.28832</v>
      </c>
      <c r="AJ26" s="205">
        <f t="shared" si="25"/>
        <v>1</v>
      </c>
      <c r="AK26" s="398"/>
      <c r="AL26" s="398"/>
    </row>
    <row r="27" spans="1:38" ht="15" customHeight="1">
      <c r="A27" s="360">
        <v>6</v>
      </c>
      <c r="B27" s="399" t="s">
        <v>160</v>
      </c>
      <c r="C27" s="409" t="s">
        <v>243</v>
      </c>
      <c r="D27" s="410"/>
      <c r="E27" s="399" t="s">
        <v>244</v>
      </c>
      <c r="F27" s="399" t="s">
        <v>245</v>
      </c>
      <c r="G27" s="403">
        <v>894952</v>
      </c>
      <c r="H27" s="403">
        <f t="shared" si="9"/>
        <v>33113.224</v>
      </c>
      <c r="I27" s="403">
        <f t="shared" si="10"/>
        <v>928065.224</v>
      </c>
      <c r="J27" s="403">
        <v>51049</v>
      </c>
      <c r="K27" s="365">
        <f t="shared" si="11"/>
        <v>1888.8129999999999</v>
      </c>
      <c r="L27" s="365">
        <f t="shared" si="12"/>
        <v>52937.813</v>
      </c>
      <c r="M27" s="364">
        <f t="shared" si="13"/>
        <v>11136782.688000001</v>
      </c>
      <c r="N27" s="364">
        <f t="shared" si="14"/>
        <v>635253.756</v>
      </c>
      <c r="O27" s="364">
        <v>118226</v>
      </c>
      <c r="P27" s="364">
        <v>119464</v>
      </c>
      <c r="Q27" s="364">
        <f t="shared" si="15"/>
        <v>12009726.444000002</v>
      </c>
      <c r="R27" s="404">
        <v>0.3</v>
      </c>
      <c r="S27" s="405">
        <f t="shared" si="16"/>
        <v>3602917.9332000003</v>
      </c>
      <c r="T27" s="404">
        <v>0.05</v>
      </c>
      <c r="U27" s="405">
        <f t="shared" si="17"/>
        <v>600486.3222000002</v>
      </c>
      <c r="V27" s="404">
        <v>0</v>
      </c>
      <c r="W27" s="406">
        <f t="shared" si="18"/>
        <v>0</v>
      </c>
      <c r="X27" s="404">
        <v>0</v>
      </c>
      <c r="Y27" s="405">
        <f t="shared" si="19"/>
        <v>0</v>
      </c>
      <c r="Z27" s="404">
        <v>0.3</v>
      </c>
      <c r="AA27" s="405">
        <f t="shared" si="20"/>
        <v>3602917.9332000003</v>
      </c>
      <c r="AB27" s="404">
        <v>0.05</v>
      </c>
      <c r="AC27" s="405">
        <f t="shared" si="21"/>
        <v>600486.3222000002</v>
      </c>
      <c r="AD27" s="404">
        <v>0.15</v>
      </c>
      <c r="AE27" s="405">
        <f t="shared" si="22"/>
        <v>1801458.9666000002</v>
      </c>
      <c r="AF27" s="407">
        <v>0.2</v>
      </c>
      <c r="AG27" s="408">
        <f t="shared" si="23"/>
        <v>2401945.2888000007</v>
      </c>
      <c r="AH27" s="404">
        <v>0</v>
      </c>
      <c r="AI27" s="405">
        <f t="shared" si="24"/>
        <v>0</v>
      </c>
      <c r="AJ27" s="205">
        <f t="shared" si="25"/>
        <v>1.05</v>
      </c>
      <c r="AK27" s="398"/>
      <c r="AL27" s="398"/>
    </row>
    <row r="28" spans="1:38" ht="15" customHeight="1">
      <c r="A28" s="360">
        <v>7</v>
      </c>
      <c r="B28" s="399" t="s">
        <v>160</v>
      </c>
      <c r="C28" s="409" t="s">
        <v>246</v>
      </c>
      <c r="D28" s="410"/>
      <c r="E28" s="399" t="s">
        <v>247</v>
      </c>
      <c r="F28" s="399" t="s">
        <v>248</v>
      </c>
      <c r="G28" s="403">
        <v>1017769</v>
      </c>
      <c r="H28" s="403">
        <f t="shared" si="9"/>
        <v>37657.453</v>
      </c>
      <c r="I28" s="403">
        <f t="shared" si="10"/>
        <v>1055426.453</v>
      </c>
      <c r="J28" s="403">
        <v>54910</v>
      </c>
      <c r="K28" s="365">
        <f t="shared" si="11"/>
        <v>2031.6699999999998</v>
      </c>
      <c r="L28" s="365">
        <f t="shared" si="12"/>
        <v>56941.67</v>
      </c>
      <c r="M28" s="364">
        <f t="shared" si="13"/>
        <v>12665117.436</v>
      </c>
      <c r="N28" s="364">
        <f t="shared" si="14"/>
        <v>683300.04</v>
      </c>
      <c r="O28" s="364">
        <v>118226</v>
      </c>
      <c r="P28" s="364">
        <v>119464</v>
      </c>
      <c r="Q28" s="364">
        <f t="shared" si="15"/>
        <v>13586107.476</v>
      </c>
      <c r="R28" s="404">
        <v>0.02</v>
      </c>
      <c r="S28" s="405">
        <f t="shared" si="16"/>
        <v>271722.14952</v>
      </c>
      <c r="T28" s="404">
        <v>0.73</v>
      </c>
      <c r="U28" s="405">
        <f t="shared" si="17"/>
        <v>9917858.45748</v>
      </c>
      <c r="V28" s="404">
        <v>0</v>
      </c>
      <c r="W28" s="406">
        <f t="shared" si="18"/>
        <v>0</v>
      </c>
      <c r="X28" s="404">
        <v>0</v>
      </c>
      <c r="Y28" s="405">
        <f t="shared" si="19"/>
        <v>0</v>
      </c>
      <c r="Z28" s="404">
        <v>0.1</v>
      </c>
      <c r="AA28" s="405">
        <f t="shared" si="20"/>
        <v>1358610.7476000001</v>
      </c>
      <c r="AB28" s="404">
        <v>0.05</v>
      </c>
      <c r="AC28" s="405">
        <f t="shared" si="21"/>
        <v>679305.3738000001</v>
      </c>
      <c r="AD28" s="404">
        <v>0.05</v>
      </c>
      <c r="AE28" s="405">
        <f t="shared" si="22"/>
        <v>679305.3738000001</v>
      </c>
      <c r="AF28" s="407">
        <v>0.05</v>
      </c>
      <c r="AG28" s="408">
        <f t="shared" si="23"/>
        <v>679305.3738000001</v>
      </c>
      <c r="AH28" s="404">
        <v>0</v>
      </c>
      <c r="AI28" s="405">
        <f t="shared" si="24"/>
        <v>0</v>
      </c>
      <c r="AJ28" s="205">
        <f t="shared" si="25"/>
        <v>1</v>
      </c>
      <c r="AK28" s="398"/>
      <c r="AL28" s="398"/>
    </row>
    <row r="29" spans="1:38" ht="15" customHeight="1">
      <c r="A29" s="360">
        <v>8</v>
      </c>
      <c r="B29" s="399" t="s">
        <v>160</v>
      </c>
      <c r="C29" s="409" t="s">
        <v>249</v>
      </c>
      <c r="D29" s="410"/>
      <c r="E29" s="399" t="s">
        <v>250</v>
      </c>
      <c r="F29" s="399" t="s">
        <v>248</v>
      </c>
      <c r="G29" s="403">
        <v>627116</v>
      </c>
      <c r="H29" s="403">
        <f t="shared" si="9"/>
        <v>23203.291999999998</v>
      </c>
      <c r="I29" s="403">
        <f t="shared" si="10"/>
        <v>650319.292</v>
      </c>
      <c r="J29" s="403">
        <v>33533</v>
      </c>
      <c r="K29" s="365">
        <f t="shared" si="11"/>
        <v>1240.721</v>
      </c>
      <c r="L29" s="365">
        <f t="shared" si="12"/>
        <v>34773.721</v>
      </c>
      <c r="M29" s="364">
        <f t="shared" si="13"/>
        <v>7803831.504000001</v>
      </c>
      <c r="N29" s="364">
        <f t="shared" si="14"/>
        <v>417284.652</v>
      </c>
      <c r="O29" s="364">
        <v>114940</v>
      </c>
      <c r="P29" s="364">
        <v>235846</v>
      </c>
      <c r="Q29" s="364">
        <f t="shared" si="15"/>
        <v>8571902.156</v>
      </c>
      <c r="R29" s="404">
        <v>0.1</v>
      </c>
      <c r="S29" s="405">
        <f t="shared" si="16"/>
        <v>857190.2156</v>
      </c>
      <c r="T29" s="404">
        <v>0.5</v>
      </c>
      <c r="U29" s="405">
        <f t="shared" si="17"/>
        <v>4285951.078</v>
      </c>
      <c r="V29" s="404">
        <v>0</v>
      </c>
      <c r="W29" s="406">
        <f t="shared" si="18"/>
        <v>0</v>
      </c>
      <c r="X29" s="404">
        <v>0</v>
      </c>
      <c r="Y29" s="405">
        <f t="shared" si="19"/>
        <v>0</v>
      </c>
      <c r="Z29" s="404">
        <v>0.16</v>
      </c>
      <c r="AA29" s="405">
        <f t="shared" si="20"/>
        <v>1371504.34496</v>
      </c>
      <c r="AB29" s="404">
        <v>0.09</v>
      </c>
      <c r="AC29" s="405">
        <f t="shared" si="21"/>
        <v>771471.19404</v>
      </c>
      <c r="AD29" s="404">
        <v>0.06</v>
      </c>
      <c r="AE29" s="405">
        <f t="shared" si="22"/>
        <v>514314.12935999996</v>
      </c>
      <c r="AF29" s="407">
        <v>0.1</v>
      </c>
      <c r="AG29" s="408">
        <f t="shared" si="23"/>
        <v>857190.2156</v>
      </c>
      <c r="AH29" s="404">
        <v>0</v>
      </c>
      <c r="AI29" s="405">
        <f t="shared" si="24"/>
        <v>0</v>
      </c>
      <c r="AJ29" s="205">
        <f t="shared" si="25"/>
        <v>1.01</v>
      </c>
      <c r="AK29" s="398"/>
      <c r="AL29" s="398"/>
    </row>
    <row r="30" spans="1:38" ht="15" customHeight="1">
      <c r="A30" s="360">
        <v>9</v>
      </c>
      <c r="B30" s="399" t="s">
        <v>160</v>
      </c>
      <c r="C30" s="400" t="s">
        <v>251</v>
      </c>
      <c r="D30" s="410"/>
      <c r="E30" s="399" t="s">
        <v>252</v>
      </c>
      <c r="F30" s="399" t="s">
        <v>248</v>
      </c>
      <c r="G30" s="403">
        <v>942264</v>
      </c>
      <c r="H30" s="403">
        <f t="shared" si="9"/>
        <v>34863.768</v>
      </c>
      <c r="I30" s="403">
        <f t="shared" si="10"/>
        <v>977127.768</v>
      </c>
      <c r="J30" s="403">
        <v>22961</v>
      </c>
      <c r="K30" s="365">
        <f t="shared" si="11"/>
        <v>849.5569999999999</v>
      </c>
      <c r="L30" s="365">
        <f t="shared" si="12"/>
        <v>23810.557</v>
      </c>
      <c r="M30" s="364">
        <f t="shared" si="13"/>
        <v>11725533.216</v>
      </c>
      <c r="N30" s="364">
        <f t="shared" si="14"/>
        <v>285726.684</v>
      </c>
      <c r="O30" s="364">
        <v>118226</v>
      </c>
      <c r="P30" s="364">
        <v>119464</v>
      </c>
      <c r="Q30" s="364">
        <f t="shared" si="15"/>
        <v>12248949.9</v>
      </c>
      <c r="R30" s="404">
        <v>0.05</v>
      </c>
      <c r="S30" s="405">
        <f t="shared" si="16"/>
        <v>612447.495</v>
      </c>
      <c r="T30" s="404">
        <v>0.82</v>
      </c>
      <c r="U30" s="405">
        <f t="shared" si="17"/>
        <v>10044138.918</v>
      </c>
      <c r="V30" s="404">
        <v>0</v>
      </c>
      <c r="W30" s="406">
        <f t="shared" si="18"/>
        <v>0</v>
      </c>
      <c r="X30" s="404">
        <v>0</v>
      </c>
      <c r="Y30" s="405">
        <f t="shared" si="19"/>
        <v>0</v>
      </c>
      <c r="Z30" s="404">
        <v>0.07</v>
      </c>
      <c r="AA30" s="405">
        <f t="shared" si="20"/>
        <v>857426.4930000001</v>
      </c>
      <c r="AB30" s="404">
        <v>0.03</v>
      </c>
      <c r="AC30" s="405">
        <f t="shared" si="21"/>
        <v>367468.497</v>
      </c>
      <c r="AD30" s="404">
        <v>0.03</v>
      </c>
      <c r="AE30" s="405">
        <f t="shared" si="22"/>
        <v>367468.497</v>
      </c>
      <c r="AF30" s="407">
        <v>0</v>
      </c>
      <c r="AG30" s="408">
        <f t="shared" si="23"/>
        <v>0</v>
      </c>
      <c r="AH30" s="404">
        <v>0</v>
      </c>
      <c r="AI30" s="405">
        <f t="shared" si="24"/>
        <v>0</v>
      </c>
      <c r="AJ30" s="205">
        <f t="shared" si="25"/>
        <v>1</v>
      </c>
      <c r="AK30" s="398"/>
      <c r="AL30" s="398"/>
    </row>
    <row r="31" spans="1:38" ht="15" customHeight="1">
      <c r="A31" s="360">
        <v>10</v>
      </c>
      <c r="B31" s="399" t="s">
        <v>160</v>
      </c>
      <c r="C31" s="414" t="s">
        <v>253</v>
      </c>
      <c r="D31" s="415"/>
      <c r="E31" s="399" t="s">
        <v>254</v>
      </c>
      <c r="F31" s="399" t="s">
        <v>248</v>
      </c>
      <c r="G31" s="403">
        <v>517730</v>
      </c>
      <c r="H31" s="403">
        <f t="shared" si="9"/>
        <v>19156.01</v>
      </c>
      <c r="I31" s="403">
        <f t="shared" si="10"/>
        <v>536886.01</v>
      </c>
      <c r="J31" s="403">
        <v>29161</v>
      </c>
      <c r="K31" s="365">
        <f t="shared" si="11"/>
        <v>1078.9569999999999</v>
      </c>
      <c r="L31" s="365">
        <f t="shared" si="12"/>
        <v>30239.957</v>
      </c>
      <c r="M31" s="364">
        <f t="shared" si="13"/>
        <v>6442632.12</v>
      </c>
      <c r="N31" s="364">
        <f t="shared" si="14"/>
        <v>362879.484</v>
      </c>
      <c r="O31" s="364">
        <v>117538</v>
      </c>
      <c r="P31" s="364">
        <v>235846</v>
      </c>
      <c r="Q31" s="364">
        <f t="shared" si="15"/>
        <v>7158895.604</v>
      </c>
      <c r="R31" s="416">
        <v>0.1</v>
      </c>
      <c r="S31" s="405">
        <f t="shared" si="16"/>
        <v>715889.5604000001</v>
      </c>
      <c r="T31" s="404">
        <v>0.9</v>
      </c>
      <c r="U31" s="405">
        <f t="shared" si="17"/>
        <v>6443006.0436</v>
      </c>
      <c r="V31" s="416">
        <v>0</v>
      </c>
      <c r="W31" s="406">
        <f t="shared" si="18"/>
        <v>0</v>
      </c>
      <c r="X31" s="404">
        <v>0</v>
      </c>
      <c r="Y31" s="405">
        <f t="shared" si="19"/>
        <v>0</v>
      </c>
      <c r="Z31" s="404">
        <v>0</v>
      </c>
      <c r="AA31" s="405">
        <f t="shared" si="20"/>
        <v>0</v>
      </c>
      <c r="AB31" s="404">
        <v>0</v>
      </c>
      <c r="AC31" s="405">
        <f t="shared" si="21"/>
        <v>0</v>
      </c>
      <c r="AD31" s="404">
        <v>0</v>
      </c>
      <c r="AE31" s="405">
        <f t="shared" si="22"/>
        <v>0</v>
      </c>
      <c r="AF31" s="407">
        <v>0</v>
      </c>
      <c r="AG31" s="408">
        <f t="shared" si="23"/>
        <v>0</v>
      </c>
      <c r="AH31" s="404">
        <v>0</v>
      </c>
      <c r="AI31" s="405">
        <f t="shared" si="24"/>
        <v>0</v>
      </c>
      <c r="AJ31" s="205">
        <f t="shared" si="25"/>
        <v>1</v>
      </c>
      <c r="AK31" s="398"/>
      <c r="AL31" s="398"/>
    </row>
    <row r="32" spans="1:38" ht="15" customHeight="1">
      <c r="A32" s="360">
        <v>11</v>
      </c>
      <c r="B32" s="399" t="s">
        <v>160</v>
      </c>
      <c r="C32" s="400" t="s">
        <v>255</v>
      </c>
      <c r="D32" s="410"/>
      <c r="E32" s="399" t="s">
        <v>256</v>
      </c>
      <c r="F32" s="399" t="s">
        <v>248</v>
      </c>
      <c r="G32" s="403">
        <v>562396</v>
      </c>
      <c r="H32" s="403">
        <f t="shared" si="9"/>
        <v>20808.652</v>
      </c>
      <c r="I32" s="403">
        <f t="shared" si="10"/>
        <v>583204.652</v>
      </c>
      <c r="J32" s="403">
        <v>13725</v>
      </c>
      <c r="K32" s="365">
        <f t="shared" si="11"/>
        <v>507.825</v>
      </c>
      <c r="L32" s="365">
        <f t="shared" si="12"/>
        <v>14232.825</v>
      </c>
      <c r="M32" s="385">
        <f t="shared" si="13"/>
        <v>6998455.824</v>
      </c>
      <c r="N32" s="385">
        <f t="shared" si="14"/>
        <v>170793.90000000002</v>
      </c>
      <c r="O32" s="385">
        <v>114940</v>
      </c>
      <c r="P32" s="385">
        <v>235846</v>
      </c>
      <c r="Q32" s="364">
        <f t="shared" si="15"/>
        <v>7520035.724</v>
      </c>
      <c r="R32" s="404">
        <v>0.09</v>
      </c>
      <c r="S32" s="417">
        <f t="shared" si="16"/>
        <v>676803.21516</v>
      </c>
      <c r="T32" s="404">
        <v>0.53</v>
      </c>
      <c r="U32" s="405">
        <f t="shared" si="17"/>
        <v>3985618.9337200006</v>
      </c>
      <c r="V32" s="416">
        <v>0</v>
      </c>
      <c r="W32" s="406">
        <f t="shared" si="18"/>
        <v>0</v>
      </c>
      <c r="X32" s="404">
        <v>0</v>
      </c>
      <c r="Y32" s="405">
        <f t="shared" si="19"/>
        <v>0</v>
      </c>
      <c r="Z32" s="404">
        <v>0.2</v>
      </c>
      <c r="AA32" s="405">
        <f t="shared" si="20"/>
        <v>1504007.1448000001</v>
      </c>
      <c r="AB32" s="404">
        <v>0.05</v>
      </c>
      <c r="AC32" s="405">
        <f t="shared" si="21"/>
        <v>376001.78620000003</v>
      </c>
      <c r="AD32" s="404">
        <v>0.05</v>
      </c>
      <c r="AE32" s="405">
        <f t="shared" si="22"/>
        <v>376001.78620000003</v>
      </c>
      <c r="AF32" s="407">
        <v>0.1</v>
      </c>
      <c r="AG32" s="408">
        <f t="shared" si="23"/>
        <v>752003.5724000001</v>
      </c>
      <c r="AH32" s="404">
        <v>0</v>
      </c>
      <c r="AI32" s="405">
        <f t="shared" si="24"/>
        <v>0</v>
      </c>
      <c r="AJ32" s="205">
        <f t="shared" si="25"/>
        <v>1.0200000000000002</v>
      </c>
      <c r="AK32" s="398"/>
      <c r="AL32" s="398"/>
    </row>
    <row r="33" spans="1:35" ht="15">
      <c r="A33" s="418"/>
      <c r="B33" s="419"/>
      <c r="C33" s="420"/>
      <c r="D33" s="420"/>
      <c r="E33" s="421"/>
      <c r="F33" s="421"/>
      <c r="G33" s="422"/>
      <c r="H33" s="422"/>
      <c r="I33" s="422"/>
      <c r="J33" s="422"/>
      <c r="K33" s="422"/>
      <c r="L33" s="422"/>
      <c r="M33" s="206">
        <f>SUM(M22:M32)</f>
        <v>112465810.77600001</v>
      </c>
      <c r="N33" s="206">
        <f>SUM(N22:N32)</f>
        <v>4372485.612</v>
      </c>
      <c r="O33" s="423">
        <f>SUM(O22:O32)</f>
        <v>1290534</v>
      </c>
      <c r="P33" s="423">
        <f>SUM(P22:P32)</f>
        <v>1779632</v>
      </c>
      <c r="Q33" s="423">
        <f>SUM(Q22:Q32)</f>
        <v>119908462.38800001</v>
      </c>
      <c r="R33" s="424"/>
      <c r="S33" s="208">
        <f>SUM(S22:S32)</f>
        <v>20364771.759760004</v>
      </c>
      <c r="U33" s="208">
        <f>SUM(U22:U32)</f>
        <v>40523905.95576</v>
      </c>
      <c r="W33" s="208">
        <f>SUM(W22:W32)</f>
        <v>487264.75724000006</v>
      </c>
      <c r="Y33" s="208">
        <f>SUM(Y22:Y32)</f>
        <v>487264.75724000006</v>
      </c>
      <c r="AA33" s="208">
        <f>SUM(AA22:AA32)</f>
        <v>29386091.31032</v>
      </c>
      <c r="AC33" s="208">
        <f>SUM(AC22:AC32)</f>
        <v>11923167.3414</v>
      </c>
      <c r="AE33" s="208">
        <f>SUM(AE22:AE32)</f>
        <v>5735102.06624</v>
      </c>
      <c r="AG33" s="213">
        <f>SUM(AG22:AG32)</f>
        <v>10608091.578040002</v>
      </c>
      <c r="AI33" s="208">
        <f>SUM(AI22:AI32)</f>
        <v>1371569.1335800001</v>
      </c>
    </row>
    <row r="34" ht="12"/>
    <row r="35" ht="12"/>
    <row r="36" ht="12"/>
    <row r="37" ht="12"/>
    <row r="38" ht="12"/>
  </sheetData>
  <sheetProtection password="C581" sheet="1" objects="1" scenarios="1"/>
  <mergeCells count="17">
    <mergeCell ref="C31:D31"/>
    <mergeCell ref="C24:D24"/>
    <mergeCell ref="C25:D25"/>
    <mergeCell ref="C21:D21"/>
    <mergeCell ref="C22:D22"/>
    <mergeCell ref="C32:D32"/>
    <mergeCell ref="C26:D26"/>
    <mergeCell ref="C27:D27"/>
    <mergeCell ref="C28:D28"/>
    <mergeCell ref="C29:D29"/>
    <mergeCell ref="C30:D30"/>
    <mergeCell ref="D2:E2"/>
    <mergeCell ref="D4:E4"/>
    <mergeCell ref="D5:E5"/>
    <mergeCell ref="D6:E6"/>
    <mergeCell ref="D10:E10"/>
    <mergeCell ref="C23:D23"/>
  </mergeCells>
  <dataValidations count="2">
    <dataValidation type="list" allowBlank="1" showInputMessage="1" showErrorMessage="1" sqref="B18 B22:B33 B16 B3:B11">
      <formula1>"BIENIQUE,BIENVALP,DELBIENSAN,BIENTALC,DELBIENMONTT,BIENMAG,DELBIENWILL"</formula1>
    </dataValidation>
    <dataValidation type="list" allowBlank="1" showInputMessage="1" showErrorMessage="1" sqref="C18">
      <formula1>"C.H. CALETA ANGAMOS, C.H. RADA IQUIQUE, CABAÑAS HORNITOS, CABAÑAS MAMIÑA, C.R. HUAYQUIQUE, C.R. ARICA"</formula1>
    </dataValidation>
  </dataValidation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35278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direbien_director</dc:creator>
  <cp:keywords/>
  <dc:description/>
  <cp:lastModifiedBy>lmondaca</cp:lastModifiedBy>
  <cp:lastPrinted>2017-05-02T18:34:28Z</cp:lastPrinted>
  <dcterms:created xsi:type="dcterms:W3CDTF">2004-08-23T01:48:25Z</dcterms:created>
  <dcterms:modified xsi:type="dcterms:W3CDTF">2017-12-12T18:05:13Z</dcterms:modified>
  <cp:category/>
  <cp:version/>
  <cp:contentType/>
  <cp:contentStatus/>
  <cp:revision>37</cp:revision>
</cp:coreProperties>
</file>