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4496" windowHeight="9240" tabRatio="749" activeTab="0"/>
  </bookViews>
  <sheets>
    <sheet name="Ap. 2 Ingresos C. Benef." sheetId="1" r:id="rId1"/>
    <sheet name="Ap. 3 Costos Directos" sheetId="2" r:id="rId2"/>
    <sheet name="Ap. 4 Costos Indirectos" sheetId="3" r:id="rId3"/>
    <sheet name="Ap. 5 Tarifado " sheetId="4" r:id="rId4"/>
    <sheet name="Ap. 1 Est. Precios" sheetId="5" r:id="rId5"/>
    <sheet name="Hoja1" sheetId="6" r:id="rId6"/>
  </sheets>
  <externalReferences>
    <externalReference r:id="rId9"/>
    <externalReference r:id="rId10"/>
  </externalReferences>
  <definedNames>
    <definedName name="_xlnm.Print_Area" localSheetId="0">'Ap. 2 Ingresos C. Benef.'!$A$1:$O$27</definedName>
    <definedName name="_xlnm.Print_Area" localSheetId="1">'Ap. 3 Costos Directos'!$A$1:$S$94</definedName>
    <definedName name="_xlnm.Print_Area" localSheetId="2">'Ap. 4 Costos Indirectos'!$A$1:$K$54</definedName>
    <definedName name="_xlnm.Print_Area" localSheetId="3">'Ap. 5 Tarifado '!$A$1:$J$12</definedName>
    <definedName name="Excel_BuiltIn_Print_Area_2_1">'Ap. 3 Costos Directos'!$A$1:$H$66</definedName>
    <definedName name="Excel_BuiltIn_Print_Titles_4">'Ap. 5 Tarifado '!#REF!</definedName>
    <definedName name="Excel_BuiltIn_Print_Titles_5">#REF!</definedName>
    <definedName name="_xlnm.Print_Titles" localSheetId="0">'Ap. 2 Ingresos C. Benef.'!$1:$17</definedName>
    <definedName name="_xlnm.Print_Titles" localSheetId="1">'Ap. 3 Costos Directos'!$1:$8</definedName>
    <definedName name="_xlnm.Print_Titles" localSheetId="2">'Ap. 4 Costos Indirectos'!$7:$8</definedName>
  </definedNames>
  <calcPr fullCalcOnLoad="1"/>
</workbook>
</file>

<file path=xl/sharedStrings.xml><?xml version="1.0" encoding="utf-8"?>
<sst xmlns="http://schemas.openxmlformats.org/spreadsheetml/2006/main" count="296" uniqueCount="245">
  <si>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</si>
  <si>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</si>
  <si>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</si>
  <si>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</si>
  <si>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</si>
  <si>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</si>
  <si>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</si>
  <si>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</si>
  <si>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</si>
  <si>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</si>
  <si>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</si>
  <si>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</si>
  <si>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DETALLE DE INGRESOS Y COSTOS DE LOS CENTROS DE BENEFICIO EDUCACIONALES</t>
  </si>
  <si>
    <t>Centro Beneficio</t>
  </si>
  <si>
    <t>Prestación [Unidad]</t>
  </si>
  <si>
    <t>Cálculo Ingreso</t>
  </si>
  <si>
    <t>Matrícula</t>
  </si>
  <si>
    <t>Mensualidad</t>
  </si>
  <si>
    <t>Casos Especiales</t>
  </si>
  <si>
    <t>Ingreso Anual por DL 3.500</t>
  </si>
  <si>
    <t>Ingresos
Matrícula</t>
  </si>
  <si>
    <t>Ingresos
Mensualidad</t>
  </si>
  <si>
    <t xml:space="preserve">Total Anual </t>
  </si>
  <si>
    <t>Tarifa [$/U]</t>
  </si>
  <si>
    <t>Unid. Anuales [Nr]</t>
  </si>
  <si>
    <t>Ingreso Anual [$]</t>
  </si>
  <si>
    <t>Jardín [Jornada Completa]</t>
  </si>
  <si>
    <t>Todos las Prestaciones</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</si>
  <si>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</si>
  <si>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</si>
  <si>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</si>
  <si>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</si>
  <si>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</si>
  <si>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</si>
  <si>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</si>
  <si>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</si>
  <si>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</si>
  <si>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</si>
  <si>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</si>
  <si>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</si>
  <si>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</si>
  <si>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</si>
  <si>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</si>
  <si>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</si>
  <si>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</si>
  <si>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</si>
  <si>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</si>
  <si>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</si>
  <si>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</si>
  <si>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</si>
  <si>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</si>
  <si>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</si>
  <si>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</si>
  <si>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</si>
  <si>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</si>
  <si>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</si>
  <si>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</si>
  <si>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</si>
  <si>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 en Retiro</t>
  </si>
  <si>
    <t>Personal</t>
  </si>
  <si>
    <t>Sueldos y Sobresueldos (Personal Estable)</t>
  </si>
  <si>
    <t>Aportes Patronales</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</si>
  <si>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</si>
  <si>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</si>
  <si>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</si>
  <si>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</si>
  <si>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</si>
  <si>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</si>
  <si>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</si>
  <si>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</si>
  <si>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</si>
  <si>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</si>
  <si>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</si>
  <si>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</si>
  <si>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</si>
  <si>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</si>
  <si>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</si>
  <si>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</si>
  <si>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</si>
  <si>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</si>
  <si>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</si>
  <si>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</si>
  <si>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</si>
  <si>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</si>
  <si>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</si>
  <si>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</si>
  <si>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</si>
  <si>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</si>
  <si>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</si>
  <si>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</si>
  <si>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</si>
  <si>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</si>
  <si>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</si>
  <si>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</si>
  <si>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</si>
  <si>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</si>
  <si>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</si>
  <si>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</si>
  <si>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</si>
  <si>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</si>
  <si>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</si>
  <si>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</si>
  <si>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</si>
  <si>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</si>
  <si>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</si>
  <si>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</si>
  <si>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</si>
  <si>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</si>
  <si>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</si>
  <si>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</si>
  <si>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</si>
  <si>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</si>
  <si>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</si>
  <si>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</si>
  <si>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</si>
  <si>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</si>
  <si>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</si>
  <si>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</si>
  <si>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</si>
  <si>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</si>
  <si>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</si>
  <si>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</si>
  <si>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</si>
  <si>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</si>
  <si>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</si>
  <si>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</si>
  <si>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</si>
  <si>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</si>
  <si>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</si>
  <si>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Materiales de Apoyo Educativo</t>
  </si>
  <si>
    <t>Personal por reemplazo (reemplazos EAC o EC no FF.PP. puesto que estos reemplazos se pagan con el sueldo del reemplazado)</t>
  </si>
  <si>
    <t xml:space="preserve">Electricidad </t>
  </si>
  <si>
    <t>Muebles para implementación de sala</t>
  </si>
  <si>
    <r>
      <t xml:space="preserve">Personal por reemplazo </t>
    </r>
    <r>
      <rPr>
        <sz val="8"/>
        <color indexed="8"/>
        <rFont val="Arial Narrow"/>
        <family val="2"/>
      </rPr>
      <t>(reemplazos EAC o EC no FF.PP., estos reemplazos se pagan con el sueldo del reemplazado)</t>
    </r>
  </si>
  <si>
    <t xml:space="preserve"> Sueldos y Sobresueldos (Personal Estable)</t>
  </si>
  <si>
    <t xml:space="preserve"> Aportes Patronales</t>
  </si>
  <si>
    <t xml:space="preserve"> Alumnos en Práctica</t>
  </si>
  <si>
    <t xml:space="preserve"> Aguinaldos y Bonos (septiembre, diciembre, otros bonos)</t>
  </si>
  <si>
    <t xml:space="preserve"> Gasto de Alimentación del Personal</t>
  </si>
  <si>
    <t xml:space="preserve"> Finiquitos e indemnizaciones</t>
  </si>
  <si>
    <t xml:space="preserve"> Viáticos (Ej. Comisiones de servicio, reuniones, revistas a centros, etc.)</t>
  </si>
  <si>
    <t xml:space="preserve"> Sala Cuna Personal Ley 18.712 (obligación legal funcionarios contratados con hijos menores de 2 años)</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</si>
  <si>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</si>
  <si>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</si>
  <si>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</si>
  <si>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</si>
  <si>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</si>
  <si>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</si>
  <si>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</si>
  <si>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</si>
  <si>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</si>
  <si>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</si>
  <si>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</si>
  <si>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</si>
  <si>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</si>
  <si>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</si>
  <si>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</si>
  <si>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</si>
  <si>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</si>
  <si>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</si>
  <si>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</si>
  <si>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</si>
  <si>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</si>
  <si>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</si>
  <si>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</si>
  <si>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</si>
  <si>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JARDIN INFANTIL "OLITAS DE MAR"</t>
  </si>
  <si>
    <t xml:space="preserve">TOTAL  DELBIENSAN </t>
  </si>
  <si>
    <t>DELBIENSAN</t>
  </si>
  <si>
    <t>Mantenimiento y Reparaciones de Mobiliarios y Otros (Mantenimiento y reparación mobiliario salas)</t>
  </si>
  <si>
    <t xml:space="preserve">Mantenimiento y Reparaciones de Otras Maquinarias y Equipos </t>
  </si>
  <si>
    <t>Productos Químicos (Ej. recarga de extintores)</t>
  </si>
  <si>
    <t>Servicios de Arriendo de Máquinas y Equipos</t>
  </si>
  <si>
    <t xml:space="preserve">Otros Gastos </t>
  </si>
  <si>
    <t>Pasajes, Fletes y Bodegajes (Ej. Movilizaciòn, locomoción, peajes,etc)</t>
  </si>
  <si>
    <t xml:space="preserve"> Otros Gastos (Provisiones, Mermas  y Castigos)</t>
  </si>
  <si>
    <t>Servicio de entretención para niños (ACTIV. EXTRAPROG.)</t>
  </si>
  <si>
    <t>APOYO DE VIDA</t>
  </si>
  <si>
    <t>Se considera impresión de libretas e informes.</t>
  </si>
  <si>
    <t>Ed. De Párvulos</t>
  </si>
  <si>
    <t>Bono Término de Conflicto</t>
  </si>
  <si>
    <t>Técnicos</t>
  </si>
  <si>
    <t>Aguinaldos y Bonos de Vac.</t>
  </si>
  <si>
    <t>AGUINALDO</t>
  </si>
  <si>
    <t>Remuneración Mensual</t>
  </si>
  <si>
    <t>BONO VACACIONES</t>
  </si>
  <si>
    <t>Remuneración Anual</t>
  </si>
  <si>
    <t>TOTAL</t>
  </si>
  <si>
    <t>Reajuste</t>
  </si>
  <si>
    <t>PROYECCIÓN IPC</t>
  </si>
  <si>
    <t>Ingresos Escuela de Verano</t>
  </si>
  <si>
    <t>ING. ESCUELA VERANO</t>
  </si>
  <si>
    <t>2 cajas tonner negro y 2 cajas tonner color (6 unidades cada caja)</t>
  </si>
  <si>
    <t>Considera reposición 05 botiquines ( termometros, Bialcohol, algodón, povidona, árnica)</t>
  </si>
  <si>
    <t>Personal Servicio Activo Armada y otras FFAA</t>
  </si>
  <si>
    <t>Gendarmeria y PDI</t>
  </si>
  <si>
    <t>REAJUSTE</t>
  </si>
  <si>
    <t xml:space="preserve">OCUPACION </t>
  </si>
  <si>
    <t>TARIFAS 2015</t>
  </si>
  <si>
    <t>TARIFAS 2016</t>
  </si>
  <si>
    <t>OCUPACION                      2016</t>
  </si>
  <si>
    <t>OCUPACION            2015</t>
  </si>
  <si>
    <r>
      <t>Jardín [Jornada Completa]</t>
    </r>
    <r>
      <rPr>
        <b/>
        <sz val="14"/>
        <color indexed="10"/>
        <rFont val="Arial Narrow"/>
        <family val="2"/>
      </rPr>
      <t xml:space="preserve">  64</t>
    </r>
  </si>
  <si>
    <r>
      <t>Jornada Completa</t>
    </r>
    <r>
      <rPr>
        <b/>
        <sz val="14"/>
        <color indexed="10"/>
        <rFont val="Arial Narrow"/>
        <family val="2"/>
      </rPr>
      <t xml:space="preserve">   62</t>
    </r>
  </si>
  <si>
    <r>
      <t xml:space="preserve">Media Jornada    </t>
    </r>
    <r>
      <rPr>
        <b/>
        <sz val="14"/>
        <color indexed="10"/>
        <rFont val="Arial Narrow"/>
        <family val="2"/>
      </rPr>
      <t>4</t>
    </r>
  </si>
  <si>
    <r>
      <t xml:space="preserve">Media Jornada con Colación y Almuerzo </t>
    </r>
    <r>
      <rPr>
        <sz val="16"/>
        <color indexed="10"/>
        <rFont val="Arial Narrow"/>
        <family val="2"/>
      </rPr>
      <t xml:space="preserve"> </t>
    </r>
    <r>
      <rPr>
        <b/>
        <sz val="14"/>
        <color indexed="10"/>
        <rFont val="Arial Narrow"/>
        <family val="2"/>
      </rPr>
      <t>4</t>
    </r>
  </si>
  <si>
    <r>
      <t xml:space="preserve">Media Jornada    </t>
    </r>
    <r>
      <rPr>
        <b/>
        <sz val="14"/>
        <color indexed="10"/>
        <rFont val="Arial Narrow"/>
        <family val="2"/>
      </rPr>
      <t>8</t>
    </r>
  </si>
  <si>
    <r>
      <t>Jornada Completa</t>
    </r>
    <r>
      <rPr>
        <b/>
        <sz val="14"/>
        <color indexed="10"/>
        <rFont val="Arial Narrow"/>
        <family val="2"/>
      </rPr>
      <t xml:space="preserve">   63</t>
    </r>
  </si>
  <si>
    <r>
      <t xml:space="preserve">Media Jornada con Colación y Almuerzo </t>
    </r>
    <r>
      <rPr>
        <sz val="16"/>
        <color indexed="10"/>
        <rFont val="Arial Narrow"/>
        <family val="2"/>
      </rPr>
      <t xml:space="preserve"> </t>
    </r>
    <r>
      <rPr>
        <b/>
        <sz val="14"/>
        <color indexed="10"/>
        <rFont val="Arial Narrow"/>
        <family val="2"/>
      </rPr>
      <t>6</t>
    </r>
  </si>
  <si>
    <r>
      <t xml:space="preserve">Jardín [Media Jornada]  </t>
    </r>
    <r>
      <rPr>
        <b/>
        <sz val="14"/>
        <color indexed="10"/>
        <rFont val="Arial Narrow"/>
        <family val="2"/>
      </rPr>
      <t>8</t>
    </r>
  </si>
  <si>
    <r>
      <t xml:space="preserve">Jardín [Media Jornada con Colación y Almuerzo]  </t>
    </r>
    <r>
      <rPr>
        <b/>
        <sz val="14"/>
        <color indexed="10"/>
        <rFont val="Arial Narrow"/>
        <family val="2"/>
      </rPr>
      <t>7</t>
    </r>
  </si>
  <si>
    <t>Remuneración anual 2017</t>
  </si>
  <si>
    <t>SUELDOS</t>
  </si>
  <si>
    <t>APORTE PATRONAL</t>
  </si>
  <si>
    <t>Se considera provisión de fondos del 1% sobre remuneración anual 2017 proyectada</t>
  </si>
  <si>
    <t>Valor ración proyectada 2017 $ 1.730</t>
  </si>
  <si>
    <t>Considera delantal y buzo para 14 personas ($22.000 c/u)</t>
  </si>
  <si>
    <t>Considera combustible y lubricantes para máquina de cortar pasto</t>
  </si>
  <si>
    <t>Se considera servicio de control de plagas y desratización costo mensual $ 80.000.-</t>
  </si>
  <si>
    <t>Considera reposición de 30 bandejas ($3,500 c/u)</t>
  </si>
  <si>
    <t>Pintado interior de salas</t>
  </si>
  <si>
    <t>Se consideran $1.000 mensuales por cada niño (79)</t>
  </si>
  <si>
    <t>Considera 2 alumnos en practica por 8 meses y 8 FP por 11 meses</t>
  </si>
  <si>
    <t>Considera recarga de 4 extintores $20.000 c/u</t>
  </si>
  <si>
    <t>Se considera contratación de servicio de Internet con un costo mensual de $ 35.000</t>
  </si>
  <si>
    <t>Valor año 2016: $646.996</t>
  </si>
  <si>
    <t>Manipuladora</t>
  </si>
  <si>
    <t>DOTACION (9)</t>
  </si>
  <si>
    <t>JARDIN INFANTIL "FAROLITOS" (EJERCITO)</t>
  </si>
  <si>
    <t>JARDIN INFANTIL "LOS DELFINES" (ARMADA / PRIZONA)</t>
  </si>
  <si>
    <t>JARDIN INFANTIL "POPEYE" (PARTICULAR)</t>
  </si>
  <si>
    <t>JARDIN INFANTIL "BILIBRI" (PARTICULAR)</t>
  </si>
  <si>
    <t>Valor Raciión $ 553,28, Se considera a 71 párvulos con alimentación por 10 meses, más 22 párvulos escuela de verana por 01 mes. (Adquisición de por compras realizadas en  supermercado, verduleria, y mercado público)</t>
  </si>
  <si>
    <t>Jardinero</t>
  </si>
  <si>
    <t>Aporte mensual área Administrativa</t>
  </si>
  <si>
    <t>Bono Término de Conflicto Jardinero</t>
  </si>
  <si>
    <t>Aguinaldos y Bonos de Vac. Jardinero</t>
  </si>
  <si>
    <t xml:space="preserve">DOTACION </t>
  </si>
  <si>
    <t>Útiles de aseo de dependencias; baños, salas, cocina, áreas comunes, año 2015 gasto total $ 1.300.000 (se refleja menor gasto en contabilidad por aporte extraordinario de asig. AFL otras Reparticiones), Gasto a la fecha $ 2.300.000, se proyecta gasto al cierre 2016 $ 2.800.000, para el 2017 se reajusta en un 4,2%</t>
  </si>
  <si>
    <t>Asistencia de 01 Educadora a Reunión Anual de Directoras (3 c/p y 1s/p), según valores autorizados por contralorias reajustados en un 3,2%</t>
  </si>
  <si>
    <t>se rebajan 2M</t>
  </si>
  <si>
    <t>se elimina delantal</t>
  </si>
  <si>
    <t>$6.400 POR 79 NIÑOS</t>
  </si>
  <si>
    <t>curso capacitación para personal</t>
  </si>
  <si>
    <t>material didactico</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</si>
</sst>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quot;-$&quot;* #,##0.00_-;_-\$* \-??_-;_-@_-"/>
    <numFmt numFmtId="165" formatCode="_-\$* #,##0_-;&quot;-$&quot;* #,##0_-;_-\$* \-_-;_-@_-"/>
    <numFmt numFmtId="166" formatCode="\$#,##0;[Red]&quot;-$&quot;#,##0"/>
    <numFmt numFmtId="167" formatCode="\$#,##0_);[Red]&quot;($&quot;#,##0\)"/>
    <numFmt numFmtId="168" formatCode="_-* #,##0.00_-;\-* #,##0.00_-;_-* \-??_-;_-@_-"/>
    <numFmt numFmtId="169" formatCode="_-* #,##0.0_-;\-* #,##0.0_-;_-* \-??_-;_-@_-"/>
    <numFmt numFmtId="170" formatCode="_-* #,##0_-;\-* #,##0_-;_-* \-??_-;_-@_-"/>
    <numFmt numFmtId="171" formatCode="_(* #,##0_);_(* \(#,##0\);_(* &quot;-&quot;_);_(@_)"/>
    <numFmt numFmtId="172" formatCode="_-&quot;$&quot;* #,##0.00_-;\-&quot;$&quot;* #,##0.00_-;_-&quot;$&quot;* &quot;-&quot;??_-;_-@_-"/>
    <numFmt numFmtId="173" formatCode="&quot;$&quot;#,##0_);[Red]\(&quot;$&quot;#,##0\)"/>
    <numFmt numFmtId="174" formatCode="[$$-340A]\ #,##0"/>
    <numFmt numFmtId="175" formatCode="&quot;$&quot;#,##0"/>
    <numFmt numFmtId="176" formatCode="0;[Red]0"/>
    <numFmt numFmtId="177" formatCode="[$$-340A]\ #,##0;[Red][$$-340A]\ #,##0"/>
    <numFmt numFmtId="178" formatCode="0.0%"/>
    <numFmt numFmtId="179" formatCode="_-\$* #,##0_-;&quot;-$&quot;* #,##0_-;_-\$* \-??_-;_-@_-"/>
    <numFmt numFmtId="180" formatCode="_-* #,##0.000_-;\-* #,##0.000_-;_-* \-??_-;_-@_-"/>
    <numFmt numFmtId="181" formatCode="0.0"/>
    <numFmt numFmtId="182" formatCode="0.000"/>
    <numFmt numFmtId="183" formatCode="_-* #,##0.000_-;\-* #,##0.000_-;_-* &quot;-&quot;???_-;_-@_-"/>
    <numFmt numFmtId="184" formatCode="_-\$* #,##0.000_-;&quot;-$&quot;* #,##0.000_-;_-\$* \-??_-;_-@_-"/>
    <numFmt numFmtId="185" formatCode="_-\$* #,##0.0_-;&quot;-$&quot;* #,##0.0_-;_-\$* \-??_-;_-@_-"/>
    <numFmt numFmtId="186" formatCode="&quot;$&quot;#,##0.0"/>
    <numFmt numFmtId="187" formatCode="&quot;$&quot;#,##0.00"/>
    <numFmt numFmtId="188" formatCode="&quot;$&quot;#,##0.000"/>
    <numFmt numFmtId="189" formatCode="_-\$* #,##0.0_-;&quot;-$&quot;* #,##0.0_-;_-\$* \-_-;_-@_-"/>
    <numFmt numFmtId="190" formatCode="_-\$* #,##0.00_-;&quot;-$&quot;* #,##0.00_-;_-\$* \-_-;_-@_-"/>
    <numFmt numFmtId="191" formatCode="_-\$* #,##0.000_-;&quot;-$&quot;* #,##0.000_-;_-\$* \-_-;_-@_-"/>
    <numFmt numFmtId="192" formatCode="0.00000"/>
    <numFmt numFmtId="193" formatCode="0.0000"/>
  </numFmts>
  <fonts count="66">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sz val="8"/>
      <color indexed="8"/>
      <name val="Arial Narrow"/>
      <family val="2"/>
    </font>
    <font>
      <b/>
      <sz val="14"/>
      <name val="Arial Narrow"/>
      <family val="2"/>
    </font>
    <font>
      <sz val="8"/>
      <name val="Arial"/>
      <family val="2"/>
    </font>
    <font>
      <b/>
      <sz val="10"/>
      <name val="Arial"/>
      <family val="2"/>
    </font>
    <font>
      <b/>
      <sz val="14"/>
      <color indexed="10"/>
      <name val="Arial Narrow"/>
      <family val="2"/>
    </font>
    <font>
      <u val="single"/>
      <sz val="10"/>
      <name val="Arial Narrow"/>
      <family val="2"/>
    </font>
    <font>
      <sz val="16"/>
      <color indexed="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30"/>
      <name val="Arial Narrow"/>
      <family val="2"/>
    </font>
    <font>
      <sz val="10"/>
      <color indexed="10"/>
      <name val="Arial Narrow"/>
      <family val="2"/>
    </font>
    <font>
      <b/>
      <sz val="20"/>
      <color indexed="17"/>
      <name val="Arial Narrow"/>
      <family val="2"/>
    </font>
    <font>
      <b/>
      <sz val="18"/>
      <color indexed="17"/>
      <name val="Arial"/>
      <family val="2"/>
    </font>
    <font>
      <b/>
      <sz val="18"/>
      <color indexed="17"/>
      <name val="Arial Narrow"/>
      <family val="2"/>
    </font>
    <font>
      <b/>
      <sz val="10"/>
      <color indexed="10"/>
      <name val="Arial Narrow"/>
      <family val="2"/>
    </font>
    <font>
      <b/>
      <sz val="10"/>
      <color indexed="30"/>
      <name val="Arial"/>
      <family val="2"/>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70C0"/>
      <name val="Arial Narrow"/>
      <family val="2"/>
    </font>
    <font>
      <sz val="10"/>
      <color rgb="FFFF0000"/>
      <name val="Arial Narrow"/>
      <family val="2"/>
    </font>
    <font>
      <b/>
      <sz val="20"/>
      <color rgb="FF00B050"/>
      <name val="Arial Narrow"/>
      <family val="2"/>
    </font>
    <font>
      <b/>
      <sz val="18"/>
      <color rgb="FF00B050"/>
      <name val="Arial"/>
      <family val="2"/>
    </font>
    <font>
      <b/>
      <sz val="18"/>
      <color rgb="FF00B050"/>
      <name val="Arial Narrow"/>
      <family val="2"/>
    </font>
    <font>
      <b/>
      <sz val="10"/>
      <color rgb="FFFF0000"/>
      <name val="Arial Narrow"/>
      <family val="2"/>
    </font>
    <font>
      <b/>
      <sz val="10"/>
      <color rgb="FF0070C0"/>
      <name val="Arial"/>
      <family val="2"/>
    </font>
  </fonts>
  <fills count="6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8"/>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lightUp">
        <bgColor indexed="31"/>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indexed="45"/>
        <bgColor indexed="64"/>
      </patternFill>
    </fill>
    <fill>
      <patternFill patternType="lightUp">
        <fgColor indexed="55"/>
        <bgColor indexed="23"/>
      </patternFill>
    </fill>
    <fill>
      <patternFill patternType="solid">
        <fgColor theme="3" tint="0.5999900102615356"/>
        <bgColor indexed="64"/>
      </patternFill>
    </fill>
    <fill>
      <patternFill patternType="solid">
        <fgColor theme="0"/>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indexed="23"/>
        <bgColor indexed="64"/>
      </patternFill>
    </fill>
    <fill>
      <patternFill patternType="solid">
        <fgColor indexed="23"/>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color indexed="8"/>
      </left>
      <right style="thin">
        <color indexed="8"/>
      </right>
      <top>
        <color indexed="63"/>
      </top>
      <bottom>
        <color indexed="63"/>
      </bottom>
    </border>
    <border>
      <left style="thin"/>
      <right style="thin"/>
      <top style="thin"/>
      <bottom style="thin"/>
    </border>
    <border>
      <left style="thin"/>
      <right/>
      <top style="thin"/>
      <bottom style="thin"/>
    </border>
    <border>
      <left style="medium"/>
      <right>
        <color indexed="63"/>
      </right>
      <top style="thin"/>
      <bottom>
        <color indexed="63"/>
      </bottom>
    </border>
    <border>
      <left/>
      <right style="medium"/>
      <top style="thin"/>
      <bottom>
        <color indexed="63"/>
      </bottom>
    </border>
    <border>
      <left style="thin"/>
      <right style="thin"/>
      <top style="medium"/>
      <bottom style="thin"/>
    </border>
    <border>
      <left style="medium"/>
      <right style="thin"/>
      <top style="medium"/>
      <bottom style="medium"/>
    </border>
    <border>
      <left style="thin"/>
      <right style="thin"/>
      <top style="medium"/>
      <bottom style="mediu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color indexed="8"/>
      </left>
      <right>
        <color indexed="63"/>
      </right>
      <top>
        <color indexed="63"/>
      </top>
      <bottom>
        <color indexed="63"/>
      </bottom>
    </border>
    <border>
      <left style="medium">
        <color rgb="FFFF0000"/>
      </left>
      <right style="medium">
        <color rgb="FFFF0000"/>
      </right>
      <top style="thin"/>
      <bottom style="thin"/>
    </border>
    <border>
      <left style="medium">
        <color rgb="FFFF0000"/>
      </left>
      <right style="medium">
        <color rgb="FFFF0000"/>
      </right>
      <top style="medium">
        <color rgb="FFFF0000"/>
      </top>
      <bottom style="thin"/>
    </border>
    <border>
      <left style="medium">
        <color rgb="FFFF0000"/>
      </left>
      <right style="medium">
        <color rgb="FFFF0000"/>
      </right>
      <top style="thin"/>
      <bottom style="medium">
        <color rgb="FFFF0000"/>
      </bottom>
    </border>
    <border>
      <left style="medium">
        <color rgb="FFFF0000"/>
      </left>
      <right style="medium">
        <color rgb="FFFF0000"/>
      </right>
      <top style="medium">
        <color rgb="FFFF0000"/>
      </top>
      <bottom style="medium">
        <color rgb="FFFF0000"/>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style="medium"/>
      <bottom>
        <color indexed="63"/>
      </bottom>
    </border>
    <border>
      <left>
        <color indexed="63"/>
      </left>
      <right style="thin"/>
      <top style="medium"/>
      <bottom style="thin"/>
    </border>
    <border>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medium"/>
    </border>
    <border>
      <left style="medium"/>
      <right style="thin"/>
      <top style="medium"/>
      <bottom>
        <color indexed="63"/>
      </bottom>
    </border>
    <border>
      <left>
        <color indexed="63"/>
      </left>
      <right style="medium"/>
      <top style="medium"/>
      <bottom style="medium"/>
    </border>
    <border>
      <left style="medium"/>
      <right style="medium"/>
      <top style="medium"/>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color indexed="63"/>
      </right>
      <top style="medium"/>
      <bottom style="mediu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medium"/>
      <right style="thin"/>
      <top style="thin"/>
      <bottom>
        <color indexed="63"/>
      </bottom>
    </border>
    <border>
      <left style="medium"/>
      <right style="thin"/>
      <top>
        <color indexed="63"/>
      </top>
      <bottom style="thin"/>
    </border>
    <border>
      <left/>
      <right>
        <color indexed="63"/>
      </right>
      <top style="thin"/>
      <bottom style="thin"/>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thin"/>
      <right>
        <color indexed="63"/>
      </right>
      <top style="thin">
        <color indexed="8"/>
      </top>
      <bottom style="thin">
        <color indexed="8"/>
      </bottom>
    </border>
    <border>
      <left style="medium"/>
      <right>
        <color indexed="63"/>
      </right>
      <top style="thin"/>
      <bottom style="medium"/>
    </border>
    <border>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168"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359">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65" fontId="1" fillId="33" borderId="11" xfId="48" applyNumberFormat="1" applyFont="1" applyFill="1" applyBorder="1" applyAlignment="1" applyProtection="1">
      <alignment vertical="center"/>
      <protection/>
    </xf>
    <xf numFmtId="165" fontId="2" fillId="34" borderId="12" xfId="48" applyNumberFormat="1" applyFont="1" applyFill="1" applyBorder="1" applyAlignment="1" applyProtection="1">
      <alignment vertical="center"/>
      <protection/>
    </xf>
    <xf numFmtId="165" fontId="2" fillId="34" borderId="11" xfId="48" applyNumberFormat="1" applyFont="1" applyFill="1" applyBorder="1" applyAlignment="1" applyProtection="1">
      <alignment vertical="center"/>
      <protection/>
    </xf>
    <xf numFmtId="0" fontId="2" fillId="35" borderId="0" xfId="0" applyFont="1" applyFill="1" applyBorder="1" applyAlignment="1" applyProtection="1">
      <alignment vertical="center"/>
      <protection/>
    </xf>
    <xf numFmtId="165" fontId="2" fillId="35" borderId="0" xfId="48" applyNumberFormat="1" applyFont="1" applyFill="1" applyBorder="1" applyAlignment="1" applyProtection="1">
      <alignment vertical="center"/>
      <protection/>
    </xf>
    <xf numFmtId="0" fontId="0" fillId="35" borderId="0" xfId="0" applyFill="1" applyAlignment="1" applyProtection="1">
      <alignment/>
      <protection/>
    </xf>
    <xf numFmtId="0" fontId="2" fillId="35" borderId="0" xfId="0" applyFont="1" applyFill="1" applyAlignment="1" applyProtection="1">
      <alignment vertical="center"/>
      <protection/>
    </xf>
    <xf numFmtId="0" fontId="1" fillId="35" borderId="0" xfId="0" applyFont="1" applyFill="1" applyAlignment="1" applyProtection="1">
      <alignment vertical="center"/>
      <protection/>
    </xf>
    <xf numFmtId="0" fontId="2" fillId="0" borderId="0" xfId="0" applyFont="1" applyFill="1" applyBorder="1" applyAlignment="1" applyProtection="1">
      <alignment vertical="center"/>
      <protection/>
    </xf>
    <xf numFmtId="164" fontId="2" fillId="0" borderId="0" xfId="48"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3"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9" fontId="2" fillId="0" borderId="0" xfId="0" applyNumberFormat="1" applyFont="1" applyFill="1" applyBorder="1" applyAlignment="1" applyProtection="1">
      <alignment vertical="center"/>
      <protection/>
    </xf>
    <xf numFmtId="1" fontId="1" fillId="0" borderId="0" xfId="0" applyNumberFormat="1" applyFont="1" applyAlignment="1" applyProtection="1">
      <alignment vertical="center"/>
      <protection/>
    </xf>
    <xf numFmtId="169" fontId="1" fillId="0" borderId="0" xfId="46" applyNumberFormat="1" applyFont="1" applyFill="1" applyBorder="1" applyAlignment="1" applyProtection="1">
      <alignment vertical="center"/>
      <protection/>
    </xf>
    <xf numFmtId="0" fontId="2" fillId="36" borderId="11" xfId="0" applyFont="1" applyFill="1" applyBorder="1" applyAlignment="1" applyProtection="1">
      <alignment horizontal="left" vertical="center"/>
      <protection/>
    </xf>
    <xf numFmtId="0" fontId="4" fillId="36" borderId="11" xfId="0" applyFont="1" applyFill="1" applyBorder="1" applyAlignment="1" applyProtection="1">
      <alignment vertical="center"/>
      <protection/>
    </xf>
    <xf numFmtId="0" fontId="5" fillId="37" borderId="14" xfId="0" applyFont="1" applyFill="1" applyBorder="1" applyAlignment="1" applyProtection="1">
      <alignment vertical="center"/>
      <protection/>
    </xf>
    <xf numFmtId="0" fontId="2" fillId="38" borderId="14" xfId="0" applyFont="1" applyFill="1" applyBorder="1" applyAlignment="1" applyProtection="1">
      <alignment horizontal="center" vertical="center" wrapText="1"/>
      <protection/>
    </xf>
    <xf numFmtId="164" fontId="1" fillId="0" borderId="0" xfId="48"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4" fillId="35" borderId="0" xfId="0" applyFont="1" applyFill="1" applyBorder="1" applyAlignment="1" applyProtection="1">
      <alignment vertical="center"/>
      <protection/>
    </xf>
    <xf numFmtId="0" fontId="5" fillId="37" borderId="11" xfId="0" applyFont="1" applyFill="1" applyBorder="1" applyAlignment="1" applyProtection="1">
      <alignment vertical="center" wrapText="1"/>
      <protection/>
    </xf>
    <xf numFmtId="0" fontId="2" fillId="36" borderId="11" xfId="0" applyFont="1" applyFill="1" applyBorder="1" applyAlignment="1" applyProtection="1">
      <alignment vertical="center"/>
      <protection/>
    </xf>
    <xf numFmtId="0" fontId="1" fillId="36" borderId="11" xfId="0" applyFont="1" applyFill="1" applyBorder="1" applyAlignment="1" applyProtection="1">
      <alignment vertical="center" wrapText="1"/>
      <protection/>
    </xf>
    <xf numFmtId="165" fontId="1" fillId="36" borderId="11" xfId="48" applyNumberFormat="1" applyFont="1" applyFill="1" applyBorder="1" applyAlignment="1" applyProtection="1">
      <alignment vertical="center"/>
      <protection/>
    </xf>
    <xf numFmtId="165" fontId="1" fillId="36" borderId="11" xfId="0" applyNumberFormat="1" applyFont="1" applyFill="1" applyBorder="1" applyAlignment="1" applyProtection="1">
      <alignment vertical="center"/>
      <protection/>
    </xf>
    <xf numFmtId="0" fontId="2" fillId="36" borderId="1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 fillId="36" borderId="16" xfId="0" applyFont="1" applyFill="1" applyBorder="1" applyAlignment="1" applyProtection="1">
      <alignment horizontal="center" vertical="center" wrapText="1"/>
      <protection/>
    </xf>
    <xf numFmtId="0" fontId="1" fillId="39" borderId="16"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4" fillId="34" borderId="14" xfId="0" applyFont="1" applyFill="1" applyBorder="1" applyAlignment="1" applyProtection="1">
      <alignment vertical="center"/>
      <protection/>
    </xf>
    <xf numFmtId="171" fontId="6" fillId="40" borderId="17" xfId="0" applyNumberFormat="1" applyFont="1" applyFill="1" applyBorder="1" applyAlignment="1">
      <alignment/>
    </xf>
    <xf numFmtId="171" fontId="6" fillId="40" borderId="18" xfId="0" applyNumberFormat="1" applyFont="1" applyFill="1" applyBorder="1" applyAlignment="1">
      <alignment/>
    </xf>
    <xf numFmtId="171" fontId="1" fillId="40" borderId="17" xfId="0" applyNumberFormat="1" applyFont="1" applyFill="1" applyBorder="1" applyAlignment="1">
      <alignment/>
    </xf>
    <xf numFmtId="171" fontId="1" fillId="40" borderId="17" xfId="0" applyNumberFormat="1" applyFont="1" applyFill="1" applyBorder="1" applyAlignment="1">
      <alignment horizontal="left"/>
    </xf>
    <xf numFmtId="171" fontId="1" fillId="40" borderId="18" xfId="0" applyNumberFormat="1" applyFont="1" applyFill="1" applyBorder="1" applyAlignment="1">
      <alignment horizontal="left"/>
    </xf>
    <xf numFmtId="171" fontId="6" fillId="40" borderId="18" xfId="0" applyNumberFormat="1" applyFont="1" applyFill="1" applyBorder="1" applyAlignment="1">
      <alignment horizontal="left"/>
    </xf>
    <xf numFmtId="171" fontId="6" fillId="40" borderId="17" xfId="0" applyNumberFormat="1" applyFont="1" applyFill="1" applyBorder="1" applyAlignment="1">
      <alignment horizontal="left"/>
    </xf>
    <xf numFmtId="165" fontId="1" fillId="41" borderId="19" xfId="0" applyNumberFormat="1" applyFont="1" applyFill="1" applyBorder="1" applyAlignment="1" applyProtection="1">
      <alignment vertical="center"/>
      <protection/>
    </xf>
    <xf numFmtId="169" fontId="1" fillId="42" borderId="20" xfId="46" applyNumberFormat="1" applyFont="1" applyFill="1" applyBorder="1" applyAlignment="1" applyProtection="1">
      <alignment vertical="center"/>
      <protection/>
    </xf>
    <xf numFmtId="0" fontId="2" fillId="36" borderId="21" xfId="0" applyFont="1" applyFill="1" applyBorder="1" applyAlignment="1" applyProtection="1">
      <alignment horizontal="center" vertical="center"/>
      <protection/>
    </xf>
    <xf numFmtId="0" fontId="2" fillId="38" borderId="14" xfId="0" applyFont="1" applyFill="1" applyBorder="1" applyAlignment="1" applyProtection="1">
      <alignment horizontal="center" vertical="center"/>
      <protection/>
    </xf>
    <xf numFmtId="0" fontId="2" fillId="39" borderId="14" xfId="0" applyFont="1" applyFill="1" applyBorder="1" applyAlignment="1" applyProtection="1">
      <alignment horizontal="center" vertical="center"/>
      <protection/>
    </xf>
    <xf numFmtId="0" fontId="2" fillId="43" borderId="0" xfId="0" applyFont="1" applyFill="1" applyBorder="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horizontal="left" vertical="center"/>
      <protection/>
    </xf>
    <xf numFmtId="0" fontId="9" fillId="0" borderId="0" xfId="0" applyFont="1" applyAlignment="1" applyProtection="1">
      <alignment/>
      <protection/>
    </xf>
    <xf numFmtId="0" fontId="8" fillId="0" borderId="0" xfId="0" applyFont="1" applyAlignment="1" applyProtection="1">
      <alignment horizontal="right" vertical="center"/>
      <protection/>
    </xf>
    <xf numFmtId="0" fontId="8" fillId="0" borderId="10" xfId="0" applyFont="1" applyBorder="1" applyAlignment="1" applyProtection="1">
      <alignment horizontal="right" vertical="center"/>
      <protection/>
    </xf>
    <xf numFmtId="0" fontId="2" fillId="44" borderId="22" xfId="0" applyFont="1" applyFill="1" applyBorder="1" applyAlignment="1" applyProtection="1">
      <alignment vertical="center"/>
      <protection/>
    </xf>
    <xf numFmtId="173" fontId="4" fillId="44" borderId="22" xfId="48" applyNumberFormat="1" applyFont="1" applyFill="1" applyBorder="1" applyAlignment="1" applyProtection="1">
      <alignment vertical="center"/>
      <protection/>
    </xf>
    <xf numFmtId="0" fontId="6" fillId="45" borderId="22" xfId="0" applyFont="1" applyFill="1" applyBorder="1" applyAlignment="1" applyProtection="1">
      <alignment vertical="center"/>
      <protection/>
    </xf>
    <xf numFmtId="173" fontId="6" fillId="0" borderId="22" xfId="48" applyNumberFormat="1" applyFont="1" applyFill="1" applyBorder="1" applyAlignment="1" applyProtection="1">
      <alignment vertical="center"/>
      <protection locked="0"/>
    </xf>
    <xf numFmtId="0" fontId="4" fillId="44" borderId="23" xfId="0" applyFont="1" applyFill="1" applyBorder="1" applyAlignment="1" applyProtection="1">
      <alignment horizontal="left" vertical="center"/>
      <protection/>
    </xf>
    <xf numFmtId="0" fontId="1" fillId="45" borderId="22" xfId="0" applyFont="1" applyFill="1" applyBorder="1" applyAlignment="1" applyProtection="1">
      <alignment vertical="center"/>
      <protection/>
    </xf>
    <xf numFmtId="173" fontId="1" fillId="0" borderId="22" xfId="48" applyNumberFormat="1" applyFont="1" applyFill="1" applyBorder="1" applyAlignment="1" applyProtection="1">
      <alignment vertical="center"/>
      <protection locked="0"/>
    </xf>
    <xf numFmtId="171" fontId="1" fillId="45" borderId="23" xfId="0" applyNumberFormat="1" applyFont="1" applyFill="1" applyBorder="1" applyAlignment="1">
      <alignment horizontal="left"/>
    </xf>
    <xf numFmtId="165" fontId="6" fillId="34" borderId="14" xfId="48" applyNumberFormat="1" applyFont="1" applyFill="1" applyBorder="1" applyAlignment="1" applyProtection="1">
      <alignment vertical="center"/>
      <protection/>
    </xf>
    <xf numFmtId="0" fontId="6" fillId="35" borderId="0" xfId="0" applyFont="1" applyFill="1" applyBorder="1" applyAlignment="1" applyProtection="1">
      <alignment vertical="center"/>
      <protection/>
    </xf>
    <xf numFmtId="165" fontId="6" fillId="35" borderId="0" xfId="48" applyNumberFormat="1" applyFont="1" applyFill="1" applyBorder="1" applyAlignment="1" applyProtection="1">
      <alignment vertical="center"/>
      <protection locked="0"/>
    </xf>
    <xf numFmtId="0" fontId="1" fillId="43" borderId="0" xfId="0" applyFont="1" applyFill="1" applyBorder="1" applyAlignment="1" applyProtection="1">
      <alignment vertical="center"/>
      <protection/>
    </xf>
    <xf numFmtId="171" fontId="6" fillId="45" borderId="22" xfId="0" applyNumberFormat="1" applyFont="1" applyFill="1" applyBorder="1" applyAlignment="1">
      <alignment/>
    </xf>
    <xf numFmtId="0" fontId="1" fillId="40" borderId="24" xfId="0" applyFont="1" applyFill="1" applyBorder="1" applyAlignment="1">
      <alignment horizontal="left"/>
    </xf>
    <xf numFmtId="0" fontId="1" fillId="40" borderId="25" xfId="0" applyFont="1" applyFill="1" applyBorder="1" applyAlignment="1">
      <alignment horizontal="left"/>
    </xf>
    <xf numFmtId="175" fontId="1" fillId="0" borderId="26" xfId="48" applyNumberFormat="1" applyFont="1" applyBorder="1" applyAlignment="1" applyProtection="1">
      <alignment vertical="center"/>
      <protection locked="0"/>
    </xf>
    <xf numFmtId="3" fontId="1" fillId="0" borderId="22" xfId="46" applyNumberFormat="1" applyFont="1" applyBorder="1" applyAlignment="1" applyProtection="1">
      <alignment vertical="center"/>
      <protection locked="0"/>
    </xf>
    <xf numFmtId="175" fontId="1" fillId="46" borderId="20" xfId="48" applyNumberFormat="1" applyFont="1" applyFill="1" applyBorder="1" applyAlignment="1" applyProtection="1">
      <alignment vertical="center"/>
      <protection/>
    </xf>
    <xf numFmtId="0" fontId="1" fillId="45" borderId="27" xfId="0" applyFont="1" applyFill="1" applyBorder="1" applyAlignment="1" applyProtection="1">
      <alignment vertical="center" wrapText="1"/>
      <protection/>
    </xf>
    <xf numFmtId="173" fontId="1" fillId="45" borderId="28" xfId="48" applyNumberFormat="1" applyFont="1" applyFill="1" applyBorder="1" applyAlignment="1" applyProtection="1">
      <alignment vertical="center" wrapText="1"/>
      <protection/>
    </xf>
    <xf numFmtId="176" fontId="1" fillId="0" borderId="26" xfId="48" applyNumberFormat="1" applyFont="1" applyBorder="1" applyAlignment="1" applyProtection="1">
      <alignment vertical="center"/>
      <protection locked="0"/>
    </xf>
    <xf numFmtId="165" fontId="2" fillId="39" borderId="11" xfId="48" applyNumberFormat="1" applyFont="1" applyFill="1" applyBorder="1" applyAlignment="1" applyProtection="1">
      <alignment vertical="center"/>
      <protection/>
    </xf>
    <xf numFmtId="168" fontId="1" fillId="0" borderId="11" xfId="46" applyFont="1" applyFill="1" applyBorder="1" applyAlignment="1" applyProtection="1">
      <alignment vertical="center"/>
      <protection/>
    </xf>
    <xf numFmtId="165" fontId="2" fillId="38" borderId="11" xfId="48" applyNumberFormat="1" applyFont="1" applyFill="1" applyBorder="1" applyAlignment="1" applyProtection="1">
      <alignment vertical="center"/>
      <protection/>
    </xf>
    <xf numFmtId="165" fontId="2" fillId="39" borderId="29" xfId="48" applyNumberFormat="1" applyFont="1" applyFill="1" applyBorder="1" applyAlignment="1" applyProtection="1">
      <alignment vertical="center"/>
      <protection/>
    </xf>
    <xf numFmtId="165" fontId="59" fillId="33" borderId="12" xfId="48" applyNumberFormat="1" applyFont="1" applyFill="1" applyBorder="1" applyAlignment="1" applyProtection="1">
      <alignment vertical="center"/>
      <protection/>
    </xf>
    <xf numFmtId="165" fontId="59" fillId="33" borderId="11" xfId="48" applyNumberFormat="1" applyFont="1" applyFill="1" applyBorder="1" applyAlignment="1" applyProtection="1">
      <alignment vertical="center"/>
      <protection/>
    </xf>
    <xf numFmtId="0" fontId="13" fillId="0" borderId="0" xfId="0" applyFont="1" applyAlignment="1" applyProtection="1">
      <alignment/>
      <protection/>
    </xf>
    <xf numFmtId="3" fontId="2" fillId="47" borderId="0" xfId="0" applyNumberFormat="1" applyFont="1" applyFill="1" applyBorder="1" applyAlignment="1" applyProtection="1">
      <alignment vertical="center"/>
      <protection/>
    </xf>
    <xf numFmtId="0" fontId="3" fillId="47" borderId="0" xfId="0" applyFont="1" applyFill="1" applyAlignment="1" applyProtection="1">
      <alignment vertical="center"/>
      <protection/>
    </xf>
    <xf numFmtId="0" fontId="1" fillId="47" borderId="0" xfId="0" applyFont="1" applyFill="1" applyAlignment="1" applyProtection="1">
      <alignment vertical="center"/>
      <protection/>
    </xf>
    <xf numFmtId="3" fontId="1" fillId="47" borderId="0" xfId="0" applyNumberFormat="1" applyFont="1" applyFill="1" applyAlignment="1" applyProtection="1">
      <alignment vertical="center"/>
      <protection/>
    </xf>
    <xf numFmtId="0" fontId="15" fillId="47" borderId="0" xfId="0" applyFont="1" applyFill="1" applyAlignment="1" applyProtection="1">
      <alignment vertical="center"/>
      <protection/>
    </xf>
    <xf numFmtId="3" fontId="15" fillId="47" borderId="0" xfId="0" applyNumberFormat="1" applyFont="1" applyFill="1" applyAlignment="1" applyProtection="1">
      <alignment vertical="center"/>
      <protection/>
    </xf>
    <xf numFmtId="0" fontId="15" fillId="0" borderId="0" xfId="0" applyFont="1" applyAlignment="1" applyProtection="1">
      <alignment vertical="center"/>
      <protection/>
    </xf>
    <xf numFmtId="3" fontId="1" fillId="0" borderId="0" xfId="0" applyNumberFormat="1" applyFont="1" applyAlignment="1" applyProtection="1">
      <alignment vertical="center"/>
      <protection/>
    </xf>
    <xf numFmtId="0" fontId="1" fillId="0" borderId="0" xfId="0" applyFont="1" applyAlignment="1">
      <alignment vertical="center"/>
    </xf>
    <xf numFmtId="0" fontId="2" fillId="36" borderId="22" xfId="0" applyFont="1" applyFill="1" applyBorder="1" applyAlignment="1" applyProtection="1">
      <alignment horizontal="center" vertical="center"/>
      <protection/>
    </xf>
    <xf numFmtId="0" fontId="2" fillId="38" borderId="11" xfId="0" applyFont="1" applyFill="1" applyBorder="1" applyAlignment="1" applyProtection="1">
      <alignment horizontal="center" vertical="center"/>
      <protection/>
    </xf>
    <xf numFmtId="0" fontId="2" fillId="39" borderId="11" xfId="0" applyFont="1" applyFill="1" applyBorder="1" applyAlignment="1" applyProtection="1">
      <alignment horizontal="center" vertical="center"/>
      <protection/>
    </xf>
    <xf numFmtId="165" fontId="2" fillId="48" borderId="30" xfId="48" applyNumberFormat="1" applyFont="1" applyFill="1" applyBorder="1" applyAlignment="1" applyProtection="1">
      <alignment vertical="center"/>
      <protection/>
    </xf>
    <xf numFmtId="165" fontId="2" fillId="48" borderId="31" xfId="48" applyNumberFormat="1" applyFont="1" applyFill="1" applyBorder="1" applyAlignment="1" applyProtection="1">
      <alignment vertical="center"/>
      <protection/>
    </xf>
    <xf numFmtId="169" fontId="2" fillId="49" borderId="31" xfId="46" applyNumberFormat="1" applyFont="1" applyFill="1" applyBorder="1" applyAlignment="1" applyProtection="1">
      <alignment vertical="center"/>
      <protection/>
    </xf>
    <xf numFmtId="165" fontId="2" fillId="48" borderId="32" xfId="48" applyNumberFormat="1" applyFont="1" applyFill="1" applyBorder="1" applyAlignment="1" applyProtection="1">
      <alignment vertical="center"/>
      <protection/>
    </xf>
    <xf numFmtId="165" fontId="2" fillId="38" borderId="33" xfId="48" applyNumberFormat="1" applyFont="1" applyFill="1" applyBorder="1" applyAlignment="1" applyProtection="1">
      <alignment vertical="center"/>
      <protection/>
    </xf>
    <xf numFmtId="168" fontId="1" fillId="0" borderId="11" xfId="46" applyFont="1" applyFill="1" applyBorder="1" applyAlignment="1" applyProtection="1">
      <alignment vertical="center"/>
      <protection locked="0"/>
    </xf>
    <xf numFmtId="165" fontId="2" fillId="48" borderId="34" xfId="48" applyNumberFormat="1" applyFont="1" applyFill="1" applyBorder="1" applyAlignment="1" applyProtection="1">
      <alignment vertical="center"/>
      <protection/>
    </xf>
    <xf numFmtId="165" fontId="2" fillId="48" borderId="12" xfId="48" applyNumberFormat="1" applyFont="1" applyFill="1" applyBorder="1" applyAlignment="1" applyProtection="1">
      <alignment vertical="center"/>
      <protection/>
    </xf>
    <xf numFmtId="169" fontId="2" fillId="49" borderId="12" xfId="46" applyNumberFormat="1" applyFont="1" applyFill="1" applyBorder="1" applyAlignment="1" applyProtection="1">
      <alignment vertical="center"/>
      <protection/>
    </xf>
    <xf numFmtId="165" fontId="2" fillId="48" borderId="35" xfId="48" applyNumberFormat="1" applyFont="1" applyFill="1" applyBorder="1" applyAlignment="1" applyProtection="1">
      <alignment vertical="center"/>
      <protection/>
    </xf>
    <xf numFmtId="168" fontId="2" fillId="0" borderId="11" xfId="46" applyFont="1" applyFill="1" applyBorder="1" applyAlignment="1" applyProtection="1">
      <alignment vertical="center"/>
      <protection/>
    </xf>
    <xf numFmtId="165" fontId="2" fillId="38" borderId="36" xfId="48" applyNumberFormat="1" applyFont="1" applyFill="1" applyBorder="1" applyAlignment="1" applyProtection="1">
      <alignment vertical="center"/>
      <protection/>
    </xf>
    <xf numFmtId="165" fontId="2" fillId="39" borderId="14" xfId="48" applyNumberFormat="1" applyFont="1" applyFill="1" applyBorder="1" applyAlignment="1" applyProtection="1">
      <alignment vertical="center"/>
      <protection/>
    </xf>
    <xf numFmtId="168" fontId="1" fillId="0" borderId="14" xfId="46" applyFont="1" applyFill="1" applyBorder="1" applyAlignment="1" applyProtection="1">
      <alignment vertical="center"/>
      <protection/>
    </xf>
    <xf numFmtId="165" fontId="2" fillId="39" borderId="37" xfId="48" applyNumberFormat="1" applyFont="1" applyFill="1" applyBorder="1" applyAlignment="1" applyProtection="1">
      <alignment vertical="center"/>
      <protection/>
    </xf>
    <xf numFmtId="165" fontId="2" fillId="38" borderId="14" xfId="48" applyNumberFormat="1" applyFont="1" applyFill="1" applyBorder="1" applyAlignment="1" applyProtection="1">
      <alignment vertical="center"/>
      <protection/>
    </xf>
    <xf numFmtId="165" fontId="2" fillId="48" borderId="38" xfId="48" applyNumberFormat="1" applyFont="1" applyFill="1" applyBorder="1" applyAlignment="1" applyProtection="1">
      <alignment vertical="center"/>
      <protection/>
    </xf>
    <xf numFmtId="165" fontId="2" fillId="48" borderId="39" xfId="48" applyNumberFormat="1" applyFont="1" applyFill="1" applyBorder="1" applyAlignment="1" applyProtection="1">
      <alignment vertical="center"/>
      <protection/>
    </xf>
    <xf numFmtId="169" fontId="2" fillId="49" borderId="39" xfId="46" applyNumberFormat="1" applyFont="1" applyFill="1" applyBorder="1" applyAlignment="1" applyProtection="1">
      <alignment vertical="center"/>
      <protection/>
    </xf>
    <xf numFmtId="165" fontId="2" fillId="48" borderId="40" xfId="48" applyNumberFormat="1" applyFont="1" applyFill="1" applyBorder="1" applyAlignment="1" applyProtection="1">
      <alignment vertical="center"/>
      <protection/>
    </xf>
    <xf numFmtId="165" fontId="2" fillId="38" borderId="41" xfId="48" applyNumberFormat="1" applyFont="1" applyFill="1" applyBorder="1" applyAlignment="1" applyProtection="1">
      <alignment vertical="center"/>
      <protection/>
    </xf>
    <xf numFmtId="165" fontId="2" fillId="39" borderId="21" xfId="48" applyNumberFormat="1" applyFont="1" applyFill="1" applyBorder="1" applyAlignment="1" applyProtection="1">
      <alignment vertical="center"/>
      <protection/>
    </xf>
    <xf numFmtId="168" fontId="1" fillId="0" borderId="21" xfId="46" applyFont="1" applyFill="1" applyBorder="1" applyAlignment="1" applyProtection="1">
      <alignment vertical="center"/>
      <protection/>
    </xf>
    <xf numFmtId="165" fontId="2" fillId="38" borderId="21" xfId="48" applyNumberFormat="1" applyFont="1" applyFill="1" applyBorder="1" applyAlignment="1" applyProtection="1">
      <alignment vertical="center"/>
      <protection/>
    </xf>
    <xf numFmtId="165" fontId="2" fillId="39" borderId="42" xfId="48" applyNumberFormat="1" applyFont="1" applyFill="1" applyBorder="1" applyAlignment="1" applyProtection="1">
      <alignment vertical="center"/>
      <protection/>
    </xf>
    <xf numFmtId="0" fontId="60" fillId="0" borderId="0" xfId="0" applyFont="1" applyAlignment="1" applyProtection="1">
      <alignment vertical="center"/>
      <protection/>
    </xf>
    <xf numFmtId="0" fontId="1" fillId="0" borderId="22" xfId="0" applyFont="1" applyBorder="1" applyAlignment="1" applyProtection="1">
      <alignment vertical="center"/>
      <protection/>
    </xf>
    <xf numFmtId="3" fontId="1" fillId="0" borderId="22" xfId="0" applyNumberFormat="1" applyFont="1" applyBorder="1" applyAlignment="1" applyProtection="1">
      <alignment horizontal="center" vertical="center"/>
      <protection/>
    </xf>
    <xf numFmtId="179" fontId="0" fillId="0" borderId="22" xfId="48" applyNumberFormat="1" applyBorder="1" applyAlignment="1" applyProtection="1">
      <alignment vertical="center"/>
      <protection/>
    </xf>
    <xf numFmtId="3" fontId="60" fillId="0" borderId="0" xfId="0" applyNumberFormat="1" applyFont="1" applyAlignment="1" applyProtection="1">
      <alignment vertical="center"/>
      <protection/>
    </xf>
    <xf numFmtId="0" fontId="2" fillId="50" borderId="22" xfId="0" applyFont="1" applyFill="1" applyBorder="1" applyAlignment="1" applyProtection="1">
      <alignment vertical="center"/>
      <protection/>
    </xf>
    <xf numFmtId="3" fontId="1" fillId="0" borderId="22" xfId="0" applyNumberFormat="1" applyFont="1" applyBorder="1" applyAlignment="1" applyProtection="1">
      <alignment vertical="center"/>
      <protection/>
    </xf>
    <xf numFmtId="3" fontId="2" fillId="0" borderId="22" xfId="0" applyNumberFormat="1" applyFont="1" applyBorder="1" applyAlignment="1" applyProtection="1">
      <alignment vertical="center"/>
      <protection/>
    </xf>
    <xf numFmtId="180" fontId="0" fillId="0" borderId="22" xfId="46" applyNumberFormat="1" applyBorder="1" applyAlignment="1" applyProtection="1">
      <alignment vertical="center"/>
      <protection/>
    </xf>
    <xf numFmtId="179" fontId="13" fillId="0" borderId="22" xfId="48" applyNumberFormat="1" applyFont="1" applyBorder="1" applyAlignment="1" applyProtection="1">
      <alignment vertical="center"/>
      <protection/>
    </xf>
    <xf numFmtId="0" fontId="61" fillId="0" borderId="22" xfId="0" applyFont="1" applyBorder="1" applyAlignment="1" applyProtection="1">
      <alignment vertical="center"/>
      <protection/>
    </xf>
    <xf numFmtId="175" fontId="1" fillId="0" borderId="43" xfId="48" applyNumberFormat="1" applyFont="1" applyBorder="1" applyAlignment="1" applyProtection="1">
      <alignment vertical="center"/>
      <protection locked="0"/>
    </xf>
    <xf numFmtId="3" fontId="1" fillId="0" borderId="23" xfId="46" applyNumberFormat="1" applyFont="1" applyBorder="1" applyAlignment="1" applyProtection="1">
      <alignment vertical="center"/>
      <protection locked="0"/>
    </xf>
    <xf numFmtId="175" fontId="1" fillId="46" borderId="44" xfId="48" applyNumberFormat="1" applyFont="1" applyFill="1" applyBorder="1" applyAlignment="1" applyProtection="1">
      <alignment vertical="center"/>
      <protection/>
    </xf>
    <xf numFmtId="173" fontId="1" fillId="45" borderId="45" xfId="48" applyNumberFormat="1" applyFont="1" applyFill="1" applyBorder="1" applyAlignment="1" applyProtection="1">
      <alignment vertical="center" wrapText="1"/>
      <protection/>
    </xf>
    <xf numFmtId="0" fontId="3" fillId="0" borderId="0" xfId="0" applyFont="1" applyBorder="1" applyAlignment="1" applyProtection="1">
      <alignment vertical="center"/>
      <protection/>
    </xf>
    <xf numFmtId="175" fontId="1" fillId="0" borderId="46" xfId="48" applyNumberFormat="1" applyFont="1" applyBorder="1" applyAlignment="1" applyProtection="1">
      <alignment vertical="center"/>
      <protection locked="0"/>
    </xf>
    <xf numFmtId="175" fontId="1" fillId="0" borderId="47" xfId="48" applyNumberFormat="1" applyFont="1" applyBorder="1" applyAlignment="1" applyProtection="1">
      <alignment vertical="center"/>
      <protection locked="0"/>
    </xf>
    <xf numFmtId="3" fontId="1" fillId="0" borderId="48" xfId="46" applyNumberFormat="1" applyFont="1" applyBorder="1" applyAlignment="1" applyProtection="1">
      <alignment vertical="center"/>
      <protection locked="0"/>
    </xf>
    <xf numFmtId="3" fontId="1" fillId="0" borderId="49" xfId="46" applyNumberFormat="1" applyFont="1" applyBorder="1" applyAlignment="1" applyProtection="1">
      <alignment vertical="center"/>
      <protection locked="0"/>
    </xf>
    <xf numFmtId="175" fontId="1" fillId="46" borderId="19" xfId="48" applyNumberFormat="1" applyFont="1" applyFill="1" applyBorder="1" applyAlignment="1" applyProtection="1">
      <alignment vertical="center"/>
      <protection/>
    </xf>
    <xf numFmtId="175" fontId="1" fillId="46" borderId="50" xfId="48" applyNumberFormat="1" applyFont="1" applyFill="1" applyBorder="1" applyAlignment="1" applyProtection="1">
      <alignment vertical="center"/>
      <protection/>
    </xf>
    <xf numFmtId="176" fontId="1" fillId="0" borderId="46" xfId="48" applyNumberFormat="1" applyFont="1" applyBorder="1" applyAlignment="1" applyProtection="1">
      <alignment vertical="center"/>
      <protection locked="0"/>
    </xf>
    <xf numFmtId="173" fontId="1" fillId="45" borderId="27" xfId="48" applyNumberFormat="1" applyFont="1" applyFill="1" applyBorder="1" applyAlignment="1" applyProtection="1">
      <alignment vertical="center" wrapText="1"/>
      <protection/>
    </xf>
    <xf numFmtId="173" fontId="1" fillId="45" borderId="51" xfId="48" applyNumberFormat="1" applyFont="1" applyFill="1" applyBorder="1" applyAlignment="1" applyProtection="1">
      <alignment vertical="center" wrapText="1"/>
      <protection/>
    </xf>
    <xf numFmtId="0" fontId="1" fillId="46" borderId="43" xfId="0" applyFont="1" applyFill="1" applyBorder="1" applyAlignment="1" applyProtection="1">
      <alignment vertical="center" wrapText="1"/>
      <protection/>
    </xf>
    <xf numFmtId="0" fontId="1" fillId="46" borderId="23" xfId="0" applyFont="1" applyFill="1" applyBorder="1" applyAlignment="1" applyProtection="1">
      <alignment vertical="center" wrapText="1"/>
      <protection/>
    </xf>
    <xf numFmtId="0" fontId="1" fillId="46" borderId="44" xfId="0" applyFont="1" applyFill="1" applyBorder="1" applyAlignment="1" applyProtection="1">
      <alignment vertical="center" wrapText="1"/>
      <protection/>
    </xf>
    <xf numFmtId="0" fontId="2" fillId="45" borderId="45" xfId="0" applyFont="1" applyFill="1" applyBorder="1" applyAlignment="1" applyProtection="1">
      <alignment vertical="center" wrapText="1"/>
      <protection/>
    </xf>
    <xf numFmtId="0" fontId="1" fillId="34" borderId="21" xfId="0" applyFont="1" applyFill="1" applyBorder="1" applyAlignment="1" applyProtection="1">
      <alignment horizontal="center" vertical="center" wrapText="1"/>
      <protection/>
    </xf>
    <xf numFmtId="0" fontId="1" fillId="34" borderId="42" xfId="0" applyFont="1" applyFill="1" applyBorder="1" applyAlignment="1" applyProtection="1">
      <alignment horizontal="center" vertical="center" wrapText="1"/>
      <protection/>
    </xf>
    <xf numFmtId="0" fontId="1" fillId="34" borderId="52" xfId="0" applyFont="1" applyFill="1" applyBorder="1" applyAlignment="1" applyProtection="1">
      <alignment horizontal="center" vertical="center" wrapText="1"/>
      <protection/>
    </xf>
    <xf numFmtId="1" fontId="1" fillId="0" borderId="43" xfId="48" applyNumberFormat="1" applyFont="1" applyBorder="1" applyAlignment="1" applyProtection="1">
      <alignment vertical="center"/>
      <protection locked="0"/>
    </xf>
    <xf numFmtId="3" fontId="1" fillId="0" borderId="53" xfId="46" applyNumberFormat="1" applyFont="1" applyBorder="1" applyAlignment="1" applyProtection="1">
      <alignment vertical="center"/>
      <protection locked="0"/>
    </xf>
    <xf numFmtId="1" fontId="1" fillId="0" borderId="53" xfId="48" applyNumberFormat="1" applyFont="1" applyBorder="1" applyAlignment="1" applyProtection="1">
      <alignment vertical="center"/>
      <protection locked="0"/>
    </xf>
    <xf numFmtId="175" fontId="1" fillId="0" borderId="54" xfId="48" applyNumberFormat="1" applyFont="1" applyBorder="1" applyAlignment="1" applyProtection="1">
      <alignment vertical="center"/>
      <protection locked="0"/>
    </xf>
    <xf numFmtId="175" fontId="1" fillId="46" borderId="55" xfId="48" applyNumberFormat="1" applyFont="1" applyFill="1" applyBorder="1" applyAlignment="1" applyProtection="1">
      <alignment vertical="center"/>
      <protection/>
    </xf>
    <xf numFmtId="173" fontId="1" fillId="45" borderId="56" xfId="48" applyNumberFormat="1" applyFont="1" applyFill="1" applyBorder="1" applyAlignment="1" applyProtection="1">
      <alignment vertical="center" wrapText="1"/>
      <protection/>
    </xf>
    <xf numFmtId="43" fontId="1" fillId="0" borderId="0" xfId="0" applyNumberFormat="1" applyFont="1" applyAlignment="1" applyProtection="1">
      <alignment vertical="center"/>
      <protection/>
    </xf>
    <xf numFmtId="179" fontId="0" fillId="0" borderId="0" xfId="48" applyNumberFormat="1" applyAlignment="1" applyProtection="1">
      <alignment vertical="center"/>
      <protection/>
    </xf>
    <xf numFmtId="165" fontId="1" fillId="0" borderId="0" xfId="0" applyNumberFormat="1" applyFont="1" applyAlignment="1" applyProtection="1">
      <alignment vertical="center"/>
      <protection/>
    </xf>
    <xf numFmtId="3" fontId="1" fillId="0" borderId="0" xfId="0" applyNumberFormat="1" applyFont="1" applyAlignment="1" applyProtection="1">
      <alignment horizontal="left" vertical="center"/>
      <protection/>
    </xf>
    <xf numFmtId="0" fontId="1" fillId="34" borderId="36" xfId="0" applyFont="1" applyFill="1" applyBorder="1" applyAlignment="1" applyProtection="1">
      <alignment vertical="center" wrapText="1"/>
      <protection/>
    </xf>
    <xf numFmtId="0" fontId="1" fillId="34" borderId="14" xfId="0" applyFont="1" applyFill="1" applyBorder="1" applyAlignment="1" applyProtection="1">
      <alignment horizontal="center" vertical="center" wrapText="1"/>
      <protection/>
    </xf>
    <xf numFmtId="180" fontId="62" fillId="47" borderId="22" xfId="46" applyNumberFormat="1" applyFont="1" applyFill="1" applyBorder="1" applyAlignment="1" applyProtection="1">
      <alignment horizontal="center" vertical="center"/>
      <protection/>
    </xf>
    <xf numFmtId="0" fontId="63" fillId="51" borderId="22" xfId="0" applyFont="1" applyFill="1" applyBorder="1" applyAlignment="1" applyProtection="1">
      <alignment horizontal="center" vertical="center"/>
      <protection/>
    </xf>
    <xf numFmtId="0" fontId="2" fillId="0" borderId="27" xfId="0" applyFont="1" applyBorder="1" applyAlignment="1" applyProtection="1">
      <alignment horizontal="center" vertical="center"/>
      <protection/>
    </xf>
    <xf numFmtId="175" fontId="1" fillId="0" borderId="22" xfId="48" applyNumberFormat="1" applyFont="1" applyBorder="1" applyAlignment="1" applyProtection="1">
      <alignment vertical="center"/>
      <protection locked="0"/>
    </xf>
    <xf numFmtId="175" fontId="1" fillId="0" borderId="49" xfId="48" applyNumberFormat="1" applyFont="1" applyBorder="1" applyAlignment="1" applyProtection="1">
      <alignment vertical="center"/>
      <protection locked="0"/>
    </xf>
    <xf numFmtId="179" fontId="0" fillId="0" borderId="49" xfId="48" applyNumberFormat="1" applyBorder="1" applyAlignment="1" applyProtection="1">
      <alignment vertical="center"/>
      <protection/>
    </xf>
    <xf numFmtId="165" fontId="60" fillId="33" borderId="11" xfId="48" applyNumberFormat="1" applyFont="1" applyFill="1" applyBorder="1" applyAlignment="1" applyProtection="1">
      <alignment vertical="center"/>
      <protection/>
    </xf>
    <xf numFmtId="165" fontId="64" fillId="33" borderId="11" xfId="48" applyNumberFormat="1" applyFont="1" applyFill="1" applyBorder="1" applyAlignment="1" applyProtection="1">
      <alignment vertical="center"/>
      <protection/>
    </xf>
    <xf numFmtId="165" fontId="64" fillId="34" borderId="11" xfId="48" applyNumberFormat="1" applyFont="1" applyFill="1" applyBorder="1" applyAlignment="1" applyProtection="1">
      <alignment vertical="center"/>
      <protection/>
    </xf>
    <xf numFmtId="3" fontId="1" fillId="52" borderId="22" xfId="48" applyNumberFormat="1" applyFont="1" applyFill="1" applyBorder="1" applyAlignment="1" applyProtection="1">
      <alignment vertical="center"/>
      <protection/>
    </xf>
    <xf numFmtId="167" fontId="1" fillId="52" borderId="22" xfId="48" applyNumberFormat="1" applyFont="1" applyFill="1" applyBorder="1" applyAlignment="1" applyProtection="1">
      <alignment vertical="center"/>
      <protection/>
    </xf>
    <xf numFmtId="3" fontId="1" fillId="52" borderId="49" xfId="48" applyNumberFormat="1" applyFont="1" applyFill="1" applyBorder="1" applyAlignment="1" applyProtection="1">
      <alignment vertical="center"/>
      <protection/>
    </xf>
    <xf numFmtId="167" fontId="1" fillId="52" borderId="49" xfId="48" applyNumberFormat="1" applyFont="1" applyFill="1" applyBorder="1" applyAlignment="1" applyProtection="1">
      <alignment vertical="center"/>
      <protection/>
    </xf>
    <xf numFmtId="0" fontId="1" fillId="36" borderId="57" xfId="0" applyFont="1" applyFill="1" applyBorder="1" applyAlignment="1" applyProtection="1">
      <alignment horizontal="center" vertical="center" wrapText="1"/>
      <protection/>
    </xf>
    <xf numFmtId="0" fontId="1" fillId="39" borderId="57" xfId="0" applyFont="1" applyFill="1" applyBorder="1" applyAlignment="1" applyProtection="1">
      <alignment horizontal="center" vertical="center" wrapText="1"/>
      <protection/>
    </xf>
    <xf numFmtId="0" fontId="1" fillId="53" borderId="58" xfId="0" applyFont="1" applyFill="1" applyBorder="1" applyAlignment="1" applyProtection="1">
      <alignment horizontal="center" vertical="center" wrapText="1"/>
      <protection/>
    </xf>
    <xf numFmtId="167" fontId="1" fillId="52" borderId="59" xfId="48" applyNumberFormat="1" applyFont="1" applyFill="1" applyBorder="1" applyAlignment="1" applyProtection="1">
      <alignment vertical="center"/>
      <protection/>
    </xf>
    <xf numFmtId="167" fontId="1" fillId="52" borderId="60" xfId="48" applyNumberFormat="1" applyFont="1" applyFill="1" applyBorder="1" applyAlignment="1" applyProtection="1">
      <alignment vertical="center"/>
      <protection/>
    </xf>
    <xf numFmtId="3" fontId="1" fillId="52" borderId="26" xfId="48" applyNumberFormat="1" applyFont="1" applyFill="1" applyBorder="1" applyAlignment="1" applyProtection="1">
      <alignment vertical="center"/>
      <protection/>
    </xf>
    <xf numFmtId="3" fontId="1" fillId="52" borderId="47" xfId="48" applyNumberFormat="1" applyFont="1" applyFill="1" applyBorder="1" applyAlignment="1" applyProtection="1">
      <alignment vertical="center"/>
      <protection/>
    </xf>
    <xf numFmtId="167" fontId="1" fillId="53" borderId="20" xfId="48" applyNumberFormat="1" applyFont="1" applyFill="1" applyBorder="1" applyAlignment="1" applyProtection="1">
      <alignment vertical="center"/>
      <protection/>
    </xf>
    <xf numFmtId="167" fontId="1" fillId="53" borderId="50" xfId="48" applyNumberFormat="1" applyFont="1" applyFill="1" applyBorder="1" applyAlignment="1" applyProtection="1">
      <alignment vertical="center"/>
      <protection/>
    </xf>
    <xf numFmtId="167" fontId="1" fillId="53" borderId="61" xfId="48" applyNumberFormat="1" applyFont="1" applyFill="1" applyBorder="1" applyAlignment="1" applyProtection="1">
      <alignment vertical="center"/>
      <protection/>
    </xf>
    <xf numFmtId="167" fontId="1" fillId="53" borderId="62" xfId="48" applyNumberFormat="1" applyFont="1" applyFill="1" applyBorder="1" applyAlignment="1" applyProtection="1">
      <alignment vertical="center"/>
      <protection/>
    </xf>
    <xf numFmtId="167" fontId="1" fillId="52" borderId="26" xfId="48" applyNumberFormat="1" applyFont="1" applyFill="1" applyBorder="1" applyAlignment="1" applyProtection="1">
      <alignment vertical="center"/>
      <protection/>
    </xf>
    <xf numFmtId="167" fontId="1" fillId="52" borderId="47" xfId="48" applyNumberFormat="1" applyFont="1" applyFill="1" applyBorder="1" applyAlignment="1" applyProtection="1">
      <alignment vertical="center"/>
      <protection/>
    </xf>
    <xf numFmtId="167" fontId="1" fillId="36" borderId="28" xfId="48" applyNumberFormat="1" applyFont="1" applyFill="1" applyBorder="1" applyAlignment="1" applyProtection="1">
      <alignment vertical="center" wrapText="1"/>
      <protection/>
    </xf>
    <xf numFmtId="167" fontId="1" fillId="36" borderId="51" xfId="48" applyNumberFormat="1" applyFont="1" applyFill="1" applyBorder="1" applyAlignment="1" applyProtection="1">
      <alignment vertical="center" wrapText="1"/>
      <protection/>
    </xf>
    <xf numFmtId="0" fontId="1" fillId="39" borderId="63" xfId="0" applyFont="1" applyFill="1" applyBorder="1" applyAlignment="1" applyProtection="1">
      <alignment horizontal="center" vertical="center" wrapText="1"/>
      <protection/>
    </xf>
    <xf numFmtId="3" fontId="1" fillId="52" borderId="64" xfId="48" applyNumberFormat="1" applyFont="1" applyFill="1" applyBorder="1" applyAlignment="1" applyProtection="1">
      <alignment vertical="center"/>
      <protection/>
    </xf>
    <xf numFmtId="3" fontId="1" fillId="52" borderId="65" xfId="48" applyNumberFormat="1" applyFont="1" applyFill="1" applyBorder="1" applyAlignment="1" applyProtection="1">
      <alignment vertical="center"/>
      <protection/>
    </xf>
    <xf numFmtId="3" fontId="1" fillId="52" borderId="66" xfId="48" applyNumberFormat="1" applyFont="1" applyFill="1" applyBorder="1" applyAlignment="1" applyProtection="1">
      <alignment vertical="center"/>
      <protection/>
    </xf>
    <xf numFmtId="3" fontId="1" fillId="52" borderId="67" xfId="48" applyNumberFormat="1" applyFont="1" applyFill="1" applyBorder="1" applyAlignment="1" applyProtection="1">
      <alignment vertical="center"/>
      <protection/>
    </xf>
    <xf numFmtId="3" fontId="1" fillId="52" borderId="68" xfId="48" applyNumberFormat="1" applyFont="1" applyFill="1" applyBorder="1" applyAlignment="1" applyProtection="1">
      <alignment vertical="center"/>
      <protection/>
    </xf>
    <xf numFmtId="3" fontId="1" fillId="35" borderId="68" xfId="48" applyNumberFormat="1" applyFont="1" applyFill="1" applyBorder="1" applyAlignment="1" applyProtection="1">
      <alignment vertical="center"/>
      <protection locked="0"/>
    </xf>
    <xf numFmtId="167" fontId="1" fillId="36" borderId="69" xfId="48" applyNumberFormat="1" applyFont="1" applyFill="1" applyBorder="1" applyAlignment="1" applyProtection="1">
      <alignment vertical="center" wrapText="1"/>
      <protection/>
    </xf>
    <xf numFmtId="0" fontId="2" fillId="50" borderId="22" xfId="0" applyFont="1" applyFill="1" applyBorder="1" applyAlignment="1" applyProtection="1">
      <alignment horizontal="center" vertical="center"/>
      <protection/>
    </xf>
    <xf numFmtId="0" fontId="1" fillId="47" borderId="65" xfId="0" applyFont="1" applyFill="1" applyBorder="1" applyAlignment="1" applyProtection="1">
      <alignment horizontal="right" vertical="center"/>
      <protection/>
    </xf>
    <xf numFmtId="0" fontId="2" fillId="34" borderId="57" xfId="0" applyFont="1" applyFill="1" applyBorder="1" applyAlignment="1" applyProtection="1">
      <alignment horizontal="center" vertical="center" wrapText="1"/>
      <protection/>
    </xf>
    <xf numFmtId="0" fontId="2" fillId="34" borderId="58" xfId="0" applyFont="1" applyFill="1" applyBorder="1" applyAlignment="1" applyProtection="1">
      <alignment horizontal="center" vertical="center" wrapText="1"/>
      <protection/>
    </xf>
    <xf numFmtId="0" fontId="64" fillId="54" borderId="70" xfId="0" applyFont="1" applyFill="1" applyBorder="1" applyAlignment="1" applyProtection="1">
      <alignment horizontal="center" vertical="center" wrapText="1"/>
      <protection/>
    </xf>
    <xf numFmtId="170" fontId="13" fillId="0" borderId="22" xfId="46" applyNumberFormat="1" applyFont="1" applyBorder="1" applyAlignment="1" applyProtection="1">
      <alignment vertical="center"/>
      <protection/>
    </xf>
    <xf numFmtId="170" fontId="13" fillId="0" borderId="49" xfId="46" applyNumberFormat="1" applyFont="1" applyBorder="1" applyAlignment="1" applyProtection="1">
      <alignment vertical="center"/>
      <protection/>
    </xf>
    <xf numFmtId="170" fontId="13" fillId="0" borderId="20" xfId="46" applyNumberFormat="1" applyFont="1" applyBorder="1" applyAlignment="1" applyProtection="1">
      <alignment vertical="center"/>
      <protection/>
    </xf>
    <xf numFmtId="170" fontId="13" fillId="0" borderId="50" xfId="46" applyNumberFormat="1" applyFont="1" applyBorder="1" applyAlignment="1" applyProtection="1">
      <alignment vertical="center"/>
      <protection/>
    </xf>
    <xf numFmtId="170" fontId="13" fillId="0" borderId="22" xfId="46" applyNumberFormat="1" applyFont="1" applyBorder="1" applyAlignment="1" applyProtection="1">
      <alignment vertical="center"/>
      <protection locked="0"/>
    </xf>
    <xf numFmtId="170" fontId="13" fillId="0" borderId="49" xfId="46" applyNumberFormat="1" applyFont="1" applyBorder="1" applyAlignment="1" applyProtection="1">
      <alignment vertical="center"/>
      <protection locked="0"/>
    </xf>
    <xf numFmtId="170" fontId="13" fillId="0" borderId="20" xfId="46" applyNumberFormat="1" applyFont="1" applyBorder="1" applyAlignment="1" applyProtection="1">
      <alignment vertical="center"/>
      <protection locked="0"/>
    </xf>
    <xf numFmtId="170" fontId="13" fillId="0" borderId="50" xfId="46" applyNumberFormat="1" applyFont="1" applyBorder="1" applyAlignment="1" applyProtection="1">
      <alignment vertical="center"/>
      <protection locked="0"/>
    </xf>
    <xf numFmtId="3" fontId="11" fillId="0" borderId="51" xfId="0" applyNumberFormat="1" applyFont="1" applyBorder="1" applyAlignment="1" applyProtection="1">
      <alignment horizontal="center" vertical="center"/>
      <protection/>
    </xf>
    <xf numFmtId="3" fontId="11" fillId="0" borderId="71" xfId="0" applyNumberFormat="1" applyFont="1" applyBorder="1" applyAlignment="1" applyProtection="1">
      <alignment horizontal="center" vertical="center"/>
      <protection/>
    </xf>
    <xf numFmtId="0" fontId="2" fillId="0" borderId="72" xfId="0" applyFont="1" applyBorder="1" applyAlignment="1" applyProtection="1">
      <alignment horizontal="center" vertical="center" wrapText="1"/>
      <protection/>
    </xf>
    <xf numFmtId="179" fontId="0" fillId="0" borderId="0" xfId="48" applyNumberFormat="1" applyFont="1" applyFill="1" applyAlignment="1" applyProtection="1">
      <alignment vertical="center"/>
      <protection/>
    </xf>
    <xf numFmtId="0" fontId="1" fillId="47" borderId="23" xfId="0" applyFont="1" applyFill="1" applyBorder="1" applyAlignment="1" applyProtection="1">
      <alignment horizontal="left" vertical="center"/>
      <protection/>
    </xf>
    <xf numFmtId="179" fontId="1" fillId="0" borderId="0" xfId="48" applyNumberFormat="1" applyFont="1" applyFill="1" applyAlignment="1" applyProtection="1">
      <alignment vertical="center"/>
      <protection/>
    </xf>
    <xf numFmtId="0" fontId="1" fillId="36" borderId="22" xfId="0" applyFont="1" applyFill="1" applyBorder="1" applyAlignment="1" applyProtection="1">
      <alignment vertical="center" wrapText="1"/>
      <protection/>
    </xf>
    <xf numFmtId="0" fontId="2" fillId="13" borderId="22" xfId="0" applyFont="1" applyFill="1" applyBorder="1" applyAlignment="1" applyProtection="1">
      <alignment vertical="center" wrapText="1"/>
      <protection/>
    </xf>
    <xf numFmtId="0" fontId="1" fillId="13" borderId="22" xfId="0" applyFont="1" applyFill="1" applyBorder="1" applyAlignment="1" applyProtection="1">
      <alignment vertical="center"/>
      <protection locked="0"/>
    </xf>
    <xf numFmtId="0" fontId="2" fillId="44" borderId="22" xfId="0" applyFont="1" applyFill="1" applyBorder="1" applyAlignment="1" applyProtection="1">
      <alignment vertical="center" wrapText="1"/>
      <protection/>
    </xf>
    <xf numFmtId="0" fontId="1" fillId="44" borderId="22" xfId="0" applyFont="1" applyFill="1" applyBorder="1" applyAlignment="1" applyProtection="1">
      <alignment vertical="center"/>
      <protection locked="0"/>
    </xf>
    <xf numFmtId="0" fontId="2" fillId="12" borderId="22" xfId="0" applyFont="1" applyFill="1" applyBorder="1" applyAlignment="1" applyProtection="1">
      <alignment vertical="center" wrapText="1"/>
      <protection/>
    </xf>
    <xf numFmtId="0" fontId="1" fillId="12" borderId="22" xfId="0" applyFont="1" applyFill="1" applyBorder="1" applyAlignment="1" applyProtection="1">
      <alignment vertical="center"/>
      <protection locked="0"/>
    </xf>
    <xf numFmtId="0" fontId="2" fillId="55" borderId="0" xfId="0" applyFont="1" applyFill="1" applyAlignment="1" applyProtection="1">
      <alignment horizontal="left" vertical="center"/>
      <protection/>
    </xf>
    <xf numFmtId="0" fontId="2" fillId="47" borderId="0" xfId="0" applyFont="1" applyFill="1" applyAlignment="1" applyProtection="1">
      <alignment horizontal="left" vertical="center"/>
      <protection/>
    </xf>
    <xf numFmtId="0" fontId="2" fillId="47" borderId="0" xfId="0" applyFont="1" applyFill="1" applyAlignment="1" applyProtection="1">
      <alignment vertical="center"/>
      <protection/>
    </xf>
    <xf numFmtId="0" fontId="1" fillId="55" borderId="0" xfId="0" applyFont="1" applyFill="1" applyAlignment="1" applyProtection="1">
      <alignment vertical="center"/>
      <protection/>
    </xf>
    <xf numFmtId="0" fontId="2" fillId="55" borderId="16" xfId="0" applyFont="1" applyFill="1" applyBorder="1" applyAlignment="1" applyProtection="1">
      <alignment vertical="center"/>
      <protection/>
    </xf>
    <xf numFmtId="0" fontId="2" fillId="55" borderId="15" xfId="0" applyFont="1" applyFill="1" applyBorder="1" applyAlignment="1" applyProtection="1">
      <alignment vertical="center"/>
      <protection/>
    </xf>
    <xf numFmtId="170" fontId="2" fillId="51" borderId="11" xfId="46" applyNumberFormat="1" applyFont="1" applyFill="1" applyBorder="1" applyAlignment="1" applyProtection="1">
      <alignment horizontal="center" vertical="center"/>
      <protection locked="0"/>
    </xf>
    <xf numFmtId="0" fontId="2" fillId="47" borderId="0" xfId="0" applyFont="1" applyFill="1" applyBorder="1" applyAlignment="1" applyProtection="1">
      <alignment vertical="center"/>
      <protection/>
    </xf>
    <xf numFmtId="164" fontId="2" fillId="47" borderId="0" xfId="48" applyFont="1" applyFill="1" applyBorder="1" applyAlignment="1" applyProtection="1">
      <alignment vertical="center"/>
      <protection/>
    </xf>
    <xf numFmtId="0" fontId="2" fillId="55" borderId="0" xfId="0" applyFont="1" applyFill="1" applyBorder="1" applyAlignment="1" applyProtection="1">
      <alignment vertical="center"/>
      <protection/>
    </xf>
    <xf numFmtId="170" fontId="2" fillId="55" borderId="0" xfId="46" applyNumberFormat="1" applyFont="1" applyFill="1" applyBorder="1" applyAlignment="1" applyProtection="1">
      <alignment horizontal="center" vertical="center"/>
      <protection/>
    </xf>
    <xf numFmtId="0" fontId="0" fillId="39" borderId="11" xfId="0" applyFont="1" applyFill="1" applyBorder="1" applyAlignment="1" applyProtection="1">
      <alignment horizontal="center"/>
      <protection/>
    </xf>
    <xf numFmtId="165" fontId="1" fillId="36" borderId="22" xfId="48" applyNumberFormat="1" applyFont="1" applyFill="1" applyBorder="1" applyAlignment="1" applyProtection="1">
      <alignment horizontal="center" vertical="center"/>
      <protection/>
    </xf>
    <xf numFmtId="165" fontId="1" fillId="56" borderId="22" xfId="48" applyNumberFormat="1" applyFont="1" applyFill="1" applyBorder="1" applyAlignment="1" applyProtection="1">
      <alignment horizontal="center" vertical="center"/>
      <protection/>
    </xf>
    <xf numFmtId="165" fontId="1" fillId="57" borderId="22" xfId="48" applyNumberFormat="1" applyFont="1" applyFill="1" applyBorder="1" applyAlignment="1" applyProtection="1">
      <alignment horizontal="center" vertical="center"/>
      <protection/>
    </xf>
    <xf numFmtId="165" fontId="1" fillId="58" borderId="22" xfId="48" applyNumberFormat="1" applyFont="1" applyFill="1" applyBorder="1" applyAlignment="1" applyProtection="1">
      <alignment horizontal="center" vertical="center"/>
      <protection/>
    </xf>
    <xf numFmtId="165" fontId="1" fillId="59" borderId="22" xfId="48" applyNumberFormat="1" applyFont="1" applyFill="1" applyBorder="1" applyAlignment="1" applyProtection="1">
      <alignment horizontal="center" vertical="center"/>
      <protection/>
    </xf>
    <xf numFmtId="165" fontId="1" fillId="60" borderId="22" xfId="48" applyNumberFormat="1" applyFont="1" applyFill="1" applyBorder="1" applyAlignment="1" applyProtection="1">
      <alignment horizontal="center" vertical="center"/>
      <protection/>
    </xf>
    <xf numFmtId="165" fontId="1" fillId="61" borderId="22" xfId="48" applyNumberFormat="1" applyFont="1" applyFill="1" applyBorder="1" applyAlignment="1" applyProtection="1">
      <alignment horizontal="center" vertical="center"/>
      <protection/>
    </xf>
    <xf numFmtId="0" fontId="1" fillId="47" borderId="22" xfId="0" applyFont="1" applyFill="1" applyBorder="1" applyAlignment="1" applyProtection="1">
      <alignment vertical="center"/>
      <protection/>
    </xf>
    <xf numFmtId="3" fontId="1" fillId="47" borderId="22" xfId="0" applyNumberFormat="1" applyFont="1" applyFill="1" applyBorder="1" applyAlignment="1" applyProtection="1">
      <alignment horizontal="center" vertical="center"/>
      <protection/>
    </xf>
    <xf numFmtId="179" fontId="0" fillId="47" borderId="22" xfId="48" applyNumberFormat="1" applyFill="1" applyBorder="1" applyAlignment="1" applyProtection="1">
      <alignment vertical="center"/>
      <protection/>
    </xf>
    <xf numFmtId="0" fontId="1" fillId="47" borderId="23" xfId="0" applyFont="1" applyFill="1" applyBorder="1" applyAlignment="1" applyProtection="1">
      <alignment horizontal="left" vertical="center"/>
      <protection/>
    </xf>
    <xf numFmtId="0" fontId="2" fillId="50" borderId="22" xfId="0" applyFont="1" applyFill="1" applyBorder="1" applyAlignment="1" applyProtection="1">
      <alignment horizontal="center" vertical="center"/>
      <protection/>
    </xf>
    <xf numFmtId="170" fontId="0" fillId="0" borderId="22" xfId="46" applyNumberFormat="1" applyBorder="1" applyAlignment="1" applyProtection="1">
      <alignment vertical="center"/>
      <protection/>
    </xf>
    <xf numFmtId="9" fontId="0" fillId="47" borderId="0" xfId="52" applyFill="1" applyAlignment="1" applyProtection="1">
      <alignment vertical="center"/>
      <protection/>
    </xf>
    <xf numFmtId="9" fontId="0" fillId="0" borderId="0" xfId="52" applyAlignment="1" applyProtection="1">
      <alignment vertical="center"/>
      <protection/>
    </xf>
    <xf numFmtId="181" fontId="1" fillId="47" borderId="0" xfId="0" applyNumberFormat="1" applyFont="1" applyFill="1" applyAlignment="1" applyProtection="1">
      <alignment vertical="center"/>
      <protection/>
    </xf>
    <xf numFmtId="165" fontId="64" fillId="39" borderId="29" xfId="48" applyNumberFormat="1" applyFont="1" applyFill="1" applyBorder="1" applyAlignment="1" applyProtection="1">
      <alignment vertical="center"/>
      <protection/>
    </xf>
    <xf numFmtId="0" fontId="60" fillId="0" borderId="0" xfId="0" applyFont="1" applyFill="1" applyAlignment="1" applyProtection="1">
      <alignment vertical="center"/>
      <protection/>
    </xf>
    <xf numFmtId="165" fontId="64" fillId="38" borderId="33" xfId="48" applyNumberFormat="1" applyFont="1" applyFill="1" applyBorder="1" applyAlignment="1" applyProtection="1">
      <alignment vertical="center"/>
      <protection/>
    </xf>
    <xf numFmtId="165" fontId="64" fillId="39" borderId="11" xfId="48" applyNumberFormat="1" applyFont="1" applyFill="1" applyBorder="1" applyAlignment="1" applyProtection="1">
      <alignment vertical="center"/>
      <protection/>
    </xf>
    <xf numFmtId="168" fontId="60" fillId="0" borderId="11" xfId="46" applyFont="1" applyFill="1" applyBorder="1" applyAlignment="1" applyProtection="1">
      <alignment vertical="center"/>
      <protection/>
    </xf>
    <xf numFmtId="165" fontId="64" fillId="38" borderId="11" xfId="48" applyNumberFormat="1" applyFont="1" applyFill="1" applyBorder="1" applyAlignment="1" applyProtection="1">
      <alignment vertical="center"/>
      <protection/>
    </xf>
    <xf numFmtId="179" fontId="1" fillId="0" borderId="0" xfId="0" applyNumberFormat="1" applyFont="1" applyAlignment="1" applyProtection="1">
      <alignment vertical="center"/>
      <protection/>
    </xf>
    <xf numFmtId="0" fontId="1" fillId="34" borderId="73" xfId="0" applyFont="1" applyFill="1" applyBorder="1" applyAlignment="1" applyProtection="1">
      <alignment horizontal="center" vertical="center" wrapText="1"/>
      <protection/>
    </xf>
    <xf numFmtId="0" fontId="1" fillId="34" borderId="74" xfId="0" applyFont="1" applyFill="1" applyBorder="1" applyAlignment="1" applyProtection="1">
      <alignment horizontal="center" vertical="center" wrapText="1"/>
      <protection/>
    </xf>
    <xf numFmtId="0" fontId="2" fillId="34" borderId="75" xfId="0" applyFont="1" applyFill="1" applyBorder="1" applyAlignment="1" applyProtection="1">
      <alignment vertical="center" wrapText="1"/>
      <protection/>
    </xf>
    <xf numFmtId="0" fontId="2" fillId="34" borderId="76" xfId="0" applyFont="1" applyFill="1" applyBorder="1" applyAlignment="1" applyProtection="1">
      <alignment vertical="center" wrapText="1"/>
      <protection/>
    </xf>
    <xf numFmtId="0" fontId="2" fillId="53" borderId="77" xfId="0" applyFont="1" applyFill="1" applyBorder="1" applyAlignment="1" applyProtection="1">
      <alignment horizontal="center" vertical="center" wrapText="1"/>
      <protection/>
    </xf>
    <xf numFmtId="0" fontId="2" fillId="53" borderId="78" xfId="0" applyFont="1" applyFill="1" applyBorder="1" applyAlignment="1" applyProtection="1">
      <alignment horizontal="center" vertical="center" wrapText="1"/>
      <protection/>
    </xf>
    <xf numFmtId="0" fontId="2" fillId="53" borderId="79" xfId="0" applyFont="1" applyFill="1" applyBorder="1" applyAlignment="1" applyProtection="1">
      <alignment horizontal="center" vertical="center" wrapText="1"/>
      <protection/>
    </xf>
    <xf numFmtId="0" fontId="1" fillId="45" borderId="70" xfId="0" applyFont="1" applyFill="1" applyBorder="1" applyAlignment="1" applyProtection="1">
      <alignment vertical="center" wrapText="1"/>
      <protection/>
    </xf>
    <xf numFmtId="0" fontId="1" fillId="45" borderId="80" xfId="0" applyFont="1" applyFill="1" applyBorder="1" applyAlignment="1" applyProtection="1">
      <alignment vertical="center" wrapText="1"/>
      <protection/>
    </xf>
    <xf numFmtId="0" fontId="1" fillId="45" borderId="81" xfId="0" applyFont="1" applyFill="1" applyBorder="1" applyAlignment="1" applyProtection="1">
      <alignment vertical="center" wrapText="1"/>
      <protection/>
    </xf>
    <xf numFmtId="0" fontId="65" fillId="33" borderId="16" xfId="0" applyFont="1" applyFill="1" applyBorder="1" applyAlignment="1" applyProtection="1">
      <alignment horizontal="left" vertical="center"/>
      <protection/>
    </xf>
    <xf numFmtId="0" fontId="65" fillId="33" borderId="82" xfId="0" applyFont="1" applyFill="1" applyBorder="1" applyAlignment="1" applyProtection="1">
      <alignment horizontal="left" vertical="center"/>
      <protection/>
    </xf>
    <xf numFmtId="0" fontId="65" fillId="33" borderId="15" xfId="0" applyFont="1" applyFill="1" applyBorder="1" applyAlignment="1" applyProtection="1">
      <alignment horizontal="left" vertical="center"/>
      <protection/>
    </xf>
    <xf numFmtId="0" fontId="2" fillId="36" borderId="83" xfId="0" applyFont="1" applyFill="1" applyBorder="1" applyAlignment="1" applyProtection="1">
      <alignment horizontal="center" vertical="center" wrapText="1"/>
      <protection/>
    </xf>
    <xf numFmtId="0" fontId="2" fillId="36" borderId="84" xfId="0" applyFont="1" applyFill="1" applyBorder="1" applyAlignment="1" applyProtection="1">
      <alignment horizontal="center" vertical="center" wrapText="1"/>
      <protection/>
    </xf>
    <xf numFmtId="0" fontId="2" fillId="36" borderId="85" xfId="0" applyFont="1" applyFill="1" applyBorder="1" applyAlignment="1" applyProtection="1">
      <alignment horizontal="center" vertical="center" wrapText="1"/>
      <protection/>
    </xf>
    <xf numFmtId="0" fontId="2" fillId="39" borderId="83" xfId="0" applyFont="1" applyFill="1" applyBorder="1" applyAlignment="1" applyProtection="1">
      <alignment horizontal="center" vertical="center" wrapText="1"/>
      <protection/>
    </xf>
    <xf numFmtId="0" fontId="2" fillId="39" borderId="84" xfId="0" applyFont="1" applyFill="1" applyBorder="1" applyAlignment="1" applyProtection="1">
      <alignment horizontal="center" vertical="center" wrapText="1"/>
      <protection/>
    </xf>
    <xf numFmtId="0" fontId="2" fillId="39" borderId="86"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34" borderId="11"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11" fillId="0" borderId="16"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2" fillId="34" borderId="87" xfId="0" applyFont="1" applyFill="1" applyBorder="1" applyAlignment="1" applyProtection="1">
      <alignment vertical="center"/>
      <protection/>
    </xf>
    <xf numFmtId="0" fontId="2" fillId="34" borderId="88" xfId="0" applyFont="1" applyFill="1" applyBorder="1" applyAlignment="1" applyProtection="1">
      <alignment vertical="center"/>
      <protection/>
    </xf>
    <xf numFmtId="0" fontId="1" fillId="45" borderId="89" xfId="0" applyFont="1" applyFill="1" applyBorder="1" applyAlignment="1" applyProtection="1">
      <alignment horizontal="center" vertical="center" wrapText="1"/>
      <protection/>
    </xf>
    <xf numFmtId="0" fontId="1" fillId="45" borderId="90" xfId="0" applyFont="1" applyFill="1" applyBorder="1" applyAlignment="1" applyProtection="1">
      <alignment horizontal="center" vertical="center" wrapText="1"/>
      <protection/>
    </xf>
    <xf numFmtId="0" fontId="1" fillId="45" borderId="81" xfId="0" applyFont="1" applyFill="1" applyBorder="1" applyAlignment="1" applyProtection="1">
      <alignment horizontal="center" vertical="center" wrapText="1"/>
      <protection/>
    </xf>
    <xf numFmtId="182" fontId="61" fillId="0" borderId="23" xfId="0" applyNumberFormat="1" applyFont="1" applyBorder="1" applyAlignment="1" applyProtection="1">
      <alignment horizontal="center" vertical="center"/>
      <protection/>
    </xf>
    <xf numFmtId="182" fontId="61" fillId="0" borderId="65" xfId="0" applyNumberFormat="1" applyFont="1" applyBorder="1" applyAlignment="1" applyProtection="1">
      <alignment horizontal="center" vertical="center"/>
      <protection/>
    </xf>
    <xf numFmtId="0" fontId="2" fillId="50" borderId="22" xfId="0" applyFont="1" applyFill="1" applyBorder="1" applyAlignment="1" applyProtection="1">
      <alignment horizontal="center" vertical="center"/>
      <protection/>
    </xf>
    <xf numFmtId="0" fontId="2" fillId="50" borderId="23" xfId="0" applyFont="1" applyFill="1" applyBorder="1" applyAlignment="1" applyProtection="1">
      <alignment horizontal="center" vertical="center"/>
      <protection/>
    </xf>
    <xf numFmtId="0" fontId="2" fillId="50" borderId="91" xfId="0" applyFont="1" applyFill="1" applyBorder="1" applyAlignment="1" applyProtection="1">
      <alignment horizontal="center" vertical="center"/>
      <protection/>
    </xf>
    <xf numFmtId="171" fontId="1" fillId="40" borderId="17" xfId="0" applyNumberFormat="1" applyFont="1" applyFill="1" applyBorder="1" applyAlignment="1">
      <alignment horizontal="left"/>
    </xf>
    <xf numFmtId="171" fontId="1" fillId="40" borderId="18" xfId="0" applyNumberFormat="1" applyFont="1" applyFill="1" applyBorder="1" applyAlignment="1">
      <alignment horizontal="left"/>
    </xf>
    <xf numFmtId="171" fontId="6" fillId="40" borderId="17" xfId="0" applyNumberFormat="1" applyFont="1" applyFill="1" applyBorder="1" applyAlignment="1">
      <alignment horizontal="left"/>
    </xf>
    <xf numFmtId="171" fontId="6" fillId="40" borderId="18" xfId="0" applyNumberFormat="1" applyFont="1" applyFill="1" applyBorder="1" applyAlignment="1">
      <alignment horizontal="left"/>
    </xf>
    <xf numFmtId="0" fontId="4" fillId="62" borderId="17" xfId="0" applyFont="1" applyFill="1" applyBorder="1" applyAlignment="1" applyProtection="1">
      <alignment horizontal="left" vertical="center"/>
      <protection/>
    </xf>
    <xf numFmtId="0" fontId="4" fillId="62" borderId="18" xfId="0" applyFont="1" applyFill="1" applyBorder="1" applyAlignment="1" applyProtection="1">
      <alignment horizontal="left" vertical="center"/>
      <protection/>
    </xf>
    <xf numFmtId="171" fontId="2" fillId="62" borderId="17" xfId="0" applyNumberFormat="1" applyFont="1" applyFill="1" applyBorder="1" applyAlignment="1">
      <alignment horizontal="left"/>
    </xf>
    <xf numFmtId="171" fontId="2" fillId="62" borderId="18" xfId="0" applyNumberFormat="1" applyFont="1" applyFill="1" applyBorder="1" applyAlignment="1">
      <alignment horizontal="left"/>
    </xf>
    <xf numFmtId="0" fontId="2" fillId="47" borderId="23" xfId="0" applyFont="1" applyFill="1" applyBorder="1" applyAlignment="1" applyProtection="1">
      <alignment horizontal="center" vertical="center"/>
      <protection/>
    </xf>
    <xf numFmtId="0" fontId="2" fillId="47" borderId="65" xfId="0" applyFont="1" applyFill="1" applyBorder="1" applyAlignment="1" applyProtection="1">
      <alignment horizontal="center" vertical="center"/>
      <protection/>
    </xf>
    <xf numFmtId="165" fontId="2" fillId="63" borderId="92" xfId="48" applyNumberFormat="1" applyFont="1" applyFill="1" applyBorder="1" applyAlignment="1" applyProtection="1">
      <alignment horizontal="center" vertical="center"/>
      <protection/>
    </xf>
    <xf numFmtId="165" fontId="2" fillId="63" borderId="82" xfId="48" applyNumberFormat="1" applyFont="1" applyFill="1" applyBorder="1" applyAlignment="1" applyProtection="1">
      <alignment horizontal="center" vertical="center"/>
      <protection/>
    </xf>
    <xf numFmtId="165" fontId="2" fillId="63" borderId="93" xfId="48" applyNumberFormat="1" applyFont="1" applyFill="1" applyBorder="1" applyAlignment="1" applyProtection="1">
      <alignment horizontal="center" vertical="center"/>
      <protection/>
    </xf>
    <xf numFmtId="165" fontId="2" fillId="64" borderId="94" xfId="48" applyNumberFormat="1" applyFont="1" applyFill="1" applyBorder="1" applyAlignment="1" applyProtection="1">
      <alignment horizontal="center" vertical="center"/>
      <protection/>
    </xf>
    <xf numFmtId="165" fontId="2" fillId="64" borderId="13" xfId="48" applyNumberFormat="1" applyFont="1" applyFill="1" applyBorder="1" applyAlignment="1" applyProtection="1">
      <alignment horizontal="center" vertical="center"/>
      <protection/>
    </xf>
    <xf numFmtId="165" fontId="2" fillId="64" borderId="95" xfId="48" applyNumberFormat="1" applyFont="1" applyFill="1" applyBorder="1" applyAlignment="1" applyProtection="1">
      <alignment horizontal="center" vertical="center"/>
      <protection/>
    </xf>
    <xf numFmtId="0" fontId="8" fillId="36" borderId="23" xfId="0" applyFont="1" applyFill="1" applyBorder="1" applyAlignment="1" applyProtection="1">
      <alignment horizontal="center" vertical="center"/>
      <protection/>
    </xf>
    <xf numFmtId="0" fontId="8" fillId="36" borderId="65" xfId="0" applyFont="1" applyFill="1" applyBorder="1" applyAlignment="1" applyProtection="1">
      <alignment horizontal="center" vertical="center"/>
      <protection/>
    </xf>
    <xf numFmtId="0" fontId="4" fillId="44" borderId="17" xfId="0" applyFont="1" applyFill="1" applyBorder="1" applyAlignment="1" applyProtection="1">
      <alignment horizontal="left" vertical="center"/>
      <protection/>
    </xf>
    <xf numFmtId="0" fontId="4" fillId="44" borderId="18" xfId="0" applyFont="1" applyFill="1" applyBorder="1" applyAlignment="1" applyProtection="1">
      <alignment horizontal="left" vertical="center"/>
      <protection/>
    </xf>
    <xf numFmtId="0" fontId="4" fillId="65" borderId="0" xfId="0" applyFont="1" applyFill="1" applyBorder="1" applyAlignment="1" applyProtection="1">
      <alignment vertical="center"/>
      <protection/>
    </xf>
    <xf numFmtId="0" fontId="2" fillId="38" borderId="96" xfId="0" applyFont="1" applyFill="1" applyBorder="1" applyAlignment="1" applyProtection="1">
      <alignment horizontal="center" vertical="center"/>
      <protection/>
    </xf>
    <xf numFmtId="0" fontId="2" fillId="38" borderId="15" xfId="0" applyFont="1" applyFill="1" applyBorder="1" applyAlignment="1" applyProtection="1">
      <alignment horizontal="center" vertical="center"/>
      <protection/>
    </xf>
    <xf numFmtId="0" fontId="4" fillId="34" borderId="14" xfId="0" applyFont="1" applyFill="1" applyBorder="1" applyAlignment="1" applyProtection="1">
      <alignment vertical="center"/>
      <protection/>
    </xf>
    <xf numFmtId="0" fontId="4" fillId="48" borderId="30" xfId="0" applyFont="1" applyFill="1" applyBorder="1" applyAlignment="1" applyProtection="1">
      <alignment vertical="center"/>
      <protection/>
    </xf>
    <xf numFmtId="0" fontId="4" fillId="48" borderId="32" xfId="0" applyFont="1" applyFill="1" applyBorder="1" applyAlignment="1" applyProtection="1">
      <alignment vertical="center"/>
      <protection/>
    </xf>
    <xf numFmtId="0" fontId="1" fillId="40" borderId="17" xfId="0" applyFont="1" applyFill="1" applyBorder="1" applyAlignment="1">
      <alignment horizontal="left"/>
    </xf>
    <xf numFmtId="0" fontId="1" fillId="40" borderId="18" xfId="0" applyFont="1" applyFill="1" applyBorder="1" applyAlignment="1">
      <alignment horizontal="left"/>
    </xf>
    <xf numFmtId="0" fontId="4" fillId="66" borderId="97" xfId="0" applyFont="1" applyFill="1" applyBorder="1" applyAlignment="1">
      <alignment vertical="center"/>
    </xf>
    <xf numFmtId="0" fontId="4" fillId="66" borderId="98" xfId="0" applyFont="1" applyFill="1" applyBorder="1" applyAlignment="1">
      <alignment vertical="center"/>
    </xf>
    <xf numFmtId="0" fontId="2" fillId="53" borderId="99" xfId="0" applyFont="1" applyFill="1" applyBorder="1" applyAlignment="1" applyProtection="1">
      <alignment horizontal="center" vertical="center" wrapText="1"/>
      <protection/>
    </xf>
    <xf numFmtId="0" fontId="2" fillId="53" borderId="100" xfId="0" applyFont="1" applyFill="1" applyBorder="1" applyAlignment="1" applyProtection="1">
      <alignment horizontal="center" vertical="center" wrapText="1"/>
      <protection/>
    </xf>
    <xf numFmtId="0" fontId="2" fillId="53" borderId="101" xfId="0" applyFont="1" applyFill="1" applyBorder="1" applyAlignment="1" applyProtection="1">
      <alignment horizontal="center" vertical="center" wrapText="1"/>
      <protection/>
    </xf>
    <xf numFmtId="171" fontId="2" fillId="44" borderId="17" xfId="0" applyNumberFormat="1" applyFont="1" applyFill="1" applyBorder="1" applyAlignment="1">
      <alignment horizontal="left"/>
    </xf>
    <xf numFmtId="171" fontId="2" fillId="44" borderId="91" xfId="0" applyNumberFormat="1" applyFont="1" applyFill="1" applyBorder="1" applyAlignment="1">
      <alignment horizontal="left"/>
    </xf>
    <xf numFmtId="0" fontId="1" fillId="47" borderId="23" xfId="0" applyFont="1" applyFill="1" applyBorder="1" applyAlignment="1" applyProtection="1">
      <alignment horizontal="left" vertical="center"/>
      <protection/>
    </xf>
    <xf numFmtId="0" fontId="1" fillId="47" borderId="65" xfId="0" applyFont="1" applyFill="1" applyBorder="1" applyAlignment="1" applyProtection="1">
      <alignment horizontal="left" vertical="center"/>
      <protection/>
    </xf>
    <xf numFmtId="0" fontId="1" fillId="62" borderId="17" xfId="0" applyFont="1" applyFill="1" applyBorder="1" applyAlignment="1" applyProtection="1">
      <alignment horizontal="center" vertical="center"/>
      <protection/>
    </xf>
    <xf numFmtId="0" fontId="1" fillId="62" borderId="91" xfId="0" applyFont="1" applyFill="1" applyBorder="1" applyAlignment="1" applyProtection="1">
      <alignment horizontal="center" vertical="center"/>
      <protection/>
    </xf>
    <xf numFmtId="0" fontId="1" fillId="62" borderId="18" xfId="0" applyFont="1" applyFill="1" applyBorder="1" applyAlignment="1" applyProtection="1">
      <alignment horizontal="center" vertical="center"/>
      <protection/>
    </xf>
    <xf numFmtId="0" fontId="2" fillId="62" borderId="91" xfId="0" applyFont="1" applyFill="1" applyBorder="1" applyAlignment="1" applyProtection="1">
      <alignment horizontal="left" vertical="center"/>
      <protection/>
    </xf>
    <xf numFmtId="0" fontId="2" fillId="62" borderId="65" xfId="0" applyFont="1" applyFill="1" applyBorder="1" applyAlignment="1" applyProtection="1">
      <alignment horizontal="left" vertical="center"/>
      <protection/>
    </xf>
    <xf numFmtId="171" fontId="2" fillId="62" borderId="23" xfId="0" applyNumberFormat="1" applyFont="1" applyFill="1" applyBorder="1" applyAlignment="1">
      <alignment horizontal="left"/>
    </xf>
    <xf numFmtId="171" fontId="2" fillId="62" borderId="65" xfId="0" applyNumberFormat="1" applyFont="1" applyFill="1" applyBorder="1" applyAlignment="1">
      <alignment horizontal="left"/>
    </xf>
    <xf numFmtId="0" fontId="2" fillId="36" borderId="11" xfId="0" applyFont="1" applyFill="1" applyBorder="1" applyAlignment="1" applyProtection="1">
      <alignment vertical="center" wrapText="1"/>
      <protection/>
    </xf>
    <xf numFmtId="0" fontId="2" fillId="36" borderId="11" xfId="0" applyFont="1" applyFill="1" applyBorder="1" applyAlignment="1" applyProtection="1">
      <alignment horizontal="center" vertical="center"/>
      <protection/>
    </xf>
    <xf numFmtId="0" fontId="2" fillId="34" borderId="11" xfId="0" applyFont="1" applyFill="1" applyBorder="1" applyAlignment="1" applyProtection="1">
      <alignment vertical="center" wrapText="1"/>
      <protection/>
    </xf>
    <xf numFmtId="0" fontId="2" fillId="36" borderId="11" xfId="0" applyFont="1" applyFill="1" applyBorder="1" applyAlignment="1" applyProtection="1">
      <alignment horizontal="center" vertical="center" wrapText="1"/>
      <protection/>
    </xf>
    <xf numFmtId="0" fontId="2" fillId="39" borderId="11" xfId="0" applyFont="1" applyFill="1" applyBorder="1" applyAlignment="1" applyProtection="1">
      <alignment horizontal="center" vertical="center" wrapText="1"/>
      <protection/>
    </xf>
    <xf numFmtId="0" fontId="2" fillId="36" borderId="22" xfId="0" applyFont="1" applyFill="1" applyBorder="1" applyAlignment="1" applyProtection="1">
      <alignment vertical="center" wrapText="1"/>
      <protection/>
    </xf>
    <xf numFmtId="0" fontId="2" fillId="0" borderId="10" xfId="0" applyFont="1" applyBorder="1" applyAlignment="1" applyProtection="1">
      <alignment horizontal="right" vertical="center"/>
      <protection/>
    </xf>
    <xf numFmtId="0" fontId="2" fillId="34" borderId="14" xfId="0" applyFont="1" applyFill="1" applyBorder="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771525</xdr:colOff>
      <xdr:row>12</xdr:row>
      <xdr:rowOff>85725</xdr:rowOff>
    </xdr:to>
    <xdr:sp fLocksText="0">
      <xdr:nvSpPr>
        <xdr:cNvPr id="1" name="Text 1"/>
        <xdr:cNvSpPr txBox="1">
          <a:spLocks noChangeArrowheads="1"/>
        </xdr:cNvSpPr>
      </xdr:nvSpPr>
      <xdr:spPr>
        <a:xfrm>
          <a:off x="38100" y="1143000"/>
          <a:ext cx="8105775" cy="904875"/>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426884\Documents\2015\TARIFAS%202016\EDUCACIONAL\Propuesta%20Tarifas%20Deptos%20y%20Del%202016\Documents%20and%20Settings\evidal\Configuraci&#243;n%20local\Archivos%20temporales%20de%20Internet\Content.IE5\KP4RCBCF\DELBIENSAN%20PLANILLA%20TARIFAS%202013%20(97-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3426884\Documents\2015\TARIFAS%202016\EDUCACIONAL\Propuesta%20Tarifas%20Deptos%20y%20Del%202016\Documents%20and%20Settings\evidal\Configuraci&#243;n%20local\Archivos%20temporales%20de%20Internet\Content.IE5\BI03JXCT\DELBIENSAN%20PLANILLA%20TARIFAS%202013%20(97-2003)%20DIREBI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5">
          <cell r="I5" t="str">
            <v>DELBIENSAN</v>
          </cell>
        </row>
        <row r="16">
          <cell r="A16" t="str">
            <v>JARDIN INFANTIL "OLITAS DE MAR"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5">
          <cell r="I5" t="str">
            <v>DELBIENSAN</v>
          </cell>
        </row>
      </sheetData>
      <sheetData sheetId="3">
        <row r="8">
          <cell r="A8" t="str">
            <v>Centro Beneficio</v>
          </cell>
          <cell r="B8" t="str">
            <v>Prestación [Unidad]</v>
          </cell>
          <cell r="C8" t="str">
            <v>Matrícula</v>
          </cell>
          <cell r="G8" t="str">
            <v>Mensualidad</v>
          </cell>
        </row>
        <row r="9">
          <cell r="A9">
            <v>0</v>
          </cell>
          <cell r="B9">
            <v>0</v>
          </cell>
          <cell r="C9" t="str">
            <v>Personal Servicio Activo</v>
          </cell>
          <cell r="G9" t="str">
            <v>Personal Servicio Activo</v>
          </cell>
        </row>
        <row r="10">
          <cell r="A10" t="str">
            <v>JARDIN INFANTIL "OLITAS DE MAR"</v>
          </cell>
          <cell r="B10" t="str">
            <v>Jardín [Media Jornada]</v>
          </cell>
        </row>
        <row r="11">
          <cell r="A11">
            <v>0</v>
          </cell>
          <cell r="B11" t="str">
            <v>Jardín [Jornada Completa]</v>
          </cell>
        </row>
        <row r="12">
          <cell r="A12">
            <v>0</v>
          </cell>
          <cell r="B12" t="str">
            <v>Jardín [Media Jornada con Colación y Almuerzo]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2">
    <pageSetUpPr fitToPage="1"/>
  </sheetPr>
  <dimension ref="A1:IV42"/>
  <sheetViews>
    <sheetView showGridLines="0" tabSelected="1" zoomScalePageLayoutView="0" workbookViewId="0" topLeftCell="B7">
      <selection activeCell="K11" sqref="K11"/>
    </sheetView>
  </sheetViews>
  <sheetFormatPr defaultColWidth="9.140625" defaultRowHeight="12.75"/>
  <cols>
    <col min="1" max="1" width="15.7109375" style="1" customWidth="1"/>
    <col min="2" max="2" width="22.00390625" style="1" customWidth="1"/>
    <col min="3" max="3" width="18.28125" style="1" customWidth="1"/>
    <col min="4" max="7" width="17.8515625" style="1" customWidth="1"/>
    <col min="8" max="8" width="19.28125" style="1" customWidth="1"/>
    <col min="9" max="10" width="18.7109375" style="1" customWidth="1"/>
    <col min="11" max="11" width="19.00390625" style="1" customWidth="1"/>
    <col min="12" max="12" width="20.28125" style="1" customWidth="1"/>
    <col min="13" max="13" width="12.140625" style="1" customWidth="1"/>
    <col min="14" max="14" width="11.8515625" style="1" customWidth="1"/>
    <col min="15" max="15" width="12.140625" style="1" customWidth="1"/>
    <col min="16" max="17" width="12.7109375" style="1" customWidth="1"/>
    <col min="18" max="18" width="11.140625" style="1" customWidth="1"/>
    <col min="19" max="16384" width="9.140625" style="1" customWidth="1"/>
  </cols>
  <sheetData>
    <row r="1" spans="1:18" s="4" customFormat="1" ht="13.5">
      <c r="A1" s="292">
        <v>8</v>
      </c>
      <c r="B1" s="292"/>
      <c r="C1" s="292"/>
      <c r="D1" s="292"/>
      <c r="E1" s="2"/>
      <c r="F1" s="2"/>
      <c r="G1" s="2"/>
      <c r="H1" s="2"/>
      <c r="I1" s="2"/>
      <c r="J1" s="2"/>
      <c r="K1" s="2"/>
      <c r="L1" s="2"/>
      <c r="M1" s="2"/>
      <c r="N1" s="2"/>
      <c r="O1" s="2"/>
      <c r="P1" s="3"/>
      <c r="Q1" s="3"/>
      <c r="R1" s="3"/>
    </row>
    <row r="2" spans="1:18" s="4" customFormat="1" ht="13.5">
      <c r="A2" s="292" t="s">
        <v>1</v>
      </c>
      <c r="B2" s="292"/>
      <c r="C2" s="292"/>
      <c r="D2" s="292"/>
      <c r="E2" s="2"/>
      <c r="F2" s="2"/>
      <c r="G2" s="2"/>
      <c r="H2" s="2"/>
      <c r="I2" s="2"/>
      <c r="J2" s="2"/>
      <c r="K2" s="2"/>
      <c r="L2" s="2"/>
      <c r="M2" s="2"/>
      <c r="N2" s="2"/>
      <c r="O2" s="2"/>
      <c r="P2" s="3"/>
      <c r="Q2" s="3"/>
      <c r="R2" s="3"/>
    </row>
    <row r="3" spans="1:18" s="4" customFormat="1" ht="13.5">
      <c r="A3" s="292" t="s">
        <v>2</v>
      </c>
      <c r="B3" s="292"/>
      <c r="C3" s="292"/>
      <c r="D3" s="292"/>
      <c r="E3" s="2"/>
      <c r="F3" s="2"/>
      <c r="G3" s="2"/>
      <c r="H3" s="2"/>
      <c r="I3" s="2"/>
      <c r="J3" s="2"/>
      <c r="K3" s="2"/>
      <c r="L3" s="2"/>
      <c r="M3" s="2"/>
      <c r="N3" s="2"/>
      <c r="O3" s="2"/>
      <c r="P3" s="3"/>
      <c r="Q3" s="3"/>
      <c r="R3" s="3"/>
    </row>
    <row r="4" spans="1:2" s="4" customFormat="1" ht="14.25" customHeight="1">
      <c r="A4" s="1"/>
      <c r="B4" s="1"/>
    </row>
    <row r="5" spans="1:256" s="4" customFormat="1" ht="12" customHeight="1">
      <c r="A5" s="1"/>
      <c r="B5" s="1"/>
      <c r="C5" s="1"/>
      <c r="D5" s="1"/>
      <c r="E5" s="1"/>
      <c r="F5" s="1"/>
      <c r="G5" s="65" t="s">
        <v>3</v>
      </c>
      <c r="H5" s="66"/>
      <c r="I5" s="295" t="s">
        <v>168</v>
      </c>
      <c r="J5" s="296"/>
      <c r="IV5" s="1"/>
    </row>
    <row r="6" spans="1:11" s="4" customFormat="1" ht="12" customHeight="1">
      <c r="A6" s="1"/>
      <c r="B6" s="1"/>
      <c r="C6" s="1"/>
      <c r="D6" s="1"/>
      <c r="E6" s="1"/>
      <c r="F6" s="1"/>
      <c r="G6" s="5"/>
      <c r="H6" s="7"/>
      <c r="I6" s="7"/>
      <c r="J6" s="8"/>
      <c r="K6" s="8"/>
    </row>
    <row r="7" ht="18" customHeight="1">
      <c r="A7" s="9" t="s">
        <v>4</v>
      </c>
    </row>
    <row r="8" spans="1:13" ht="13.5">
      <c r="A8" s="293" t="str">
        <f>$A$16</f>
        <v>Centro Beneficio</v>
      </c>
      <c r="B8" s="293"/>
      <c r="C8" s="293"/>
      <c r="D8" s="46" t="s">
        <v>5</v>
      </c>
      <c r="E8" s="46" t="s">
        <v>6</v>
      </c>
      <c r="F8" s="46" t="s">
        <v>191</v>
      </c>
      <c r="G8" s="46" t="s">
        <v>7</v>
      </c>
      <c r="H8" s="46" t="s">
        <v>8</v>
      </c>
      <c r="I8" s="46" t="s">
        <v>9</v>
      </c>
      <c r="J8" s="46" t="s">
        <v>10</v>
      </c>
      <c r="K8" s="46" t="s">
        <v>11</v>
      </c>
      <c r="L8" s="10"/>
      <c r="M8" s="10"/>
    </row>
    <row r="9" spans="1:13" ht="13.5">
      <c r="A9" s="294" t="str">
        <f>$A$18</f>
        <v>JARDIN INFANTIL "OLITAS DE MAR"</v>
      </c>
      <c r="B9" s="294"/>
      <c r="C9" s="294"/>
      <c r="D9" s="11">
        <f>+N27</f>
        <v>5061900</v>
      </c>
      <c r="E9" s="11">
        <f>+O27</f>
        <v>50619000</v>
      </c>
      <c r="F9" s="11">
        <f>+P27</f>
        <v>1430000</v>
      </c>
      <c r="G9" s="11">
        <f>+D9+E9+F9</f>
        <v>57110900</v>
      </c>
      <c r="H9" s="11">
        <f>+'Ap. 3 Costos Directos'!H94</f>
        <v>64529231.84</v>
      </c>
      <c r="I9" s="11">
        <f>+'Ap. 4 Costos Indirectos'!B9</f>
        <v>2443908.096</v>
      </c>
      <c r="J9" s="11">
        <f>SUM(H9:I9)</f>
        <v>66973139.936000004</v>
      </c>
      <c r="K9" s="182">
        <f>G9-J9</f>
        <v>-9862239.936000004</v>
      </c>
      <c r="L9" s="10"/>
      <c r="M9" s="10"/>
    </row>
    <row r="10" spans="1:13" ht="13.5">
      <c r="A10" s="283" t="s">
        <v>177</v>
      </c>
      <c r="B10" s="284"/>
      <c r="C10" s="285"/>
      <c r="D10" s="92"/>
      <c r="E10" s="92"/>
      <c r="F10" s="92"/>
      <c r="G10" s="92"/>
      <c r="H10" s="92"/>
      <c r="I10" s="92"/>
      <c r="J10" s="93"/>
      <c r="K10" s="183">
        <v>0</v>
      </c>
      <c r="L10" s="10"/>
      <c r="M10" s="10"/>
    </row>
    <row r="11" spans="1:256" s="4" customFormat="1" ht="16.5" customHeight="1">
      <c r="A11" s="297" t="s">
        <v>167</v>
      </c>
      <c r="B11" s="297"/>
      <c r="C11" s="298"/>
      <c r="D11" s="12">
        <f aca="true" t="shared" si="0" ref="D11:I11">SUM(D9:D9)</f>
        <v>5061900</v>
      </c>
      <c r="E11" s="12">
        <f t="shared" si="0"/>
        <v>50619000</v>
      </c>
      <c r="F11" s="12">
        <f t="shared" si="0"/>
        <v>1430000</v>
      </c>
      <c r="G11" s="12">
        <f t="shared" si="0"/>
        <v>57110900</v>
      </c>
      <c r="H11" s="12">
        <f t="shared" si="0"/>
        <v>64529231.84</v>
      </c>
      <c r="I11" s="12">
        <f t="shared" si="0"/>
        <v>2443908.096</v>
      </c>
      <c r="J11" s="13">
        <f>SUM(H11:I11)</f>
        <v>66973139.936000004</v>
      </c>
      <c r="K11" s="184">
        <f>K9+K10</f>
        <v>-9862239.936000004</v>
      </c>
      <c r="L11" s="94"/>
      <c r="M11" s="10"/>
      <c r="IS11" s="1"/>
      <c r="IT11" s="1"/>
      <c r="IU11" s="1"/>
      <c r="IV11" s="1"/>
    </row>
    <row r="12" spans="2:256" s="17" customFormat="1" ht="16.5" customHeight="1">
      <c r="B12" s="14"/>
      <c r="C12" s="14"/>
      <c r="D12" s="15"/>
      <c r="E12" s="15"/>
      <c r="F12" s="15"/>
      <c r="G12" s="15"/>
      <c r="H12" s="15"/>
      <c r="I12" s="15"/>
      <c r="J12" s="15"/>
      <c r="K12" s="15"/>
      <c r="L12" s="15"/>
      <c r="M12" s="16"/>
      <c r="N12" s="16"/>
      <c r="IT12" s="18"/>
      <c r="IU12" s="18"/>
      <c r="IV12" s="18"/>
    </row>
    <row r="13" spans="1:11" s="21" customFormat="1" ht="28.5" customHeight="1">
      <c r="A13" s="177" t="s">
        <v>196</v>
      </c>
      <c r="B13" s="176">
        <v>1.06</v>
      </c>
      <c r="C13" s="19"/>
      <c r="D13" s="20"/>
      <c r="E13" s="20"/>
      <c r="F13" s="20"/>
      <c r="G13" s="20"/>
      <c r="H13" s="20"/>
      <c r="I13" s="20"/>
      <c r="J13" s="20"/>
      <c r="K13" s="20"/>
    </row>
    <row r="14" spans="1:11" s="21" customFormat="1" ht="16.5" customHeight="1">
      <c r="A14" s="19"/>
      <c r="B14" s="19"/>
      <c r="C14" s="19"/>
      <c r="D14" s="20"/>
      <c r="E14" s="20"/>
      <c r="F14" s="20"/>
      <c r="G14" s="20"/>
      <c r="H14" s="20"/>
      <c r="I14" s="20"/>
      <c r="J14" s="20"/>
      <c r="K14" s="20"/>
    </row>
    <row r="15" spans="1:11" s="21" customFormat="1" ht="16.5" customHeight="1" thickBot="1">
      <c r="A15" s="22" t="s">
        <v>12</v>
      </c>
      <c r="B15" s="22"/>
      <c r="C15" s="22"/>
      <c r="D15" s="147"/>
      <c r="E15" s="147"/>
      <c r="F15" s="147"/>
      <c r="G15" s="147"/>
      <c r="H15" s="147"/>
      <c r="I15" s="147"/>
      <c r="J15" s="20"/>
      <c r="K15" s="20"/>
    </row>
    <row r="16" spans="1:18" ht="12.75" customHeight="1" thickBot="1">
      <c r="A16" s="275" t="s">
        <v>13</v>
      </c>
      <c r="B16" s="275" t="s">
        <v>14</v>
      </c>
      <c r="C16" s="276" t="s">
        <v>15</v>
      </c>
      <c r="D16" s="286" t="s">
        <v>16</v>
      </c>
      <c r="E16" s="287"/>
      <c r="F16" s="287"/>
      <c r="G16" s="288"/>
      <c r="H16" s="289" t="s">
        <v>17</v>
      </c>
      <c r="I16" s="290"/>
      <c r="J16" s="290"/>
      <c r="K16" s="291"/>
      <c r="L16" s="273" t="s">
        <v>190</v>
      </c>
      <c r="M16" s="4"/>
      <c r="N16" s="23"/>
      <c r="O16" s="23"/>
      <c r="P16" s="23"/>
      <c r="Q16" s="23"/>
      <c r="R16" s="24"/>
    </row>
    <row r="17" spans="1:17" ht="48" customHeight="1" thickBot="1">
      <c r="A17" s="275"/>
      <c r="B17" s="275"/>
      <c r="C17" s="276"/>
      <c r="D17" s="174" t="s">
        <v>194</v>
      </c>
      <c r="E17" s="175" t="s">
        <v>195</v>
      </c>
      <c r="F17" s="161" t="s">
        <v>58</v>
      </c>
      <c r="G17" s="162" t="s">
        <v>18</v>
      </c>
      <c r="H17" s="174" t="s">
        <v>194</v>
      </c>
      <c r="I17" s="175" t="s">
        <v>195</v>
      </c>
      <c r="J17" s="161" t="s">
        <v>58</v>
      </c>
      <c r="K17" s="163" t="s">
        <v>18</v>
      </c>
      <c r="L17" s="274"/>
      <c r="M17" s="204" t="s">
        <v>19</v>
      </c>
      <c r="N17" s="189" t="s">
        <v>20</v>
      </c>
      <c r="O17" s="190" t="s">
        <v>21</v>
      </c>
      <c r="P17" s="190" t="s">
        <v>190</v>
      </c>
      <c r="Q17" s="191" t="s">
        <v>22</v>
      </c>
    </row>
    <row r="18" spans="1:17" ht="23.25" customHeight="1">
      <c r="A18" s="277" t="s">
        <v>166</v>
      </c>
      <c r="B18" s="280" t="s">
        <v>209</v>
      </c>
      <c r="C18" s="157" t="s">
        <v>23</v>
      </c>
      <c r="D18" s="82">
        <v>38400</v>
      </c>
      <c r="E18" s="82">
        <v>45900</v>
      </c>
      <c r="F18" s="82">
        <f>L35*B13</f>
        <v>58300</v>
      </c>
      <c r="G18" s="149">
        <v>93500</v>
      </c>
      <c r="H18" s="148">
        <f aca="true" t="shared" si="1" ref="H18:K19">+D18</f>
        <v>38400</v>
      </c>
      <c r="I18" s="82">
        <f t="shared" si="1"/>
        <v>45900</v>
      </c>
      <c r="J18" s="82">
        <f t="shared" si="1"/>
        <v>58300</v>
      </c>
      <c r="K18" s="143">
        <f t="shared" si="1"/>
        <v>93500</v>
      </c>
      <c r="L18" s="167"/>
      <c r="M18" s="205"/>
      <c r="N18" s="194"/>
      <c r="O18" s="194"/>
      <c r="P18" s="194"/>
      <c r="Q18" s="195"/>
    </row>
    <row r="19" spans="1:17" ht="26.25" customHeight="1">
      <c r="A19" s="278"/>
      <c r="B19" s="281"/>
      <c r="C19" s="158" t="s">
        <v>24</v>
      </c>
      <c r="D19" s="150">
        <v>8</v>
      </c>
      <c r="E19" s="83">
        <v>0</v>
      </c>
      <c r="F19" s="83">
        <v>0</v>
      </c>
      <c r="G19" s="151">
        <v>0</v>
      </c>
      <c r="H19" s="150">
        <f t="shared" si="1"/>
        <v>8</v>
      </c>
      <c r="I19" s="83">
        <f t="shared" si="1"/>
        <v>0</v>
      </c>
      <c r="J19" s="83">
        <f t="shared" si="1"/>
        <v>0</v>
      </c>
      <c r="K19" s="144">
        <f t="shared" si="1"/>
        <v>0</v>
      </c>
      <c r="L19" s="165"/>
      <c r="M19" s="206"/>
      <c r="N19" s="185"/>
      <c r="O19" s="185"/>
      <c r="P19" s="185"/>
      <c r="Q19" s="187"/>
    </row>
    <row r="20" spans="1:17" ht="26.25" customHeight="1" thickBot="1">
      <c r="A20" s="278"/>
      <c r="B20" s="282"/>
      <c r="C20" s="159" t="s">
        <v>25</v>
      </c>
      <c r="D20" s="152">
        <f>D19*D18</f>
        <v>307200</v>
      </c>
      <c r="E20" s="84">
        <f>E19*E18</f>
        <v>0</v>
      </c>
      <c r="F20" s="84">
        <f>F19*F18</f>
        <v>0</v>
      </c>
      <c r="G20" s="153">
        <f>G19*G18</f>
        <v>0</v>
      </c>
      <c r="H20" s="152">
        <f>+H19*10*H18</f>
        <v>3072000</v>
      </c>
      <c r="I20" s="84">
        <f>+I19*10*I18</f>
        <v>0</v>
      </c>
      <c r="J20" s="84">
        <f>+J19*10*J18</f>
        <v>0</v>
      </c>
      <c r="K20" s="145">
        <f>+K19*10*K18</f>
        <v>0</v>
      </c>
      <c r="L20" s="168">
        <f>+L19*L18</f>
        <v>0</v>
      </c>
      <c r="M20" s="207"/>
      <c r="N20" s="196">
        <f>SUM(D20:G20)</f>
        <v>307200</v>
      </c>
      <c r="O20" s="196">
        <f>SUM(H20:K20)</f>
        <v>3072000</v>
      </c>
      <c r="P20" s="196">
        <f>+L20</f>
        <v>0</v>
      </c>
      <c r="Q20" s="197">
        <f>SUM(M20:P20)</f>
        <v>3379200</v>
      </c>
    </row>
    <row r="21" spans="1:17" ht="24" customHeight="1" thickBot="1">
      <c r="A21" s="278"/>
      <c r="B21" s="280" t="s">
        <v>202</v>
      </c>
      <c r="C21" s="157" t="s">
        <v>23</v>
      </c>
      <c r="D21" s="148">
        <f>J37*B13</f>
        <v>68900</v>
      </c>
      <c r="E21" s="82">
        <v>82500</v>
      </c>
      <c r="F21" s="82">
        <v>106700</v>
      </c>
      <c r="G21" s="149">
        <v>171600</v>
      </c>
      <c r="H21" s="148">
        <f>D21</f>
        <v>68900</v>
      </c>
      <c r="I21" s="82">
        <f>E21</f>
        <v>82500</v>
      </c>
      <c r="J21" s="82">
        <f>F21</f>
        <v>106700</v>
      </c>
      <c r="K21" s="143">
        <f>G21</f>
        <v>171600</v>
      </c>
      <c r="L21" s="167">
        <v>65000</v>
      </c>
      <c r="M21" s="208"/>
      <c r="N21" s="192"/>
      <c r="O21" s="192"/>
      <c r="P21" s="192"/>
      <c r="Q21" s="193"/>
    </row>
    <row r="22" spans="1:17" ht="25.5" customHeight="1">
      <c r="A22" s="278"/>
      <c r="B22" s="281"/>
      <c r="C22" s="158" t="s">
        <v>24</v>
      </c>
      <c r="D22" s="150">
        <v>63</v>
      </c>
      <c r="E22" s="83">
        <v>0</v>
      </c>
      <c r="F22" s="83">
        <v>1</v>
      </c>
      <c r="G22" s="151">
        <v>0</v>
      </c>
      <c r="H22" s="154">
        <f>+D22</f>
        <v>63</v>
      </c>
      <c r="I22" s="87">
        <f>+E22</f>
        <v>0</v>
      </c>
      <c r="J22" s="87">
        <f>+F22</f>
        <v>1</v>
      </c>
      <c r="K22" s="164">
        <f>+G22</f>
        <v>0</v>
      </c>
      <c r="L22" s="166">
        <v>22</v>
      </c>
      <c r="M22" s="206"/>
      <c r="N22" s="186"/>
      <c r="O22" s="186"/>
      <c r="P22" s="186"/>
      <c r="Q22" s="188"/>
    </row>
    <row r="23" spans="1:17" ht="26.25" customHeight="1" thickBot="1">
      <c r="A23" s="278"/>
      <c r="B23" s="282"/>
      <c r="C23" s="159" t="s">
        <v>25</v>
      </c>
      <c r="D23" s="152">
        <f>D22*D21</f>
        <v>4340700</v>
      </c>
      <c r="E23" s="84">
        <f>E22*E21</f>
        <v>0</v>
      </c>
      <c r="F23" s="84">
        <f>F22*F21</f>
        <v>106700</v>
      </c>
      <c r="G23" s="153">
        <f>G22*G21</f>
        <v>0</v>
      </c>
      <c r="H23" s="152">
        <f>+H22*10*H21</f>
        <v>43407000</v>
      </c>
      <c r="I23" s="84">
        <f>+I22*10*I21</f>
        <v>0</v>
      </c>
      <c r="J23" s="84">
        <f>+J22*10*J21</f>
        <v>1067000</v>
      </c>
      <c r="K23" s="145">
        <f>+K22*10*K21</f>
        <v>0</v>
      </c>
      <c r="L23" s="168">
        <f>+L22*L21</f>
        <v>1430000</v>
      </c>
      <c r="M23" s="209"/>
      <c r="N23" s="198">
        <f>SUM(D23:G23)</f>
        <v>4447400</v>
      </c>
      <c r="O23" s="198">
        <f>SUM(H23:K23)</f>
        <v>44474000</v>
      </c>
      <c r="P23" s="198">
        <f>+L23</f>
        <v>1430000</v>
      </c>
      <c r="Q23" s="199">
        <f>SUM(M23:P23)</f>
        <v>50351400</v>
      </c>
    </row>
    <row r="24" spans="1:17" ht="26.25" customHeight="1">
      <c r="A24" s="278"/>
      <c r="B24" s="280" t="s">
        <v>210</v>
      </c>
      <c r="C24" s="157" t="s">
        <v>23</v>
      </c>
      <c r="D24" s="148">
        <v>43900</v>
      </c>
      <c r="E24" s="82">
        <v>52700</v>
      </c>
      <c r="F24" s="82">
        <v>83300</v>
      </c>
      <c r="G24" s="149">
        <v>124200</v>
      </c>
      <c r="H24" s="148">
        <f>D24</f>
        <v>43900</v>
      </c>
      <c r="I24" s="82">
        <f>E24</f>
        <v>52700</v>
      </c>
      <c r="J24" s="82">
        <f>F24</f>
        <v>83300</v>
      </c>
      <c r="K24" s="143">
        <f>G24</f>
        <v>124200</v>
      </c>
      <c r="L24" s="167"/>
      <c r="M24" s="205"/>
      <c r="N24" s="200"/>
      <c r="O24" s="200"/>
      <c r="P24" s="200"/>
      <c r="Q24" s="201"/>
    </row>
    <row r="25" spans="1:17" ht="24.75" customHeight="1">
      <c r="A25" s="278"/>
      <c r="B25" s="281"/>
      <c r="C25" s="158" t="s">
        <v>24</v>
      </c>
      <c r="D25" s="150">
        <v>7</v>
      </c>
      <c r="E25" s="83">
        <v>0</v>
      </c>
      <c r="F25" s="83">
        <v>0</v>
      </c>
      <c r="G25" s="151">
        <v>0</v>
      </c>
      <c r="H25" s="150">
        <f>+D25</f>
        <v>7</v>
      </c>
      <c r="I25" s="83">
        <f>+E25</f>
        <v>0</v>
      </c>
      <c r="J25" s="83">
        <f>+F25</f>
        <v>0</v>
      </c>
      <c r="K25" s="144">
        <f>+G25</f>
        <v>0</v>
      </c>
      <c r="L25" s="165"/>
      <c r="M25" s="206"/>
      <c r="N25" s="186"/>
      <c r="O25" s="186"/>
      <c r="P25" s="186"/>
      <c r="Q25" s="188"/>
    </row>
    <row r="26" spans="1:17" ht="26.25" customHeight="1" thickBot="1">
      <c r="A26" s="278"/>
      <c r="B26" s="282"/>
      <c r="C26" s="159" t="s">
        <v>25</v>
      </c>
      <c r="D26" s="152">
        <f>D25*D24</f>
        <v>307300</v>
      </c>
      <c r="E26" s="84">
        <f>E25*E24</f>
        <v>0</v>
      </c>
      <c r="F26" s="84">
        <f>F25*F24</f>
        <v>0</v>
      </c>
      <c r="G26" s="153">
        <f>G25*G24</f>
        <v>0</v>
      </c>
      <c r="H26" s="152">
        <f>+H25*10*H24</f>
        <v>3073000</v>
      </c>
      <c r="I26" s="84">
        <f>+I25*10*I24</f>
        <v>0</v>
      </c>
      <c r="J26" s="84">
        <f>+J25*10*J24</f>
        <v>0</v>
      </c>
      <c r="K26" s="145">
        <f>+K25*10*K24</f>
        <v>0</v>
      </c>
      <c r="L26" s="168">
        <f>+L25*L24</f>
        <v>0</v>
      </c>
      <c r="M26" s="210">
        <v>0</v>
      </c>
      <c r="N26" s="198">
        <f>SUM(D26:G26)</f>
        <v>307300</v>
      </c>
      <c r="O26" s="198">
        <f>SUM(H26:K26)+M26</f>
        <v>3073000</v>
      </c>
      <c r="P26" s="198">
        <f>+L26</f>
        <v>0</v>
      </c>
      <c r="Q26" s="199">
        <f>SUM(N26:P26)</f>
        <v>3380300</v>
      </c>
    </row>
    <row r="27" spans="1:17" s="25" customFormat="1" ht="29.25" customHeight="1" thickBot="1">
      <c r="A27" s="279"/>
      <c r="B27" s="85" t="s">
        <v>27</v>
      </c>
      <c r="C27" s="160" t="s">
        <v>28</v>
      </c>
      <c r="D27" s="155">
        <f aca="true" t="shared" si="2" ref="D27:J27">SUM(D20,D23,D26)</f>
        <v>4955200</v>
      </c>
      <c r="E27" s="86">
        <f>SUM(E20,E23,E26)</f>
        <v>0</v>
      </c>
      <c r="F27" s="86">
        <f t="shared" si="2"/>
        <v>106700</v>
      </c>
      <c r="G27" s="156">
        <f t="shared" si="2"/>
        <v>0</v>
      </c>
      <c r="H27" s="155">
        <f t="shared" si="2"/>
        <v>49552000</v>
      </c>
      <c r="I27" s="86">
        <f>SUM(I20,I23,I26)</f>
        <v>0</v>
      </c>
      <c r="J27" s="86">
        <f t="shared" si="2"/>
        <v>1067000</v>
      </c>
      <c r="K27" s="146">
        <f>SUM(K20,K23,K26)</f>
        <v>0</v>
      </c>
      <c r="L27" s="169">
        <f>+L20+L23+L26</f>
        <v>1430000</v>
      </c>
      <c r="M27" s="211">
        <f>M26</f>
        <v>0</v>
      </c>
      <c r="N27" s="202">
        <f>N26+N23+N20</f>
        <v>5061900</v>
      </c>
      <c r="O27" s="202">
        <f>O26+O23+O20</f>
        <v>50619000</v>
      </c>
      <c r="P27" s="202">
        <f>+P20+P23+P26</f>
        <v>1430000</v>
      </c>
      <c r="Q27" s="203">
        <f>Q26+Q23+Q20</f>
        <v>57110900</v>
      </c>
    </row>
    <row r="29" spans="2:9" ht="14.25" thickBot="1">
      <c r="B29" s="26"/>
      <c r="C29" s="27"/>
      <c r="F29" s="28"/>
      <c r="H29" s="28"/>
      <c r="I29" s="28"/>
    </row>
    <row r="30" spans="2:5" ht="27.75" customHeight="1" thickBot="1">
      <c r="B30" s="178" t="s">
        <v>197</v>
      </c>
      <c r="C30" s="225">
        <f>+D25+E25+F25+G25+G22+F22+E22+D22+D19+E19+F19+G19</f>
        <v>79</v>
      </c>
      <c r="D30" s="28"/>
      <c r="E30" s="28"/>
    </row>
    <row r="32" spans="4:5" ht="13.5">
      <c r="D32" s="28"/>
      <c r="E32" s="28"/>
    </row>
    <row r="33" ht="14.25" thickBot="1"/>
    <row r="34" spans="3:13" ht="41.25">
      <c r="C34" s="216" t="s">
        <v>198</v>
      </c>
      <c r="D34" s="214" t="s">
        <v>194</v>
      </c>
      <c r="E34" s="214" t="s">
        <v>195</v>
      </c>
      <c r="F34" s="214" t="s">
        <v>58</v>
      </c>
      <c r="G34" s="215" t="s">
        <v>18</v>
      </c>
      <c r="I34" s="216" t="s">
        <v>199</v>
      </c>
      <c r="J34" s="214" t="s">
        <v>194</v>
      </c>
      <c r="K34" s="214" t="s">
        <v>195</v>
      </c>
      <c r="L34" s="214" t="s">
        <v>58</v>
      </c>
      <c r="M34" s="215" t="s">
        <v>18</v>
      </c>
    </row>
    <row r="35" spans="3:13" ht="34.5" customHeight="1">
      <c r="C35" s="299" t="s">
        <v>204</v>
      </c>
      <c r="D35" s="179">
        <v>33900</v>
      </c>
      <c r="E35" s="179">
        <v>40600</v>
      </c>
      <c r="F35" s="179">
        <v>51600</v>
      </c>
      <c r="G35" s="180">
        <v>82800</v>
      </c>
      <c r="I35" s="299" t="s">
        <v>206</v>
      </c>
      <c r="J35" s="135">
        <v>36200</v>
      </c>
      <c r="K35" s="135">
        <v>43300</v>
      </c>
      <c r="L35" s="135">
        <v>55000</v>
      </c>
      <c r="M35" s="181">
        <v>88200</v>
      </c>
    </row>
    <row r="36" spans="3:13" ht="34.5" customHeight="1">
      <c r="C36" s="300"/>
      <c r="D36" s="221">
        <v>4</v>
      </c>
      <c r="E36" s="221">
        <v>0</v>
      </c>
      <c r="F36" s="221">
        <v>0</v>
      </c>
      <c r="G36" s="222">
        <v>0</v>
      </c>
      <c r="I36" s="300"/>
      <c r="J36" s="217">
        <v>8</v>
      </c>
      <c r="K36" s="217">
        <v>0</v>
      </c>
      <c r="L36" s="217">
        <v>0</v>
      </c>
      <c r="M36" s="218">
        <v>0</v>
      </c>
    </row>
    <row r="37" spans="3:13" ht="34.5" customHeight="1">
      <c r="C37" s="299" t="s">
        <v>203</v>
      </c>
      <c r="D37" s="179">
        <v>61000</v>
      </c>
      <c r="E37" s="179">
        <v>73000</v>
      </c>
      <c r="F37" s="179">
        <v>94500</v>
      </c>
      <c r="G37" s="180">
        <v>152000</v>
      </c>
      <c r="I37" s="299" t="s">
        <v>207</v>
      </c>
      <c r="J37" s="135">
        <v>65000</v>
      </c>
      <c r="K37" s="135">
        <v>77800</v>
      </c>
      <c r="L37" s="135">
        <v>100700</v>
      </c>
      <c r="M37" s="181">
        <v>161900</v>
      </c>
    </row>
    <row r="38" spans="3:13" ht="34.5" customHeight="1">
      <c r="C38" s="300"/>
      <c r="D38" s="221">
        <v>62</v>
      </c>
      <c r="E38" s="221">
        <v>0</v>
      </c>
      <c r="F38" s="221">
        <v>0</v>
      </c>
      <c r="G38" s="222">
        <v>0</v>
      </c>
      <c r="I38" s="300"/>
      <c r="J38" s="217">
        <v>62</v>
      </c>
      <c r="K38" s="217">
        <v>0</v>
      </c>
      <c r="L38" s="217">
        <v>1</v>
      </c>
      <c r="M38" s="218">
        <v>0</v>
      </c>
    </row>
    <row r="39" spans="3:13" ht="34.5" customHeight="1">
      <c r="C39" s="299" t="s">
        <v>205</v>
      </c>
      <c r="D39" s="179">
        <v>38800</v>
      </c>
      <c r="E39" s="179">
        <v>46600</v>
      </c>
      <c r="F39" s="179">
        <v>73800</v>
      </c>
      <c r="G39" s="180">
        <v>110000</v>
      </c>
      <c r="I39" s="299" t="s">
        <v>208</v>
      </c>
      <c r="J39" s="135">
        <v>41400</v>
      </c>
      <c r="K39" s="135">
        <v>49700</v>
      </c>
      <c r="L39" s="135">
        <v>78600</v>
      </c>
      <c r="M39" s="181">
        <v>117200</v>
      </c>
    </row>
    <row r="40" spans="3:13" ht="34.5" customHeight="1" thickBot="1">
      <c r="C40" s="301"/>
      <c r="D40" s="223">
        <v>4</v>
      </c>
      <c r="E40" s="223">
        <v>0</v>
      </c>
      <c r="F40" s="223">
        <v>0</v>
      </c>
      <c r="G40" s="224">
        <v>0</v>
      </c>
      <c r="I40" s="301"/>
      <c r="J40" s="219">
        <v>6</v>
      </c>
      <c r="K40" s="219">
        <v>0</v>
      </c>
      <c r="L40" s="219">
        <v>0</v>
      </c>
      <c r="M40" s="220">
        <v>0</v>
      </c>
    </row>
    <row r="41" ht="14.25" thickBot="1"/>
    <row r="42" spans="3:10" ht="60" customHeight="1" thickBot="1">
      <c r="C42" s="227" t="s">
        <v>201</v>
      </c>
      <c r="D42" s="226">
        <f>+D36+E36+F36+G36+D38+E38+F38+G38+D40+E40+F40+G40</f>
        <v>70</v>
      </c>
      <c r="I42" s="227" t="s">
        <v>200</v>
      </c>
      <c r="J42" s="226">
        <f>+J36+K36+L36+M36+J38+K38+L38+M38+J40+K40+L40+M40</f>
        <v>77</v>
      </c>
    </row>
  </sheetData>
  <sheetProtection selectLockedCells="1" selectUnlockedCells="1"/>
  <mergeCells count="24">
    <mergeCell ref="C35:C36"/>
    <mergeCell ref="I35:I36"/>
    <mergeCell ref="C37:C38"/>
    <mergeCell ref="I37:I38"/>
    <mergeCell ref="C39:C40"/>
    <mergeCell ref="I39:I40"/>
    <mergeCell ref="A10:C10"/>
    <mergeCell ref="D16:G16"/>
    <mergeCell ref="H16:K16"/>
    <mergeCell ref="A1:D1"/>
    <mergeCell ref="A2:D2"/>
    <mergeCell ref="A3:D3"/>
    <mergeCell ref="A8:C8"/>
    <mergeCell ref="A9:C9"/>
    <mergeCell ref="I5:J5"/>
    <mergeCell ref="A11:C11"/>
    <mergeCell ref="L16:L17"/>
    <mergeCell ref="A16:A17"/>
    <mergeCell ref="B16:B17"/>
    <mergeCell ref="C16:C17"/>
    <mergeCell ref="A18:A27"/>
    <mergeCell ref="B18:B20"/>
    <mergeCell ref="B21:B23"/>
    <mergeCell ref="B24:B26"/>
  </mergeCells>
  <printOptions/>
  <pageMargins left="0.7480314960629921" right="0.7480314960629921" top="0.8661417322834646" bottom="0.7086614173228347" header="0.4330708661417323" footer="0.4724409448818898"/>
  <pageSetup fitToHeight="1" fitToWidth="1" horizontalDpi="300" verticalDpi="300" orientation="landscape" paperSize="14" scale="48" r:id="rId1"/>
  <headerFooter alignWithMargins="0">
    <oddHeader>&amp;LSEPT - 2004&amp;CDIRECTIVA D.B.S.A.
ORDINARIA&amp;R01-BS/0305/04</oddHeader>
    <oddFooter>&amp;LDEPARTAMENTO
RRHH Y GESTION&amp;C01-BS&amp;RPAG &amp;P</oddFooter>
  </headerFooter>
  <ignoredErrors>
    <ignoredError sqref="H18:K25" unlockedFormula="1"/>
  </ignoredErrors>
</worksheet>
</file>

<file path=xl/worksheets/sheet2.xml><?xml version="1.0" encoding="utf-8"?>
<worksheet xmlns="http://schemas.openxmlformats.org/spreadsheetml/2006/main" xmlns:r="http://schemas.openxmlformats.org/officeDocument/2006/relationships">
  <sheetPr codeName="Hoja1">
    <pageSetUpPr fitToPage="1"/>
  </sheetPr>
  <dimension ref="A1:Z94"/>
  <sheetViews>
    <sheetView showGridLines="0" zoomScale="90" zoomScaleNormal="90" zoomScaleSheetLayoutView="80" workbookViewId="0" topLeftCell="A30">
      <selection activeCell="I34" sqref="I34"/>
    </sheetView>
  </sheetViews>
  <sheetFormatPr defaultColWidth="9.140625" defaultRowHeight="12.75"/>
  <cols>
    <col min="1" max="1" width="18.00390625" style="1" customWidth="1"/>
    <col min="2" max="2" width="21.140625" style="1" customWidth="1"/>
    <col min="3" max="3" width="28.28125" style="1" customWidth="1"/>
    <col min="4" max="4" width="18.421875" style="1" bestFit="1" customWidth="1"/>
    <col min="5" max="5" width="20.7109375" style="1" customWidth="1"/>
    <col min="6" max="6" width="11.00390625" style="29" bestFit="1" customWidth="1"/>
    <col min="7" max="7" width="22.421875" style="4" customWidth="1"/>
    <col min="8" max="8" width="25.421875" style="4" customWidth="1"/>
    <col min="9" max="9" width="14.8515625" style="1" customWidth="1"/>
    <col min="10" max="10" width="13.8515625" style="1" bestFit="1" customWidth="1"/>
    <col min="11" max="11" width="9.8515625" style="1" bestFit="1" customWidth="1"/>
    <col min="12" max="12" width="9.57421875" style="1" bestFit="1" customWidth="1"/>
    <col min="13" max="14" width="9.140625" style="1" customWidth="1"/>
    <col min="15" max="15" width="15.140625" style="1" bestFit="1" customWidth="1"/>
    <col min="16" max="16" width="9.140625" style="1" customWidth="1"/>
    <col min="17" max="17" width="13.421875" style="1" bestFit="1" customWidth="1"/>
    <col min="18" max="18" width="16.8515625" style="1" customWidth="1"/>
    <col min="19" max="19" width="12.7109375" style="1" customWidth="1"/>
    <col min="20" max="20" width="23.8515625" style="1" bestFit="1" customWidth="1"/>
    <col min="21" max="21" width="12.28125" style="1" bestFit="1" customWidth="1"/>
    <col min="22" max="22" width="15.140625" style="1" bestFit="1" customWidth="1"/>
    <col min="23" max="23" width="9.140625" style="1" customWidth="1"/>
    <col min="24" max="24" width="13.421875" style="1" bestFit="1" customWidth="1"/>
    <col min="25" max="25" width="9.140625" style="1" customWidth="1"/>
    <col min="26" max="26" width="23.8515625" style="1" bestFit="1" customWidth="1"/>
    <col min="27" max="27" width="12.28125" style="1" bestFit="1" customWidth="1"/>
    <col min="28" max="16384" width="9.140625" style="1" customWidth="1"/>
  </cols>
  <sheetData>
    <row r="1" spans="2:8" ht="13.5">
      <c r="B1" s="292" t="s">
        <v>0</v>
      </c>
      <c r="C1" s="292"/>
      <c r="D1" s="292"/>
      <c r="E1" s="292"/>
      <c r="F1" s="292"/>
      <c r="G1" s="292"/>
      <c r="H1" s="1"/>
    </row>
    <row r="2" spans="2:19" ht="13.5">
      <c r="B2" s="292" t="s">
        <v>29</v>
      </c>
      <c r="C2" s="292"/>
      <c r="D2" s="292"/>
      <c r="E2" s="292"/>
      <c r="F2" s="292"/>
      <c r="G2" s="292"/>
      <c r="H2" s="1"/>
      <c r="R2" s="272">
        <f>Q8/2</f>
        <v>710000</v>
      </c>
      <c r="S2" s="272">
        <f>R2*6</f>
        <v>4260000</v>
      </c>
    </row>
    <row r="3" spans="2:8" ht="13.5">
      <c r="B3" s="292" t="s">
        <v>30</v>
      </c>
      <c r="C3" s="292"/>
      <c r="D3" s="292"/>
      <c r="E3" s="292"/>
      <c r="F3" s="292"/>
      <c r="G3" s="292"/>
      <c r="H3" s="1"/>
    </row>
    <row r="4" spans="2:3" ht="6.75" customHeight="1">
      <c r="B4" s="4"/>
      <c r="C4" s="4"/>
    </row>
    <row r="5" spans="2:12" s="62" customFormat="1" ht="24.75">
      <c r="B5" s="63" t="s">
        <v>31</v>
      </c>
      <c r="C5" s="63"/>
      <c r="D5" s="323" t="str">
        <f>'[1]Ap. 2 Ingresos C. Benef.'!$I$5</f>
        <v>DELBIENSAN</v>
      </c>
      <c r="E5" s="324"/>
      <c r="F5" s="64"/>
      <c r="G5" s="64"/>
      <c r="H5" s="64"/>
      <c r="I5" s="142" t="s">
        <v>189</v>
      </c>
      <c r="J5" s="142"/>
      <c r="K5" s="302">
        <v>1.032</v>
      </c>
      <c r="L5" s="303"/>
    </row>
    <row r="6" spans="1:13" ht="15" customHeight="1">
      <c r="A6" s="61"/>
      <c r="B6" s="61"/>
      <c r="C6" s="327"/>
      <c r="D6" s="327"/>
      <c r="I6" s="96"/>
      <c r="J6" s="97"/>
      <c r="K6" s="97"/>
      <c r="L6" s="97"/>
      <c r="M6" s="97"/>
    </row>
    <row r="7" spans="4:20" ht="13.5">
      <c r="D7" s="104" t="s">
        <v>32</v>
      </c>
      <c r="E7" s="328" t="s">
        <v>33</v>
      </c>
      <c r="F7" s="329"/>
      <c r="G7" s="105" t="s">
        <v>34</v>
      </c>
      <c r="H7" s="106" t="s">
        <v>35</v>
      </c>
      <c r="I7" s="97"/>
      <c r="J7" s="97"/>
      <c r="K7" s="98"/>
      <c r="L7" s="98"/>
      <c r="M7" s="97"/>
      <c r="O7" s="305" t="s">
        <v>227</v>
      </c>
      <c r="P7" s="306"/>
      <c r="Q7" s="137" t="s">
        <v>212</v>
      </c>
      <c r="R7" s="212" t="s">
        <v>213</v>
      </c>
      <c r="S7" s="132"/>
      <c r="T7" s="132"/>
    </row>
    <row r="8" spans="1:21" ht="25.5" customHeight="1" thickBot="1">
      <c r="A8" s="32" t="s">
        <v>36</v>
      </c>
      <c r="B8" s="330" t="s">
        <v>37</v>
      </c>
      <c r="C8" s="330"/>
      <c r="D8" s="58" t="s">
        <v>38</v>
      </c>
      <c r="E8" s="33" t="s">
        <v>39</v>
      </c>
      <c r="F8" s="33" t="s">
        <v>40</v>
      </c>
      <c r="G8" s="59" t="s">
        <v>41</v>
      </c>
      <c r="H8" s="60" t="s">
        <v>41</v>
      </c>
      <c r="I8" s="97"/>
      <c r="J8" s="97"/>
      <c r="K8" s="98"/>
      <c r="L8" s="98"/>
      <c r="M8" s="97"/>
      <c r="O8" s="133" t="s">
        <v>179</v>
      </c>
      <c r="P8" s="134">
        <v>2</v>
      </c>
      <c r="Q8" s="135">
        <v>1420000</v>
      </c>
      <c r="R8" s="135">
        <v>76000</v>
      </c>
      <c r="S8" s="136"/>
      <c r="T8" s="137" t="s">
        <v>180</v>
      </c>
      <c r="U8" s="141">
        <f>+P8*138000+(5*274000)</f>
        <v>1646000</v>
      </c>
    </row>
    <row r="9" spans="1:19" ht="15.75" customHeight="1">
      <c r="A9" s="337" t="str">
        <f>'[1]Ap. 2 Ingresos C. Benef.'!$A$16</f>
        <v>JARDIN INFANTIL "OLITAS DE MAR"</v>
      </c>
      <c r="B9" s="331" t="s">
        <v>115</v>
      </c>
      <c r="C9" s="332"/>
      <c r="D9" s="107">
        <f>SUM(D19:D20,D17,D11:D15)</f>
        <v>39855784.64</v>
      </c>
      <c r="E9" s="108">
        <f>SUM(E19:E20,E17,E11:E15)</f>
        <v>0</v>
      </c>
      <c r="F9" s="109"/>
      <c r="G9" s="108">
        <f>SUM(G19:G20,G17,G11:G15)</f>
        <v>0</v>
      </c>
      <c r="H9" s="110">
        <f>SUM(H19:H20,H17,H11:H15)</f>
        <v>39855784.64</v>
      </c>
      <c r="I9" s="97"/>
      <c r="J9" s="97"/>
      <c r="K9" s="98"/>
      <c r="L9" s="98"/>
      <c r="M9" s="97"/>
      <c r="O9" s="133" t="s">
        <v>181</v>
      </c>
      <c r="P9" s="134">
        <v>4</v>
      </c>
      <c r="Q9" s="135">
        <f>336000*P9</f>
        <v>1344000</v>
      </c>
      <c r="R9" s="135">
        <f>17000*P9</f>
        <v>68000</v>
      </c>
      <c r="S9" s="136"/>
    </row>
    <row r="10" spans="1:21" ht="13.5">
      <c r="A10" s="338"/>
      <c r="B10" s="311" t="s">
        <v>59</v>
      </c>
      <c r="C10" s="312"/>
      <c r="D10" s="317"/>
      <c r="E10" s="318"/>
      <c r="F10" s="318"/>
      <c r="G10" s="318"/>
      <c r="H10" s="319"/>
      <c r="I10" s="97"/>
      <c r="J10" s="99"/>
      <c r="K10" s="98"/>
      <c r="L10" s="98"/>
      <c r="M10" s="97"/>
      <c r="O10" s="133" t="s">
        <v>226</v>
      </c>
      <c r="P10" s="134">
        <v>1</v>
      </c>
      <c r="Q10" s="135">
        <v>352000</v>
      </c>
      <c r="R10" s="135">
        <v>19600</v>
      </c>
      <c r="S10" s="136"/>
      <c r="T10" s="304" t="s">
        <v>182</v>
      </c>
      <c r="U10" s="304"/>
    </row>
    <row r="11" spans="1:21" ht="13.5">
      <c r="A11" s="338"/>
      <c r="B11" s="309" t="s">
        <v>60</v>
      </c>
      <c r="C11" s="310"/>
      <c r="D11" s="111">
        <f>+Q15</f>
        <v>34192224</v>
      </c>
      <c r="E11" s="88">
        <v>0</v>
      </c>
      <c r="F11" s="112">
        <v>1</v>
      </c>
      <c r="G11" s="90">
        <f>E11*F11</f>
        <v>0</v>
      </c>
      <c r="H11" s="91">
        <f>G11+D11</f>
        <v>34192224</v>
      </c>
      <c r="I11" s="97"/>
      <c r="J11" s="97"/>
      <c r="K11" s="98"/>
      <c r="L11" s="98"/>
      <c r="M11" s="97"/>
      <c r="O11" s="257"/>
      <c r="P11" s="258"/>
      <c r="Q11" s="259"/>
      <c r="R11" s="259"/>
      <c r="S11" s="136"/>
      <c r="T11" s="138" t="s">
        <v>183</v>
      </c>
      <c r="U11" s="135">
        <f>114000*7</f>
        <v>798000</v>
      </c>
    </row>
    <row r="12" spans="1:21" ht="13.5">
      <c r="A12" s="338"/>
      <c r="B12" s="309" t="s">
        <v>61</v>
      </c>
      <c r="C12" s="310"/>
      <c r="D12" s="111">
        <f>+R15</f>
        <v>2026022.4000000001</v>
      </c>
      <c r="E12" s="88">
        <v>0</v>
      </c>
      <c r="F12" s="112">
        <v>1</v>
      </c>
      <c r="G12" s="90">
        <f>E12*F12</f>
        <v>0</v>
      </c>
      <c r="H12" s="91">
        <f>G12+D12</f>
        <v>2026022.4000000001</v>
      </c>
      <c r="I12" s="97"/>
      <c r="J12" s="97"/>
      <c r="K12" s="98"/>
      <c r="L12" s="98"/>
      <c r="M12" s="97"/>
      <c r="O12" s="342" t="s">
        <v>184</v>
      </c>
      <c r="P12" s="343"/>
      <c r="Q12" s="135">
        <f>SUM(Q8:Q10)</f>
        <v>3116000</v>
      </c>
      <c r="R12" s="135">
        <f>SUM(R8:R11)</f>
        <v>163600</v>
      </c>
      <c r="S12" s="136"/>
      <c r="T12" s="138" t="s">
        <v>185</v>
      </c>
      <c r="U12" s="135">
        <f>5*110000+78000*2</f>
        <v>706000</v>
      </c>
    </row>
    <row r="13" spans="1:21" ht="13.5">
      <c r="A13" s="338"/>
      <c r="B13" s="307" t="s">
        <v>62</v>
      </c>
      <c r="C13" s="308"/>
      <c r="D13" s="111">
        <v>0</v>
      </c>
      <c r="E13" s="88">
        <v>0</v>
      </c>
      <c r="F13" s="112">
        <v>1</v>
      </c>
      <c r="G13" s="90">
        <f>E13*F13</f>
        <v>0</v>
      </c>
      <c r="H13" s="91">
        <f>G13+D13</f>
        <v>0</v>
      </c>
      <c r="I13" s="103"/>
      <c r="J13" s="265">
        <f>152000*0.042</f>
        <v>6384</v>
      </c>
      <c r="K13" s="98"/>
      <c r="L13" s="100"/>
      <c r="M13" s="97"/>
      <c r="O13" s="342" t="s">
        <v>186</v>
      </c>
      <c r="P13" s="343"/>
      <c r="Q13" s="135">
        <f>+Q12*12-S2</f>
        <v>33132000</v>
      </c>
      <c r="R13" s="135">
        <f>+R12*12</f>
        <v>1963200</v>
      </c>
      <c r="T13" s="139" t="s">
        <v>187</v>
      </c>
      <c r="U13" s="141">
        <f>SUM(U11:U12)</f>
        <v>1504000</v>
      </c>
    </row>
    <row r="14" spans="1:19" ht="13.5">
      <c r="A14" s="338"/>
      <c r="B14" s="309" t="s">
        <v>63</v>
      </c>
      <c r="C14" s="310"/>
      <c r="D14" s="111">
        <f>+U13+U8</f>
        <v>3150000</v>
      </c>
      <c r="E14" s="88">
        <v>0</v>
      </c>
      <c r="F14" s="112">
        <v>1</v>
      </c>
      <c r="G14" s="90">
        <f>E14*F14</f>
        <v>0</v>
      </c>
      <c r="H14" s="91">
        <f>G14+D14</f>
        <v>3150000</v>
      </c>
      <c r="I14" s="103"/>
      <c r="J14" s="97"/>
      <c r="K14" s="98"/>
      <c r="L14" s="95"/>
      <c r="M14" s="97"/>
      <c r="O14" s="229" t="s">
        <v>188</v>
      </c>
      <c r="P14" s="213"/>
      <c r="Q14" s="140">
        <f>+K5</f>
        <v>1.032</v>
      </c>
      <c r="R14" s="140">
        <v>1.032</v>
      </c>
      <c r="S14" s="97"/>
    </row>
    <row r="15" spans="1:19" ht="12.75" customHeight="1">
      <c r="A15" s="338"/>
      <c r="B15" s="309" t="s">
        <v>130</v>
      </c>
      <c r="C15" s="310"/>
      <c r="D15" s="111">
        <v>0</v>
      </c>
      <c r="E15" s="88">
        <v>0</v>
      </c>
      <c r="F15" s="112">
        <v>1</v>
      </c>
      <c r="G15" s="90">
        <f>E15*F15</f>
        <v>0</v>
      </c>
      <c r="H15" s="91">
        <f>G15+D15</f>
        <v>0</v>
      </c>
      <c r="I15" s="103"/>
      <c r="J15" s="97"/>
      <c r="K15" s="97"/>
      <c r="L15" s="97"/>
      <c r="M15" s="97"/>
      <c r="O15" s="315" t="s">
        <v>211</v>
      </c>
      <c r="P15" s="316"/>
      <c r="Q15" s="141">
        <f>+Q13*Q14</f>
        <v>34192224</v>
      </c>
      <c r="R15" s="141">
        <f>+R13*R14</f>
        <v>2026022.4000000001</v>
      </c>
      <c r="S15" s="97"/>
    </row>
    <row r="16" spans="1:13" ht="12.75" customHeight="1">
      <c r="A16" s="338"/>
      <c r="B16" s="311" t="s">
        <v>64</v>
      </c>
      <c r="C16" s="312"/>
      <c r="D16" s="317"/>
      <c r="E16" s="318"/>
      <c r="F16" s="318"/>
      <c r="G16" s="318"/>
      <c r="H16" s="319"/>
      <c r="I16" s="97"/>
      <c r="J16" s="97"/>
      <c r="K16" s="97"/>
      <c r="L16" s="97"/>
      <c r="M16" s="97"/>
    </row>
    <row r="17" spans="1:13" ht="12.75" customHeight="1">
      <c r="A17" s="338"/>
      <c r="B17" s="309" t="s">
        <v>65</v>
      </c>
      <c r="C17" s="310"/>
      <c r="D17" s="111">
        <f>+Q15*0.01</f>
        <v>341922.24</v>
      </c>
      <c r="E17" s="88">
        <v>0</v>
      </c>
      <c r="F17" s="112">
        <v>1</v>
      </c>
      <c r="G17" s="90">
        <f>E17*F17</f>
        <v>0</v>
      </c>
      <c r="H17" s="91">
        <f>G17+D17</f>
        <v>341922.24</v>
      </c>
      <c r="I17" s="97" t="s">
        <v>214</v>
      </c>
      <c r="J17" s="98"/>
      <c r="K17" s="97"/>
      <c r="L17" s="97"/>
      <c r="M17" s="97"/>
    </row>
    <row r="18" spans="1:20" ht="12.75" customHeight="1">
      <c r="A18" s="338"/>
      <c r="B18" s="311" t="s">
        <v>66</v>
      </c>
      <c r="C18" s="312"/>
      <c r="D18" s="317"/>
      <c r="E18" s="318"/>
      <c r="F18" s="318"/>
      <c r="G18" s="318"/>
      <c r="H18" s="319"/>
      <c r="I18" s="97"/>
      <c r="J18" s="100"/>
      <c r="K18" s="97"/>
      <c r="L18" s="97"/>
      <c r="M18" s="97"/>
      <c r="T18" s="1">
        <f>336000*12</f>
        <v>4032000</v>
      </c>
    </row>
    <row r="19" spans="1:13" ht="12.75" customHeight="1">
      <c r="A19" s="338"/>
      <c r="B19" s="49" t="s">
        <v>67</v>
      </c>
      <c r="C19" s="50"/>
      <c r="D19" s="111">
        <f>152000-6384</f>
        <v>145616</v>
      </c>
      <c r="E19" s="88">
        <v>0</v>
      </c>
      <c r="F19" s="112">
        <v>1</v>
      </c>
      <c r="G19" s="90">
        <f>E19*F19</f>
        <v>0</v>
      </c>
      <c r="H19" s="91">
        <f>G19+D19</f>
        <v>145616</v>
      </c>
      <c r="I19" s="97" t="s">
        <v>239</v>
      </c>
      <c r="J19" s="95"/>
      <c r="K19" s="97"/>
      <c r="L19" s="97"/>
      <c r="M19" s="97"/>
    </row>
    <row r="20" spans="1:13" ht="12.75" customHeight="1">
      <c r="A20" s="338"/>
      <c r="B20" s="51" t="s">
        <v>68</v>
      </c>
      <c r="C20" s="50"/>
      <c r="D20" s="111">
        <v>0</v>
      </c>
      <c r="E20" s="88">
        <v>0</v>
      </c>
      <c r="F20" s="112">
        <v>1</v>
      </c>
      <c r="G20" s="90">
        <f>E20*F20</f>
        <v>0</v>
      </c>
      <c r="H20" s="91">
        <f>G20+D20</f>
        <v>0</v>
      </c>
      <c r="I20" s="97"/>
      <c r="J20" s="98"/>
      <c r="K20" s="97"/>
      <c r="L20" s="97"/>
      <c r="M20" s="97"/>
    </row>
    <row r="21" spans="1:9" ht="12.75" customHeight="1">
      <c r="A21" s="338"/>
      <c r="B21" s="325" t="s">
        <v>69</v>
      </c>
      <c r="C21" s="326"/>
      <c r="D21" s="113">
        <f>SUM(D23:D24,D26:D28,D30:D31,D33:D44,D46:D54,D56:D62,D64:D66,D68:D74,D76:D77,D79:D82,D84:D85)</f>
        <v>16467596</v>
      </c>
      <c r="E21" s="114">
        <f>SUM(E23:E24,E26:E28,E30:E31,E33:E44,E46:E54,E56:E62,E64:E66,E68:E74,E76:E77,E79:E82,E84:E85)</f>
        <v>2576574.64</v>
      </c>
      <c r="F21" s="115"/>
      <c r="G21" s="114">
        <f>SUM(G23:G24,G26:G28,G30:G31,G33:G44,G46:G54,G56:G62,G64:G66,G68:G74,G76:G77,G79:G82,G84:G85)</f>
        <v>8105851.2</v>
      </c>
      <c r="H21" s="116">
        <f>SUM(H23:H24,H26:H28,H30:H31,H33:H44,H46:H54,H56:H62,H64:H66,H68:H74,H76:H77,H79:H82,H84:H85)</f>
        <v>24573447.2</v>
      </c>
      <c r="I21" s="25"/>
    </row>
    <row r="22" spans="1:9" ht="12.75" customHeight="1">
      <c r="A22" s="338"/>
      <c r="B22" s="313" t="s">
        <v>70</v>
      </c>
      <c r="C22" s="314"/>
      <c r="D22" s="317"/>
      <c r="E22" s="318"/>
      <c r="F22" s="318"/>
      <c r="G22" s="318"/>
      <c r="H22" s="319"/>
      <c r="I22" s="25"/>
    </row>
    <row r="23" spans="1:17" ht="12.75" customHeight="1">
      <c r="A23" s="338"/>
      <c r="B23" s="307" t="s">
        <v>71</v>
      </c>
      <c r="C23" s="308"/>
      <c r="D23" s="111">
        <v>0</v>
      </c>
      <c r="E23" s="88">
        <f>1730-Q23</f>
        <v>1674.64</v>
      </c>
      <c r="F23" s="112">
        <f>(2*20*8)+(8*20*11)</f>
        <v>2080</v>
      </c>
      <c r="G23" s="90">
        <f>E23*F23</f>
        <v>3483251.2</v>
      </c>
      <c r="H23" s="91">
        <f>G23+D23</f>
        <v>3483251.2</v>
      </c>
      <c r="I23" s="25" t="s">
        <v>222</v>
      </c>
      <c r="N23" s="1" t="s">
        <v>215</v>
      </c>
      <c r="Q23" s="1">
        <f>1730*0.032</f>
        <v>55.36</v>
      </c>
    </row>
    <row r="24" spans="1:22" ht="12.75" customHeight="1">
      <c r="A24" s="338"/>
      <c r="B24" s="52" t="s">
        <v>117</v>
      </c>
      <c r="C24" s="53"/>
      <c r="D24" s="111">
        <v>8100000</v>
      </c>
      <c r="E24" s="88"/>
      <c r="F24" s="112">
        <f>(71*20*10)+(22*20)</f>
        <v>14640</v>
      </c>
      <c r="G24" s="90">
        <f>E24*F24</f>
        <v>0</v>
      </c>
      <c r="H24" s="91">
        <f>G24+D24</f>
        <v>8100000</v>
      </c>
      <c r="I24" s="97" t="s">
        <v>232</v>
      </c>
      <c r="U24" s="1">
        <f>55328*0.032</f>
        <v>1770.496</v>
      </c>
      <c r="V24" s="28">
        <f>55328-U24</f>
        <v>53557.504</v>
      </c>
    </row>
    <row r="25" spans="1:16" ht="12.75" customHeight="1">
      <c r="A25" s="338"/>
      <c r="B25" s="313" t="s">
        <v>72</v>
      </c>
      <c r="C25" s="314"/>
      <c r="D25" s="317"/>
      <c r="E25" s="318"/>
      <c r="F25" s="318"/>
      <c r="G25" s="318"/>
      <c r="H25" s="319"/>
      <c r="I25" s="25"/>
      <c r="P25" s="170"/>
    </row>
    <row r="26" spans="1:9" ht="12.75" customHeight="1">
      <c r="A26" s="338"/>
      <c r="B26" s="309" t="s">
        <v>116</v>
      </c>
      <c r="C26" s="310"/>
      <c r="D26" s="111">
        <v>0</v>
      </c>
      <c r="E26" s="88">
        <v>0</v>
      </c>
      <c r="F26" s="112">
        <v>1</v>
      </c>
      <c r="G26" s="90">
        <f>E26*F26</f>
        <v>0</v>
      </c>
      <c r="H26" s="91">
        <f>G26+D26</f>
        <v>0</v>
      </c>
      <c r="I26" s="25"/>
    </row>
    <row r="27" spans="1:12" ht="12.75" customHeight="1">
      <c r="A27" s="338"/>
      <c r="B27" s="309" t="s">
        <v>73</v>
      </c>
      <c r="C27" s="310"/>
      <c r="D27" s="111">
        <f>14*22000</f>
        <v>308000</v>
      </c>
      <c r="E27" s="88">
        <v>0</v>
      </c>
      <c r="F27" s="112">
        <v>1</v>
      </c>
      <c r="G27" s="90">
        <f>E27*F27</f>
        <v>0</v>
      </c>
      <c r="H27" s="91">
        <f>D27</f>
        <v>308000</v>
      </c>
      <c r="I27" s="267" t="s">
        <v>216</v>
      </c>
      <c r="L27" s="1" t="s">
        <v>241</v>
      </c>
    </row>
    <row r="28" spans="1:9" ht="13.5" customHeight="1">
      <c r="A28" s="338"/>
      <c r="B28" s="309" t="s">
        <v>74</v>
      </c>
      <c r="C28" s="310"/>
      <c r="D28" s="111">
        <v>0</v>
      </c>
      <c r="E28" s="88">
        <v>0</v>
      </c>
      <c r="F28" s="112">
        <v>1</v>
      </c>
      <c r="G28" s="90">
        <f>E28*F28</f>
        <v>0</v>
      </c>
      <c r="H28" s="91">
        <f>G28+D28</f>
        <v>0</v>
      </c>
      <c r="I28" s="25"/>
    </row>
    <row r="29" spans="1:8" ht="12.75" customHeight="1">
      <c r="A29" s="338"/>
      <c r="B29" s="313" t="s">
        <v>75</v>
      </c>
      <c r="C29" s="314"/>
      <c r="D29" s="320"/>
      <c r="E29" s="321"/>
      <c r="F29" s="321"/>
      <c r="G29" s="321"/>
      <c r="H29" s="322"/>
    </row>
    <row r="30" spans="1:9" ht="12.75" customHeight="1">
      <c r="A30" s="338"/>
      <c r="B30" s="307" t="s">
        <v>76</v>
      </c>
      <c r="C30" s="308"/>
      <c r="D30" s="111">
        <v>55000</v>
      </c>
      <c r="E30" s="88">
        <v>0</v>
      </c>
      <c r="F30" s="112">
        <v>1</v>
      </c>
      <c r="G30" s="90">
        <f>E30*F30</f>
        <v>0</v>
      </c>
      <c r="H30" s="91">
        <f>G30+D30</f>
        <v>55000</v>
      </c>
      <c r="I30" s="1" t="s">
        <v>217</v>
      </c>
    </row>
    <row r="31" spans="1:8" ht="13.5">
      <c r="A31" s="338"/>
      <c r="B31" s="309" t="s">
        <v>77</v>
      </c>
      <c r="C31" s="310"/>
      <c r="D31" s="111">
        <v>0</v>
      </c>
      <c r="E31" s="88">
        <v>0</v>
      </c>
      <c r="F31" s="112">
        <v>1</v>
      </c>
      <c r="G31" s="90">
        <f>E31*F31</f>
        <v>0</v>
      </c>
      <c r="H31" s="91">
        <f>G31+D31</f>
        <v>0</v>
      </c>
    </row>
    <row r="32" spans="1:8" ht="13.5">
      <c r="A32" s="338"/>
      <c r="B32" s="313" t="s">
        <v>78</v>
      </c>
      <c r="C32" s="314"/>
      <c r="D32" s="317"/>
      <c r="E32" s="318"/>
      <c r="F32" s="318"/>
      <c r="G32" s="318"/>
      <c r="H32" s="319"/>
    </row>
    <row r="33" spans="1:9" ht="13.5">
      <c r="A33" s="338"/>
      <c r="B33" s="307" t="s">
        <v>129</v>
      </c>
      <c r="C33" s="308"/>
      <c r="D33" s="111">
        <v>500000</v>
      </c>
      <c r="E33" s="88">
        <v>0</v>
      </c>
      <c r="F33" s="112">
        <v>1</v>
      </c>
      <c r="G33" s="90">
        <f>E33*F33</f>
        <v>0</v>
      </c>
      <c r="H33" s="91">
        <f>G33+D33</f>
        <v>500000</v>
      </c>
      <c r="I33" s="228" t="s">
        <v>244</v>
      </c>
    </row>
    <row r="34" spans="1:9" ht="13.5">
      <c r="A34" s="338"/>
      <c r="B34" s="307" t="s">
        <v>79</v>
      </c>
      <c r="C34" s="308"/>
      <c r="D34" s="111">
        <v>0</v>
      </c>
      <c r="E34" s="88">
        <v>0</v>
      </c>
      <c r="F34" s="112">
        <v>1</v>
      </c>
      <c r="G34" s="90">
        <f aca="true" t="shared" si="0" ref="G34:G44">E34*F34</f>
        <v>0</v>
      </c>
      <c r="H34" s="91">
        <f aca="true" t="shared" si="1" ref="H34:H44">G34+D34</f>
        <v>0</v>
      </c>
      <c r="I34" s="228"/>
    </row>
    <row r="35" spans="1:9" ht="13.5">
      <c r="A35" s="338"/>
      <c r="B35" s="52" t="s">
        <v>132</v>
      </c>
      <c r="C35" s="53"/>
      <c r="D35" s="111">
        <v>0</v>
      </c>
      <c r="E35" s="88">
        <v>0</v>
      </c>
      <c r="F35" s="112">
        <v>1</v>
      </c>
      <c r="G35" s="90">
        <f t="shared" si="0"/>
        <v>0</v>
      </c>
      <c r="H35" s="91">
        <f t="shared" si="1"/>
        <v>0</v>
      </c>
      <c r="I35" s="228"/>
    </row>
    <row r="36" spans="1:9" ht="13.5">
      <c r="A36" s="338"/>
      <c r="B36" s="307" t="s">
        <v>171</v>
      </c>
      <c r="C36" s="308"/>
      <c r="D36" s="111">
        <v>80000</v>
      </c>
      <c r="E36" s="88">
        <v>0</v>
      </c>
      <c r="F36" s="112">
        <v>1</v>
      </c>
      <c r="G36" s="90">
        <f t="shared" si="0"/>
        <v>0</v>
      </c>
      <c r="H36" s="91">
        <f t="shared" si="1"/>
        <v>80000</v>
      </c>
      <c r="I36" s="1" t="s">
        <v>223</v>
      </c>
    </row>
    <row r="37" spans="1:9" ht="13.5">
      <c r="A37" s="338"/>
      <c r="B37" s="307" t="s">
        <v>80</v>
      </c>
      <c r="C37" s="308"/>
      <c r="D37" s="111">
        <v>50000</v>
      </c>
      <c r="E37" s="88">
        <v>0</v>
      </c>
      <c r="F37" s="112">
        <v>1</v>
      </c>
      <c r="G37" s="90">
        <f t="shared" si="0"/>
        <v>0</v>
      </c>
      <c r="H37" s="91">
        <f t="shared" si="1"/>
        <v>50000</v>
      </c>
      <c r="I37" s="1" t="s">
        <v>193</v>
      </c>
    </row>
    <row r="38" spans="1:8" ht="13.5">
      <c r="A38" s="338"/>
      <c r="B38" s="52" t="s">
        <v>81</v>
      </c>
      <c r="C38" s="53"/>
      <c r="D38" s="111">
        <v>0</v>
      </c>
      <c r="E38" s="88">
        <v>0</v>
      </c>
      <c r="F38" s="112">
        <v>1</v>
      </c>
      <c r="G38" s="90">
        <f t="shared" si="0"/>
        <v>0</v>
      </c>
      <c r="H38" s="91">
        <f t="shared" si="1"/>
        <v>0</v>
      </c>
    </row>
    <row r="39" spans="1:8" ht="13.5">
      <c r="A39" s="338"/>
      <c r="B39" s="307" t="s">
        <v>118</v>
      </c>
      <c r="C39" s="308"/>
      <c r="D39" s="111">
        <v>0</v>
      </c>
      <c r="E39" s="88">
        <v>0</v>
      </c>
      <c r="F39" s="112">
        <v>1</v>
      </c>
      <c r="G39" s="90">
        <f t="shared" si="0"/>
        <v>0</v>
      </c>
      <c r="H39" s="91">
        <f t="shared" si="1"/>
        <v>0</v>
      </c>
    </row>
    <row r="40" spans="1:12" ht="13.5">
      <c r="A40" s="338"/>
      <c r="B40" s="307" t="s">
        <v>123</v>
      </c>
      <c r="C40" s="308"/>
      <c r="D40" s="111">
        <v>0</v>
      </c>
      <c r="E40" s="88">
        <v>3500</v>
      </c>
      <c r="F40" s="89">
        <v>30</v>
      </c>
      <c r="G40" s="90">
        <f t="shared" si="0"/>
        <v>105000</v>
      </c>
      <c r="H40" s="91">
        <f t="shared" si="1"/>
        <v>105000</v>
      </c>
      <c r="I40" s="1" t="s">
        <v>219</v>
      </c>
      <c r="L40" s="132"/>
    </row>
    <row r="41" spans="1:26" ht="13.5">
      <c r="A41" s="338"/>
      <c r="B41" s="307" t="s">
        <v>82</v>
      </c>
      <c r="C41" s="308"/>
      <c r="D41" s="268">
        <f>2917600-1000000</f>
        <v>1917600</v>
      </c>
      <c r="E41" s="88">
        <v>0</v>
      </c>
      <c r="F41" s="89">
        <v>1</v>
      </c>
      <c r="G41" s="90">
        <f t="shared" si="0"/>
        <v>0</v>
      </c>
      <c r="H41" s="266">
        <f>D41</f>
        <v>1917600</v>
      </c>
      <c r="I41" s="97" t="s">
        <v>238</v>
      </c>
      <c r="Z41" s="1" t="s">
        <v>240</v>
      </c>
    </row>
    <row r="42" spans="1:9" ht="13.5">
      <c r="A42" s="338"/>
      <c r="B42" s="307" t="s">
        <v>83</v>
      </c>
      <c r="C42" s="308"/>
      <c r="D42" s="111">
        <v>810000</v>
      </c>
      <c r="E42" s="88">
        <v>0</v>
      </c>
      <c r="F42" s="89">
        <v>1</v>
      </c>
      <c r="G42" s="90">
        <f t="shared" si="0"/>
        <v>0</v>
      </c>
      <c r="H42" s="91">
        <f>G42+D42</f>
        <v>810000</v>
      </c>
      <c r="I42" s="1" t="s">
        <v>192</v>
      </c>
    </row>
    <row r="43" spans="1:23" ht="13.5">
      <c r="A43" s="338"/>
      <c r="B43" s="307" t="s">
        <v>84</v>
      </c>
      <c r="C43" s="308"/>
      <c r="D43" s="111">
        <v>0</v>
      </c>
      <c r="E43" s="88">
        <v>0</v>
      </c>
      <c r="F43" s="89">
        <v>1</v>
      </c>
      <c r="G43" s="90">
        <f t="shared" si="0"/>
        <v>0</v>
      </c>
      <c r="H43" s="91">
        <f t="shared" si="1"/>
        <v>0</v>
      </c>
      <c r="W43" s="1">
        <f>2800000*1.032</f>
        <v>2889600</v>
      </c>
    </row>
    <row r="44" spans="1:10" ht="13.5">
      <c r="A44" s="338"/>
      <c r="B44" s="307" t="s">
        <v>119</v>
      </c>
      <c r="C44" s="308"/>
      <c r="D44" s="111">
        <v>0</v>
      </c>
      <c r="E44" s="88">
        <v>0</v>
      </c>
      <c r="F44" s="89">
        <v>1</v>
      </c>
      <c r="G44" s="90">
        <f t="shared" si="0"/>
        <v>0</v>
      </c>
      <c r="H44" s="91">
        <f t="shared" si="1"/>
        <v>0</v>
      </c>
      <c r="J44" s="171"/>
    </row>
    <row r="45" spans="1:18" s="4" customFormat="1" ht="13.5">
      <c r="A45" s="338"/>
      <c r="B45" s="313" t="s">
        <v>85</v>
      </c>
      <c r="C45" s="314"/>
      <c r="D45" s="317"/>
      <c r="E45" s="318"/>
      <c r="F45" s="318"/>
      <c r="G45" s="318"/>
      <c r="H45" s="319"/>
      <c r="O45" s="1"/>
      <c r="P45" s="1"/>
      <c r="Q45" s="1"/>
      <c r="R45" s="1"/>
    </row>
    <row r="46" spans="1:10" s="4" customFormat="1" ht="13.5">
      <c r="A46" s="338"/>
      <c r="B46" s="309" t="s">
        <v>131</v>
      </c>
      <c r="C46" s="310"/>
      <c r="D46" s="111">
        <v>0</v>
      </c>
      <c r="E46" s="88">
        <f>450000-(450000*0.01)</f>
        <v>445500</v>
      </c>
      <c r="F46" s="117">
        <v>1</v>
      </c>
      <c r="G46" s="90">
        <f>E46*F46</f>
        <v>445500</v>
      </c>
      <c r="H46" s="91">
        <f>G46+D46</f>
        <v>445500</v>
      </c>
      <c r="I46" s="228">
        <f>H46/12</f>
        <v>37125</v>
      </c>
      <c r="J46" s="171"/>
    </row>
    <row r="47" spans="1:18" ht="13.5">
      <c r="A47" s="338"/>
      <c r="B47" s="309" t="s">
        <v>42</v>
      </c>
      <c r="C47" s="310"/>
      <c r="D47" s="111">
        <v>0</v>
      </c>
      <c r="E47" s="88">
        <v>580000</v>
      </c>
      <c r="F47" s="89">
        <v>1</v>
      </c>
      <c r="G47" s="90">
        <f aca="true" t="shared" si="2" ref="G47:G54">E47*F47</f>
        <v>580000</v>
      </c>
      <c r="H47" s="91">
        <f aca="true" t="shared" si="3" ref="H47:H54">G47+D47</f>
        <v>580000</v>
      </c>
      <c r="I47" s="228">
        <f>H47/12</f>
        <v>48333.333333333336</v>
      </c>
      <c r="J47" s="171"/>
      <c r="O47" s="4"/>
      <c r="P47" s="4"/>
      <c r="Q47" s="4"/>
      <c r="R47" s="4"/>
    </row>
    <row r="48" spans="1:10" ht="13.5">
      <c r="A48" s="338"/>
      <c r="B48" s="309" t="s">
        <v>43</v>
      </c>
      <c r="C48" s="310"/>
      <c r="D48" s="111">
        <v>0</v>
      </c>
      <c r="E48" s="88">
        <v>1500000</v>
      </c>
      <c r="F48" s="89">
        <v>1</v>
      </c>
      <c r="G48" s="90">
        <f t="shared" si="2"/>
        <v>1500000</v>
      </c>
      <c r="H48" s="91">
        <f t="shared" si="3"/>
        <v>1500000</v>
      </c>
      <c r="I48" s="228">
        <f>H48/12</f>
        <v>125000</v>
      </c>
      <c r="J48" s="171"/>
    </row>
    <row r="49" spans="1:9" ht="13.5">
      <c r="A49" s="338"/>
      <c r="B49" s="309" t="s">
        <v>86</v>
      </c>
      <c r="C49" s="310"/>
      <c r="D49" s="111">
        <v>0</v>
      </c>
      <c r="E49" s="88">
        <v>0</v>
      </c>
      <c r="F49" s="89">
        <v>1</v>
      </c>
      <c r="G49" s="90">
        <f t="shared" si="2"/>
        <v>0</v>
      </c>
      <c r="H49" s="91">
        <f t="shared" si="3"/>
        <v>0</v>
      </c>
      <c r="I49" s="132"/>
    </row>
    <row r="50" spans="1:8" ht="13.5">
      <c r="A50" s="338"/>
      <c r="B50" s="309" t="s">
        <v>87</v>
      </c>
      <c r="C50" s="310"/>
      <c r="D50" s="111">
        <v>0</v>
      </c>
      <c r="E50" s="88">
        <v>0</v>
      </c>
      <c r="F50" s="89">
        <v>1</v>
      </c>
      <c r="G50" s="90">
        <f t="shared" si="2"/>
        <v>0</v>
      </c>
      <c r="H50" s="91">
        <f t="shared" si="3"/>
        <v>0</v>
      </c>
    </row>
    <row r="51" spans="1:8" ht="13.5">
      <c r="A51" s="338"/>
      <c r="B51" s="309" t="s">
        <v>88</v>
      </c>
      <c r="C51" s="310"/>
      <c r="D51" s="111">
        <v>0</v>
      </c>
      <c r="E51" s="88">
        <v>0</v>
      </c>
      <c r="F51" s="89">
        <v>1</v>
      </c>
      <c r="G51" s="90">
        <f t="shared" si="2"/>
        <v>0</v>
      </c>
      <c r="H51" s="91">
        <f t="shared" si="3"/>
        <v>0</v>
      </c>
    </row>
    <row r="52" spans="1:9" ht="13.5">
      <c r="A52" s="338"/>
      <c r="B52" s="309" t="s">
        <v>89</v>
      </c>
      <c r="C52" s="310"/>
      <c r="D52" s="111">
        <v>0</v>
      </c>
      <c r="E52" s="88">
        <v>35000</v>
      </c>
      <c r="F52" s="89">
        <v>12</v>
      </c>
      <c r="G52" s="90">
        <f>E52*F52</f>
        <v>420000</v>
      </c>
      <c r="H52" s="91">
        <f>G52+D52</f>
        <v>420000</v>
      </c>
      <c r="I52" s="230" t="s">
        <v>224</v>
      </c>
    </row>
    <row r="53" spans="1:8" ht="13.5">
      <c r="A53" s="338"/>
      <c r="B53" s="309" t="s">
        <v>90</v>
      </c>
      <c r="C53" s="310"/>
      <c r="D53" s="111">
        <v>0</v>
      </c>
      <c r="E53" s="88">
        <v>0</v>
      </c>
      <c r="F53" s="89">
        <v>1</v>
      </c>
      <c r="G53" s="90">
        <f t="shared" si="2"/>
        <v>0</v>
      </c>
      <c r="H53" s="91">
        <f t="shared" si="3"/>
        <v>0</v>
      </c>
    </row>
    <row r="54" spans="1:11" ht="13.5">
      <c r="A54" s="338"/>
      <c r="B54" s="309" t="s">
        <v>91</v>
      </c>
      <c r="C54" s="310"/>
      <c r="D54" s="111">
        <v>0</v>
      </c>
      <c r="E54" s="88">
        <v>0</v>
      </c>
      <c r="F54" s="89">
        <v>1</v>
      </c>
      <c r="G54" s="90">
        <f t="shared" si="2"/>
        <v>0</v>
      </c>
      <c r="H54" s="91">
        <f t="shared" si="3"/>
        <v>0</v>
      </c>
      <c r="K54" s="172"/>
    </row>
    <row r="55" spans="1:8" ht="13.5">
      <c r="A55" s="338"/>
      <c r="B55" s="311" t="s">
        <v>92</v>
      </c>
      <c r="C55" s="312"/>
      <c r="D55" s="317"/>
      <c r="E55" s="318"/>
      <c r="F55" s="318"/>
      <c r="G55" s="318"/>
      <c r="H55" s="319"/>
    </row>
    <row r="56" spans="1:9" ht="13.5">
      <c r="A56" s="338"/>
      <c r="B56" s="307" t="s">
        <v>93</v>
      </c>
      <c r="C56" s="308"/>
      <c r="D56" s="268">
        <v>2000000</v>
      </c>
      <c r="E56" s="269">
        <v>0</v>
      </c>
      <c r="F56" s="270">
        <v>1</v>
      </c>
      <c r="G56" s="271">
        <f>E56*F56</f>
        <v>0</v>
      </c>
      <c r="H56" s="266">
        <f aca="true" t="shared" si="4" ref="H56:H62">G56+D56</f>
        <v>2000000</v>
      </c>
      <c r="I56" s="132" t="s">
        <v>220</v>
      </c>
    </row>
    <row r="57" spans="1:8" ht="13.5">
      <c r="A57" s="338"/>
      <c r="B57" s="307" t="s">
        <v>169</v>
      </c>
      <c r="C57" s="308"/>
      <c r="D57" s="111">
        <v>0</v>
      </c>
      <c r="E57" s="88">
        <v>0</v>
      </c>
      <c r="F57" s="89">
        <v>1</v>
      </c>
      <c r="G57" s="90">
        <f aca="true" t="shared" si="5" ref="G57:G62">E57*F57</f>
        <v>0</v>
      </c>
      <c r="H57" s="91">
        <f t="shared" si="4"/>
        <v>0</v>
      </c>
    </row>
    <row r="58" spans="1:8" ht="13.5">
      <c r="A58" s="338"/>
      <c r="B58" s="307" t="s">
        <v>94</v>
      </c>
      <c r="C58" s="308"/>
      <c r="D58" s="111">
        <v>0</v>
      </c>
      <c r="E58" s="88">
        <v>0</v>
      </c>
      <c r="F58" s="89">
        <v>1</v>
      </c>
      <c r="G58" s="90">
        <f t="shared" si="5"/>
        <v>0</v>
      </c>
      <c r="H58" s="91">
        <f t="shared" si="4"/>
        <v>0</v>
      </c>
    </row>
    <row r="59" spans="1:8" ht="13.5">
      <c r="A59" s="338"/>
      <c r="B59" s="307" t="s">
        <v>95</v>
      </c>
      <c r="C59" s="308"/>
      <c r="D59" s="111">
        <v>0</v>
      </c>
      <c r="E59" s="88">
        <v>0</v>
      </c>
      <c r="F59" s="89">
        <v>1</v>
      </c>
      <c r="G59" s="90">
        <f t="shared" si="5"/>
        <v>0</v>
      </c>
      <c r="H59" s="91">
        <f t="shared" si="4"/>
        <v>0</v>
      </c>
    </row>
    <row r="60" spans="1:8" ht="13.5">
      <c r="A60" s="338"/>
      <c r="B60" s="307" t="s">
        <v>170</v>
      </c>
      <c r="C60" s="308"/>
      <c r="D60" s="111">
        <v>0</v>
      </c>
      <c r="E60" s="88">
        <v>0</v>
      </c>
      <c r="F60" s="89">
        <v>1</v>
      </c>
      <c r="G60" s="90">
        <f t="shared" si="5"/>
        <v>0</v>
      </c>
      <c r="H60" s="91">
        <f t="shared" si="4"/>
        <v>0</v>
      </c>
    </row>
    <row r="61" spans="1:8" ht="13.5">
      <c r="A61" s="338"/>
      <c r="B61" s="307" t="s">
        <v>96</v>
      </c>
      <c r="C61" s="308"/>
      <c r="D61" s="111">
        <v>0</v>
      </c>
      <c r="E61" s="88">
        <v>0</v>
      </c>
      <c r="F61" s="89">
        <v>1</v>
      </c>
      <c r="G61" s="90">
        <f t="shared" si="5"/>
        <v>0</v>
      </c>
      <c r="H61" s="91">
        <f t="shared" si="4"/>
        <v>0</v>
      </c>
    </row>
    <row r="62" spans="1:8" ht="13.5">
      <c r="A62" s="338"/>
      <c r="B62" s="307" t="s">
        <v>97</v>
      </c>
      <c r="C62" s="308"/>
      <c r="D62" s="111">
        <v>0</v>
      </c>
      <c r="E62" s="88">
        <v>0</v>
      </c>
      <c r="F62" s="89">
        <v>1</v>
      </c>
      <c r="G62" s="90">
        <f t="shared" si="5"/>
        <v>0</v>
      </c>
      <c r="H62" s="91">
        <f t="shared" si="4"/>
        <v>0</v>
      </c>
    </row>
    <row r="63" spans="1:8" ht="13.5">
      <c r="A63" s="338"/>
      <c r="B63" s="311" t="s">
        <v>98</v>
      </c>
      <c r="C63" s="312"/>
      <c r="D63" s="317"/>
      <c r="E63" s="318"/>
      <c r="F63" s="318"/>
      <c r="G63" s="318"/>
      <c r="H63" s="319"/>
    </row>
    <row r="64" spans="1:8" ht="13.5">
      <c r="A64" s="338"/>
      <c r="B64" s="309" t="s">
        <v>99</v>
      </c>
      <c r="C64" s="310"/>
      <c r="D64" s="111">
        <v>0</v>
      </c>
      <c r="E64" s="88">
        <v>0</v>
      </c>
      <c r="F64" s="89">
        <v>1</v>
      </c>
      <c r="G64" s="90">
        <f>E64*F64</f>
        <v>0</v>
      </c>
      <c r="H64" s="91">
        <f>G64+D64</f>
        <v>0</v>
      </c>
    </row>
    <row r="65" spans="1:9" ht="13.5">
      <c r="A65" s="338"/>
      <c r="B65" s="309" t="s">
        <v>100</v>
      </c>
      <c r="C65" s="310"/>
      <c r="D65" s="111">
        <v>0</v>
      </c>
      <c r="E65" s="88">
        <v>3500</v>
      </c>
      <c r="F65" s="89">
        <v>79</v>
      </c>
      <c r="G65" s="90">
        <f>E65*F65</f>
        <v>276500</v>
      </c>
      <c r="H65" s="91">
        <f>G65+D65</f>
        <v>276500</v>
      </c>
      <c r="I65" s="1" t="s">
        <v>178</v>
      </c>
    </row>
    <row r="66" spans="1:8" ht="13.5">
      <c r="A66" s="338"/>
      <c r="B66" s="309" t="s">
        <v>101</v>
      </c>
      <c r="C66" s="310"/>
      <c r="D66" s="111">
        <v>0</v>
      </c>
      <c r="E66" s="88">
        <v>0</v>
      </c>
      <c r="F66" s="89">
        <v>1</v>
      </c>
      <c r="G66" s="90">
        <f>E66*F66</f>
        <v>0</v>
      </c>
      <c r="H66" s="91">
        <f>G66+D66</f>
        <v>0</v>
      </c>
    </row>
    <row r="67" spans="1:8" ht="13.5">
      <c r="A67" s="338"/>
      <c r="B67" s="311" t="s">
        <v>44</v>
      </c>
      <c r="C67" s="312"/>
      <c r="D67" s="317"/>
      <c r="E67" s="318"/>
      <c r="F67" s="318"/>
      <c r="G67" s="318"/>
      <c r="H67" s="319"/>
    </row>
    <row r="68" spans="1:10" ht="13.5">
      <c r="A68" s="338"/>
      <c r="B68" s="307" t="s">
        <v>176</v>
      </c>
      <c r="C68" s="308"/>
      <c r="D68" s="111">
        <v>0</v>
      </c>
      <c r="E68" s="88">
        <v>1000</v>
      </c>
      <c r="F68" s="89">
        <f>79*10</f>
        <v>790</v>
      </c>
      <c r="G68" s="90">
        <f aca="true" t="shared" si="6" ref="G68:G74">E68*F68</f>
        <v>790000</v>
      </c>
      <c r="H68" s="91">
        <f aca="true" t="shared" si="7" ref="H68:H74">G68+D68</f>
        <v>790000</v>
      </c>
      <c r="I68" s="173" t="s">
        <v>221</v>
      </c>
      <c r="J68" s="101"/>
    </row>
    <row r="69" spans="1:10" ht="13.5">
      <c r="A69" s="338"/>
      <c r="B69" s="309" t="s">
        <v>102</v>
      </c>
      <c r="C69" s="310"/>
      <c r="D69" s="111">
        <f>80000*12</f>
        <v>960000</v>
      </c>
      <c r="E69" s="88">
        <v>0</v>
      </c>
      <c r="F69" s="89">
        <v>1</v>
      </c>
      <c r="G69" s="90">
        <f t="shared" si="6"/>
        <v>0</v>
      </c>
      <c r="H69" s="266">
        <f t="shared" si="7"/>
        <v>960000</v>
      </c>
      <c r="I69" s="267" t="s">
        <v>218</v>
      </c>
      <c r="J69" s="102"/>
    </row>
    <row r="70" spans="1:8" ht="13.5">
      <c r="A70" s="338"/>
      <c r="B70" s="309" t="s">
        <v>103</v>
      </c>
      <c r="C70" s="310"/>
      <c r="D70" s="111">
        <v>0</v>
      </c>
      <c r="E70" s="88">
        <v>0</v>
      </c>
      <c r="F70" s="89">
        <v>1</v>
      </c>
      <c r="G70" s="90">
        <f t="shared" si="6"/>
        <v>0</v>
      </c>
      <c r="H70" s="91">
        <f t="shared" si="7"/>
        <v>0</v>
      </c>
    </row>
    <row r="71" spans="1:8" ht="13.5">
      <c r="A71" s="338"/>
      <c r="B71" s="309" t="s">
        <v>104</v>
      </c>
      <c r="C71" s="310"/>
      <c r="D71" s="111">
        <v>0</v>
      </c>
      <c r="E71" s="88">
        <v>0</v>
      </c>
      <c r="F71" s="89">
        <v>1</v>
      </c>
      <c r="G71" s="90">
        <f t="shared" si="6"/>
        <v>0</v>
      </c>
      <c r="H71" s="91">
        <f t="shared" si="7"/>
        <v>0</v>
      </c>
    </row>
    <row r="72" spans="1:8" ht="13.5">
      <c r="A72" s="338"/>
      <c r="B72" s="309" t="s">
        <v>174</v>
      </c>
      <c r="C72" s="310"/>
      <c r="D72" s="111">
        <v>40000</v>
      </c>
      <c r="E72" s="88">
        <v>0</v>
      </c>
      <c r="F72" s="89">
        <v>1</v>
      </c>
      <c r="G72" s="90">
        <f t="shared" si="6"/>
        <v>0</v>
      </c>
      <c r="H72" s="91">
        <f t="shared" si="7"/>
        <v>40000</v>
      </c>
    </row>
    <row r="73" spans="1:8" ht="13.5">
      <c r="A73" s="338"/>
      <c r="B73" s="52" t="s">
        <v>105</v>
      </c>
      <c r="C73" s="54"/>
      <c r="D73" s="111">
        <v>0</v>
      </c>
      <c r="E73" s="88">
        <v>0</v>
      </c>
      <c r="F73" s="89">
        <v>1</v>
      </c>
      <c r="G73" s="90">
        <f>E73*F73</f>
        <v>0</v>
      </c>
      <c r="H73" s="91">
        <f>G73+D73</f>
        <v>0</v>
      </c>
    </row>
    <row r="74" spans="1:8" ht="13.5">
      <c r="A74" s="338"/>
      <c r="B74" s="52" t="s">
        <v>172</v>
      </c>
      <c r="C74" s="54"/>
      <c r="D74" s="111">
        <v>0</v>
      </c>
      <c r="E74" s="88">
        <v>0</v>
      </c>
      <c r="F74" s="89">
        <v>1</v>
      </c>
      <c r="G74" s="90">
        <f t="shared" si="6"/>
        <v>0</v>
      </c>
      <c r="H74" s="91">
        <f t="shared" si="7"/>
        <v>0</v>
      </c>
    </row>
    <row r="75" spans="1:8" ht="13.5">
      <c r="A75" s="338"/>
      <c r="B75" s="311" t="s">
        <v>106</v>
      </c>
      <c r="C75" s="312"/>
      <c r="D75" s="317"/>
      <c r="E75" s="318"/>
      <c r="F75" s="318"/>
      <c r="G75" s="318"/>
      <c r="H75" s="319"/>
    </row>
    <row r="76" spans="1:9" ht="13.5">
      <c r="A76" s="338"/>
      <c r="B76" s="309" t="s">
        <v>121</v>
      </c>
      <c r="C76" s="310"/>
      <c r="D76" s="111">
        <v>646996</v>
      </c>
      <c r="E76" s="88">
        <v>0</v>
      </c>
      <c r="F76" s="89">
        <v>1</v>
      </c>
      <c r="G76" s="90">
        <f>F76*E76</f>
        <v>0</v>
      </c>
      <c r="H76" s="91">
        <f>G76+D76</f>
        <v>646996</v>
      </c>
      <c r="I76" s="25" t="s">
        <v>225</v>
      </c>
    </row>
    <row r="77" spans="1:9" ht="13.5">
      <c r="A77" s="338"/>
      <c r="B77" s="309" t="s">
        <v>122</v>
      </c>
      <c r="C77" s="310"/>
      <c r="D77" s="111">
        <v>0</v>
      </c>
      <c r="E77" s="88">
        <v>6400</v>
      </c>
      <c r="F77" s="89">
        <v>79</v>
      </c>
      <c r="G77" s="90">
        <f>F77*E77</f>
        <v>505600</v>
      </c>
      <c r="H77" s="91">
        <f>G77+D77</f>
        <v>505600</v>
      </c>
      <c r="I77" s="132" t="s">
        <v>242</v>
      </c>
    </row>
    <row r="78" spans="1:8" ht="13.5">
      <c r="A78" s="338"/>
      <c r="B78" s="311" t="s">
        <v>107</v>
      </c>
      <c r="C78" s="312"/>
      <c r="D78" s="317"/>
      <c r="E78" s="318"/>
      <c r="F78" s="318"/>
      <c r="G78" s="318"/>
      <c r="H78" s="319"/>
    </row>
    <row r="79" spans="1:9" ht="13.5">
      <c r="A79" s="338"/>
      <c r="B79" s="309" t="s">
        <v>108</v>
      </c>
      <c r="C79" s="310"/>
      <c r="D79" s="111">
        <v>1000000</v>
      </c>
      <c r="E79" s="88">
        <v>0</v>
      </c>
      <c r="F79" s="89">
        <v>4</v>
      </c>
      <c r="G79" s="90">
        <f>E79*F79</f>
        <v>0</v>
      </c>
      <c r="H79" s="91">
        <f>G79+D79</f>
        <v>1000000</v>
      </c>
      <c r="I79" s="25" t="s">
        <v>243</v>
      </c>
    </row>
    <row r="80" spans="1:8" ht="13.5">
      <c r="A80" s="338"/>
      <c r="B80" s="309" t="s">
        <v>109</v>
      </c>
      <c r="C80" s="310"/>
      <c r="D80" s="111">
        <v>0</v>
      </c>
      <c r="E80" s="88">
        <v>0</v>
      </c>
      <c r="F80" s="89">
        <v>1</v>
      </c>
      <c r="G80" s="90">
        <f>E80*F80</f>
        <v>0</v>
      </c>
      <c r="H80" s="91">
        <f>G80+D80</f>
        <v>0</v>
      </c>
    </row>
    <row r="81" spans="1:8" ht="13.5">
      <c r="A81" s="338"/>
      <c r="B81" s="55" t="s">
        <v>110</v>
      </c>
      <c r="C81" s="54"/>
      <c r="D81" s="111">
        <v>0</v>
      </c>
      <c r="E81" s="88">
        <v>0</v>
      </c>
      <c r="F81" s="89">
        <v>1</v>
      </c>
      <c r="G81" s="90">
        <f>E81*F81</f>
        <v>0</v>
      </c>
      <c r="H81" s="91">
        <f>G81+D81</f>
        <v>0</v>
      </c>
    </row>
    <row r="82" spans="1:8" ht="13.5">
      <c r="A82" s="338"/>
      <c r="B82" s="307" t="s">
        <v>111</v>
      </c>
      <c r="C82" s="308"/>
      <c r="D82" s="118">
        <v>0</v>
      </c>
      <c r="E82" s="119">
        <v>0</v>
      </c>
      <c r="F82" s="120">
        <v>1</v>
      </c>
      <c r="G82" s="90">
        <f>E82*F82</f>
        <v>0</v>
      </c>
      <c r="H82" s="121">
        <f>G82+D82</f>
        <v>0</v>
      </c>
    </row>
    <row r="83" spans="1:8" ht="13.5">
      <c r="A83" s="338"/>
      <c r="B83" s="311" t="s">
        <v>112</v>
      </c>
      <c r="C83" s="312"/>
      <c r="D83" s="344"/>
      <c r="E83" s="345"/>
      <c r="F83" s="345"/>
      <c r="G83" s="345"/>
      <c r="H83" s="346"/>
    </row>
    <row r="84" spans="1:9" ht="13.5">
      <c r="A84" s="338"/>
      <c r="B84" s="307" t="s">
        <v>113</v>
      </c>
      <c r="C84" s="308"/>
      <c r="D84" s="111">
        <v>0</v>
      </c>
      <c r="E84" s="88">
        <v>0</v>
      </c>
      <c r="F84" s="89">
        <v>1</v>
      </c>
      <c r="G84" s="90">
        <f>E84*F84</f>
        <v>0</v>
      </c>
      <c r="H84" s="91">
        <f>G84+D84</f>
        <v>0</v>
      </c>
      <c r="I84" s="4"/>
    </row>
    <row r="85" spans="1:8" ht="13.5">
      <c r="A85" s="338"/>
      <c r="B85" s="52" t="s">
        <v>120</v>
      </c>
      <c r="C85" s="53"/>
      <c r="D85" s="111">
        <v>0</v>
      </c>
      <c r="E85" s="88">
        <v>0</v>
      </c>
      <c r="F85" s="89">
        <v>1</v>
      </c>
      <c r="G85" s="90">
        <f>E85*F85</f>
        <v>0</v>
      </c>
      <c r="H85" s="91">
        <f>G85+D85</f>
        <v>0</v>
      </c>
    </row>
    <row r="86" spans="1:8" ht="13.5">
      <c r="A86" s="338"/>
      <c r="B86" s="311" t="s">
        <v>173</v>
      </c>
      <c r="C86" s="312"/>
      <c r="D86" s="113">
        <f>+D87</f>
        <v>100000</v>
      </c>
      <c r="E86" s="114">
        <f>SUM(E87:E91)</f>
        <v>0</v>
      </c>
      <c r="F86" s="115"/>
      <c r="G86" s="114">
        <f>SUM(G87:G91)</f>
        <v>0</v>
      </c>
      <c r="H86" s="116">
        <f>+H87</f>
        <v>100000</v>
      </c>
    </row>
    <row r="87" spans="1:8" ht="13.5">
      <c r="A87" s="338"/>
      <c r="B87" s="80" t="s">
        <v>175</v>
      </c>
      <c r="C87" s="81"/>
      <c r="D87" s="118">
        <v>100000</v>
      </c>
      <c r="E87" s="119">
        <v>0</v>
      </c>
      <c r="F87" s="120">
        <v>1</v>
      </c>
      <c r="G87" s="122">
        <f>E87*F87</f>
        <v>0</v>
      </c>
      <c r="H87" s="121">
        <f>G87+D87</f>
        <v>100000</v>
      </c>
    </row>
    <row r="88" spans="1:8" ht="13.5">
      <c r="A88" s="338"/>
      <c r="B88" s="340" t="s">
        <v>114</v>
      </c>
      <c r="C88" s="341"/>
      <c r="D88" s="123">
        <f>SUM(D89:D93)</f>
        <v>0</v>
      </c>
      <c r="E88" s="124">
        <f>SUM(E89:E93)</f>
        <v>0</v>
      </c>
      <c r="F88" s="125"/>
      <c r="G88" s="124">
        <f>SUM(G89:G93)</f>
        <v>0</v>
      </c>
      <c r="H88" s="126">
        <f>SUM(H89:H93)</f>
        <v>0</v>
      </c>
    </row>
    <row r="89" spans="1:8" ht="13.5">
      <c r="A89" s="338"/>
      <c r="B89" s="333" t="s">
        <v>124</v>
      </c>
      <c r="C89" s="334"/>
      <c r="D89" s="127">
        <v>0</v>
      </c>
      <c r="E89" s="128">
        <v>0</v>
      </c>
      <c r="F89" s="129">
        <v>1</v>
      </c>
      <c r="G89" s="130">
        <f>E89*F89</f>
        <v>0</v>
      </c>
      <c r="H89" s="131">
        <f>G89+D89</f>
        <v>0</v>
      </c>
    </row>
    <row r="90" spans="1:8" ht="13.5">
      <c r="A90" s="338"/>
      <c r="B90" s="333" t="s">
        <v>125</v>
      </c>
      <c r="C90" s="334"/>
      <c r="D90" s="111">
        <v>0</v>
      </c>
      <c r="E90" s="88">
        <v>0</v>
      </c>
      <c r="F90" s="89">
        <v>1</v>
      </c>
      <c r="G90" s="90">
        <f>E90*F90</f>
        <v>0</v>
      </c>
      <c r="H90" s="91">
        <f>G90+D90</f>
        <v>0</v>
      </c>
    </row>
    <row r="91" spans="1:8" ht="13.5">
      <c r="A91" s="338"/>
      <c r="B91" s="333" t="s">
        <v>126</v>
      </c>
      <c r="C91" s="334"/>
      <c r="D91" s="111">
        <v>0</v>
      </c>
      <c r="E91" s="88">
        <v>0</v>
      </c>
      <c r="F91" s="89">
        <v>1</v>
      </c>
      <c r="G91" s="90">
        <f>E91*F91</f>
        <v>0</v>
      </c>
      <c r="H91" s="91">
        <f>G91+D91</f>
        <v>0</v>
      </c>
    </row>
    <row r="92" spans="1:8" ht="14.25" thickBot="1">
      <c r="A92" s="339"/>
      <c r="B92" s="333" t="s">
        <v>127</v>
      </c>
      <c r="C92" s="334"/>
      <c r="D92" s="111">
        <v>0</v>
      </c>
      <c r="E92" s="88">
        <v>0</v>
      </c>
      <c r="F92" s="89">
        <v>1</v>
      </c>
      <c r="G92" s="90">
        <f>E92*F92</f>
        <v>0</v>
      </c>
      <c r="H92" s="91">
        <f>G92+D92</f>
        <v>0</v>
      </c>
    </row>
    <row r="93" spans="2:8" ht="13.5">
      <c r="B93" s="333" t="s">
        <v>128</v>
      </c>
      <c r="C93" s="334"/>
      <c r="D93" s="118">
        <v>0</v>
      </c>
      <c r="E93" s="119">
        <v>0</v>
      </c>
      <c r="F93" s="120">
        <v>1</v>
      </c>
      <c r="G93" s="122">
        <f>E93*F93</f>
        <v>0</v>
      </c>
      <c r="H93" s="121">
        <f>G93+D93</f>
        <v>0</v>
      </c>
    </row>
    <row r="94" spans="2:8" ht="14.25" thickBot="1">
      <c r="B94" s="335" t="s">
        <v>45</v>
      </c>
      <c r="C94" s="336"/>
      <c r="D94" s="56">
        <f>+D9+D21+D86+D88</f>
        <v>56423380.64</v>
      </c>
      <c r="E94" s="56">
        <f>+E9+E21+E86+E88</f>
        <v>2576574.64</v>
      </c>
      <c r="F94" s="57"/>
      <c r="G94" s="56">
        <f>+G9+G21+G86+G88</f>
        <v>8105851.2</v>
      </c>
      <c r="H94" s="56">
        <f>+H9+H21+H86+H88</f>
        <v>64529231.84</v>
      </c>
    </row>
  </sheetData>
  <sheetProtection selectLockedCells="1" selectUnlockedCells="1"/>
  <mergeCells count="104">
    <mergeCell ref="O12:P12"/>
    <mergeCell ref="O13:P13"/>
    <mergeCell ref="D75:H75"/>
    <mergeCell ref="D78:H78"/>
    <mergeCell ref="B82:C82"/>
    <mergeCell ref="D83:H83"/>
    <mergeCell ref="B77:C77"/>
    <mergeCell ref="D32:H32"/>
    <mergeCell ref="D45:H45"/>
    <mergeCell ref="D67:H67"/>
    <mergeCell ref="B86:C86"/>
    <mergeCell ref="B88:C88"/>
    <mergeCell ref="B83:C83"/>
    <mergeCell ref="B84:C84"/>
    <mergeCell ref="B80:C80"/>
    <mergeCell ref="B78:C78"/>
    <mergeCell ref="B79:C79"/>
    <mergeCell ref="B91:C91"/>
    <mergeCell ref="B92:C92"/>
    <mergeCell ref="B93:C93"/>
    <mergeCell ref="B94:C94"/>
    <mergeCell ref="A9:A92"/>
    <mergeCell ref="B75:C75"/>
    <mergeCell ref="B89:C89"/>
    <mergeCell ref="B90:C90"/>
    <mergeCell ref="B42:C42"/>
    <mergeCell ref="B43:C43"/>
    <mergeCell ref="B67:C67"/>
    <mergeCell ref="B33:C33"/>
    <mergeCell ref="D55:H55"/>
    <mergeCell ref="D63:H63"/>
    <mergeCell ref="B41:C41"/>
    <mergeCell ref="B68:C68"/>
    <mergeCell ref="B66:C66"/>
    <mergeCell ref="B57:C57"/>
    <mergeCell ref="B58:C58"/>
    <mergeCell ref="B59:C59"/>
    <mergeCell ref="D22:H22"/>
    <mergeCell ref="C6:D6"/>
    <mergeCell ref="D10:H10"/>
    <mergeCell ref="D16:H16"/>
    <mergeCell ref="D18:H18"/>
    <mergeCell ref="E7:F7"/>
    <mergeCell ref="B8:C8"/>
    <mergeCell ref="B9:C9"/>
    <mergeCell ref="B14:C14"/>
    <mergeCell ref="B10:C10"/>
    <mergeCell ref="B1:G1"/>
    <mergeCell ref="B2:G2"/>
    <mergeCell ref="B3:G3"/>
    <mergeCell ref="D5:E5"/>
    <mergeCell ref="B21:C21"/>
    <mergeCell ref="B11:C11"/>
    <mergeCell ref="B12:C12"/>
    <mergeCell ref="B13:C13"/>
    <mergeCell ref="B16:C16"/>
    <mergeCell ref="B17:C17"/>
    <mergeCell ref="B39:C39"/>
    <mergeCell ref="D25:H25"/>
    <mergeCell ref="B30:C30"/>
    <mergeCell ref="B31:C31"/>
    <mergeCell ref="B25:C25"/>
    <mergeCell ref="B26:C26"/>
    <mergeCell ref="B27:C27"/>
    <mergeCell ref="B28:C28"/>
    <mergeCell ref="D29:H29"/>
    <mergeCell ref="B29:C29"/>
    <mergeCell ref="B61:C61"/>
    <mergeCell ref="B18:C18"/>
    <mergeCell ref="B23:C23"/>
    <mergeCell ref="B15:C15"/>
    <mergeCell ref="B22:C22"/>
    <mergeCell ref="B69:C69"/>
    <mergeCell ref="B32:C32"/>
    <mergeCell ref="B34:C34"/>
    <mergeCell ref="B36:C36"/>
    <mergeCell ref="B37:C37"/>
    <mergeCell ref="O15:P15"/>
    <mergeCell ref="B70:C70"/>
    <mergeCell ref="B71:C71"/>
    <mergeCell ref="B72:C72"/>
    <mergeCell ref="B76:C76"/>
    <mergeCell ref="B51:C51"/>
    <mergeCell ref="B52:C52"/>
    <mergeCell ref="B54:C54"/>
    <mergeCell ref="B56:C56"/>
    <mergeCell ref="B55:C55"/>
    <mergeCell ref="B49:C49"/>
    <mergeCell ref="B50:C50"/>
    <mergeCell ref="B60:C60"/>
    <mergeCell ref="B53:C53"/>
    <mergeCell ref="B46:C46"/>
    <mergeCell ref="B47:C47"/>
    <mergeCell ref="B48:C48"/>
    <mergeCell ref="K5:L5"/>
    <mergeCell ref="T10:U10"/>
    <mergeCell ref="O7:P7"/>
    <mergeCell ref="B62:C62"/>
    <mergeCell ref="B64:C64"/>
    <mergeCell ref="B65:C65"/>
    <mergeCell ref="B40:C40"/>
    <mergeCell ref="B63:C63"/>
    <mergeCell ref="B44:C44"/>
    <mergeCell ref="B45:C45"/>
  </mergeCells>
  <printOptions/>
  <pageMargins left="1.3779527559055118" right="0.4724409448818898" top="0.1968503937007874" bottom="0.2362204724409449" header="0.07874015748031496" footer="0.07874015748031496"/>
  <pageSetup fitToHeight="1" fitToWidth="1" horizontalDpi="300" verticalDpi="300" orientation="landscape" paperSize="5" scale="44" r:id="rId1"/>
</worksheet>
</file>

<file path=xl/worksheets/sheet3.xml><?xml version="1.0" encoding="utf-8"?>
<worksheet xmlns="http://schemas.openxmlformats.org/spreadsheetml/2006/main" xmlns:r="http://schemas.openxmlformats.org/officeDocument/2006/relationships">
  <sheetPr codeName="Hoja4">
    <pageSetUpPr fitToPage="1"/>
  </sheetPr>
  <dimension ref="A1:J95"/>
  <sheetViews>
    <sheetView showGridLines="0" view="pageBreakPreview" zoomScale="90" zoomScaleNormal="75" zoomScaleSheetLayoutView="90" zoomScalePageLayoutView="0" workbookViewId="0" topLeftCell="B1">
      <pane ySplit="9" topLeftCell="A10" activePane="bottomLeft" state="frozen"/>
      <selection pane="topLeft" activeCell="A1" sqref="A1"/>
      <selection pane="bottomLeft" activeCell="F12" sqref="F12"/>
    </sheetView>
  </sheetViews>
  <sheetFormatPr defaultColWidth="9.140625" defaultRowHeight="12.75"/>
  <cols>
    <col min="1" max="1" width="97.28125" style="1" customWidth="1"/>
    <col min="2" max="2" width="20.57421875" style="1" customWidth="1"/>
    <col min="3" max="3" width="13.140625" style="34" customWidth="1"/>
    <col min="4" max="4" width="22.28125" style="1" customWidth="1"/>
    <col min="5" max="5" width="9.140625" style="1" customWidth="1"/>
    <col min="6" max="6" width="14.140625" style="1" customWidth="1"/>
    <col min="7" max="7" width="15.421875" style="1" customWidth="1"/>
    <col min="8" max="8" width="9.140625" style="1" customWidth="1"/>
    <col min="9" max="9" width="31.57421875" style="1" customWidth="1"/>
    <col min="10" max="10" width="11.28125" style="1" customWidth="1"/>
    <col min="11" max="16384" width="9.140625" style="1" customWidth="1"/>
  </cols>
  <sheetData>
    <row r="1" spans="1:3" ht="13.5">
      <c r="A1" s="292" t="s">
        <v>0</v>
      </c>
      <c r="B1" s="292"/>
      <c r="C1" s="3"/>
    </row>
    <row r="2" spans="1:3" ht="13.5">
      <c r="A2" s="292" t="s">
        <v>29</v>
      </c>
      <c r="B2" s="292"/>
      <c r="C2" s="3"/>
    </row>
    <row r="3" spans="1:3" ht="13.5">
      <c r="A3" s="292" t="s">
        <v>46</v>
      </c>
      <c r="B3" s="292"/>
      <c r="C3" s="4"/>
    </row>
    <row r="4" ht="6.75" customHeight="1">
      <c r="A4" s="4"/>
    </row>
    <row r="5" spans="1:3" ht="13.5">
      <c r="A5" s="5" t="s">
        <v>47</v>
      </c>
      <c r="B5" s="30" t="str">
        <f>'Ap. 2 Ingresos C. Benef.'!$I$5</f>
        <v>DELBIENSAN</v>
      </c>
      <c r="C5" s="35"/>
    </row>
    <row r="6" ht="13.5">
      <c r="A6" s="4"/>
    </row>
    <row r="7" spans="1:3" ht="13.5">
      <c r="A7" s="36"/>
      <c r="B7" s="31" t="s">
        <v>48</v>
      </c>
      <c r="C7" s="1"/>
    </row>
    <row r="8" spans="1:3" ht="13.5">
      <c r="A8" s="37" t="s">
        <v>49</v>
      </c>
      <c r="B8" s="38" t="s">
        <v>38</v>
      </c>
      <c r="C8" s="1"/>
    </row>
    <row r="9" spans="1:3" ht="13.5">
      <c r="A9" s="48" t="s">
        <v>45</v>
      </c>
      <c r="B9" s="75">
        <f>SUM(B10,B20)</f>
        <v>2443908.096</v>
      </c>
      <c r="C9" s="1"/>
    </row>
    <row r="10" spans="1:3" ht="13.5">
      <c r="A10" s="67" t="s">
        <v>115</v>
      </c>
      <c r="B10" s="68">
        <f>SUM(B11:B19)</f>
        <v>2443908.096</v>
      </c>
      <c r="C10" s="1"/>
    </row>
    <row r="11" spans="1:9" ht="13.5">
      <c r="A11" s="69" t="s">
        <v>134</v>
      </c>
      <c r="B11" s="70">
        <f>F17</f>
        <v>2277293.76</v>
      </c>
      <c r="C11" s="97"/>
      <c r="D11" s="305" t="s">
        <v>237</v>
      </c>
      <c r="E11" s="306"/>
      <c r="F11" s="137" t="s">
        <v>212</v>
      </c>
      <c r="G11" s="261" t="s">
        <v>213</v>
      </c>
      <c r="H11" s="132"/>
      <c r="I11" s="132"/>
    </row>
    <row r="12" spans="1:10" ht="13.5">
      <c r="A12" s="69" t="s">
        <v>135</v>
      </c>
      <c r="B12" s="70">
        <f>G17</f>
        <v>166614.336</v>
      </c>
      <c r="C12" s="1"/>
      <c r="D12" s="133" t="s">
        <v>233</v>
      </c>
      <c r="E12" s="134">
        <v>1</v>
      </c>
      <c r="F12" s="135">
        <v>0</v>
      </c>
      <c r="G12" s="135">
        <v>0</v>
      </c>
      <c r="H12" s="136"/>
      <c r="I12" s="137" t="s">
        <v>235</v>
      </c>
      <c r="J12" s="141">
        <v>0</v>
      </c>
    </row>
    <row r="13" spans="1:8" ht="13.5">
      <c r="A13" s="69" t="s">
        <v>136</v>
      </c>
      <c r="B13" s="70">
        <v>0</v>
      </c>
      <c r="C13" s="1"/>
      <c r="D13" s="133" t="s">
        <v>234</v>
      </c>
      <c r="E13" s="134"/>
      <c r="F13" s="135">
        <v>183890</v>
      </c>
      <c r="G13" s="135">
        <v>13454</v>
      </c>
      <c r="H13" s="136"/>
    </row>
    <row r="14" spans="1:10" ht="13.5">
      <c r="A14" s="69" t="s">
        <v>137</v>
      </c>
      <c r="B14" s="70">
        <f>J17</f>
        <v>0</v>
      </c>
      <c r="C14" s="1"/>
      <c r="D14" s="342" t="s">
        <v>184</v>
      </c>
      <c r="E14" s="343"/>
      <c r="F14" s="135">
        <f>SUM(F12:F13)</f>
        <v>183890</v>
      </c>
      <c r="G14" s="135">
        <f>SUM(G12:G13)</f>
        <v>13454</v>
      </c>
      <c r="H14" s="136"/>
      <c r="I14" s="304" t="s">
        <v>236</v>
      </c>
      <c r="J14" s="304"/>
    </row>
    <row r="15" spans="1:10" ht="13.5">
      <c r="A15" s="79" t="s">
        <v>133</v>
      </c>
      <c r="B15" s="70">
        <v>0</v>
      </c>
      <c r="C15" s="1"/>
      <c r="D15" s="342" t="s">
        <v>186</v>
      </c>
      <c r="E15" s="343"/>
      <c r="F15" s="135">
        <f>+F14*12</f>
        <v>2206680</v>
      </c>
      <c r="G15" s="135">
        <f>+G14*12</f>
        <v>161448</v>
      </c>
      <c r="H15" s="136"/>
      <c r="I15" s="138" t="s">
        <v>183</v>
      </c>
      <c r="J15" s="135">
        <v>0</v>
      </c>
    </row>
    <row r="16" spans="1:10" ht="13.5">
      <c r="A16" s="69" t="s">
        <v>138</v>
      </c>
      <c r="B16" s="70">
        <v>0</v>
      </c>
      <c r="C16" s="1"/>
      <c r="D16" s="260" t="s">
        <v>188</v>
      </c>
      <c r="E16" s="213"/>
      <c r="F16" s="135">
        <f>+F15*3.2%</f>
        <v>70613.76</v>
      </c>
      <c r="G16" s="135">
        <f>+G15*3.2%</f>
        <v>5166.336</v>
      </c>
      <c r="H16" s="136"/>
      <c r="I16" s="138" t="s">
        <v>185</v>
      </c>
      <c r="J16" s="135">
        <v>0</v>
      </c>
    </row>
    <row r="17" spans="1:10" ht="13.5">
      <c r="A17" s="69" t="s">
        <v>139</v>
      </c>
      <c r="B17" s="70">
        <v>0</v>
      </c>
      <c r="C17" s="1"/>
      <c r="D17" s="315" t="s">
        <v>211</v>
      </c>
      <c r="E17" s="316"/>
      <c r="F17" s="262">
        <f>+F15+F16</f>
        <v>2277293.76</v>
      </c>
      <c r="G17" s="262">
        <f>+G15+G16</f>
        <v>166614.336</v>
      </c>
      <c r="I17" s="139" t="s">
        <v>187</v>
      </c>
      <c r="J17" s="141">
        <f>SUM(J15:J16)</f>
        <v>0</v>
      </c>
    </row>
    <row r="18" spans="1:8" ht="13.5">
      <c r="A18" s="69" t="s">
        <v>140</v>
      </c>
      <c r="B18" s="70">
        <v>0</v>
      </c>
      <c r="C18" s="1"/>
      <c r="H18" s="97"/>
    </row>
    <row r="19" spans="1:8" ht="13.5">
      <c r="A19" s="69" t="s">
        <v>141</v>
      </c>
      <c r="B19" s="70">
        <v>0</v>
      </c>
      <c r="C19" s="1"/>
      <c r="H19" s="97"/>
    </row>
    <row r="20" spans="1:3" ht="13.5">
      <c r="A20" s="71" t="s">
        <v>69</v>
      </c>
      <c r="B20" s="68">
        <f>SUM(B22,B24,B26,B28:B31,B33:B34,B36:B39,B41:B49,B51:B53)</f>
        <v>0</v>
      </c>
      <c r="C20" s="1"/>
    </row>
    <row r="21" spans="1:3" ht="13.5">
      <c r="A21" s="349" t="s">
        <v>70</v>
      </c>
      <c r="B21" s="350"/>
      <c r="C21" s="1"/>
    </row>
    <row r="22" spans="1:3" ht="13.5">
      <c r="A22" s="69" t="s">
        <v>142</v>
      </c>
      <c r="B22" s="70">
        <v>0</v>
      </c>
      <c r="C22" s="1"/>
    </row>
    <row r="23" spans="1:3" ht="13.5">
      <c r="A23" s="349" t="s">
        <v>72</v>
      </c>
      <c r="B23" s="350"/>
      <c r="C23" s="1"/>
    </row>
    <row r="24" spans="1:3" ht="13.5">
      <c r="A24" s="69" t="s">
        <v>143</v>
      </c>
      <c r="B24" s="70">
        <v>0</v>
      </c>
      <c r="C24" s="1"/>
    </row>
    <row r="25" spans="1:3" ht="13.5">
      <c r="A25" s="349" t="s">
        <v>75</v>
      </c>
      <c r="B25" s="350"/>
      <c r="C25" s="1"/>
    </row>
    <row r="26" spans="1:3" ht="13.5">
      <c r="A26" s="72" t="s">
        <v>144</v>
      </c>
      <c r="B26" s="73">
        <v>0</v>
      </c>
      <c r="C26" s="1"/>
    </row>
    <row r="27" spans="1:3" ht="13.5">
      <c r="A27" s="347" t="s">
        <v>107</v>
      </c>
      <c r="B27" s="348"/>
      <c r="C27" s="1"/>
    </row>
    <row r="28" spans="1:3" ht="13.5">
      <c r="A28" s="69" t="s">
        <v>145</v>
      </c>
      <c r="B28" s="70">
        <v>0</v>
      </c>
      <c r="C28" s="1"/>
    </row>
    <row r="29" spans="1:3" ht="13.5">
      <c r="A29" s="69" t="s">
        <v>146</v>
      </c>
      <c r="B29" s="70">
        <v>0</v>
      </c>
      <c r="C29" s="1"/>
    </row>
    <row r="30" spans="1:3" ht="13.5">
      <c r="A30" s="69" t="s">
        <v>147</v>
      </c>
      <c r="B30" s="70">
        <v>0</v>
      </c>
      <c r="C30" s="1"/>
    </row>
    <row r="31" spans="1:3" ht="13.5">
      <c r="A31" s="69" t="s">
        <v>148</v>
      </c>
      <c r="B31" s="70">
        <v>0</v>
      </c>
      <c r="C31" s="1"/>
    </row>
    <row r="32" spans="1:3" ht="13.5">
      <c r="A32" s="347" t="s">
        <v>112</v>
      </c>
      <c r="B32" s="348"/>
      <c r="C32" s="1"/>
    </row>
    <row r="33" spans="1:3" ht="13.5">
      <c r="A33" s="69" t="s">
        <v>149</v>
      </c>
      <c r="B33" s="70">
        <v>0</v>
      </c>
      <c r="C33" s="1"/>
    </row>
    <row r="34" spans="1:3" ht="13.5">
      <c r="A34" s="74" t="s">
        <v>120</v>
      </c>
      <c r="B34" s="70">
        <v>0</v>
      </c>
      <c r="C34" s="1"/>
    </row>
    <row r="35" spans="1:3" ht="13.5">
      <c r="A35" s="349" t="s">
        <v>78</v>
      </c>
      <c r="B35" s="350"/>
      <c r="C35" s="1"/>
    </row>
    <row r="36" spans="1:3" ht="13.5">
      <c r="A36" s="69" t="s">
        <v>150</v>
      </c>
      <c r="B36" s="70">
        <v>0</v>
      </c>
      <c r="C36" s="1"/>
    </row>
    <row r="37" spans="1:3" ht="13.5">
      <c r="A37" s="69" t="s">
        <v>151</v>
      </c>
      <c r="B37" s="70">
        <v>0</v>
      </c>
      <c r="C37" s="1"/>
    </row>
    <row r="38" spans="1:3" ht="13.5">
      <c r="A38" s="69" t="s">
        <v>152</v>
      </c>
      <c r="B38" s="70">
        <v>0</v>
      </c>
      <c r="C38" s="1"/>
    </row>
    <row r="39" spans="1:3" ht="13.5">
      <c r="A39" s="69" t="s">
        <v>153</v>
      </c>
      <c r="B39" s="70">
        <v>0</v>
      </c>
      <c r="C39" s="1"/>
    </row>
    <row r="40" spans="1:3" ht="13.5">
      <c r="A40" s="349" t="s">
        <v>85</v>
      </c>
      <c r="B40" s="350"/>
      <c r="C40" s="1"/>
    </row>
    <row r="41" spans="1:3" ht="13.5">
      <c r="A41" s="69" t="s">
        <v>154</v>
      </c>
      <c r="B41" s="70">
        <v>0</v>
      </c>
      <c r="C41" s="1"/>
    </row>
    <row r="42" spans="1:3" ht="13.5">
      <c r="A42" s="69" t="s">
        <v>155</v>
      </c>
      <c r="B42" s="70">
        <v>0</v>
      </c>
      <c r="C42" s="1"/>
    </row>
    <row r="43" spans="1:3" ht="13.5">
      <c r="A43" s="69" t="s">
        <v>156</v>
      </c>
      <c r="B43" s="70">
        <v>0</v>
      </c>
      <c r="C43" s="1"/>
    </row>
    <row r="44" spans="1:3" ht="13.5">
      <c r="A44" s="69" t="s">
        <v>157</v>
      </c>
      <c r="B44" s="70">
        <v>0</v>
      </c>
      <c r="C44" s="1"/>
    </row>
    <row r="45" spans="1:3" ht="13.5">
      <c r="A45" s="69" t="s">
        <v>158</v>
      </c>
      <c r="B45" s="70">
        <v>0</v>
      </c>
      <c r="C45" s="1"/>
    </row>
    <row r="46" spans="1:3" ht="13.5">
      <c r="A46" s="69" t="s">
        <v>159</v>
      </c>
      <c r="B46" s="70">
        <v>0</v>
      </c>
      <c r="C46" s="1"/>
    </row>
    <row r="47" spans="1:3" ht="13.5">
      <c r="A47" s="69" t="s">
        <v>160</v>
      </c>
      <c r="B47" s="70">
        <v>0</v>
      </c>
      <c r="C47" s="1"/>
    </row>
    <row r="48" spans="1:3" ht="13.5">
      <c r="A48" s="69" t="s">
        <v>161</v>
      </c>
      <c r="B48" s="70">
        <v>0</v>
      </c>
      <c r="C48" s="1"/>
    </row>
    <row r="49" spans="1:3" ht="13.5">
      <c r="A49" s="69" t="s">
        <v>162</v>
      </c>
      <c r="B49" s="70">
        <v>0</v>
      </c>
      <c r="C49" s="1"/>
    </row>
    <row r="50" spans="1:3" ht="13.5">
      <c r="A50" s="347" t="s">
        <v>98</v>
      </c>
      <c r="B50" s="348"/>
      <c r="C50" s="1"/>
    </row>
    <row r="51" spans="1:3" ht="13.5">
      <c r="A51" s="69" t="s">
        <v>163</v>
      </c>
      <c r="B51" s="70">
        <v>0</v>
      </c>
      <c r="C51" s="1"/>
    </row>
    <row r="52" spans="1:3" ht="13.5">
      <c r="A52" s="69" t="s">
        <v>164</v>
      </c>
      <c r="B52" s="70">
        <v>0</v>
      </c>
      <c r="C52" s="1"/>
    </row>
    <row r="53" spans="1:2" ht="13.5">
      <c r="A53" s="69" t="s">
        <v>165</v>
      </c>
      <c r="B53" s="70">
        <v>0</v>
      </c>
    </row>
    <row r="54" spans="1:2" ht="13.5">
      <c r="A54" s="36"/>
      <c r="B54" s="77"/>
    </row>
    <row r="55" spans="1:2" ht="13.5">
      <c r="A55" s="76"/>
      <c r="B55" s="77"/>
    </row>
    <row r="56" spans="1:2" ht="13.5">
      <c r="A56" s="78"/>
      <c r="B56" s="78"/>
    </row>
    <row r="57" spans="1:2" ht="13.5">
      <c r="A57" s="78"/>
      <c r="B57" s="78"/>
    </row>
    <row r="58" spans="1:2" ht="13.5">
      <c r="A58" s="78"/>
      <c r="B58" s="78"/>
    </row>
    <row r="59" spans="1:2" ht="13.5">
      <c r="A59" s="78"/>
      <c r="B59" s="78"/>
    </row>
    <row r="60" spans="1:2" ht="13.5">
      <c r="A60" s="78"/>
      <c r="B60" s="78"/>
    </row>
    <row r="61" spans="1:2" ht="13.5">
      <c r="A61" s="78"/>
      <c r="B61" s="78"/>
    </row>
    <row r="62" spans="1:2" ht="13.5">
      <c r="A62" s="78"/>
      <c r="B62" s="78"/>
    </row>
    <row r="63" spans="1:2" ht="13.5">
      <c r="A63" s="78"/>
      <c r="B63" s="78"/>
    </row>
    <row r="64" spans="1:2" ht="13.5">
      <c r="A64" s="78"/>
      <c r="B64" s="78"/>
    </row>
    <row r="65" spans="1:2" ht="13.5">
      <c r="A65" s="78"/>
      <c r="B65" s="78"/>
    </row>
    <row r="66" spans="1:2" ht="13.5">
      <c r="A66" s="78"/>
      <c r="B66" s="78"/>
    </row>
    <row r="67" spans="1:2" ht="13.5">
      <c r="A67" s="78"/>
      <c r="B67" s="78"/>
    </row>
    <row r="68" spans="1:2" ht="13.5">
      <c r="A68" s="78"/>
      <c r="B68" s="78"/>
    </row>
    <row r="69" spans="1:2" ht="13.5">
      <c r="A69" s="78"/>
      <c r="B69" s="78"/>
    </row>
    <row r="70" spans="1:2" ht="13.5">
      <c r="A70" s="78"/>
      <c r="B70" s="78"/>
    </row>
    <row r="71" spans="1:2" ht="13.5">
      <c r="A71" s="78"/>
      <c r="B71" s="78"/>
    </row>
    <row r="72" spans="1:2" ht="13.5">
      <c r="A72" s="78"/>
      <c r="B72" s="78"/>
    </row>
    <row r="73" spans="1:2" ht="13.5">
      <c r="A73" s="78"/>
      <c r="B73" s="78"/>
    </row>
    <row r="74" spans="1:2" ht="13.5">
      <c r="A74" s="78"/>
      <c r="B74" s="78"/>
    </row>
    <row r="75" spans="1:2" ht="13.5">
      <c r="A75" s="78"/>
      <c r="B75" s="78"/>
    </row>
    <row r="76" spans="1:2" ht="13.5">
      <c r="A76" s="78"/>
      <c r="B76" s="78"/>
    </row>
    <row r="77" spans="1:2" ht="13.5">
      <c r="A77" s="78"/>
      <c r="B77" s="78"/>
    </row>
    <row r="78" spans="1:2" ht="13.5">
      <c r="A78" s="78"/>
      <c r="B78" s="78"/>
    </row>
    <row r="79" spans="1:2" ht="13.5">
      <c r="A79" s="78"/>
      <c r="B79" s="78"/>
    </row>
    <row r="80" spans="1:2" ht="13.5">
      <c r="A80" s="78"/>
      <c r="B80" s="78"/>
    </row>
    <row r="81" spans="1:2" ht="13.5">
      <c r="A81" s="78"/>
      <c r="B81" s="78"/>
    </row>
    <row r="82" spans="1:2" ht="13.5">
      <c r="A82" s="78"/>
      <c r="B82" s="78"/>
    </row>
    <row r="83" spans="1:2" ht="13.5">
      <c r="A83" s="78"/>
      <c r="B83" s="78"/>
    </row>
    <row r="84" spans="1:2" ht="13.5">
      <c r="A84" s="78"/>
      <c r="B84" s="78"/>
    </row>
    <row r="85" spans="1:2" ht="13.5">
      <c r="A85" s="78"/>
      <c r="B85" s="78"/>
    </row>
    <row r="86" spans="1:2" ht="13.5">
      <c r="A86" s="78"/>
      <c r="B86" s="78"/>
    </row>
    <row r="87" spans="1:2" ht="13.5">
      <c r="A87" s="78"/>
      <c r="B87" s="78"/>
    </row>
    <row r="88" spans="1:2" ht="13.5">
      <c r="A88" s="78"/>
      <c r="B88" s="78"/>
    </row>
    <row r="89" spans="1:2" ht="13.5">
      <c r="A89" s="78"/>
      <c r="B89" s="78"/>
    </row>
    <row r="90" spans="1:2" ht="13.5">
      <c r="A90" s="78"/>
      <c r="B90" s="78"/>
    </row>
    <row r="91" spans="1:2" ht="13.5">
      <c r="A91" s="78"/>
      <c r="B91" s="78"/>
    </row>
    <row r="92" spans="1:2" ht="13.5">
      <c r="A92" s="78"/>
      <c r="B92" s="78"/>
    </row>
    <row r="93" spans="1:2" ht="13.5">
      <c r="A93" s="78"/>
      <c r="B93" s="78"/>
    </row>
    <row r="94" spans="1:2" ht="13.5">
      <c r="A94" s="78"/>
      <c r="B94" s="78"/>
    </row>
    <row r="95" spans="1:2" ht="13.5">
      <c r="A95" s="78"/>
      <c r="B95" s="78"/>
    </row>
  </sheetData>
  <sheetProtection selectLockedCells="1" selectUnlockedCells="1"/>
  <mergeCells count="16">
    <mergeCell ref="I14:J14"/>
    <mergeCell ref="D15:E15"/>
    <mergeCell ref="D17:E17"/>
    <mergeCell ref="A50:B50"/>
    <mergeCell ref="A21:B21"/>
    <mergeCell ref="A23:B23"/>
    <mergeCell ref="A25:B25"/>
    <mergeCell ref="A27:B27"/>
    <mergeCell ref="A35:B35"/>
    <mergeCell ref="A40:B40"/>
    <mergeCell ref="D11:E11"/>
    <mergeCell ref="D14:E14"/>
    <mergeCell ref="A32:B32"/>
    <mergeCell ref="A1:B1"/>
    <mergeCell ref="A2:B2"/>
    <mergeCell ref="A3:B3"/>
  </mergeCells>
  <printOptions/>
  <pageMargins left="1.4097222222222223" right="0.5701388888888889" top="0.8604166666666666" bottom="0.8298611111111112" header="0.4201388888888889" footer="0"/>
  <pageSetup fitToHeight="1" fitToWidth="1" horizontalDpi="300" verticalDpi="300" orientation="landscape" scale="46" r:id="rId1"/>
  <headerFooter alignWithMargins="0">
    <oddHeader>&amp;LSEPT-2004&amp;CDIRECTIVA D.B.S.A.
ORDINARIO&amp;R01-BS/0305/04</oddHeader>
    <oddFooter>&amp;LDEPARTAMENTO
RRHH Y GESTION&amp;C01-BS&amp;RPAG &amp;P</oddFooter>
  </headerFooter>
</worksheet>
</file>

<file path=xl/worksheets/sheet4.xml><?xml version="1.0" encoding="utf-8"?>
<worksheet xmlns="http://schemas.openxmlformats.org/spreadsheetml/2006/main" xmlns:r="http://schemas.openxmlformats.org/officeDocument/2006/relationships">
  <sheetPr codeName="Hoja3">
    <pageSetUpPr fitToPage="1"/>
  </sheetPr>
  <dimension ref="A1:IV24"/>
  <sheetViews>
    <sheetView showGridLines="0" zoomScale="125" zoomScaleNormal="125" zoomScalePageLayoutView="0" workbookViewId="0" topLeftCell="A1">
      <selection activeCell="D27" sqref="D27"/>
    </sheetView>
  </sheetViews>
  <sheetFormatPr defaultColWidth="9.140625" defaultRowHeight="12.75"/>
  <cols>
    <col min="1" max="1" width="30.00390625" style="1" customWidth="1"/>
    <col min="2" max="2" width="40.00390625" style="1" customWidth="1"/>
    <col min="3" max="9" width="16.28125" style="1" customWidth="1"/>
    <col min="10" max="10" width="17.140625" style="1" customWidth="1"/>
    <col min="11" max="11" width="16.28125" style="1" customWidth="1"/>
    <col min="12" max="16384" width="9.140625" style="1" customWidth="1"/>
  </cols>
  <sheetData>
    <row r="1" spans="1:256" s="4" customFormat="1" ht="13.5">
      <c r="A1" s="292" t="s">
        <v>0</v>
      </c>
      <c r="B1" s="292"/>
      <c r="C1" s="292"/>
      <c r="D1" s="292"/>
      <c r="E1" s="292"/>
      <c r="F1" s="292"/>
      <c r="G1" s="292"/>
      <c r="H1" s="2"/>
      <c r="I1" s="2"/>
      <c r="J1" s="2"/>
      <c r="K1" s="3"/>
      <c r="IO1" s="1"/>
      <c r="IP1" s="1"/>
      <c r="IQ1" s="1"/>
      <c r="IR1" s="1"/>
      <c r="IS1" s="1"/>
      <c r="IT1" s="1"/>
      <c r="IU1" s="1"/>
      <c r="IV1" s="1"/>
    </row>
    <row r="2" spans="1:256" s="4" customFormat="1" ht="15.75" customHeight="1">
      <c r="A2" s="292" t="s">
        <v>50</v>
      </c>
      <c r="B2" s="292"/>
      <c r="C2" s="292"/>
      <c r="D2" s="292"/>
      <c r="E2" s="292"/>
      <c r="F2" s="292"/>
      <c r="G2" s="292"/>
      <c r="H2" s="2"/>
      <c r="I2" s="2"/>
      <c r="J2" s="2"/>
      <c r="K2" s="3"/>
      <c r="IO2" s="1"/>
      <c r="IP2" s="1"/>
      <c r="IQ2" s="1"/>
      <c r="IR2" s="1"/>
      <c r="IS2" s="1"/>
      <c r="IT2" s="1"/>
      <c r="IU2" s="1"/>
      <c r="IV2" s="1"/>
    </row>
    <row r="3" spans="1:256" s="4" customFormat="1" ht="18" customHeight="1">
      <c r="A3" s="292" t="s">
        <v>51</v>
      </c>
      <c r="B3" s="292"/>
      <c r="C3" s="292"/>
      <c r="D3" s="292"/>
      <c r="E3" s="292"/>
      <c r="F3" s="292"/>
      <c r="G3" s="292"/>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6" t="s">
        <v>3</v>
      </c>
      <c r="B5" s="6"/>
      <c r="C5" s="352" t="str">
        <f>'Ap. 2 Ingresos C. Benef.'!$I$5</f>
        <v>DELBIENSAN</v>
      </c>
      <c r="D5" s="352"/>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21" customFormat="1" ht="16.5" customHeight="1">
      <c r="A7" s="19"/>
      <c r="B7" s="19"/>
      <c r="C7" s="20"/>
      <c r="D7" s="20"/>
      <c r="E7" s="20"/>
      <c r="F7" s="20"/>
      <c r="G7" s="20"/>
      <c r="H7" s="20"/>
      <c r="I7" s="20"/>
      <c r="IO7" s="25"/>
      <c r="IP7" s="25"/>
      <c r="IQ7" s="25"/>
      <c r="IR7" s="25"/>
      <c r="IS7" s="25"/>
      <c r="IT7" s="25"/>
      <c r="IU7" s="25"/>
      <c r="IV7" s="25"/>
    </row>
    <row r="8" spans="1:10" ht="12.75" customHeight="1">
      <c r="A8" s="353" t="str">
        <f>'Ap. 2 Ingresos C. Benef.'!A16</f>
        <v>Centro Beneficio</v>
      </c>
      <c r="B8" s="353" t="str">
        <f>'Ap. 2 Ingresos C. Benef.'!B16</f>
        <v>Prestación [Unidad]</v>
      </c>
      <c r="C8" s="354" t="str">
        <f>'Ap. 2 Ingresos C. Benef.'!D16</f>
        <v>Matrícula</v>
      </c>
      <c r="D8" s="354"/>
      <c r="E8" s="354"/>
      <c r="F8" s="354"/>
      <c r="G8" s="355" t="str">
        <f>'Ap. 2 Ingresos C. Benef.'!H16</f>
        <v>Mensualidad</v>
      </c>
      <c r="H8" s="355"/>
      <c r="I8" s="355"/>
      <c r="J8" s="355"/>
    </row>
    <row r="9" spans="1:10" ht="41.25">
      <c r="A9" s="353">
        <f>'Ap. 2 Ingresos C. Benef.'!A17</f>
        <v>0</v>
      </c>
      <c r="B9" s="353">
        <f>'Ap. 2 Ingresos C. Benef.'!B17</f>
        <v>0</v>
      </c>
      <c r="C9" s="47" t="str">
        <f>'Ap. 2 Ingresos C. Benef.'!D17</f>
        <v>Personal Servicio Activo Armada y otras FFAA</v>
      </c>
      <c r="D9" s="47" t="str">
        <f>'Ap. 2 Ingresos C. Benef.'!E17</f>
        <v>Gendarmeria y PDI</v>
      </c>
      <c r="E9" s="47" t="str">
        <f>'Ap. 2 Ingresos C. Benef.'!F17</f>
        <v>Personal en Retiro</v>
      </c>
      <c r="F9" s="47" t="str">
        <f>'Ap. 2 Ingresos C. Benef.'!G17</f>
        <v>Casos Especiales</v>
      </c>
      <c r="G9" s="47" t="str">
        <f>'Ap. 2 Ingresos C. Benef.'!H17</f>
        <v>Personal Servicio Activo Armada y otras FFAA</v>
      </c>
      <c r="H9" s="47" t="str">
        <f>'Ap. 2 Ingresos C. Benef.'!I17</f>
        <v>Gendarmeria y PDI</v>
      </c>
      <c r="I9" s="47" t="str">
        <f>'Ap. 2 Ingresos C. Benef.'!J17</f>
        <v>Personal en Retiro</v>
      </c>
      <c r="J9" s="47" t="str">
        <f>'Ap. 2 Ingresos C. Benef.'!K17</f>
        <v>Casos Especiales</v>
      </c>
    </row>
    <row r="10" spans="1:10" ht="13.5">
      <c r="A10" s="351" t="str">
        <f>'Ap. 2 Ingresos C. Benef.'!A18</f>
        <v>JARDIN INFANTIL "OLITAS DE MAR"</v>
      </c>
      <c r="B10" s="39" t="str">
        <f>'Ap. 2 Ingresos C. Benef.'!B18</f>
        <v>Jardín [Media Jornada]  8</v>
      </c>
      <c r="C10" s="40">
        <f>'Ap. 2 Ingresos C. Benef.'!D18</f>
        <v>38400</v>
      </c>
      <c r="D10" s="40">
        <f>'Ap. 2 Ingresos C. Benef.'!E18</f>
        <v>45900</v>
      </c>
      <c r="E10" s="40">
        <f>'Ap. 2 Ingresos C. Benef.'!F18</f>
        <v>58300</v>
      </c>
      <c r="F10" s="40">
        <f>'Ap. 2 Ingresos C. Benef.'!G18</f>
        <v>93500</v>
      </c>
      <c r="G10" s="40">
        <f>'Ap. 2 Ingresos C. Benef.'!H18</f>
        <v>38400</v>
      </c>
      <c r="H10" s="40">
        <f>'Ap. 2 Ingresos C. Benef.'!I18</f>
        <v>45900</v>
      </c>
      <c r="I10" s="40">
        <f>'Ap. 2 Ingresos C. Benef.'!J18</f>
        <v>58300</v>
      </c>
      <c r="J10" s="41">
        <f>'Ap. 2 Ingresos C. Benef.'!K18</f>
        <v>93500</v>
      </c>
    </row>
    <row r="11" spans="1:10" ht="13.5">
      <c r="A11" s="351">
        <f>'Ap. 2 Ingresos C. Benef.'!A21</f>
        <v>0</v>
      </c>
      <c r="B11" s="39" t="str">
        <f>'Ap. 2 Ingresos C. Benef.'!B21</f>
        <v>Jardín [Jornada Completa]  64</v>
      </c>
      <c r="C11" s="40">
        <f>'Ap. 2 Ingresos C. Benef.'!D21</f>
        <v>68900</v>
      </c>
      <c r="D11" s="40">
        <f>'Ap. 2 Ingresos C. Benef.'!E21</f>
        <v>82500</v>
      </c>
      <c r="E11" s="40">
        <f>'Ap. 2 Ingresos C. Benef.'!F21</f>
        <v>106700</v>
      </c>
      <c r="F11" s="41">
        <f>'Ap. 2 Ingresos C. Benef.'!G21</f>
        <v>171600</v>
      </c>
      <c r="G11" s="40">
        <f>'Ap. 2 Ingresos C. Benef.'!H21</f>
        <v>68900</v>
      </c>
      <c r="H11" s="40">
        <f>'Ap. 2 Ingresos C. Benef.'!I21</f>
        <v>82500</v>
      </c>
      <c r="I11" s="40">
        <f>'Ap. 2 Ingresos C. Benef.'!J21</f>
        <v>106700</v>
      </c>
      <c r="J11" s="40">
        <f>'Ap. 2 Ingresos C. Benef.'!K21</f>
        <v>171600</v>
      </c>
    </row>
    <row r="12" spans="1:10" ht="13.5">
      <c r="A12" s="351">
        <f>'Ap. 2 Ingresos C. Benef.'!A24</f>
        <v>0</v>
      </c>
      <c r="B12" s="39" t="str">
        <f>'Ap. 2 Ingresos C. Benef.'!B24</f>
        <v>Jardín [Media Jornada con Colación y Almuerzo]  7</v>
      </c>
      <c r="C12" s="40">
        <f>'Ap. 2 Ingresos C. Benef.'!D24</f>
        <v>43900</v>
      </c>
      <c r="D12" s="40">
        <f>'Ap. 2 Ingresos C. Benef.'!E24</f>
        <v>52700</v>
      </c>
      <c r="E12" s="40">
        <f>'Ap. 2 Ingresos C. Benef.'!F24</f>
        <v>83300</v>
      </c>
      <c r="F12" s="41">
        <f>'Ap. 2 Ingresos C. Benef.'!G24</f>
        <v>124200</v>
      </c>
      <c r="G12" s="40">
        <f>'Ap. 2 Ingresos C. Benef.'!H24</f>
        <v>43900</v>
      </c>
      <c r="H12" s="40">
        <f>'Ap. 2 Ingresos C. Benef.'!I24</f>
        <v>52700</v>
      </c>
      <c r="I12" s="40">
        <f>'Ap. 2 Ingresos C. Benef.'!J24</f>
        <v>83300</v>
      </c>
      <c r="J12" s="40">
        <f>'Ap. 2 Ingresos C. Benef.'!K24</f>
        <v>124200</v>
      </c>
    </row>
    <row r="24" spans="7:8" ht="13.5">
      <c r="G24" s="4"/>
      <c r="H24" s="4"/>
    </row>
  </sheetData>
  <sheetProtection selectLockedCells="1" selectUnlockedCells="1"/>
  <mergeCells count="9">
    <mergeCell ref="A10:A12"/>
    <mergeCell ref="A1:G1"/>
    <mergeCell ref="A2:G2"/>
    <mergeCell ref="A3:G3"/>
    <mergeCell ref="C5:D5"/>
    <mergeCell ref="A8:A9"/>
    <mergeCell ref="B8:B9"/>
    <mergeCell ref="C8:F8"/>
    <mergeCell ref="G8:J8"/>
  </mergeCells>
  <printOptions/>
  <pageMargins left="0.7479166666666667" right="0.7479166666666667" top="0.9840277777777777" bottom="0.9840277777777777" header="0.4201388888888889" footer="0.4597222222222222"/>
  <pageSetup fitToHeight="1" fitToWidth="1" horizontalDpi="300" verticalDpi="300" orientation="landscape" scale="62" r:id="rId1"/>
  <headerFooter alignWithMargins="0">
    <oddHeader>&amp;LSEPT - 2004&amp;CDIRECTIVA D.B.S.A.
ORDINARIA&amp;R01-BS/0305/04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V26"/>
  <sheetViews>
    <sheetView zoomScalePageLayoutView="0" workbookViewId="0" topLeftCell="A8">
      <selection activeCell="H24" sqref="H24"/>
    </sheetView>
  </sheetViews>
  <sheetFormatPr defaultColWidth="9.14062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9.140625" style="1" customWidth="1"/>
  </cols>
  <sheetData>
    <row r="1" spans="1:256" s="4" customFormat="1" ht="13.5">
      <c r="A1" s="292" t="s">
        <v>0</v>
      </c>
      <c r="B1" s="292"/>
      <c r="C1" s="292"/>
      <c r="D1" s="292"/>
      <c r="E1" s="292"/>
      <c r="F1" s="3"/>
      <c r="G1" s="3"/>
      <c r="IK1" s="1"/>
      <c r="IL1" s="1"/>
      <c r="IM1" s="1"/>
      <c r="IN1" s="1"/>
      <c r="IO1" s="1"/>
      <c r="IP1" s="1"/>
      <c r="IQ1" s="1"/>
      <c r="IR1" s="1"/>
      <c r="IS1" s="1"/>
      <c r="IT1" s="1"/>
      <c r="IU1" s="1"/>
      <c r="IV1" s="1"/>
    </row>
    <row r="2" spans="1:256" s="4" customFormat="1" ht="15.75" customHeight="1">
      <c r="A2" s="292" t="s">
        <v>52</v>
      </c>
      <c r="B2" s="292"/>
      <c r="C2" s="292"/>
      <c r="D2" s="292"/>
      <c r="E2" s="292"/>
      <c r="F2" s="3"/>
      <c r="G2" s="3"/>
      <c r="IK2" s="1"/>
      <c r="IL2" s="1"/>
      <c r="IM2" s="1"/>
      <c r="IN2" s="1"/>
      <c r="IO2" s="1"/>
      <c r="IP2" s="1"/>
      <c r="IQ2" s="1"/>
      <c r="IR2" s="1"/>
      <c r="IS2" s="1"/>
      <c r="IT2" s="1"/>
      <c r="IU2" s="1"/>
      <c r="IV2" s="1"/>
    </row>
    <row r="3" spans="1:256" s="4" customFormat="1" ht="18" customHeight="1">
      <c r="A3" s="292" t="s">
        <v>53</v>
      </c>
      <c r="B3" s="292"/>
      <c r="C3" s="292"/>
      <c r="D3" s="292"/>
      <c r="E3" s="292"/>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357" t="s">
        <v>3</v>
      </c>
      <c r="B5" s="357"/>
      <c r="C5" s="42" t="str">
        <f>'[2]Ap. 2 Ingresos C. Benef.'!$I$5</f>
        <v>DELBIENSAN</v>
      </c>
      <c r="D5" s="43"/>
      <c r="E5" s="1"/>
      <c r="F5" s="43"/>
      <c r="G5" s="1"/>
      <c r="IK5" s="1"/>
      <c r="IL5" s="1"/>
      <c r="IM5" s="1"/>
      <c r="IN5" s="1"/>
      <c r="IO5" s="1"/>
      <c r="IP5" s="1"/>
      <c r="IQ5" s="1"/>
      <c r="IR5" s="1"/>
      <c r="IS5" s="1"/>
      <c r="IT5" s="1"/>
      <c r="IU5" s="1"/>
      <c r="IV5" s="1"/>
    </row>
    <row r="6" spans="1:256" s="4" customFormat="1" ht="12" customHeight="1">
      <c r="A6" s="5"/>
      <c r="B6" s="7"/>
      <c r="C6" s="43"/>
      <c r="D6" s="43"/>
      <c r="E6" s="1"/>
      <c r="F6" s="43"/>
      <c r="G6" s="1"/>
      <c r="IK6" s="1"/>
      <c r="IL6" s="1"/>
      <c r="IM6" s="1"/>
      <c r="IN6" s="1"/>
      <c r="IO6" s="1"/>
      <c r="IP6" s="1"/>
      <c r="IQ6" s="1"/>
      <c r="IR6" s="1"/>
      <c r="IS6" s="1"/>
      <c r="IT6" s="1"/>
      <c r="IU6" s="1"/>
      <c r="IV6" s="1"/>
    </row>
    <row r="7" spans="1:256" s="4" customFormat="1" ht="12" customHeight="1">
      <c r="A7" s="5"/>
      <c r="B7" s="7"/>
      <c r="C7" s="43"/>
      <c r="D7" s="43"/>
      <c r="E7" s="1"/>
      <c r="F7" s="43"/>
      <c r="G7" s="1"/>
      <c r="IK7" s="1"/>
      <c r="IL7" s="1"/>
      <c r="IM7" s="1"/>
      <c r="IN7" s="1"/>
      <c r="IO7" s="1"/>
      <c r="IP7" s="1"/>
      <c r="IQ7" s="1"/>
      <c r="IR7" s="1"/>
      <c r="IS7" s="1"/>
      <c r="IT7" s="1"/>
      <c r="IU7" s="1"/>
      <c r="IV7" s="1"/>
    </row>
    <row r="8" spans="1:256" s="4" customFormat="1" ht="12" customHeight="1">
      <c r="A8" s="5"/>
      <c r="B8" s="7"/>
      <c r="C8" s="43"/>
      <c r="D8" s="43"/>
      <c r="E8" s="1"/>
      <c r="F8" s="43"/>
      <c r="G8" s="1"/>
      <c r="IK8" s="1"/>
      <c r="IL8" s="1"/>
      <c r="IM8" s="1"/>
      <c r="IN8" s="1"/>
      <c r="IO8" s="1"/>
      <c r="IP8" s="1"/>
      <c r="IQ8" s="1"/>
      <c r="IR8" s="1"/>
      <c r="IS8" s="1"/>
      <c r="IT8" s="1"/>
      <c r="IU8" s="1"/>
      <c r="IV8" s="1"/>
    </row>
    <row r="9" spans="1:256" s="4" customFormat="1" ht="12" customHeight="1">
      <c r="A9" s="5"/>
      <c r="B9" s="7"/>
      <c r="C9" s="43"/>
      <c r="D9" s="43"/>
      <c r="E9" s="1"/>
      <c r="F9" s="43"/>
      <c r="G9" s="1"/>
      <c r="IK9" s="1"/>
      <c r="IL9" s="1"/>
      <c r="IM9" s="1"/>
      <c r="IN9" s="1"/>
      <c r="IO9" s="1"/>
      <c r="IP9" s="1"/>
      <c r="IQ9" s="1"/>
      <c r="IR9" s="1"/>
      <c r="IS9" s="1"/>
      <c r="IT9" s="1"/>
      <c r="IU9" s="1"/>
      <c r="IV9" s="1"/>
    </row>
    <row r="10" spans="1:256" s="4" customFormat="1" ht="12" customHeight="1">
      <c r="A10" s="5"/>
      <c r="B10" s="7"/>
      <c r="C10" s="43"/>
      <c r="D10" s="43"/>
      <c r="E10" s="1"/>
      <c r="F10" s="43"/>
      <c r="G10" s="1"/>
      <c r="IK10" s="1"/>
      <c r="IL10" s="1"/>
      <c r="IM10" s="1"/>
      <c r="IN10" s="1"/>
      <c r="IO10" s="1"/>
      <c r="IP10" s="1"/>
      <c r="IQ10" s="1"/>
      <c r="IR10" s="1"/>
      <c r="IS10" s="1"/>
      <c r="IT10" s="1"/>
      <c r="IU10" s="1"/>
      <c r="IV10" s="1"/>
    </row>
    <row r="11" spans="1:256" s="4" customFormat="1" ht="12" customHeight="1">
      <c r="A11" s="5"/>
      <c r="B11" s="7"/>
      <c r="C11" s="43"/>
      <c r="D11" s="43"/>
      <c r="E11" s="1"/>
      <c r="F11" s="43"/>
      <c r="G11" s="1"/>
      <c r="IK11" s="1"/>
      <c r="IL11" s="1"/>
      <c r="IM11" s="1"/>
      <c r="IN11" s="1"/>
      <c r="IO11" s="1"/>
      <c r="IP11" s="1"/>
      <c r="IQ11" s="1"/>
      <c r="IR11" s="1"/>
      <c r="IS11" s="1"/>
      <c r="IT11" s="1"/>
      <c r="IU11" s="1"/>
      <c r="IV11" s="1"/>
    </row>
    <row r="12" spans="1:256" s="4" customFormat="1" ht="12" customHeight="1">
      <c r="A12" s="5"/>
      <c r="B12" s="7"/>
      <c r="C12" s="43"/>
      <c r="D12" s="43"/>
      <c r="E12" s="1"/>
      <c r="F12" s="43"/>
      <c r="G12" s="1"/>
      <c r="IK12" s="1"/>
      <c r="IL12" s="1"/>
      <c r="IM12" s="1"/>
      <c r="IN12" s="1"/>
      <c r="IO12" s="1"/>
      <c r="IP12" s="1"/>
      <c r="IQ12" s="1"/>
      <c r="IR12" s="1"/>
      <c r="IS12" s="1"/>
      <c r="IT12" s="1"/>
      <c r="IU12" s="1"/>
      <c r="IV12" s="1"/>
    </row>
    <row r="13" spans="1:256" s="240" customFormat="1" ht="12" customHeight="1">
      <c r="A13" s="238"/>
      <c r="B13" s="238"/>
      <c r="C13" s="238"/>
      <c r="D13" s="238"/>
      <c r="E13" s="238"/>
      <c r="F13" s="239"/>
      <c r="G13" s="239"/>
      <c r="H13" s="239"/>
      <c r="I13" s="239"/>
      <c r="J13" s="239"/>
      <c r="IK13" s="97"/>
      <c r="IL13" s="97"/>
      <c r="IM13" s="97"/>
      <c r="IN13" s="97"/>
      <c r="IO13" s="97"/>
      <c r="IP13" s="97"/>
      <c r="IQ13" s="97"/>
      <c r="IR13" s="97"/>
      <c r="IS13" s="97"/>
      <c r="IT13" s="97"/>
      <c r="IU13" s="97"/>
      <c r="IV13" s="97"/>
    </row>
    <row r="14" spans="1:256" s="240" customFormat="1" ht="12" customHeight="1">
      <c r="A14" s="241"/>
      <c r="B14" s="241"/>
      <c r="C14" s="242" t="s">
        <v>54</v>
      </c>
      <c r="D14" s="243"/>
      <c r="E14" s="244">
        <v>12</v>
      </c>
      <c r="F14" s="245"/>
      <c r="G14" s="246"/>
      <c r="IK14" s="97"/>
      <c r="IL14" s="97"/>
      <c r="IM14" s="97"/>
      <c r="IN14" s="97"/>
      <c r="IO14" s="97"/>
      <c r="IP14" s="97"/>
      <c r="IQ14" s="97"/>
      <c r="IR14" s="97"/>
      <c r="IS14" s="97"/>
      <c r="IT14" s="97"/>
      <c r="IU14" s="97"/>
      <c r="IV14" s="97"/>
    </row>
    <row r="15" spans="1:256" s="240" customFormat="1" ht="13.5" customHeight="1">
      <c r="A15" s="241"/>
      <c r="B15" s="241"/>
      <c r="C15" s="242" t="s">
        <v>55</v>
      </c>
      <c r="D15" s="243"/>
      <c r="E15" s="244">
        <v>11</v>
      </c>
      <c r="F15" s="245"/>
      <c r="G15" s="246"/>
      <c r="IK15" s="97"/>
      <c r="IL15" s="97"/>
      <c r="IM15" s="97"/>
      <c r="IN15" s="97"/>
      <c r="IO15" s="97"/>
      <c r="IP15" s="97"/>
      <c r="IQ15" s="97"/>
      <c r="IR15" s="97"/>
      <c r="IS15" s="97"/>
      <c r="IT15" s="97"/>
      <c r="IU15" s="97"/>
      <c r="IV15" s="97"/>
    </row>
    <row r="16" spans="1:256" s="240" customFormat="1" ht="13.5" customHeight="1">
      <c r="A16" s="241"/>
      <c r="B16" s="241"/>
      <c r="C16" s="247"/>
      <c r="D16" s="247"/>
      <c r="E16" s="248"/>
      <c r="F16" s="245"/>
      <c r="G16" s="246"/>
      <c r="IK16" s="97"/>
      <c r="IL16" s="97"/>
      <c r="IM16" s="97"/>
      <c r="IN16" s="97"/>
      <c r="IO16" s="97"/>
      <c r="IP16" s="97"/>
      <c r="IQ16" s="97"/>
      <c r="IR16" s="97"/>
      <c r="IS16" s="97"/>
      <c r="IT16" s="97"/>
      <c r="IU16" s="97"/>
      <c r="IV16" s="97"/>
    </row>
    <row r="17" spans="1:5" s="97" customFormat="1" ht="13.5">
      <c r="A17" s="241"/>
      <c r="B17" s="241"/>
      <c r="C17" s="241"/>
      <c r="D17" s="241"/>
      <c r="E17" s="241"/>
    </row>
    <row r="18" spans="1:5" ht="13.5">
      <c r="A18" s="353" t="str">
        <f>'[2]Ap. 5 Tarifado '!A8</f>
        <v>Centro Beneficio</v>
      </c>
      <c r="B18" s="353" t="str">
        <f>'[2]Ap. 5 Tarifado '!B8</f>
        <v>Prestación [Unidad]</v>
      </c>
      <c r="C18" s="44" t="str">
        <f>'[2]Ap. 5 Tarifado '!C8</f>
        <v>Matrícula</v>
      </c>
      <c r="D18" s="45" t="str">
        <f>'[2]Ap. 5 Tarifado '!G8</f>
        <v>Mensualidad</v>
      </c>
      <c r="E18" s="249" t="s">
        <v>56</v>
      </c>
    </row>
    <row r="19" spans="1:5" ht="27">
      <c r="A19" s="358">
        <f>'[2]Ap. 5 Tarifado '!A9</f>
        <v>0</v>
      </c>
      <c r="B19" s="358">
        <f>'[2]Ap. 5 Tarifado '!B9</f>
        <v>0</v>
      </c>
      <c r="C19" s="175" t="str">
        <f>'[2]Ap. 5 Tarifado '!C9</f>
        <v>Personal Servicio Activo</v>
      </c>
      <c r="D19" s="175" t="str">
        <f>'[2]Ap. 5 Tarifado '!G9</f>
        <v>Personal Servicio Activo</v>
      </c>
      <c r="E19" s="175" t="s">
        <v>57</v>
      </c>
    </row>
    <row r="20" spans="1:5" ht="13.5">
      <c r="A20" s="356" t="str">
        <f>'[2]Ap. 5 Tarifado '!A10</f>
        <v>JARDIN INFANTIL "OLITAS DE MAR"</v>
      </c>
      <c r="B20" s="231" t="str">
        <f>'[2]Ap. 5 Tarifado '!B10</f>
        <v>Jardín [Media Jornada]</v>
      </c>
      <c r="C20" s="250">
        <f>+'Ap. 5 Tarifado '!C10</f>
        <v>38400</v>
      </c>
      <c r="D20" s="250">
        <f>+C20</f>
        <v>38400</v>
      </c>
      <c r="E20" s="250">
        <f aca="true" t="shared" si="0" ref="E20:E26">C20+D20*$E$15</f>
        <v>460800</v>
      </c>
    </row>
    <row r="21" spans="1:5" ht="13.5">
      <c r="A21" s="356">
        <f>'[2]Ap. 5 Tarifado '!A11</f>
        <v>0</v>
      </c>
      <c r="B21" s="231" t="str">
        <f>'[2]Ap. 5 Tarifado '!B11</f>
        <v>Jardín [Jornada Completa]</v>
      </c>
      <c r="C21" s="250">
        <f>+'Ap. 5 Tarifado '!C11</f>
        <v>68900</v>
      </c>
      <c r="D21" s="250">
        <f>+C21</f>
        <v>68900</v>
      </c>
      <c r="E21" s="250">
        <f t="shared" si="0"/>
        <v>826800</v>
      </c>
    </row>
    <row r="22" spans="1:5" ht="13.5">
      <c r="A22" s="356">
        <f>'[2]Ap. 5 Tarifado '!A12</f>
        <v>0</v>
      </c>
      <c r="B22" s="231" t="str">
        <f>'[2]Ap. 5 Tarifado '!B12</f>
        <v>Jardín [Media Jornada con Colación y Almuerzo]</v>
      </c>
      <c r="C22" s="250">
        <f>+'Ap. 5 Tarifado '!C12</f>
        <v>43900</v>
      </c>
      <c r="D22" s="250">
        <f>+C22</f>
        <v>43900</v>
      </c>
      <c r="E22" s="250">
        <f t="shared" si="0"/>
        <v>526800</v>
      </c>
    </row>
    <row r="23" spans="1:6" s="97" customFormat="1" ht="27">
      <c r="A23" s="232" t="s">
        <v>229</v>
      </c>
      <c r="B23" s="233" t="s">
        <v>26</v>
      </c>
      <c r="C23" s="251">
        <v>95100</v>
      </c>
      <c r="D23" s="251">
        <v>95100</v>
      </c>
      <c r="E23" s="252">
        <f>C23+D23*$E$15</f>
        <v>1141200</v>
      </c>
      <c r="F23" s="263"/>
    </row>
    <row r="24" spans="1:6" ht="27">
      <c r="A24" s="236" t="s">
        <v>228</v>
      </c>
      <c r="B24" s="237" t="s">
        <v>26</v>
      </c>
      <c r="C24" s="253">
        <v>92000</v>
      </c>
      <c r="D24" s="253">
        <v>92000</v>
      </c>
      <c r="E24" s="254">
        <f t="shared" si="0"/>
        <v>1104000</v>
      </c>
      <c r="F24" s="264">
        <f>(C24-C21)/C24</f>
        <v>0.2510869565217391</v>
      </c>
    </row>
    <row r="25" spans="1:6" ht="25.5" customHeight="1">
      <c r="A25" s="234" t="s">
        <v>230</v>
      </c>
      <c r="B25" s="235" t="s">
        <v>26</v>
      </c>
      <c r="C25" s="255">
        <v>210000</v>
      </c>
      <c r="D25" s="255">
        <v>210000</v>
      </c>
      <c r="E25" s="256">
        <f>C25+D25*$E$15</f>
        <v>2520000</v>
      </c>
      <c r="F25" s="264">
        <f>(C25-C21)/C25</f>
        <v>0.6719047619047619</v>
      </c>
    </row>
    <row r="26" spans="1:6" ht="25.5" customHeight="1">
      <c r="A26" s="234" t="s">
        <v>231</v>
      </c>
      <c r="B26" s="235" t="s">
        <v>26</v>
      </c>
      <c r="C26" s="255">
        <v>280000</v>
      </c>
      <c r="D26" s="255">
        <v>280000</v>
      </c>
      <c r="E26" s="256">
        <f t="shared" si="0"/>
        <v>3360000</v>
      </c>
      <c r="F26" s="264">
        <f>(C26-C21)/C26</f>
        <v>0.7539285714285714</v>
      </c>
    </row>
  </sheetData>
  <sheetProtection/>
  <mergeCells count="7">
    <mergeCell ref="A20:A22"/>
    <mergeCell ref="A1:E1"/>
    <mergeCell ref="A2:E2"/>
    <mergeCell ref="A3:E3"/>
    <mergeCell ref="A5:B5"/>
    <mergeCell ref="A18:A19"/>
    <mergeCell ref="B18:B19"/>
  </mergeCells>
  <printOptions/>
  <pageMargins left="0.75" right="0.75" top="1" bottom="1" header="0" footer="0"/>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2014-09-25T14:50:58Z</cp:lastPrinted>
  <dcterms:created xsi:type="dcterms:W3CDTF">2004-08-23T01:48:25Z</dcterms:created>
  <dcterms:modified xsi:type="dcterms:W3CDTF">2017-01-05T18:51:27Z</dcterms:modified>
  <cp:category/>
  <cp:version/>
  <cp:contentType/>
  <cp:contentStatus/>
  <cp:revision>37</cp:revision>
</cp:coreProperties>
</file>