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820" tabRatio="892" activeTab="1"/>
  </bookViews>
  <sheets>
    <sheet name="Ap. 1 Est. Precios " sheetId="1" r:id="rId1"/>
    <sheet name="Ap. 2 Ingresos C. Benef." sheetId="2" r:id="rId2"/>
    <sheet name="Ap. 3 Costos Directos" sheetId="3" r:id="rId3"/>
    <sheet name="Ap. 4 Costos Indirectos" sheetId="4" r:id="rId4"/>
    <sheet name="Ap. 5 Tarifado " sheetId="5" r:id="rId5"/>
    <sheet name="Ap.6 Remuneraciones" sheetId="6" r:id="rId6"/>
    <sheet name="CALCULOS" sheetId="7" r:id="rId7"/>
    <sheet name="OCUPACION" sheetId="8" r:id="rId8"/>
  </sheets>
  <externalReferences>
    <externalReference r:id="rId11"/>
  </externalReferences>
  <definedNames>
    <definedName name="_xlnm.Print_Area" localSheetId="0">'Ap. 1 Est. Precios '!$A$1:$E$23</definedName>
    <definedName name="_xlnm.Print_Area" localSheetId="1">'Ap. 2 Ingresos C. Benef.'!$A$1:$O$25</definedName>
    <definedName name="_xlnm.Print_Area" localSheetId="2">'Ap. 3 Costos Directos'!$A$1:$H$91</definedName>
    <definedName name="_xlnm.Print_Area" localSheetId="3">'Ap. 4 Costos Indirectos'!$A$1:$B$54</definedName>
    <definedName name="_xlnm.Print_Area" localSheetId="4">'Ap. 5 Tarifado '!$A$1:$J$11</definedName>
    <definedName name="_xlnm.Print_Area" localSheetId="6">'CALCULOS'!$C$18:$H$32</definedName>
    <definedName name="Excel_BuiltIn_Print_Area_2_1">'Ap. 3 Costos Directos'!$A$1:$H$66</definedName>
    <definedName name="Excel_BuiltIn_Print_Titles_4">'Ap. 5 Tarifado '!#REF!</definedName>
    <definedName name="Excel_BuiltIn_Print_Titles_5">'Ap. 1 Est. Precios '!#REF!</definedName>
    <definedName name="_xlnm.Print_Titles" localSheetId="1">'Ap. 2 Ingresos C. Benef.'!$1:$18</definedName>
    <definedName name="_xlnm.Print_Titles" localSheetId="2">'Ap. 3 Costos Directos'!$1:$8</definedName>
    <definedName name="_xlnm.Print_Titles" localSheetId="3">'Ap. 4 Costos Indirectos'!$7:$8</definedName>
  </definedNames>
  <calcPr fullCalcOnLoad="1"/>
</workbook>
</file>

<file path=xl/comments3.xml><?xml version="1.0" encoding="utf-8"?>
<comments xmlns="http://schemas.openxmlformats.org/spreadsheetml/2006/main">
  <authors>
    <author>134340738</author>
  </authors>
  <commentList>
    <comment ref="B55" authorId="0">
      <text>
        <r>
          <rPr>
            <b/>
            <sz val="9"/>
            <rFont val="Tahoma"/>
            <family val="2"/>
          </rPr>
          <t>NO SE CONSIDERA TRABAJOS, A LO MAS SON POR EMERGENCIA Y ES REALIZADA POR LA BRIGADA DE REPARACIONES</t>
        </r>
        <r>
          <rPr>
            <sz val="9"/>
            <rFont val="Tahoma"/>
            <family val="2"/>
          </rPr>
          <t xml:space="preserve">
</t>
        </r>
      </text>
    </comment>
    <comment ref="D43" authorId="0">
      <text>
        <r>
          <rPr>
            <b/>
            <sz val="9"/>
            <rFont val="Tahoma"/>
            <family val="2"/>
          </rPr>
          <t>SE CONSIDERA UN MONTO PARA EMERGENCIAS</t>
        </r>
        <r>
          <rPr>
            <sz val="9"/>
            <rFont val="Tahoma"/>
            <family val="2"/>
          </rPr>
          <t xml:space="preserve">
</t>
        </r>
      </text>
    </comment>
    <comment ref="D83" authorId="0">
      <text>
        <r>
          <rPr>
            <sz val="9"/>
            <rFont val="Tahoma"/>
            <family val="2"/>
          </rPr>
          <t xml:space="preserve">$15.000.- mensuales app
</t>
        </r>
      </text>
    </comment>
    <comment ref="D52" authorId="0">
      <text>
        <r>
          <rPr>
            <sz val="9"/>
            <rFont val="Tahoma"/>
            <family val="2"/>
          </rPr>
          <t xml:space="preserve">CAMBIO SERVICIO INTERNET, MAYOR COSTO
</t>
        </r>
      </text>
    </comment>
    <comment ref="D56" authorId="0">
      <text>
        <r>
          <rPr>
            <b/>
            <sz val="9"/>
            <rFont val="Tahoma"/>
            <family val="2"/>
          </rPr>
          <t>Pintado interior, se hace anualmente</t>
        </r>
      </text>
    </comment>
    <comment ref="D24" authorId="0">
      <text>
        <r>
          <rPr>
            <b/>
            <sz val="9"/>
            <rFont val="Tahoma"/>
            <family val="2"/>
          </rPr>
          <t>GASTO EN ACTIVIDADES</t>
        </r>
      </text>
    </comment>
  </commentList>
</comments>
</file>

<file path=xl/comments6.xml><?xml version="1.0" encoding="utf-8"?>
<comments xmlns="http://schemas.openxmlformats.org/spreadsheetml/2006/main">
  <authors>
    <author>321 Marcelo Hernandez</author>
  </authors>
  <commentList>
    <comment ref="D4" authorId="0">
      <text>
        <r>
          <rPr>
            <b/>
            <sz val="9"/>
            <rFont val="Tahoma"/>
            <family val="2"/>
          </rPr>
          <t>Si una persona trabaja en más de un Centro, incorporarlo en todos los Centros donde presta sus servicios.</t>
        </r>
      </text>
    </comment>
    <comment ref="P4" authorId="0">
      <text>
        <r>
          <rPr>
            <b/>
            <sz val="9"/>
            <rFont val="Tahoma"/>
            <family val="2"/>
          </rPr>
          <t>Si la persona trabaja en más de un Centro, indicar el % de tiempo dedicado a cada Centro.</t>
        </r>
      </text>
    </comment>
    <comment ref="C20" authorId="0">
      <text>
        <r>
          <rPr>
            <b/>
            <sz val="9"/>
            <rFont val="Tahoma"/>
            <family val="2"/>
          </rPr>
          <t>Corresponde al personal Fondos Propios de:
- Administración Central
- A. Jurídica
- A. Social</t>
        </r>
        <r>
          <rPr>
            <sz val="9"/>
            <rFont val="Tahoma"/>
            <family val="2"/>
          </rPr>
          <t xml:space="preserve">
- </t>
        </r>
        <r>
          <rPr>
            <b/>
            <sz val="9"/>
            <rFont val="Tahoma"/>
            <family val="2"/>
          </rPr>
          <t>A. Habitacional</t>
        </r>
      </text>
    </comment>
    <comment ref="S20" authorId="0">
      <text>
        <r>
          <rPr>
            <b/>
            <sz val="9"/>
            <rFont val="Tahoma"/>
            <family val="2"/>
          </rPr>
          <t>AREA INSTITUCIONAL:
- ADMINISTRACIÓN CENTRAL
- A. JURÍDICA
- A. SOCIAL
- A. HABITACIONAL</t>
        </r>
      </text>
    </comment>
    <comment ref="U20" authorId="0">
      <text>
        <r>
          <rPr>
            <b/>
            <sz val="9"/>
            <rFont val="Tahoma"/>
            <family val="2"/>
          </rPr>
          <t>Debe sumar 100% por persona.</t>
        </r>
      </text>
    </comment>
    <comment ref="N28" authorId="0">
      <text>
        <r>
          <rPr>
            <b/>
            <sz val="9"/>
            <rFont val="Tahoma"/>
            <family val="2"/>
          </rPr>
          <t>COSTO INDIRECTO en remuneraciones en la estructura de costos de la tarifa de la A. Recreativa.</t>
        </r>
      </text>
    </comment>
    <comment ref="P28" authorId="0">
      <text>
        <r>
          <rPr>
            <b/>
            <sz val="9"/>
            <rFont val="Tahoma"/>
            <family val="2"/>
          </rPr>
          <t>COSTO INDIRECTO en remuneraciones en la estructura de costos de la tarifa de la A. Educacional.</t>
        </r>
        <r>
          <rPr>
            <sz val="9"/>
            <rFont val="Tahoma"/>
            <family val="2"/>
          </rPr>
          <t xml:space="preserve">
</t>
        </r>
      </text>
    </comment>
  </commentList>
</comments>
</file>

<file path=xl/comments7.xml><?xml version="1.0" encoding="utf-8"?>
<comments xmlns="http://schemas.openxmlformats.org/spreadsheetml/2006/main">
  <authors>
    <author>134340738</author>
  </authors>
  <commentList>
    <comment ref="G9" authorId="0">
      <text>
        <r>
          <rPr>
            <b/>
            <sz val="9"/>
            <rFont val="Tahoma"/>
            <family val="2"/>
          </rPr>
          <t>EL INTERNET CONTRATADO ES POR $50.000.- MENSUAL</t>
        </r>
        <r>
          <rPr>
            <sz val="9"/>
            <rFont val="Tahoma"/>
            <family val="2"/>
          </rPr>
          <t xml:space="preserve">
</t>
        </r>
      </text>
    </comment>
  </commentList>
</comments>
</file>

<file path=xl/sharedStrings.xml><?xml version="1.0" encoding="utf-8"?>
<sst xmlns="http://schemas.openxmlformats.org/spreadsheetml/2006/main" count="359" uniqueCount="276">
  <si>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</si>
  <si>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</si>
  <si>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</si>
  <si>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</si>
  <si>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</si>
  <si>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</si>
  <si>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</si>
  <si>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</si>
  <si>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</si>
  <si>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</si>
  <si>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</si>
  <si>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</si>
  <si>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DETALLE DE INGRESOS Y COSTOS DE LOS CENTROS DE BENEFICIO EDUCACIONALES</t>
  </si>
  <si>
    <t>Centro Beneficio</t>
  </si>
  <si>
    <t>Prestación [Unidad]</t>
  </si>
  <si>
    <t>Cálculo Ingreso</t>
  </si>
  <si>
    <t>Matrícula</t>
  </si>
  <si>
    <t>Mensualidad</t>
  </si>
  <si>
    <t>Casos Especiales</t>
  </si>
  <si>
    <t>Ingresos
Matrícula</t>
  </si>
  <si>
    <t>Ingresos
Mensualidad</t>
  </si>
  <si>
    <t xml:space="preserve">Total Anual </t>
  </si>
  <si>
    <t>Jardín [Media Jornada]</t>
  </si>
  <si>
    <t>Tarifa [$/U]</t>
  </si>
  <si>
    <t>Unid. Anuales [Nr]</t>
  </si>
  <si>
    <t>Ingreso Anual [$]</t>
  </si>
  <si>
    <t>Todos las Prestaciones</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</si>
  <si>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</si>
  <si>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</si>
  <si>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</si>
  <si>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</si>
  <si>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</si>
  <si>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</si>
  <si>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</si>
  <si>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</si>
  <si>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</si>
  <si>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</si>
  <si>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</si>
  <si>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</si>
  <si>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</si>
  <si>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</si>
  <si>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</si>
  <si>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</si>
  <si>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</si>
  <si>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</si>
  <si>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</si>
  <si>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</si>
  <si>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</si>
  <si>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</si>
  <si>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</si>
  <si>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</si>
  <si>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</si>
  <si>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</si>
  <si>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</si>
  <si>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</si>
  <si>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</si>
  <si>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 en Retiro</t>
  </si>
  <si>
    <t>Personal</t>
  </si>
  <si>
    <t>Sueldos y Sobresueldos (Personal Estable)</t>
  </si>
  <si>
    <t>Aportes Patronales</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</si>
  <si>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</si>
  <si>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</si>
  <si>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</si>
  <si>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</si>
  <si>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</si>
  <si>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</si>
  <si>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</si>
  <si>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</si>
  <si>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</si>
  <si>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</si>
  <si>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</si>
  <si>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</si>
  <si>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</si>
  <si>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</si>
  <si>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</si>
  <si>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</si>
  <si>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</si>
  <si>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</si>
  <si>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</si>
  <si>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</si>
  <si>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</si>
  <si>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</si>
  <si>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</si>
  <si>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</si>
  <si>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</si>
  <si>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</si>
  <si>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</si>
  <si>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</si>
  <si>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</si>
  <si>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</si>
  <si>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</si>
  <si>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</si>
  <si>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</si>
  <si>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</si>
  <si>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</si>
  <si>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</si>
  <si>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</si>
  <si>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</si>
  <si>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</si>
  <si>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</si>
  <si>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</si>
  <si>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</si>
  <si>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</si>
  <si>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</si>
  <si>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</si>
  <si>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</si>
  <si>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</si>
  <si>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</si>
  <si>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</si>
  <si>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</si>
  <si>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servicios técnicos y profesionales</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</si>
  <si>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</si>
  <si>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</si>
  <si>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</si>
  <si>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</si>
  <si>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</si>
  <si>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</si>
  <si>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</si>
  <si>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</si>
  <si>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</si>
  <si>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</si>
  <si>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</si>
  <si>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</si>
  <si>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</si>
  <si>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</si>
  <si>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</si>
  <si>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</si>
  <si>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</si>
  <si>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Materiales de Apoyo Educativo</t>
  </si>
  <si>
    <t>Personal por reemplazo (reemplazos EAC o EC no FF.PP. puesto que estos reemplazos se pagan con el sueldo del reemplazado)</t>
  </si>
  <si>
    <t xml:space="preserve">Electricidad </t>
  </si>
  <si>
    <t>Muebles para implementación de sala</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</si>
  <si>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</si>
  <si>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</si>
  <si>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</si>
  <si>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</si>
  <si>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</si>
  <si>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</si>
  <si>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</si>
  <si>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</si>
  <si>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</si>
  <si>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</si>
  <si>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</si>
  <si>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</si>
  <si>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</si>
  <si>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</si>
  <si>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</si>
  <si>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</si>
  <si>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</si>
  <si>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</si>
  <si>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</si>
  <si>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</si>
  <si>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</si>
  <si>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</si>
  <si>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</si>
  <si>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</si>
  <si>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</si>
  <si>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</si>
  <si>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</si>
  <si>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</si>
  <si>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</si>
  <si>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</si>
  <si>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</si>
  <si>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</si>
  <si>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</si>
  <si>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Mantenimiento y Reparaciones de Mobiliarios y Otros (Mantenimiento y reparación mobiliario salas)</t>
  </si>
  <si>
    <t xml:space="preserve">Mantenimiento y Reparaciones de Otras Maquinarias y Equipos </t>
  </si>
  <si>
    <t>Productos Químicos (Ej. recarga de extintores)</t>
  </si>
  <si>
    <t>JARDIN INFANTIL CERCANO</t>
  </si>
  <si>
    <t>DELBIENWILL</t>
  </si>
  <si>
    <t xml:space="preserve">TOTAL  DELBIENWILL </t>
  </si>
  <si>
    <t>JARDIN INFANTIL "PEQUEÑOS COLONOS"</t>
  </si>
  <si>
    <t>Jardín [Jornada Completa sin alimentación]</t>
  </si>
  <si>
    <t>Servicio de entretención para niños (ACTIV EXTRAPROG)</t>
  </si>
  <si>
    <t>OCUPACION</t>
  </si>
  <si>
    <t>APOYO VIDA</t>
  </si>
  <si>
    <t>FINAL</t>
  </si>
  <si>
    <t xml:space="preserve">Jardín [Jornada Completa sin alimentación] </t>
  </si>
  <si>
    <t>PROYECCIÓN DEMANDA</t>
  </si>
  <si>
    <t>REAJUSTE</t>
  </si>
  <si>
    <t>TOTAL</t>
  </si>
  <si>
    <t>TOTALES</t>
  </si>
  <si>
    <t xml:space="preserve">PROMEDIO </t>
  </si>
  <si>
    <t xml:space="preserve">Materiales de Oficina </t>
  </si>
  <si>
    <t>Productos Químicos</t>
  </si>
  <si>
    <t xml:space="preserve">Productos Farmaceúticos </t>
  </si>
  <si>
    <t>Materiales y útiles quirúrgicos</t>
  </si>
  <si>
    <t xml:space="preserve">Fertilizantes, insecticidas, Fungicidas y otros </t>
  </si>
  <si>
    <t xml:space="preserve">Menaje para oficina,  cocina y otros </t>
  </si>
  <si>
    <t>Materiales y Utiles de Aseo</t>
  </si>
  <si>
    <t xml:space="preserve">Insumos, Repuestos y Accesorios Computacionales </t>
  </si>
  <si>
    <t xml:space="preserve">Materiales para Mantención y Reparación de Inmuebles </t>
  </si>
  <si>
    <t>MATERIALES DE USO O CONSUMO</t>
  </si>
  <si>
    <t>ITEM</t>
  </si>
  <si>
    <t>CONSUMOS BÁSICOS</t>
  </si>
  <si>
    <t>Personal Servicio Activo Armada y otras FFAA</t>
  </si>
  <si>
    <t>Gendarmeria y PDI</t>
  </si>
  <si>
    <t>Medio menor</t>
  </si>
  <si>
    <t>Medio mayor</t>
  </si>
  <si>
    <t>Transicion 1</t>
  </si>
  <si>
    <t>Transicion 2</t>
  </si>
  <si>
    <t xml:space="preserve">Centro de Costo "Jardín Infantil Pequeños Colonos" </t>
  </si>
  <si>
    <t>CAPACIDAD</t>
  </si>
  <si>
    <t>OCUPACIÓN</t>
  </si>
  <si>
    <t>% OCUPACIÓN</t>
  </si>
  <si>
    <t>PROM. 2 AÑOS</t>
  </si>
  <si>
    <t>SERVICIOS GENERALES</t>
  </si>
  <si>
    <t>Alimentacion y bebidas</t>
  </si>
  <si>
    <r>
      <t xml:space="preserve">TARIFAS </t>
    </r>
    <r>
      <rPr>
        <b/>
        <sz val="10"/>
        <color indexed="10"/>
        <rFont val="Arial Narrow"/>
        <family val="2"/>
      </rPr>
      <t>2017</t>
    </r>
  </si>
  <si>
    <r>
      <t xml:space="preserve">TARIFAS </t>
    </r>
    <r>
      <rPr>
        <b/>
        <sz val="10"/>
        <color indexed="10"/>
        <rFont val="Arial Narrow"/>
        <family val="2"/>
      </rPr>
      <t>2018 propuesta 1</t>
    </r>
  </si>
  <si>
    <t>N°</t>
  </si>
  <si>
    <t>DEPTO./DELEG.</t>
  </si>
  <si>
    <t>Nombre del Centro de beneficio</t>
  </si>
  <si>
    <t>Nombre del Trabajador</t>
  </si>
  <si>
    <t>Ocupación / Cargo</t>
  </si>
  <si>
    <t>sueldo mensual</t>
  </si>
  <si>
    <t>Aporte Patronal mensual</t>
  </si>
  <si>
    <t>Sueldo mensual reajustado</t>
  </si>
  <si>
    <t>Aporte Patronal mensual Reajustado</t>
  </si>
  <si>
    <t>Sueldo anual reajustado</t>
  </si>
  <si>
    <t>Aporte Patronal anual reajustado</t>
  </si>
  <si>
    <t>Aguinaldos anual reajustado</t>
  </si>
  <si>
    <t>Bonos anual reajustado</t>
  </si>
  <si>
    <t>Remuneración Total Anual</t>
  </si>
  <si>
    <t>% tiempo dedicado al Centro de beneficio</t>
  </si>
  <si>
    <t>Total $</t>
  </si>
  <si>
    <t>J.I. PEQUEÑOS COLONOS</t>
  </si>
  <si>
    <t>GARCES CARO MARCELA DE LOURDES</t>
  </si>
  <si>
    <t>ASISTENTE PARVULO</t>
  </si>
  <si>
    <t>PEÑA NAVARRETE CONSTANZA FRANCISCA</t>
  </si>
  <si>
    <t>CASTRO FARIAS MIRIAM</t>
  </si>
  <si>
    <t>CARCAMO OYARZO MARIA LUISA</t>
  </si>
  <si>
    <t>LOS VALORES % DEBEN REFLEJAR LA PROPORCIÓN DEL TIEMPO QUE EL TRABAJADOR DEDICA A CADA UNA DE LAS ÁREAS</t>
  </si>
  <si>
    <r>
      <t xml:space="preserve">TABLA 2: PERSONAL CON REMUNERACIÓN </t>
    </r>
    <r>
      <rPr>
        <b/>
        <u val="single"/>
        <sz val="11"/>
        <color indexed="60"/>
        <rFont val="Arial"/>
        <family val="2"/>
      </rPr>
      <t xml:space="preserve">FONDOS PROPIOS DE LA AREA INSTITUCIONAL </t>
    </r>
    <r>
      <rPr>
        <b/>
        <sz val="11"/>
        <rFont val="Arial"/>
        <family val="2"/>
      </rPr>
      <t>DEL DEPTO./DELEG.</t>
    </r>
  </si>
  <si>
    <t>Reajuste</t>
  </si>
  <si>
    <t>Nombre del Trabajador (AREA INSTITUCIONAL)</t>
  </si>
  <si>
    <t>Ocupación  / Cargo</t>
  </si>
  <si>
    <t>División / Unidad</t>
  </si>
  <si>
    <t>Total haberes mensual</t>
  </si>
  <si>
    <t>Total haberes mensual reajustado</t>
  </si>
  <si>
    <t>Total Haberes Anual reajustado</t>
  </si>
  <si>
    <t>% tiempo dedicado al AREA RECREATIVA</t>
  </si>
  <si>
    <t>$ dedicado al
A. RECREATIVA</t>
  </si>
  <si>
    <t>% tiempo dedicado al AREA EDUCACIONAL</t>
  </si>
  <si>
    <t>$ dedicado al AREA EDUCACIONAL</t>
  </si>
  <si>
    <t>% tiempo dedicado al AREA COMERCIAL</t>
  </si>
  <si>
    <t>$ dedicado al AREA COMERCIAL</t>
  </si>
  <si>
    <t>% tiempo dedicado al AREA INSTITUCIONAL</t>
  </si>
  <si>
    <t>$ dedicado al AREA INSTITUCIONAL</t>
  </si>
  <si>
    <t>% TOTAL</t>
  </si>
  <si>
    <t>RAMIREZ BERNAL MARCELA ALEJANDRA</t>
  </si>
  <si>
    <t>SECRETARIA Y RRHH</t>
  </si>
  <si>
    <t>FINANZAS</t>
  </si>
  <si>
    <t>LAVIN LEAL JAZMIN DEL CARMEN</t>
  </si>
  <si>
    <t>OPERADOR CONTABLE</t>
  </si>
  <si>
    <t>ARANGUIZ  GARRIDO CARLOS ALBERTO</t>
  </si>
  <si>
    <t>COMIWILL</t>
  </si>
  <si>
    <t>LUQUES LEYTON CARLOS IGNACIO</t>
  </si>
  <si>
    <t>TESORERIA</t>
  </si>
  <si>
    <t>SAAVEDRA CARVAJAL BRENDA XIOMARA</t>
  </si>
  <si>
    <t>GARCIA  VALDERAS FELIPE IGNACIO</t>
  </si>
  <si>
    <t>FACTURACION</t>
  </si>
  <si>
    <t>FAUNDEZ MANCILLA KARLA ANDREA</t>
  </si>
  <si>
    <t>ADQUISICIONES</t>
  </si>
  <si>
    <t>ABASTECIMIENTO</t>
  </si>
  <si>
    <t>NOTA]: Reemplazo de educadora de parvulos, un monto estimado de $1200000</t>
  </si>
  <si>
    <t>EDUC PARV</t>
  </si>
  <si>
    <t>delantales</t>
  </si>
  <si>
    <t>se modifica valor según info de seguros.</t>
  </si>
  <si>
    <t>NN</t>
  </si>
  <si>
    <t xml:space="preserve"> ,</t>
  </si>
  <si>
    <t>doble jornada</t>
  </si>
  <si>
    <t>DIFERENCIA</t>
  </si>
  <si>
    <t>se modifica cantidad de niños de 28 a 31según apendice 2</t>
  </si>
  <si>
    <t>MATRICULA /MENSUALIDAD 2018</t>
  </si>
  <si>
    <t>MATRICULA /MENSUALIDAD 2017</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</si>
</sst>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quot;-$&quot;* #,##0.00_-;_-\$* \-??_-;_-@_-"/>
    <numFmt numFmtId="165" formatCode="_-\$* #,##0_-;&quot;-$&quot;* #,##0_-;_-\$* \-_-;_-@_-"/>
    <numFmt numFmtId="166" formatCode="\$#,##0;[Red]&quot;-$&quot;#,##0"/>
    <numFmt numFmtId="167" formatCode="\$#,##0_);[Red]&quot;($&quot;#,##0\)"/>
    <numFmt numFmtId="168" formatCode="_-* #,##0.00_-;\-* #,##0.00_-;_-* \-??_-;_-@_-"/>
    <numFmt numFmtId="169" formatCode="_-* #,##0.0_-;\-* #,##0.0_-;_-* \-??_-;_-@_-"/>
    <numFmt numFmtId="170" formatCode="_-* #,##0_-;\-* #,##0_-;_-* \-??_-;_-@_-"/>
    <numFmt numFmtId="171" formatCode="_(* #,##0_);_(* \(#,##0\);_(* &quot;-&quot;_);_(@_)"/>
    <numFmt numFmtId="172" formatCode="_-&quot;$&quot;* #,##0.00_-;\-&quot;$&quot;* #,##0.00_-;_-&quot;$&quot;* &quot;-&quot;??_-;_-@_-"/>
    <numFmt numFmtId="173" formatCode="&quot;$&quot;#,##0_);[Red]\(&quot;$&quot;#,##0\)"/>
    <numFmt numFmtId="174" formatCode="#,##0.0"/>
    <numFmt numFmtId="175" formatCode="_-\$* #,##0.0_-;&quot;-$&quot;* #,##0.0_-;_-\$* \-??_-;_-@_-"/>
    <numFmt numFmtId="176" formatCode="_-\$* #,##0_-;&quot;-$&quot;* #,##0_-;_-\$* \-??_-;_-@_-"/>
    <numFmt numFmtId="177" formatCode="_-* #,##0_-;\-* #,##0_-;_-* &quot;-&quot;??_-;_-@_-"/>
    <numFmt numFmtId="178" formatCode="0.0%"/>
    <numFmt numFmtId="179" formatCode="#,##0.000"/>
    <numFmt numFmtId="180" formatCode="_-* #,##0.000_-;\-* #,##0.000_-;_-* &quot;-&quot;???_-;_-@_-"/>
    <numFmt numFmtId="181" formatCode="&quot;$&quot;\ #,##0"/>
  </numFmts>
  <fonts count="88">
    <font>
      <sz val="10"/>
      <name val="Arial"/>
      <family val="2"/>
    </font>
    <font>
      <sz val="10"/>
      <name val="Arial Narrow"/>
      <family val="2"/>
    </font>
    <font>
      <b/>
      <sz val="10"/>
      <name val="Arial Narrow"/>
      <family val="2"/>
    </font>
    <font>
      <b/>
      <u val="single"/>
      <sz val="10"/>
      <name val="Arial Narrow"/>
      <family val="2"/>
    </font>
    <font>
      <sz val="10"/>
      <color indexed="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sz val="8"/>
      <color indexed="8"/>
      <name val="Arial Narrow"/>
      <family val="2"/>
    </font>
    <font>
      <b/>
      <sz val="14"/>
      <name val="Arial Narrow"/>
      <family val="2"/>
    </font>
    <font>
      <b/>
      <i/>
      <sz val="10"/>
      <name val="Arial Narrow"/>
      <family val="2"/>
    </font>
    <font>
      <b/>
      <sz val="10"/>
      <name val="Arial"/>
      <family val="2"/>
    </font>
    <font>
      <b/>
      <sz val="10"/>
      <color indexed="10"/>
      <name val="Arial Narrow"/>
      <family val="2"/>
    </font>
    <font>
      <sz val="9"/>
      <name val="Tahoma"/>
      <family val="2"/>
    </font>
    <font>
      <b/>
      <sz val="9"/>
      <name val="Tahoma"/>
      <family val="2"/>
    </font>
    <font>
      <sz val="12"/>
      <name val="Courier"/>
      <family val="3"/>
    </font>
    <font>
      <sz val="12"/>
      <color indexed="8"/>
      <name val="Courier"/>
      <family val="3"/>
    </font>
    <font>
      <b/>
      <sz val="16"/>
      <name val="Arial"/>
      <family val="2"/>
    </font>
    <font>
      <sz val="8"/>
      <name val="Arial"/>
      <family val="2"/>
    </font>
    <font>
      <sz val="9"/>
      <name val="Arial"/>
      <family val="2"/>
    </font>
    <font>
      <b/>
      <sz val="9"/>
      <name val="Arial"/>
      <family val="2"/>
    </font>
    <font>
      <b/>
      <sz val="11"/>
      <name val="Arial"/>
      <family val="2"/>
    </font>
    <font>
      <b/>
      <u val="single"/>
      <sz val="11"/>
      <color indexed="60"/>
      <name val="Arial"/>
      <family val="2"/>
    </font>
    <font>
      <b/>
      <sz val="8"/>
      <color indexed="9"/>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
      <color indexed="12"/>
      <name val="Arial"/>
      <family val="2"/>
    </font>
    <font>
      <u val="single"/>
      <sz val="9"/>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b/>
      <sz val="10"/>
      <color indexed="30"/>
      <name val="Arial Narrow"/>
      <family val="2"/>
    </font>
    <font>
      <b/>
      <sz val="16"/>
      <color indexed="17"/>
      <name val="Arial Narrow"/>
      <family val="2"/>
    </font>
    <font>
      <b/>
      <sz val="16"/>
      <color indexed="17"/>
      <name val="Arial"/>
      <family val="2"/>
    </font>
    <font>
      <b/>
      <sz val="9"/>
      <color indexed="8"/>
      <name val="Arial"/>
      <family val="2"/>
    </font>
    <font>
      <b/>
      <sz val="8"/>
      <color indexed="8"/>
      <name val="Arial"/>
      <family val="2"/>
    </font>
    <font>
      <sz val="10"/>
      <color indexed="8"/>
      <name val="Arial"/>
      <family val="2"/>
    </font>
    <font>
      <b/>
      <sz val="9"/>
      <color indexed="9"/>
      <name val="Arial"/>
      <family val="2"/>
    </font>
    <font>
      <b/>
      <sz val="10"/>
      <color indexed="9"/>
      <name val="Arial"/>
      <family val="2"/>
    </font>
    <font>
      <b/>
      <sz val="16"/>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b/>
      <sz val="10"/>
      <color rgb="FFFF0000"/>
      <name val="Arial Narrow"/>
      <family val="2"/>
    </font>
    <font>
      <sz val="10"/>
      <color rgb="FFFF0000"/>
      <name val="Arial Narrow"/>
      <family val="2"/>
    </font>
    <font>
      <b/>
      <sz val="10"/>
      <color rgb="FF0070C0"/>
      <name val="Arial Narrow"/>
      <family val="2"/>
    </font>
    <font>
      <b/>
      <sz val="16"/>
      <color rgb="FF00B050"/>
      <name val="Arial Narrow"/>
      <family val="2"/>
    </font>
    <font>
      <b/>
      <sz val="16"/>
      <color rgb="FF00B050"/>
      <name val="Arial"/>
      <family val="2"/>
    </font>
    <font>
      <b/>
      <sz val="9"/>
      <color rgb="FF000000"/>
      <name val="Arial"/>
      <family val="2"/>
    </font>
    <font>
      <b/>
      <sz val="8"/>
      <color rgb="FF000000"/>
      <name val="Arial"/>
      <family val="2"/>
    </font>
    <font>
      <sz val="10"/>
      <color rgb="FF000000"/>
      <name val="Arial"/>
      <family val="2"/>
    </font>
    <font>
      <b/>
      <sz val="9"/>
      <color theme="0"/>
      <name val="Arial"/>
      <family val="2"/>
    </font>
    <font>
      <b/>
      <sz val="10"/>
      <color theme="0"/>
      <name val="Arial"/>
      <family val="2"/>
    </font>
    <font>
      <b/>
      <sz val="16"/>
      <color theme="0"/>
      <name val="Arial"/>
      <family val="2"/>
    </font>
  </fonts>
  <fills count="7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indexed="58"/>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theme="0" tint="-0.24997000396251678"/>
        <bgColor indexed="64"/>
      </patternFill>
    </fill>
    <fill>
      <patternFill patternType="lightUp">
        <bgColor theme="0" tint="-0.24997000396251678"/>
      </patternFill>
    </fill>
    <fill>
      <patternFill patternType="lightUp">
        <fgColor indexed="55"/>
        <bgColor indexed="23"/>
      </patternFill>
    </fill>
    <fill>
      <patternFill patternType="solid">
        <fgColor theme="0"/>
        <bgColor indexed="64"/>
      </patternFill>
    </fill>
    <fill>
      <patternFill patternType="solid">
        <fgColor rgb="FFFF66FF"/>
        <bgColor indexed="64"/>
      </patternFill>
    </fill>
    <fill>
      <patternFill patternType="solid">
        <fgColor rgb="FFFFFF9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4999699890613556"/>
        <bgColor indexed="64"/>
      </patternFill>
    </fill>
    <fill>
      <patternFill patternType="solid">
        <fgColor theme="0" tint="-0.3499799966812134"/>
        <bgColor indexed="64"/>
      </patternFill>
    </fill>
    <fill>
      <patternFill patternType="solid">
        <fgColor rgb="FFC00000"/>
        <bgColor indexed="64"/>
      </patternFill>
    </fill>
    <fill>
      <patternFill patternType="solid">
        <fgColor rgb="FF0070C0"/>
        <bgColor indexed="64"/>
      </patternFill>
    </fill>
    <fill>
      <patternFill patternType="solid">
        <fgColor rgb="FFFFFFFF"/>
        <bgColor indexed="64"/>
      </patternFill>
    </fill>
    <fill>
      <patternFill patternType="solid">
        <fgColor rgb="FF002060"/>
        <bgColor indexed="64"/>
      </patternFill>
    </fill>
    <fill>
      <patternFill patternType="solid">
        <fgColor theme="9" tint="-0.24997000396251678"/>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rgb="FFFFFFFF"/>
        <bgColor indexed="64"/>
      </patternFill>
    </fill>
    <fill>
      <patternFill patternType="solid">
        <fgColor rgb="FF92D050"/>
        <bgColor indexed="64"/>
      </patternFill>
    </fill>
    <fill>
      <patternFill patternType="solid">
        <fgColor theme="3" tint="0.39998000860214233"/>
        <bgColor indexed="64"/>
      </patternFill>
    </fill>
    <fill>
      <patternFill patternType="solid">
        <fgColor indexed="47"/>
        <bgColor indexed="64"/>
      </patternFill>
    </fill>
    <fill>
      <patternFill patternType="solid">
        <fgColor indexed="45"/>
        <bgColor indexed="64"/>
      </patternFill>
    </fill>
    <fill>
      <patternFill patternType="solid">
        <fgColor theme="9" tint="0.5999900102615356"/>
        <bgColor indexed="64"/>
      </patternFill>
    </fill>
    <fill>
      <patternFill patternType="solid">
        <fgColor theme="0"/>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indexed="22"/>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style="thin">
        <color indexed="8"/>
      </left>
      <right style="thin">
        <color indexed="8"/>
      </right>
      <top>
        <color indexed="63"/>
      </top>
      <bottom>
        <color indexed="63"/>
      </bottom>
    </border>
    <border>
      <left style="thin"/>
      <right/>
      <top style="thin"/>
      <bottom style="thin"/>
    </border>
    <border>
      <left style="thin">
        <color indexed="8"/>
      </left>
      <right style="thin">
        <color indexed="8"/>
      </right>
      <top>
        <color indexed="63"/>
      </top>
      <bottom style="medium">
        <color indexed="8"/>
      </bottom>
    </border>
    <border>
      <left style="medium"/>
      <right style="thin"/>
      <top style="thin"/>
      <bottom style="medium"/>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medium"/>
      <top style="medium">
        <color indexed="8"/>
      </top>
      <bottom style="thin">
        <color indexed="8"/>
      </bottom>
    </border>
    <border>
      <left style="thin">
        <color indexed="8"/>
      </left>
      <right style="medium"/>
      <top style="thin">
        <color indexed="8"/>
      </top>
      <bottom style="medium">
        <color indexed="8"/>
      </bottom>
    </border>
    <border>
      <left style="thin">
        <color indexed="8"/>
      </left>
      <right style="medium"/>
      <top>
        <color indexed="63"/>
      </top>
      <bottom>
        <color indexed="63"/>
      </bottom>
    </border>
    <border>
      <left>
        <color indexed="63"/>
      </left>
      <right style="thin">
        <color indexed="8"/>
      </right>
      <top style="medium"/>
      <bottom>
        <color indexed="63"/>
      </bottom>
    </border>
    <border>
      <left style="medium"/>
      <right style="thin">
        <color indexed="8"/>
      </right>
      <top style="medium"/>
      <bottom style="medium"/>
    </border>
    <border>
      <left style="medium"/>
      <right style="thin"/>
      <top style="thin"/>
      <bottom style="thin"/>
    </border>
    <border>
      <left style="medium"/>
      <right>
        <color indexed="63"/>
      </right>
      <top>
        <color indexed="63"/>
      </top>
      <bottom style="medium"/>
    </border>
    <border>
      <left style="thin"/>
      <right style="medium"/>
      <top style="thin"/>
      <bottom style="thin"/>
    </border>
    <border>
      <left style="medium"/>
      <right/>
      <top style="medium"/>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medium"/>
      <right/>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thin"/>
      <bottom style="thin"/>
    </border>
    <border>
      <left style="medium"/>
      <right style="medium"/>
      <top style="thin"/>
      <bottom style="thin"/>
    </border>
    <border>
      <left/>
      <right style="thin"/>
      <top style="thin"/>
      <bottom style="thin"/>
    </border>
    <border>
      <left style="medium"/>
      <right style="medium"/>
      <top>
        <color indexed="63"/>
      </top>
      <bottom style="medium"/>
    </border>
    <border>
      <left style="thin"/>
      <right style="medium"/>
      <top>
        <color indexed="63"/>
      </top>
      <bottom style="mediu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style="thin">
        <color theme="0" tint="-0.4999699890613556"/>
      </left>
      <right style="thin">
        <color theme="0" tint="-0.4999699890613556"/>
      </right>
      <top/>
      <bottom style="thin">
        <color theme="0" tint="-0.4999699890613556"/>
      </bottom>
    </border>
    <border>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style="medium"/>
      <right style="thin">
        <color indexed="8"/>
      </right>
      <top style="medium">
        <color indexed="8"/>
      </top>
      <bottom>
        <color indexed="63"/>
      </bottom>
    </border>
    <border>
      <left style="medium"/>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medium">
        <color indexed="8"/>
      </bottom>
    </border>
    <border>
      <left style="medium"/>
      <right style="thin">
        <color indexed="8"/>
      </right>
      <top style="medium"/>
      <bottom style="medium">
        <color indexed="8"/>
      </bottom>
    </border>
    <border>
      <left style="medium"/>
      <right style="thin">
        <color indexed="8"/>
      </right>
      <top style="thin">
        <color indexed="8"/>
      </top>
      <bottom style="medium">
        <color indexed="8"/>
      </bottom>
    </border>
    <border>
      <left style="thin">
        <color indexed="8"/>
      </left>
      <right style="medium"/>
      <top style="medium"/>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right style="medium"/>
      <top style="medium"/>
      <bottom style="thin"/>
    </border>
    <border>
      <left style="medium"/>
      <right style="medium"/>
      <top style="thin"/>
      <bottom style="medium"/>
    </border>
    <border>
      <left style="thin">
        <color indexed="8"/>
      </left>
      <right style="thin">
        <color indexed="8"/>
      </right>
      <top style="medium"/>
      <bottom style="medium"/>
    </border>
    <border>
      <left style="thin">
        <color indexed="8"/>
      </left>
      <right style="medium"/>
      <top style="medium"/>
      <bottom style="medium"/>
    </border>
    <border>
      <left/>
      <right style="medium"/>
      <top style="thin"/>
      <bottom style="thin"/>
    </border>
    <border>
      <left>
        <color indexed="63"/>
      </left>
      <right/>
      <top style="thin"/>
      <bottom style="thin"/>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thin"/>
      <right>
        <color indexed="63"/>
      </right>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style="medium"/>
      <top style="medium"/>
      <bottom>
        <color indexed="63"/>
      </bottom>
    </border>
    <border>
      <left style="medium"/>
      <right style="medium"/>
      <top>
        <color indexed="63"/>
      </top>
      <bottom>
        <color indexed="63"/>
      </bottom>
    </border>
    <border>
      <left style="thin">
        <color indexed="8"/>
      </left>
      <right style="thin">
        <color indexed="8"/>
      </right>
      <top style="medium">
        <color indexed="8"/>
      </top>
      <bottom>
        <color indexed="63"/>
      </bottom>
    </border>
    <border>
      <left style="thin">
        <color indexed="8"/>
      </left>
      <right style="medium"/>
      <top style="medium">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top style="thin"/>
      <bottom style="medium"/>
    </border>
    <border>
      <left/>
      <right style="medium"/>
      <top style="thin"/>
      <bottom style="medium"/>
    </border>
    <border>
      <left style="thin">
        <color theme="1" tint="0.49998000264167786"/>
      </left>
      <right style="thin">
        <color theme="1" tint="0.49998000264167786"/>
      </right>
      <top/>
      <bottom style="thin">
        <color theme="1" tint="0.49998000264167786"/>
      </bottom>
    </border>
    <border>
      <left style="thin"/>
      <right style="thin"/>
      <top/>
      <bottom/>
    </border>
    <border>
      <left style="thin"/>
      <right style="thin"/>
      <top style="thin">
        <color theme="0" tint="-0.4999699890613556"/>
      </top>
      <bottom style="thin">
        <color theme="0" tint="-0.4999699890613556"/>
      </bottom>
    </border>
    <border>
      <left style="thin">
        <color theme="1" tint="0.49998000264167786"/>
      </left>
      <right/>
      <top style="thin">
        <color theme="1" tint="0.49998000264167786"/>
      </top>
      <bottom/>
    </border>
    <border>
      <left/>
      <right/>
      <top style="thin">
        <color theme="1" tint="0.49998000264167786"/>
      </top>
      <bottom/>
    </border>
    <border>
      <left style="thin"/>
      <right style="thin">
        <color theme="1" tint="0.49998000264167786"/>
      </right>
      <top style="thin"/>
      <bottom style="thin"/>
    </border>
    <border>
      <left style="thin">
        <color theme="1" tint="0.49998000264167786"/>
      </left>
      <right style="thin">
        <color theme="1" tint="0.49998000264167786"/>
      </right>
      <top style="thin"/>
      <bottom style="thin"/>
    </border>
    <border>
      <left style="thick">
        <color rgb="FFFF0000"/>
      </left>
      <right style="thick">
        <color rgb="FFFF0000"/>
      </right>
      <top style="thick">
        <color rgb="FFFF0000"/>
      </top>
      <bottom style="thick">
        <color rgb="FFFF0000"/>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168" fontId="0" fillId="0" borderId="0" applyFill="0" applyBorder="0" applyAlignment="0" applyProtection="0"/>
    <xf numFmtId="41" fontId="0" fillId="0" borderId="0" applyFill="0" applyBorder="0" applyAlignment="0" applyProtection="0"/>
    <xf numFmtId="171" fontId="0" fillId="0" borderId="0" applyFont="0" applyFill="0" applyBorder="0" applyAlignment="0" applyProtection="0"/>
    <xf numFmtId="168" fontId="0" fillId="0" borderId="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69" fillId="31" borderId="0" applyNumberFormat="0" applyBorder="0" applyAlignment="0" applyProtection="0"/>
    <xf numFmtId="0" fontId="18" fillId="0" borderId="0">
      <alignment/>
      <protection/>
    </xf>
    <xf numFmtId="0" fontId="0" fillId="0" borderId="0">
      <alignment/>
      <protection/>
    </xf>
    <xf numFmtId="0" fontId="57"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436">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65" fontId="1" fillId="33" borderId="11" xfId="67" applyNumberFormat="1" applyFont="1" applyFill="1" applyBorder="1" applyAlignment="1" applyProtection="1">
      <alignment vertical="center"/>
      <protection/>
    </xf>
    <xf numFmtId="165" fontId="2" fillId="34" borderId="12" xfId="67" applyNumberFormat="1" applyFont="1" applyFill="1" applyBorder="1" applyAlignment="1" applyProtection="1">
      <alignment vertical="center"/>
      <protection/>
    </xf>
    <xf numFmtId="0" fontId="2" fillId="35" borderId="0" xfId="0" applyFont="1" applyFill="1" applyBorder="1" applyAlignment="1" applyProtection="1">
      <alignment vertical="center"/>
      <protection/>
    </xf>
    <xf numFmtId="165" fontId="2" fillId="35" borderId="0" xfId="67" applyNumberFormat="1" applyFont="1" applyFill="1" applyBorder="1" applyAlignment="1" applyProtection="1">
      <alignment vertical="center"/>
      <protection/>
    </xf>
    <xf numFmtId="0" fontId="0" fillId="35" borderId="0" xfId="0" applyFill="1" applyAlignment="1" applyProtection="1">
      <alignment/>
      <protection/>
    </xf>
    <xf numFmtId="0" fontId="2" fillId="35" borderId="0" xfId="0" applyFont="1" applyFill="1" applyAlignment="1" applyProtection="1">
      <alignment vertical="center"/>
      <protection/>
    </xf>
    <xf numFmtId="0" fontId="1" fillId="35" borderId="0" xfId="0" applyFont="1" applyFill="1" applyAlignment="1" applyProtection="1">
      <alignment vertical="center"/>
      <protection/>
    </xf>
    <xf numFmtId="0" fontId="2" fillId="0" borderId="0" xfId="0" applyFont="1" applyFill="1" applyBorder="1" applyAlignment="1" applyProtection="1">
      <alignment vertical="center"/>
      <protection/>
    </xf>
    <xf numFmtId="164" fontId="2" fillId="0" borderId="0" xfId="67"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13"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3" fontId="1" fillId="36" borderId="14" xfId="67" applyNumberFormat="1" applyFont="1" applyFill="1" applyBorder="1" applyAlignment="1" applyProtection="1">
      <alignment vertical="center"/>
      <protection/>
    </xf>
    <xf numFmtId="167" fontId="1" fillId="37" borderId="15" xfId="67" applyNumberFormat="1" applyFont="1" applyFill="1" applyBorder="1" applyAlignment="1" applyProtection="1">
      <alignment vertical="center"/>
      <protection/>
    </xf>
    <xf numFmtId="167" fontId="1" fillId="36" borderId="14" xfId="67" applyNumberFormat="1" applyFont="1" applyFill="1" applyBorder="1" applyAlignment="1" applyProtection="1">
      <alignment vertical="center"/>
      <protection/>
    </xf>
    <xf numFmtId="0" fontId="1" fillId="0" borderId="0" xfId="0" applyFont="1" applyFill="1" applyAlignment="1" applyProtection="1">
      <alignment vertical="center"/>
      <protection/>
    </xf>
    <xf numFmtId="1" fontId="1" fillId="0" borderId="0" xfId="0" applyNumberFormat="1" applyFont="1" applyAlignment="1" applyProtection="1">
      <alignment vertical="center"/>
      <protection/>
    </xf>
    <xf numFmtId="0" fontId="4" fillId="0" borderId="0" xfId="0" applyFont="1" applyAlignment="1" applyProtection="1">
      <alignment vertical="center"/>
      <protection/>
    </xf>
    <xf numFmtId="169" fontId="1" fillId="0" borderId="0" xfId="56" applyNumberFormat="1" applyFont="1" applyFill="1" applyBorder="1" applyAlignment="1" applyProtection="1">
      <alignment vertical="center"/>
      <protection/>
    </xf>
    <xf numFmtId="0" fontId="2" fillId="0" borderId="0" xfId="0" applyFont="1" applyAlignment="1" applyProtection="1">
      <alignment horizontal="left" vertical="center"/>
      <protection/>
    </xf>
    <xf numFmtId="0" fontId="6" fillId="38" borderId="16" xfId="0" applyFont="1" applyFill="1" applyBorder="1" applyAlignment="1" applyProtection="1">
      <alignment vertical="center"/>
      <protection/>
    </xf>
    <xf numFmtId="0" fontId="2" fillId="39" borderId="16" xfId="0" applyFont="1" applyFill="1" applyBorder="1" applyAlignment="1" applyProtection="1">
      <alignment horizontal="center" vertical="center" wrapText="1"/>
      <protection/>
    </xf>
    <xf numFmtId="165" fontId="5" fillId="40" borderId="12" xfId="67" applyNumberFormat="1" applyFont="1" applyFill="1" applyBorder="1" applyAlignment="1" applyProtection="1">
      <alignment vertical="center"/>
      <protection/>
    </xf>
    <xf numFmtId="165" fontId="5" fillId="39" borderId="11" xfId="67" applyNumberFormat="1" applyFont="1" applyFill="1" applyBorder="1" applyAlignment="1" applyProtection="1">
      <alignment vertical="center"/>
      <protection/>
    </xf>
    <xf numFmtId="165" fontId="5" fillId="41" borderId="11" xfId="67" applyNumberFormat="1" applyFont="1" applyFill="1" applyBorder="1" applyAlignment="1" applyProtection="1">
      <alignment vertical="center"/>
      <protection/>
    </xf>
    <xf numFmtId="168" fontId="7" fillId="0" borderId="11" xfId="56" applyFont="1" applyFill="1" applyBorder="1" applyAlignment="1" applyProtection="1">
      <alignment vertical="center"/>
      <protection/>
    </xf>
    <xf numFmtId="168" fontId="5" fillId="0" borderId="11" xfId="56" applyFont="1" applyFill="1" applyBorder="1" applyAlignment="1" applyProtection="1">
      <alignment vertical="center"/>
      <protection/>
    </xf>
    <xf numFmtId="164" fontId="1" fillId="0" borderId="0" xfId="67"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5" fillId="35" borderId="0" xfId="0" applyFont="1" applyFill="1" applyBorder="1" applyAlignment="1" applyProtection="1">
      <alignment vertical="center"/>
      <protection/>
    </xf>
    <xf numFmtId="0" fontId="6" fillId="38" borderId="11" xfId="0" applyFont="1" applyFill="1" applyBorder="1" applyAlignment="1" applyProtection="1">
      <alignment vertical="center" wrapText="1"/>
      <protection/>
    </xf>
    <xf numFmtId="0" fontId="1" fillId="42" borderId="11" xfId="0" applyFont="1" applyFill="1" applyBorder="1" applyAlignment="1" applyProtection="1">
      <alignment vertical="center" wrapText="1"/>
      <protection/>
    </xf>
    <xf numFmtId="165" fontId="1" fillId="42" borderId="11" xfId="67" applyNumberFormat="1" applyFont="1" applyFill="1" applyBorder="1" applyAlignment="1" applyProtection="1">
      <alignment vertical="center"/>
      <protection/>
    </xf>
    <xf numFmtId="165" fontId="1" fillId="42" borderId="11" xfId="0" applyNumberFormat="1" applyFont="1" applyFill="1" applyBorder="1" applyAlignment="1" applyProtection="1">
      <alignment vertical="center"/>
      <protection/>
    </xf>
    <xf numFmtId="0" fontId="2" fillId="42" borderId="1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7" borderId="0" xfId="0" applyFont="1" applyFill="1" applyAlignment="1" applyProtection="1">
      <alignment horizontal="left" vertical="center"/>
      <protection/>
    </xf>
    <xf numFmtId="0" fontId="1" fillId="37" borderId="0" xfId="0" applyFont="1" applyFill="1" applyAlignment="1" applyProtection="1">
      <alignment vertical="center"/>
      <protection/>
    </xf>
    <xf numFmtId="0" fontId="2" fillId="37" borderId="18" xfId="0" applyFont="1" applyFill="1" applyBorder="1" applyAlignment="1" applyProtection="1">
      <alignment vertical="center"/>
      <protection/>
    </xf>
    <xf numFmtId="0" fontId="2" fillId="37" borderId="17" xfId="0" applyFont="1" applyFill="1" applyBorder="1" applyAlignment="1" applyProtection="1">
      <alignment vertical="center"/>
      <protection/>
    </xf>
    <xf numFmtId="170" fontId="2" fillId="35" borderId="11" xfId="56" applyNumberFormat="1" applyFont="1" applyFill="1" applyBorder="1" applyAlignment="1" applyProtection="1">
      <alignment horizontal="center" vertical="center"/>
      <protection locked="0"/>
    </xf>
    <xf numFmtId="0" fontId="2" fillId="37" borderId="0" xfId="0" applyFont="1" applyFill="1" applyBorder="1" applyAlignment="1" applyProtection="1">
      <alignment vertical="center"/>
      <protection/>
    </xf>
    <xf numFmtId="170" fontId="2" fillId="37" borderId="0" xfId="56" applyNumberFormat="1" applyFont="1" applyFill="1" applyBorder="1" applyAlignment="1" applyProtection="1">
      <alignment horizontal="center" vertical="center"/>
      <protection/>
    </xf>
    <xf numFmtId="0" fontId="1" fillId="42" borderId="18" xfId="0" applyFont="1" applyFill="1" applyBorder="1" applyAlignment="1" applyProtection="1">
      <alignment horizontal="center" vertical="center" wrapText="1"/>
      <protection/>
    </xf>
    <xf numFmtId="0" fontId="1" fillId="41" borderId="18"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165" fontId="5" fillId="39" borderId="16" xfId="67" applyNumberFormat="1" applyFont="1" applyFill="1" applyBorder="1" applyAlignment="1" applyProtection="1">
      <alignment vertical="center"/>
      <protection/>
    </xf>
    <xf numFmtId="165" fontId="5" fillId="41" borderId="16" xfId="67" applyNumberFormat="1" applyFont="1" applyFill="1" applyBorder="1" applyAlignment="1" applyProtection="1">
      <alignment vertical="center"/>
      <protection/>
    </xf>
    <xf numFmtId="168" fontId="7" fillId="0" borderId="16" xfId="56" applyFont="1" applyFill="1" applyBorder="1" applyAlignment="1" applyProtection="1">
      <alignment vertical="center"/>
      <protection/>
    </xf>
    <xf numFmtId="0" fontId="5" fillId="34" borderId="16" xfId="0" applyFont="1" applyFill="1" applyBorder="1" applyAlignment="1" applyProtection="1">
      <alignment vertical="center"/>
      <protection/>
    </xf>
    <xf numFmtId="165" fontId="5" fillId="40" borderId="19" xfId="67" applyNumberFormat="1" applyFont="1" applyFill="1" applyBorder="1" applyAlignment="1" applyProtection="1">
      <alignment vertical="center"/>
      <protection/>
    </xf>
    <xf numFmtId="165" fontId="5" fillId="40" borderId="20" xfId="67" applyNumberFormat="1" applyFont="1" applyFill="1" applyBorder="1" applyAlignment="1" applyProtection="1">
      <alignment vertical="center"/>
      <protection/>
    </xf>
    <xf numFmtId="165" fontId="5" fillId="40" borderId="21" xfId="67" applyNumberFormat="1" applyFont="1" applyFill="1" applyBorder="1" applyAlignment="1" applyProtection="1">
      <alignment vertical="center"/>
      <protection/>
    </xf>
    <xf numFmtId="165" fontId="5" fillId="39" borderId="22" xfId="67" applyNumberFormat="1" applyFont="1" applyFill="1" applyBorder="1" applyAlignment="1" applyProtection="1">
      <alignment vertical="center"/>
      <protection/>
    </xf>
    <xf numFmtId="165" fontId="5" fillId="41" borderId="23" xfId="67" applyNumberFormat="1" applyFont="1" applyFill="1" applyBorder="1" applyAlignment="1" applyProtection="1">
      <alignment vertical="center"/>
      <protection/>
    </xf>
    <xf numFmtId="165" fontId="5" fillId="40" borderId="24" xfId="67" applyNumberFormat="1" applyFont="1" applyFill="1" applyBorder="1" applyAlignment="1" applyProtection="1">
      <alignment vertical="center"/>
      <protection/>
    </xf>
    <xf numFmtId="165" fontId="5" fillId="40" borderId="25" xfId="67" applyNumberFormat="1" applyFont="1" applyFill="1" applyBorder="1" applyAlignment="1" applyProtection="1">
      <alignment vertical="center"/>
      <protection/>
    </xf>
    <xf numFmtId="165" fontId="5" fillId="39" borderId="26" xfId="67" applyNumberFormat="1" applyFont="1" applyFill="1" applyBorder="1" applyAlignment="1" applyProtection="1">
      <alignment vertical="center"/>
      <protection/>
    </xf>
    <xf numFmtId="165" fontId="5" fillId="41" borderId="27" xfId="67" applyNumberFormat="1" applyFont="1" applyFill="1" applyBorder="1" applyAlignment="1" applyProtection="1">
      <alignment vertical="center"/>
      <protection/>
    </xf>
    <xf numFmtId="165" fontId="1" fillId="43" borderId="28" xfId="0" applyNumberFormat="1" applyFont="1" applyFill="1" applyBorder="1" applyAlignment="1" applyProtection="1">
      <alignment vertical="center"/>
      <protection/>
    </xf>
    <xf numFmtId="165" fontId="2" fillId="43" borderId="28" xfId="0" applyNumberFormat="1" applyFont="1" applyFill="1" applyBorder="1" applyAlignment="1" applyProtection="1">
      <alignment vertical="center"/>
      <protection/>
    </xf>
    <xf numFmtId="165" fontId="2" fillId="43" borderId="29" xfId="0" applyNumberFormat="1" applyFont="1" applyFill="1" applyBorder="1" applyAlignment="1" applyProtection="1">
      <alignment vertical="center"/>
      <protection/>
    </xf>
    <xf numFmtId="169" fontId="1" fillId="44" borderId="28" xfId="56" applyNumberFormat="1" applyFont="1" applyFill="1" applyBorder="1" applyAlignment="1" applyProtection="1">
      <alignment vertical="center"/>
      <protection/>
    </xf>
    <xf numFmtId="169" fontId="5" fillId="45" borderId="12" xfId="56" applyNumberFormat="1" applyFont="1" applyFill="1" applyBorder="1" applyAlignment="1" applyProtection="1">
      <alignment vertical="center"/>
      <protection/>
    </xf>
    <xf numFmtId="169" fontId="5" fillId="45" borderId="20" xfId="56" applyNumberFormat="1" applyFont="1" applyFill="1" applyBorder="1" applyAlignment="1" applyProtection="1">
      <alignment vertical="center"/>
      <protection/>
    </xf>
    <xf numFmtId="0" fontId="5" fillId="42" borderId="30" xfId="0" applyFont="1" applyFill="1" applyBorder="1" applyAlignment="1" applyProtection="1">
      <alignment horizontal="center" vertical="center"/>
      <protection/>
    </xf>
    <xf numFmtId="0" fontId="5" fillId="39" borderId="11" xfId="0" applyFont="1" applyFill="1" applyBorder="1" applyAlignment="1" applyProtection="1">
      <alignment horizontal="center" vertical="center"/>
      <protection/>
    </xf>
    <xf numFmtId="0" fontId="5" fillId="41" borderId="11" xfId="0" applyFont="1" applyFill="1" applyBorder="1" applyAlignment="1" applyProtection="1">
      <alignment horizontal="center" vertical="center"/>
      <protection/>
    </xf>
    <xf numFmtId="0" fontId="2" fillId="42" borderId="31" xfId="0" applyFont="1" applyFill="1" applyBorder="1" applyAlignment="1" applyProtection="1">
      <alignment horizontal="center" vertical="center"/>
      <protection/>
    </xf>
    <xf numFmtId="0" fontId="2" fillId="39" borderId="16" xfId="0" applyFont="1" applyFill="1" applyBorder="1" applyAlignment="1" applyProtection="1">
      <alignment horizontal="center" vertical="center"/>
      <protection/>
    </xf>
    <xf numFmtId="0" fontId="2" fillId="41" borderId="16" xfId="0" applyFont="1" applyFill="1" applyBorder="1" applyAlignment="1" applyProtection="1">
      <alignment horizontal="center" vertical="center"/>
      <protection/>
    </xf>
    <xf numFmtId="0" fontId="2" fillId="46" borderId="0" xfId="0" applyFont="1" applyFill="1" applyBorder="1" applyAlignment="1" applyProtection="1">
      <alignment vertical="center"/>
      <protection/>
    </xf>
    <xf numFmtId="0" fontId="8" fillId="0" borderId="0" xfId="0" applyFont="1" applyAlignment="1" applyProtection="1">
      <alignment vertical="center"/>
      <protection/>
    </xf>
    <xf numFmtId="0" fontId="9" fillId="0" borderId="0" xfId="0" applyFont="1" applyAlignment="1" applyProtection="1">
      <alignment horizontal="left" vertical="center"/>
      <protection/>
    </xf>
    <xf numFmtId="0" fontId="10" fillId="0" borderId="0" xfId="0" applyFont="1" applyAlignment="1" applyProtection="1">
      <alignment/>
      <protection/>
    </xf>
    <xf numFmtId="0" fontId="9" fillId="0" borderId="0" xfId="0" applyFont="1" applyAlignment="1" applyProtection="1">
      <alignment horizontal="right" vertical="center"/>
      <protection/>
    </xf>
    <xf numFmtId="0" fontId="9" fillId="0" borderId="10" xfId="0" applyFont="1" applyBorder="1" applyAlignment="1" applyProtection="1">
      <alignment horizontal="right" vertical="center"/>
      <protection/>
    </xf>
    <xf numFmtId="0" fontId="2" fillId="47" borderId="30" xfId="0" applyFont="1" applyFill="1" applyBorder="1" applyAlignment="1" applyProtection="1">
      <alignment vertical="center"/>
      <protection/>
    </xf>
    <xf numFmtId="173" fontId="5" fillId="47" borderId="30" xfId="67" applyNumberFormat="1" applyFont="1" applyFill="1" applyBorder="1" applyAlignment="1" applyProtection="1">
      <alignment vertical="center"/>
      <protection/>
    </xf>
    <xf numFmtId="0" fontId="7" fillId="48" borderId="30" xfId="0" applyFont="1" applyFill="1" applyBorder="1" applyAlignment="1" applyProtection="1">
      <alignment vertical="center"/>
      <protection/>
    </xf>
    <xf numFmtId="0" fontId="5" fillId="47" borderId="32" xfId="0" applyFont="1" applyFill="1" applyBorder="1" applyAlignment="1" applyProtection="1">
      <alignment horizontal="left" vertical="center"/>
      <protection/>
    </xf>
    <xf numFmtId="0" fontId="1" fillId="48" borderId="30" xfId="0" applyFont="1" applyFill="1" applyBorder="1" applyAlignment="1" applyProtection="1">
      <alignment vertical="center"/>
      <protection/>
    </xf>
    <xf numFmtId="165" fontId="7" fillId="34" borderId="16" xfId="67" applyNumberFormat="1" applyFont="1" applyFill="1" applyBorder="1" applyAlignment="1" applyProtection="1">
      <alignment vertical="center"/>
      <protection/>
    </xf>
    <xf numFmtId="0" fontId="5" fillId="49" borderId="0" xfId="0" applyFont="1" applyFill="1" applyBorder="1" applyAlignment="1" applyProtection="1">
      <alignment vertical="center"/>
      <protection/>
    </xf>
    <xf numFmtId="0" fontId="1" fillId="46" borderId="0" xfId="0" applyFont="1" applyFill="1" applyBorder="1" applyAlignment="1" applyProtection="1">
      <alignment vertical="center"/>
      <protection/>
    </xf>
    <xf numFmtId="167" fontId="1" fillId="37" borderId="33" xfId="67" applyNumberFormat="1" applyFont="1" applyFill="1" applyBorder="1" applyAlignment="1" applyProtection="1">
      <alignment vertical="center"/>
      <protection/>
    </xf>
    <xf numFmtId="165" fontId="1" fillId="46" borderId="11" xfId="67" applyNumberFormat="1" applyFont="1" applyFill="1" applyBorder="1" applyAlignment="1" applyProtection="1">
      <alignment vertical="center"/>
      <protection locked="0"/>
    </xf>
    <xf numFmtId="165" fontId="1" fillId="50" borderId="11" xfId="67" applyNumberFormat="1" applyFont="1" applyFill="1" applyBorder="1" applyAlignment="1" applyProtection="1">
      <alignment vertical="center"/>
      <protection/>
    </xf>
    <xf numFmtId="0" fontId="2" fillId="42" borderId="11" xfId="0" applyFont="1" applyFill="1" applyBorder="1" applyAlignment="1" applyProtection="1">
      <alignment horizontal="center" vertical="center"/>
      <protection/>
    </xf>
    <xf numFmtId="0" fontId="5" fillId="42" borderId="11" xfId="0" applyFont="1" applyFill="1" applyBorder="1" applyAlignment="1" applyProtection="1">
      <alignment horizontal="center" vertical="center"/>
      <protection/>
    </xf>
    <xf numFmtId="0" fontId="1" fillId="0" borderId="17" xfId="0" applyFont="1" applyFill="1" applyBorder="1" applyAlignment="1" applyProtection="1">
      <alignment vertical="center"/>
      <protection locked="0"/>
    </xf>
    <xf numFmtId="0" fontId="0" fillId="41" borderId="11" xfId="0" applyFont="1" applyFill="1" applyBorder="1" applyAlignment="1" applyProtection="1">
      <alignment horizontal="center"/>
      <protection/>
    </xf>
    <xf numFmtId="0" fontId="0" fillId="0" borderId="0" xfId="0" applyFont="1" applyAlignment="1">
      <alignment/>
    </xf>
    <xf numFmtId="0" fontId="76" fillId="0" borderId="0" xfId="0" applyFont="1" applyAlignment="1">
      <alignment/>
    </xf>
    <xf numFmtId="165" fontId="2" fillId="43" borderId="34" xfId="0" applyNumberFormat="1" applyFont="1" applyFill="1" applyBorder="1" applyAlignment="1" applyProtection="1">
      <alignment vertical="center"/>
      <protection/>
    </xf>
    <xf numFmtId="3" fontId="1" fillId="0" borderId="0" xfId="0" applyNumberFormat="1" applyFont="1" applyAlignment="1" applyProtection="1">
      <alignment vertical="center"/>
      <protection/>
    </xf>
    <xf numFmtId="165" fontId="2" fillId="34" borderId="16" xfId="67" applyNumberFormat="1" applyFont="1" applyFill="1" applyBorder="1" applyAlignment="1" applyProtection="1">
      <alignment vertical="center"/>
      <protection/>
    </xf>
    <xf numFmtId="165" fontId="77" fillId="34" borderId="16" xfId="67" applyNumberFormat="1" applyFont="1" applyFill="1" applyBorder="1" applyAlignment="1" applyProtection="1">
      <alignment vertical="center"/>
      <protection/>
    </xf>
    <xf numFmtId="165" fontId="78" fillId="33" borderId="11" xfId="67" applyNumberFormat="1" applyFont="1" applyFill="1" applyBorder="1" applyAlignment="1" applyProtection="1">
      <alignment vertical="center"/>
      <protection/>
    </xf>
    <xf numFmtId="165" fontId="79" fillId="51" borderId="30" xfId="67" applyNumberFormat="1" applyFont="1" applyFill="1" applyBorder="1" applyAlignment="1" applyProtection="1">
      <alignment horizontal="right" vertical="center"/>
      <protection/>
    </xf>
    <xf numFmtId="165" fontId="79" fillId="51" borderId="30" xfId="67" applyNumberFormat="1" applyFont="1" applyFill="1" applyBorder="1" applyAlignment="1" applyProtection="1">
      <alignment vertical="center"/>
      <protection/>
    </xf>
    <xf numFmtId="164" fontId="2" fillId="52" borderId="30" xfId="67" applyFont="1" applyFill="1" applyBorder="1" applyAlignment="1" applyProtection="1">
      <alignment horizontal="right" vertical="center"/>
      <protection/>
    </xf>
    <xf numFmtId="171" fontId="7" fillId="46" borderId="30" xfId="0" applyNumberFormat="1" applyFont="1" applyFill="1" applyBorder="1" applyAlignment="1">
      <alignment/>
    </xf>
    <xf numFmtId="0" fontId="0" fillId="53" borderId="30" xfId="0" applyFill="1" applyBorder="1" applyAlignment="1">
      <alignment/>
    </xf>
    <xf numFmtId="171" fontId="0" fillId="53" borderId="30" xfId="0" applyNumberFormat="1" applyFill="1" applyBorder="1" applyAlignment="1">
      <alignment/>
    </xf>
    <xf numFmtId="170" fontId="0" fillId="0" borderId="30" xfId="56" applyNumberFormat="1" applyBorder="1" applyAlignment="1">
      <alignment/>
    </xf>
    <xf numFmtId="170" fontId="0" fillId="0" borderId="30" xfId="0" applyNumberFormat="1" applyBorder="1" applyAlignment="1">
      <alignment/>
    </xf>
    <xf numFmtId="171" fontId="7" fillId="46" borderId="0" xfId="0" applyNumberFormat="1" applyFont="1" applyFill="1" applyBorder="1" applyAlignment="1">
      <alignment/>
    </xf>
    <xf numFmtId="170" fontId="0" fillId="53" borderId="30" xfId="0" applyNumberFormat="1" applyFill="1" applyBorder="1" applyAlignment="1">
      <alignment/>
    </xf>
    <xf numFmtId="0" fontId="14" fillId="16" borderId="30" xfId="0" applyFont="1" applyFill="1" applyBorder="1" applyAlignment="1">
      <alignment horizontal="center" vertical="center" wrapText="1"/>
    </xf>
    <xf numFmtId="0" fontId="14" fillId="16" borderId="30" xfId="0" applyFont="1" applyFill="1" applyBorder="1" applyAlignment="1">
      <alignment horizontal="center" vertical="center"/>
    </xf>
    <xf numFmtId="0" fontId="3" fillId="0" borderId="0" xfId="0" applyFont="1" applyBorder="1" applyAlignment="1" applyProtection="1">
      <alignment vertical="center"/>
      <protection/>
    </xf>
    <xf numFmtId="167" fontId="1" fillId="37" borderId="35" xfId="67" applyNumberFormat="1" applyFont="1" applyFill="1" applyBorder="1" applyAlignment="1" applyProtection="1">
      <alignment vertical="center"/>
      <protection/>
    </xf>
    <xf numFmtId="167" fontId="1" fillId="37" borderId="36" xfId="0" applyNumberFormat="1" applyFont="1" applyFill="1" applyBorder="1" applyAlignment="1" applyProtection="1">
      <alignment vertical="center"/>
      <protection/>
    </xf>
    <xf numFmtId="167" fontId="1" fillId="42" borderId="37" xfId="67" applyNumberFormat="1" applyFont="1" applyFill="1" applyBorder="1" applyAlignment="1" applyProtection="1">
      <alignment vertical="center" wrapText="1"/>
      <protection/>
    </xf>
    <xf numFmtId="167" fontId="1" fillId="42" borderId="38" xfId="67" applyNumberFormat="1" applyFont="1" applyFill="1" applyBorder="1" applyAlignment="1" applyProtection="1">
      <alignment vertical="center" wrapText="1"/>
      <protection/>
    </xf>
    <xf numFmtId="167" fontId="1" fillId="42" borderId="39" xfId="67" applyNumberFormat="1" applyFont="1" applyFill="1" applyBorder="1" applyAlignment="1" applyProtection="1">
      <alignment vertical="center" wrapText="1"/>
      <protection/>
    </xf>
    <xf numFmtId="0" fontId="1" fillId="42" borderId="40" xfId="0" applyFont="1" applyFill="1" applyBorder="1" applyAlignment="1" applyProtection="1">
      <alignment horizontal="center" vertical="center" wrapText="1"/>
      <protection/>
    </xf>
    <xf numFmtId="0" fontId="1" fillId="41" borderId="40" xfId="0" applyFont="1" applyFill="1" applyBorder="1" applyAlignment="1" applyProtection="1">
      <alignment horizontal="center" vertical="center" wrapText="1"/>
      <protection/>
    </xf>
    <xf numFmtId="0" fontId="1" fillId="37" borderId="41" xfId="0" applyFont="1" applyFill="1" applyBorder="1" applyAlignment="1" applyProtection="1">
      <alignment horizontal="center" vertical="center" wrapText="1"/>
      <protection/>
    </xf>
    <xf numFmtId="3" fontId="1" fillId="36" borderId="42" xfId="67" applyNumberFormat="1" applyFont="1" applyFill="1" applyBorder="1" applyAlignment="1" applyProtection="1">
      <alignment vertical="center"/>
      <protection/>
    </xf>
    <xf numFmtId="167" fontId="1" fillId="37" borderId="43" xfId="67" applyNumberFormat="1" applyFont="1" applyFill="1" applyBorder="1" applyAlignment="1" applyProtection="1">
      <alignment vertical="center"/>
      <protection/>
    </xf>
    <xf numFmtId="167" fontId="1" fillId="36" borderId="42" xfId="67" applyNumberFormat="1" applyFont="1" applyFill="1" applyBorder="1" applyAlignment="1" applyProtection="1">
      <alignment vertical="center"/>
      <protection/>
    </xf>
    <xf numFmtId="0" fontId="1" fillId="37" borderId="42" xfId="0" applyFont="1" applyFill="1" applyBorder="1" applyAlignment="1" applyProtection="1">
      <alignment vertical="center" wrapText="1"/>
      <protection/>
    </xf>
    <xf numFmtId="0" fontId="1" fillId="37" borderId="23" xfId="0" applyFont="1" applyFill="1" applyBorder="1" applyAlignment="1" applyProtection="1">
      <alignment vertical="center" wrapText="1"/>
      <protection/>
    </xf>
    <xf numFmtId="0" fontId="1" fillId="37" borderId="43" xfId="0" applyFont="1" applyFill="1" applyBorder="1" applyAlignment="1" applyProtection="1">
      <alignment vertical="center" wrapText="1"/>
      <protection/>
    </xf>
    <xf numFmtId="0" fontId="1" fillId="42" borderId="37" xfId="0" applyFont="1" applyFill="1" applyBorder="1" applyAlignment="1" applyProtection="1">
      <alignment horizontal="center" vertical="center" wrapText="1"/>
      <protection/>
    </xf>
    <xf numFmtId="0" fontId="2" fillId="42" borderId="39" xfId="0" applyFont="1" applyFill="1" applyBorder="1" applyAlignment="1" applyProtection="1">
      <alignment vertical="center" wrapText="1"/>
      <protection/>
    </xf>
    <xf numFmtId="0" fontId="1" fillId="34" borderId="31" xfId="0" applyFont="1" applyFill="1" applyBorder="1" applyAlignment="1" applyProtection="1">
      <alignment horizontal="center" vertical="center" wrapText="1"/>
      <protection/>
    </xf>
    <xf numFmtId="0" fontId="1" fillId="34" borderId="44" xfId="0" applyFont="1" applyFill="1" applyBorder="1" applyAlignment="1" applyProtection="1">
      <alignment horizontal="center" vertical="center" wrapText="1"/>
      <protection/>
    </xf>
    <xf numFmtId="178" fontId="0" fillId="0" borderId="0" xfId="75" applyNumberFormat="1" applyBorder="1" applyAlignment="1" applyProtection="1">
      <alignment horizontal="center" vertical="center"/>
      <protection/>
    </xf>
    <xf numFmtId="165" fontId="2" fillId="41" borderId="23" xfId="67" applyNumberFormat="1" applyFont="1" applyFill="1" applyBorder="1" applyAlignment="1" applyProtection="1">
      <alignment vertical="center"/>
      <protection/>
    </xf>
    <xf numFmtId="0" fontId="1" fillId="0" borderId="30" xfId="0" applyFont="1" applyBorder="1" applyAlignment="1" applyProtection="1">
      <alignment horizontal="center" vertical="center"/>
      <protection/>
    </xf>
    <xf numFmtId="165" fontId="2" fillId="41" borderId="11" xfId="67" applyNumberFormat="1" applyFont="1" applyFill="1" applyBorder="1" applyAlignment="1" applyProtection="1">
      <alignment vertical="center"/>
      <protection/>
    </xf>
    <xf numFmtId="168" fontId="1" fillId="0" borderId="11" xfId="56" applyFont="1" applyFill="1" applyBorder="1" applyAlignment="1" applyProtection="1">
      <alignment vertical="center"/>
      <protection/>
    </xf>
    <xf numFmtId="165" fontId="2" fillId="39" borderId="11" xfId="67" applyNumberFormat="1" applyFont="1" applyFill="1" applyBorder="1" applyAlignment="1" applyProtection="1">
      <alignment vertical="center"/>
      <protection/>
    </xf>
    <xf numFmtId="176" fontId="77" fillId="52" borderId="30" xfId="67" applyNumberFormat="1" applyFont="1" applyFill="1" applyBorder="1" applyAlignment="1" applyProtection="1">
      <alignment horizontal="left" vertical="center"/>
      <protection/>
    </xf>
    <xf numFmtId="0" fontId="1" fillId="34" borderId="26" xfId="0" applyFont="1" applyFill="1" applyBorder="1" applyAlignment="1" applyProtection="1">
      <alignment vertical="center" wrapText="1"/>
      <protection/>
    </xf>
    <xf numFmtId="0" fontId="1" fillId="34" borderId="16" xfId="0" applyFont="1" applyFill="1" applyBorder="1" applyAlignment="1" applyProtection="1">
      <alignment horizontal="center" vertical="center" wrapText="1"/>
      <protection/>
    </xf>
    <xf numFmtId="0" fontId="1" fillId="34" borderId="4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80" fillId="46" borderId="30" xfId="0" applyFont="1" applyFill="1" applyBorder="1" applyAlignment="1" applyProtection="1">
      <alignment horizontal="center" vertical="center"/>
      <protection/>
    </xf>
    <xf numFmtId="179" fontId="81" fillId="46" borderId="30" xfId="75" applyNumberFormat="1" applyFont="1" applyFill="1" applyBorder="1" applyAlignment="1" applyProtection="1">
      <alignment horizontal="center" vertical="center"/>
      <protection/>
    </xf>
    <xf numFmtId="0" fontId="1" fillId="34" borderId="41" xfId="0" applyFont="1" applyFill="1" applyBorder="1" applyAlignment="1" applyProtection="1">
      <alignment horizontal="center" vertical="center" wrapText="1"/>
      <protection/>
    </xf>
    <xf numFmtId="0" fontId="1" fillId="34" borderId="45" xfId="0" applyFont="1" applyFill="1" applyBorder="1" applyAlignment="1" applyProtection="1">
      <alignment vertical="center" wrapText="1"/>
      <protection/>
    </xf>
    <xf numFmtId="0" fontId="2" fillId="54" borderId="46" xfId="0" applyFont="1" applyFill="1" applyBorder="1" applyAlignment="1" applyProtection="1">
      <alignment horizontal="center" vertical="center" wrapText="1"/>
      <protection/>
    </xf>
    <xf numFmtId="165" fontId="2" fillId="39" borderId="22" xfId="67" applyNumberFormat="1" applyFont="1" applyFill="1" applyBorder="1" applyAlignment="1" applyProtection="1">
      <alignment vertical="center"/>
      <protection/>
    </xf>
    <xf numFmtId="0" fontId="2" fillId="0" borderId="47" xfId="0" applyFont="1" applyBorder="1" applyAlignment="1" applyProtection="1">
      <alignment vertical="center"/>
      <protection/>
    </xf>
    <xf numFmtId="0" fontId="15" fillId="0" borderId="48" xfId="0" applyFont="1" applyBorder="1" applyAlignment="1" applyProtection="1">
      <alignment vertical="center"/>
      <protection/>
    </xf>
    <xf numFmtId="0" fontId="2" fillId="0" borderId="49"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0" fontId="82" fillId="55" borderId="50" xfId="0" applyFont="1" applyFill="1" applyBorder="1" applyAlignment="1">
      <alignment horizontal="center" vertical="center" wrapText="1" readingOrder="1"/>
    </xf>
    <xf numFmtId="0" fontId="83" fillId="55" borderId="51" xfId="0" applyFont="1" applyFill="1" applyBorder="1" applyAlignment="1">
      <alignment horizontal="center" vertical="center" wrapText="1" readingOrder="1"/>
    </xf>
    <xf numFmtId="0" fontId="83" fillId="55" borderId="52" xfId="0" applyFont="1" applyFill="1" applyBorder="1" applyAlignment="1">
      <alignment horizontal="center" vertical="center" wrapText="1" readingOrder="1"/>
    </xf>
    <xf numFmtId="0" fontId="83" fillId="55" borderId="53" xfId="0" applyFont="1" applyFill="1" applyBorder="1" applyAlignment="1">
      <alignment horizontal="center" vertical="center" wrapText="1" readingOrder="1"/>
    </xf>
    <xf numFmtId="0" fontId="84" fillId="0" borderId="54" xfId="0" applyFont="1" applyBorder="1" applyAlignment="1">
      <alignment horizontal="center" vertical="center" wrapText="1" readingOrder="1"/>
    </xf>
    <xf numFmtId="0" fontId="84" fillId="52" borderId="55" xfId="0" applyFont="1" applyFill="1" applyBorder="1" applyAlignment="1">
      <alignment horizontal="center" vertical="center" wrapText="1" readingOrder="1"/>
    </xf>
    <xf numFmtId="3" fontId="84" fillId="0" borderId="56" xfId="0" applyNumberFormat="1" applyFont="1" applyBorder="1" applyAlignment="1">
      <alignment horizontal="center" vertical="center" wrapText="1" readingOrder="1"/>
    </xf>
    <xf numFmtId="9" fontId="84" fillId="0" borderId="57" xfId="75" applyFont="1" applyBorder="1" applyAlignment="1">
      <alignment horizontal="center" vertical="center" wrapText="1" readingOrder="1"/>
    </xf>
    <xf numFmtId="0" fontId="84" fillId="0" borderId="58" xfId="0" applyFont="1" applyBorder="1" applyAlignment="1">
      <alignment horizontal="center" vertical="center" wrapText="1" readingOrder="1"/>
    </xf>
    <xf numFmtId="0" fontId="84" fillId="52" borderId="59" xfId="0" applyFont="1" applyFill="1" applyBorder="1" applyAlignment="1">
      <alignment horizontal="center" vertical="center" wrapText="1" readingOrder="1"/>
    </xf>
    <xf numFmtId="0" fontId="84" fillId="0" borderId="60" xfId="0" applyFont="1" applyBorder="1" applyAlignment="1">
      <alignment horizontal="center" vertical="center" wrapText="1" readingOrder="1"/>
    </xf>
    <xf numFmtId="9" fontId="84" fillId="0" borderId="49" xfId="75" applyFont="1" applyBorder="1" applyAlignment="1">
      <alignment horizontal="center" vertical="center" wrapText="1" readingOrder="1"/>
    </xf>
    <xf numFmtId="0" fontId="0" fillId="0" borderId="58" xfId="0" applyFont="1" applyBorder="1" applyAlignment="1">
      <alignment horizontal="center" vertical="center" wrapText="1" readingOrder="1"/>
    </xf>
    <xf numFmtId="0" fontId="0" fillId="52" borderId="59" xfId="0" applyFont="1" applyFill="1" applyBorder="1" applyAlignment="1">
      <alignment horizontal="center" vertical="center" wrapText="1" readingOrder="1"/>
    </xf>
    <xf numFmtId="3" fontId="0" fillId="0" borderId="60" xfId="0" applyNumberFormat="1" applyFont="1" applyBorder="1" applyAlignment="1">
      <alignment horizontal="center" vertical="center" wrapText="1" readingOrder="1"/>
    </xf>
    <xf numFmtId="0" fontId="0" fillId="53" borderId="58" xfId="0" applyFont="1" applyFill="1" applyBorder="1" applyAlignment="1">
      <alignment horizontal="center" vertical="center" wrapText="1" readingOrder="1"/>
    </xf>
    <xf numFmtId="9" fontId="84" fillId="53" borderId="49" xfId="75" applyFont="1" applyFill="1" applyBorder="1" applyAlignment="1">
      <alignment horizontal="center" vertical="center" wrapText="1" readingOrder="1"/>
    </xf>
    <xf numFmtId="3" fontId="0" fillId="0" borderId="0" xfId="0" applyNumberFormat="1" applyAlignment="1">
      <alignment/>
    </xf>
    <xf numFmtId="0" fontId="20" fillId="52" borderId="0" xfId="0" applyFont="1" applyFill="1" applyAlignment="1">
      <alignment/>
    </xf>
    <xf numFmtId="0" fontId="20" fillId="0" borderId="0" xfId="0" applyFont="1" applyFill="1" applyAlignment="1">
      <alignment/>
    </xf>
    <xf numFmtId="0" fontId="0" fillId="0" borderId="0" xfId="0" applyFill="1" applyAlignment="1">
      <alignment/>
    </xf>
    <xf numFmtId="0" fontId="14" fillId="0" borderId="0" xfId="0" applyFont="1" applyFill="1" applyBorder="1" applyAlignment="1">
      <alignment horizontal="center" vertical="center" wrapText="1"/>
    </xf>
    <xf numFmtId="170" fontId="0" fillId="0" borderId="0" xfId="56" applyNumberFormat="1" applyFill="1" applyBorder="1" applyAlignment="1">
      <alignment/>
    </xf>
    <xf numFmtId="170" fontId="0" fillId="0" borderId="0" xfId="0" applyNumberFormat="1" applyFill="1" applyBorder="1" applyAlignment="1">
      <alignment/>
    </xf>
    <xf numFmtId="1" fontId="85" fillId="56" borderId="61" xfId="0" applyNumberFormat="1" applyFont="1" applyFill="1" applyBorder="1" applyAlignment="1">
      <alignment horizontal="center" vertical="center" wrapText="1" readingOrder="1"/>
    </xf>
    <xf numFmtId="0" fontId="0" fillId="53" borderId="30" xfId="0" applyFont="1" applyFill="1" applyBorder="1" applyAlignment="1">
      <alignment horizontal="center" vertical="center" wrapText="1" readingOrder="1"/>
    </xf>
    <xf numFmtId="0" fontId="85" fillId="56" borderId="48" xfId="0" applyFont="1" applyFill="1" applyBorder="1" applyAlignment="1">
      <alignment horizontal="center" vertical="center" wrapText="1" readingOrder="1"/>
    </xf>
    <xf numFmtId="9" fontId="86" fillId="56" borderId="62" xfId="75" applyFont="1" applyFill="1" applyBorder="1" applyAlignment="1">
      <alignment horizontal="center" vertical="center" wrapText="1" readingOrder="1"/>
    </xf>
    <xf numFmtId="9" fontId="84" fillId="53" borderId="30" xfId="75" applyFont="1" applyFill="1" applyBorder="1" applyAlignment="1">
      <alignment horizontal="center" vertical="center" wrapText="1" readingOrder="1"/>
    </xf>
    <xf numFmtId="0" fontId="0" fillId="0" borderId="0" xfId="0" applyBorder="1" applyAlignment="1">
      <alignment/>
    </xf>
    <xf numFmtId="0" fontId="75" fillId="0" borderId="0" xfId="0" applyFont="1" applyBorder="1" applyAlignment="1">
      <alignment horizontal="center"/>
    </xf>
    <xf numFmtId="3" fontId="0" fillId="0" borderId="0" xfId="0" applyNumberFormat="1" applyBorder="1" applyAlignment="1">
      <alignment horizontal="center"/>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horizontal="center"/>
    </xf>
    <xf numFmtId="170" fontId="0" fillId="0" borderId="30" xfId="56" applyNumberFormat="1" applyFont="1" applyFill="1" applyBorder="1" applyAlignment="1">
      <alignment/>
    </xf>
    <xf numFmtId="170" fontId="0" fillId="0" borderId="30" xfId="56" applyNumberFormat="1" applyFont="1" applyFill="1" applyBorder="1" applyAlignment="1">
      <alignment/>
    </xf>
    <xf numFmtId="0" fontId="14" fillId="2" borderId="63" xfId="0" applyFont="1" applyFill="1" applyBorder="1" applyAlignment="1" applyProtection="1">
      <alignment horizontal="center" vertical="center"/>
      <protection/>
    </xf>
    <xf numFmtId="0" fontId="14" fillId="2" borderId="63" xfId="0" applyFont="1" applyFill="1" applyBorder="1" applyAlignment="1" applyProtection="1">
      <alignment horizontal="center" vertical="center" wrapText="1"/>
      <protection/>
    </xf>
    <xf numFmtId="0" fontId="14" fillId="2" borderId="64" xfId="0" applyFont="1" applyFill="1" applyBorder="1" applyAlignment="1" applyProtection="1">
      <alignment horizontal="center" vertical="center" wrapText="1"/>
      <protection/>
    </xf>
    <xf numFmtId="0" fontId="14" fillId="2" borderId="65" xfId="0" applyFont="1" applyFill="1" applyBorder="1" applyAlignment="1" applyProtection="1">
      <alignment horizontal="center" vertical="center" wrapText="1"/>
      <protection/>
    </xf>
    <xf numFmtId="17" fontId="14" fillId="57" borderId="66" xfId="0" applyNumberFormat="1" applyFont="1" applyFill="1" applyBorder="1" applyAlignment="1" applyProtection="1">
      <alignment horizontal="center" vertical="center" wrapText="1"/>
      <protection/>
    </xf>
    <xf numFmtId="17" fontId="14" fillId="57" borderId="64" xfId="0" applyNumberFormat="1" applyFont="1" applyFill="1" applyBorder="1" applyAlignment="1" applyProtection="1">
      <alignment horizontal="center" vertical="center" wrapText="1"/>
      <protection/>
    </xf>
    <xf numFmtId="17" fontId="14" fillId="57" borderId="63" xfId="0" applyNumberFormat="1" applyFont="1" applyFill="1" applyBorder="1" applyAlignment="1" applyProtection="1">
      <alignment horizontal="center" vertical="center" wrapText="1"/>
      <protection/>
    </xf>
    <xf numFmtId="17" fontId="86" fillId="58" borderId="63" xfId="0" applyNumberFormat="1" applyFont="1" applyFill="1" applyBorder="1" applyAlignment="1" applyProtection="1">
      <alignment horizontal="center" vertical="center" wrapText="1"/>
      <protection/>
    </xf>
    <xf numFmtId="0" fontId="86" fillId="59" borderId="63" xfId="0" applyFont="1" applyFill="1" applyBorder="1" applyAlignment="1" applyProtection="1">
      <alignment horizontal="center" vertical="center" wrapText="1"/>
      <protection/>
    </xf>
    <xf numFmtId="17" fontId="86" fillId="59" borderId="67" xfId="0" applyNumberFormat="1" applyFont="1" applyFill="1" applyBorder="1" applyAlignment="1" applyProtection="1">
      <alignment horizontal="center" vertical="center" wrapText="1"/>
      <protection/>
    </xf>
    <xf numFmtId="17" fontId="86" fillId="59" borderId="68" xfId="0" applyNumberFormat="1" applyFont="1" applyFill="1" applyBorder="1" applyAlignment="1" applyProtection="1">
      <alignment horizontal="center" vertical="center" wrapText="1"/>
      <protection/>
    </xf>
    <xf numFmtId="17" fontId="86" fillId="59" borderId="69" xfId="0" applyNumberFormat="1" applyFont="1" applyFill="1" applyBorder="1" applyAlignment="1" applyProtection="1">
      <alignment horizontal="center" vertical="center" wrapText="1"/>
      <protection/>
    </xf>
    <xf numFmtId="17" fontId="86" fillId="59" borderId="63" xfId="0" applyNumberFormat="1"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24" fillId="60" borderId="0" xfId="0" applyFont="1" applyFill="1" applyAlignment="1" applyProtection="1">
      <alignment horizontal="left" vertical="center"/>
      <protection/>
    </xf>
    <xf numFmtId="0" fontId="86" fillId="61" borderId="63" xfId="0" applyFont="1" applyFill="1" applyBorder="1" applyAlignment="1" applyProtection="1">
      <alignment horizontal="center" vertical="center"/>
      <protection/>
    </xf>
    <xf numFmtId="0" fontId="86" fillId="61" borderId="63" xfId="0" applyFont="1" applyFill="1" applyBorder="1" applyAlignment="1" applyProtection="1">
      <alignment horizontal="center" vertical="center" wrapText="1"/>
      <protection/>
    </xf>
    <xf numFmtId="17" fontId="14" fillId="57" borderId="70" xfId="0" applyNumberFormat="1" applyFont="1" applyFill="1" applyBorder="1" applyAlignment="1" applyProtection="1">
      <alignment horizontal="center" vertical="center" wrapText="1"/>
      <protection/>
    </xf>
    <xf numFmtId="0" fontId="26" fillId="62" borderId="63" xfId="0" applyFont="1" applyFill="1" applyBorder="1" applyAlignment="1" applyProtection="1">
      <alignment horizontal="center" vertical="center" wrapText="1"/>
      <protection/>
    </xf>
    <xf numFmtId="0" fontId="26" fillId="63" borderId="63" xfId="0" applyFont="1" applyFill="1" applyBorder="1" applyAlignment="1" applyProtection="1">
      <alignment horizontal="center" vertical="center" wrapText="1"/>
      <protection/>
    </xf>
    <xf numFmtId="0" fontId="26" fillId="64" borderId="63" xfId="0" applyFont="1" applyFill="1" applyBorder="1" applyAlignment="1" applyProtection="1">
      <alignment horizontal="center" vertical="center" wrapText="1"/>
      <protection/>
    </xf>
    <xf numFmtId="0" fontId="27" fillId="0" borderId="63" xfId="0" applyFont="1" applyFill="1" applyBorder="1" applyAlignment="1" applyProtection="1">
      <alignment horizontal="center" vertical="center" wrapText="1"/>
      <protection/>
    </xf>
    <xf numFmtId="9" fontId="22" fillId="60" borderId="63" xfId="0" applyNumberFormat="1" applyFont="1" applyFill="1" applyBorder="1" applyAlignment="1" applyProtection="1">
      <alignment horizontal="center" vertical="center"/>
      <protection/>
    </xf>
    <xf numFmtId="181" fontId="23" fillId="60" borderId="30" xfId="0" applyNumberFormat="1" applyFont="1" applyFill="1" applyBorder="1" applyAlignment="1" applyProtection="1">
      <alignment horizontal="right"/>
      <protection/>
    </xf>
    <xf numFmtId="0" fontId="23" fillId="0" borderId="0" xfId="0" applyFont="1" applyFill="1" applyBorder="1" applyAlignment="1" applyProtection="1">
      <alignment horizontal="left" vertical="center" wrapText="1"/>
      <protection/>
    </xf>
    <xf numFmtId="3" fontId="78" fillId="0" borderId="0" xfId="0" applyNumberFormat="1" applyFont="1" applyAlignment="1" applyProtection="1">
      <alignment vertical="center"/>
      <protection/>
    </xf>
    <xf numFmtId="0" fontId="78" fillId="0" borderId="0" xfId="0" applyFont="1" applyAlignment="1" applyProtection="1">
      <alignment vertical="center"/>
      <protection/>
    </xf>
    <xf numFmtId="165" fontId="77" fillId="39" borderId="22" xfId="67" applyNumberFormat="1" applyFont="1" applyFill="1" applyBorder="1" applyAlignment="1" applyProtection="1">
      <alignment vertical="center"/>
      <protection/>
    </xf>
    <xf numFmtId="165" fontId="77" fillId="41" borderId="23" xfId="67" applyNumberFormat="1" applyFont="1" applyFill="1" applyBorder="1" applyAlignment="1" applyProtection="1">
      <alignment vertical="center"/>
      <protection/>
    </xf>
    <xf numFmtId="165" fontId="77" fillId="41" borderId="11" xfId="67" applyNumberFormat="1" applyFont="1" applyFill="1" applyBorder="1" applyAlignment="1" applyProtection="1">
      <alignment vertical="center"/>
      <protection/>
    </xf>
    <xf numFmtId="168" fontId="78" fillId="0" borderId="11" xfId="56" applyFont="1" applyFill="1" applyBorder="1" applyAlignment="1" applyProtection="1">
      <alignment vertical="center"/>
      <protection/>
    </xf>
    <xf numFmtId="9" fontId="76" fillId="0" borderId="30" xfId="75" applyFont="1" applyBorder="1" applyAlignment="1" applyProtection="1">
      <alignment horizontal="center" vertical="center"/>
      <protection/>
    </xf>
    <xf numFmtId="0" fontId="1" fillId="34" borderId="12" xfId="0" applyFont="1" applyFill="1" applyBorder="1" applyAlignment="1" applyProtection="1">
      <alignment horizontal="center" vertical="center" wrapText="1"/>
      <protection/>
    </xf>
    <xf numFmtId="165" fontId="1" fillId="65" borderId="11" xfId="67" applyNumberFormat="1" applyFont="1" applyFill="1" applyBorder="1" applyAlignment="1" applyProtection="1">
      <alignment vertical="center"/>
      <protection/>
    </xf>
    <xf numFmtId="3" fontId="1" fillId="66" borderId="11" xfId="67" applyNumberFormat="1" applyFont="1" applyFill="1" applyBorder="1" applyAlignment="1" applyProtection="1">
      <alignment vertical="center"/>
      <protection/>
    </xf>
    <xf numFmtId="165" fontId="1" fillId="66" borderId="11" xfId="67" applyNumberFormat="1" applyFont="1" applyFill="1" applyBorder="1" applyAlignment="1" applyProtection="1">
      <alignment vertical="center"/>
      <protection/>
    </xf>
    <xf numFmtId="0" fontId="2" fillId="0" borderId="0" xfId="67"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0" fontId="26" fillId="67" borderId="63" xfId="0"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wrapText="1"/>
      <protection/>
    </xf>
    <xf numFmtId="0" fontId="2" fillId="42" borderId="31" xfId="0" applyFont="1" applyFill="1" applyBorder="1" applyAlignment="1" applyProtection="1">
      <alignment horizontal="center" vertical="center" wrapText="1"/>
      <protection/>
    </xf>
    <xf numFmtId="0" fontId="13" fillId="0" borderId="71" xfId="0" applyFont="1" applyFill="1" applyBorder="1" applyAlignment="1" applyProtection="1">
      <alignment horizontal="left" vertical="center" wrapText="1"/>
      <protection locked="0"/>
    </xf>
    <xf numFmtId="0" fontId="13" fillId="0" borderId="72" xfId="0" applyFont="1" applyFill="1" applyBorder="1" applyAlignment="1" applyProtection="1">
      <alignment horizontal="left" vertical="center" wrapText="1"/>
      <protection locked="0"/>
    </xf>
    <xf numFmtId="0" fontId="76" fillId="0" borderId="0" xfId="0" applyFont="1" applyAlignment="1">
      <alignment horizontal="center"/>
    </xf>
    <xf numFmtId="0" fontId="1" fillId="0" borderId="0" xfId="0" applyFont="1" applyAlignment="1" applyProtection="1">
      <alignment horizontal="center" vertical="center"/>
      <protection/>
    </xf>
    <xf numFmtId="0" fontId="0" fillId="0" borderId="0" xfId="0" applyAlignment="1">
      <alignment horizontal="center"/>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right" vertical="center"/>
      <protection/>
    </xf>
    <xf numFmtId="0" fontId="2" fillId="34" borderId="11" xfId="0" applyFont="1" applyFill="1" applyBorder="1" applyAlignment="1" applyProtection="1">
      <alignment vertical="center" wrapText="1"/>
      <protection/>
    </xf>
    <xf numFmtId="0" fontId="2" fillId="34" borderId="73" xfId="0" applyFont="1" applyFill="1" applyBorder="1" applyAlignment="1" applyProtection="1">
      <alignment horizontal="center" vertical="center" wrapText="1"/>
      <protection/>
    </xf>
    <xf numFmtId="0" fontId="2" fillId="34" borderId="74" xfId="0" applyFont="1" applyFill="1" applyBorder="1" applyAlignment="1" applyProtection="1">
      <alignment horizontal="center" vertical="center" wrapText="1"/>
      <protection/>
    </xf>
    <xf numFmtId="0" fontId="1" fillId="42" borderId="75" xfId="0" applyFont="1" applyFill="1" applyBorder="1" applyAlignment="1" applyProtection="1">
      <alignment horizontal="center" vertical="center" wrapText="1"/>
      <protection/>
    </xf>
    <xf numFmtId="0" fontId="1" fillId="42" borderId="76" xfId="0" applyFont="1" applyFill="1" applyBorder="1" applyAlignment="1" applyProtection="1">
      <alignment horizontal="center" vertical="center" wrapText="1"/>
      <protection/>
    </xf>
    <xf numFmtId="0" fontId="1" fillId="42" borderId="35" xfId="0" applyFont="1" applyFill="1" applyBorder="1" applyAlignment="1" applyProtection="1">
      <alignment horizontal="center" vertical="center" wrapText="1"/>
      <protection/>
    </xf>
    <xf numFmtId="0" fontId="2" fillId="34" borderId="77" xfId="0" applyFont="1" applyFill="1" applyBorder="1" applyAlignment="1" applyProtection="1">
      <alignment vertical="center"/>
      <protection/>
    </xf>
    <xf numFmtId="0" fontId="2" fillId="34" borderId="78" xfId="0" applyFont="1" applyFill="1" applyBorder="1" applyAlignment="1" applyProtection="1">
      <alignment vertical="center" wrapText="1"/>
      <protection/>
    </xf>
    <xf numFmtId="0" fontId="2" fillId="34" borderId="79" xfId="0" applyFont="1" applyFill="1" applyBorder="1" applyAlignment="1" applyProtection="1">
      <alignment vertical="center" wrapText="1"/>
      <protection/>
    </xf>
    <xf numFmtId="0" fontId="2" fillId="34" borderId="80" xfId="0" applyFont="1" applyFill="1" applyBorder="1" applyAlignment="1" applyProtection="1">
      <alignment vertical="center" wrapText="1"/>
      <protection/>
    </xf>
    <xf numFmtId="0" fontId="2" fillId="34" borderId="81" xfId="0" applyFont="1" applyFill="1" applyBorder="1" applyAlignment="1" applyProtection="1">
      <alignment vertical="center" wrapText="1"/>
      <protection/>
    </xf>
    <xf numFmtId="0" fontId="2" fillId="34" borderId="43" xfId="0" applyFont="1" applyFill="1" applyBorder="1" applyAlignment="1" applyProtection="1">
      <alignment vertical="center" wrapText="1"/>
      <protection/>
    </xf>
    <xf numFmtId="0" fontId="2" fillId="37" borderId="82" xfId="0" applyFont="1" applyFill="1" applyBorder="1" applyAlignment="1" applyProtection="1">
      <alignment horizontal="center" vertical="center" wrapText="1"/>
      <protection/>
    </xf>
    <xf numFmtId="0" fontId="2" fillId="37" borderId="83" xfId="0" applyFont="1" applyFill="1" applyBorder="1" applyAlignment="1" applyProtection="1">
      <alignment horizontal="center" vertical="center" wrapText="1"/>
      <protection/>
    </xf>
    <xf numFmtId="0" fontId="2" fillId="37" borderId="84" xfId="0" applyFont="1" applyFill="1" applyBorder="1" applyAlignment="1" applyProtection="1">
      <alignment horizontal="center" vertical="center" wrapText="1"/>
      <protection/>
    </xf>
    <xf numFmtId="0" fontId="1" fillId="42" borderId="85" xfId="0" applyFont="1" applyFill="1" applyBorder="1" applyAlignment="1" applyProtection="1">
      <alignment horizontal="center" vertical="center" wrapText="1"/>
      <protection/>
    </xf>
    <xf numFmtId="0" fontId="1" fillId="42" borderId="59" xfId="0" applyFont="1" applyFill="1" applyBorder="1" applyAlignment="1" applyProtection="1">
      <alignment horizontal="center" vertical="center" wrapText="1"/>
      <protection/>
    </xf>
    <xf numFmtId="0" fontId="1" fillId="42" borderId="86" xfId="0" applyFont="1" applyFill="1" applyBorder="1" applyAlignment="1" applyProtection="1">
      <alignment horizontal="center" vertical="center" wrapText="1"/>
      <protection/>
    </xf>
    <xf numFmtId="0" fontId="1" fillId="42" borderId="55" xfId="0" applyFont="1" applyFill="1" applyBorder="1" applyAlignment="1" applyProtection="1">
      <alignment horizontal="center" vertical="center" wrapText="1"/>
      <protection/>
    </xf>
    <xf numFmtId="0" fontId="2" fillId="41" borderId="46" xfId="0" applyFont="1" applyFill="1" applyBorder="1" applyAlignment="1" applyProtection="1">
      <alignment horizontal="center" vertical="center" wrapText="1"/>
      <protection/>
    </xf>
    <xf numFmtId="0" fontId="2" fillId="41" borderId="87" xfId="0" applyFont="1" applyFill="1" applyBorder="1" applyAlignment="1" applyProtection="1">
      <alignment horizontal="center" vertical="center" wrapText="1"/>
      <protection/>
    </xf>
    <xf numFmtId="0" fontId="2" fillId="41" borderId="88" xfId="0" applyFont="1" applyFill="1" applyBorder="1" applyAlignment="1" applyProtection="1">
      <alignment horizontal="center" vertical="center" wrapText="1"/>
      <protection/>
    </xf>
    <xf numFmtId="0" fontId="2" fillId="34" borderId="11"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12" fillId="0" borderId="18"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2" fillId="42" borderId="46" xfId="0" applyFont="1" applyFill="1" applyBorder="1" applyAlignment="1" applyProtection="1">
      <alignment horizontal="center" vertical="center" wrapText="1"/>
      <protection/>
    </xf>
    <xf numFmtId="0" fontId="2" fillId="42" borderId="87" xfId="0" applyFont="1" applyFill="1" applyBorder="1" applyAlignment="1" applyProtection="1">
      <alignment horizontal="center" vertical="center" wrapText="1"/>
      <protection/>
    </xf>
    <xf numFmtId="0" fontId="2" fillId="42" borderId="88" xfId="0" applyFont="1" applyFill="1" applyBorder="1" applyAlignment="1" applyProtection="1">
      <alignment horizontal="center" vertical="center" wrapText="1"/>
      <protection/>
    </xf>
    <xf numFmtId="0" fontId="5" fillId="68" borderId="58" xfId="0" applyFont="1" applyFill="1" applyBorder="1" applyAlignment="1" applyProtection="1">
      <alignment horizontal="left" vertical="center"/>
      <protection/>
    </xf>
    <xf numFmtId="0" fontId="5" fillId="68" borderId="89" xfId="0" applyFont="1" applyFill="1" applyBorder="1" applyAlignment="1" applyProtection="1">
      <alignment horizontal="left" vertical="center"/>
      <protection/>
    </xf>
    <xf numFmtId="0" fontId="76" fillId="0" borderId="0" xfId="0" applyFont="1" applyAlignment="1">
      <alignment horizontal="justify"/>
    </xf>
    <xf numFmtId="0" fontId="1" fillId="0" borderId="0" xfId="0" applyFont="1" applyAlignment="1" applyProtection="1">
      <alignment vertical="center"/>
      <protection/>
    </xf>
    <xf numFmtId="0" fontId="0" fillId="0" borderId="0" xfId="0" applyAlignment="1">
      <alignment/>
    </xf>
    <xf numFmtId="0" fontId="1" fillId="19" borderId="58" xfId="0" applyFont="1" applyFill="1" applyBorder="1" applyAlignment="1" applyProtection="1">
      <alignment horizontal="center" vertical="center"/>
      <protection/>
    </xf>
    <xf numFmtId="0" fontId="1" fillId="19" borderId="90" xfId="0" applyFont="1" applyFill="1" applyBorder="1" applyAlignment="1" applyProtection="1">
      <alignment horizontal="center" vertical="center"/>
      <protection/>
    </xf>
    <xf numFmtId="0" fontId="1" fillId="19" borderId="89" xfId="0" applyFont="1" applyFill="1" applyBorder="1" applyAlignment="1" applyProtection="1">
      <alignment horizontal="center" vertical="center"/>
      <protection/>
    </xf>
    <xf numFmtId="0" fontId="5" fillId="69" borderId="58" xfId="0" applyFont="1" applyFill="1" applyBorder="1" applyAlignment="1" applyProtection="1">
      <alignment horizontal="left" vertical="center"/>
      <protection/>
    </xf>
    <xf numFmtId="0" fontId="5" fillId="69" borderId="89" xfId="0" applyFont="1" applyFill="1" applyBorder="1" applyAlignment="1" applyProtection="1">
      <alignment horizontal="left" vertical="center"/>
      <protection/>
    </xf>
    <xf numFmtId="165" fontId="5" fillId="70" borderId="91" xfId="67" applyNumberFormat="1" applyFont="1" applyFill="1" applyBorder="1" applyAlignment="1" applyProtection="1">
      <alignment horizontal="center" vertical="center"/>
      <protection/>
    </xf>
    <xf numFmtId="165" fontId="5" fillId="70" borderId="92" xfId="67" applyNumberFormat="1" applyFont="1" applyFill="1" applyBorder="1" applyAlignment="1" applyProtection="1">
      <alignment horizontal="center" vertical="center"/>
      <protection/>
    </xf>
    <xf numFmtId="165" fontId="5" fillId="70" borderId="93" xfId="67" applyNumberFormat="1" applyFont="1" applyFill="1" applyBorder="1" applyAlignment="1" applyProtection="1">
      <alignment horizontal="center" vertical="center"/>
      <protection/>
    </xf>
    <xf numFmtId="0" fontId="5" fillId="40" borderId="19" xfId="0" applyFont="1" applyFill="1" applyBorder="1" applyAlignment="1" applyProtection="1">
      <alignment vertical="center"/>
      <protection/>
    </xf>
    <xf numFmtId="0" fontId="5" fillId="40" borderId="21" xfId="0" applyFont="1" applyFill="1" applyBorder="1" applyAlignment="1" applyProtection="1">
      <alignment vertical="center"/>
      <protection/>
    </xf>
    <xf numFmtId="0" fontId="9" fillId="42" borderId="32" xfId="0" applyFont="1" applyFill="1" applyBorder="1" applyAlignment="1" applyProtection="1">
      <alignment horizontal="center" vertical="center"/>
      <protection/>
    </xf>
    <xf numFmtId="0" fontId="9" fillId="42" borderId="60" xfId="0" applyFont="1" applyFill="1" applyBorder="1" applyAlignment="1" applyProtection="1">
      <alignment horizontal="center" vertical="center"/>
      <protection/>
    </xf>
    <xf numFmtId="0" fontId="5" fillId="39" borderId="94" xfId="0" applyFont="1" applyFill="1" applyBorder="1" applyAlignment="1" applyProtection="1">
      <alignment horizontal="center" vertical="center"/>
      <protection/>
    </xf>
    <xf numFmtId="0" fontId="5" fillId="39" borderId="17" xfId="0" applyFont="1" applyFill="1" applyBorder="1" applyAlignment="1" applyProtection="1">
      <alignment horizontal="center" vertical="center"/>
      <protection/>
    </xf>
    <xf numFmtId="0" fontId="5" fillId="34" borderId="16" xfId="0" applyFont="1" applyFill="1" applyBorder="1" applyAlignment="1" applyProtection="1">
      <alignment vertical="center"/>
      <protection/>
    </xf>
    <xf numFmtId="0" fontId="5" fillId="71" borderId="0" xfId="0" applyFont="1" applyFill="1" applyBorder="1" applyAlignment="1" applyProtection="1">
      <alignment vertical="center"/>
      <protection/>
    </xf>
    <xf numFmtId="165" fontId="5" fillId="72" borderId="91" xfId="67" applyNumberFormat="1" applyFont="1" applyFill="1" applyBorder="1" applyAlignment="1" applyProtection="1">
      <alignment horizontal="center" vertical="center"/>
      <protection/>
    </xf>
    <xf numFmtId="165" fontId="5" fillId="72" borderId="92" xfId="67" applyNumberFormat="1" applyFont="1" applyFill="1" applyBorder="1" applyAlignment="1" applyProtection="1">
      <alignment horizontal="center" vertical="center"/>
      <protection/>
    </xf>
    <xf numFmtId="165" fontId="5" fillId="72" borderId="93" xfId="67" applyNumberFormat="1" applyFont="1" applyFill="1" applyBorder="1" applyAlignment="1" applyProtection="1">
      <alignment horizontal="center" vertical="center"/>
      <protection/>
    </xf>
    <xf numFmtId="165" fontId="5" fillId="73" borderId="95" xfId="67" applyNumberFormat="1" applyFont="1" applyFill="1" applyBorder="1" applyAlignment="1" applyProtection="1">
      <alignment horizontal="center" vertical="center"/>
      <protection/>
    </xf>
    <xf numFmtId="165" fontId="5" fillId="73" borderId="13" xfId="67" applyNumberFormat="1" applyFont="1" applyFill="1" applyBorder="1" applyAlignment="1" applyProtection="1">
      <alignment horizontal="center" vertical="center"/>
      <protection/>
    </xf>
    <xf numFmtId="165" fontId="5" fillId="73" borderId="96" xfId="67" applyNumberFormat="1" applyFont="1" applyFill="1" applyBorder="1" applyAlignment="1" applyProtection="1">
      <alignment horizontal="center" vertical="center"/>
      <protection/>
    </xf>
    <xf numFmtId="0" fontId="2" fillId="37" borderId="97" xfId="0" applyFont="1" applyFill="1" applyBorder="1" applyAlignment="1" applyProtection="1">
      <alignment horizontal="center" vertical="center" wrapText="1"/>
      <protection/>
    </xf>
    <xf numFmtId="0" fontId="2" fillId="37" borderId="98" xfId="0" applyFont="1" applyFill="1" applyBorder="1" applyAlignment="1" applyProtection="1">
      <alignment horizontal="center" vertical="center" wrapText="1"/>
      <protection/>
    </xf>
    <xf numFmtId="0" fontId="2" fillId="37" borderId="61" xfId="0" applyFont="1" applyFill="1" applyBorder="1" applyAlignment="1" applyProtection="1">
      <alignment horizontal="center" vertical="center" wrapText="1"/>
      <protection/>
    </xf>
    <xf numFmtId="0" fontId="2" fillId="13" borderId="90" xfId="0" applyFont="1" applyFill="1" applyBorder="1" applyAlignment="1" applyProtection="1">
      <alignment horizontal="left" vertical="center"/>
      <protection/>
    </xf>
    <xf numFmtId="0" fontId="2" fillId="13" borderId="60" xfId="0" applyFont="1" applyFill="1" applyBorder="1" applyAlignment="1" applyProtection="1">
      <alignment horizontal="left" vertical="center"/>
      <protection/>
    </xf>
    <xf numFmtId="0" fontId="2" fillId="42" borderId="11" xfId="0" applyFont="1" applyFill="1" applyBorder="1" applyAlignment="1" applyProtection="1">
      <alignment horizontal="center" vertical="center"/>
      <protection/>
    </xf>
    <xf numFmtId="0" fontId="2" fillId="42" borderId="11" xfId="0" applyFont="1" applyFill="1" applyBorder="1" applyAlignment="1" applyProtection="1">
      <alignment horizontal="center" vertical="center" wrapText="1"/>
      <protection/>
    </xf>
    <xf numFmtId="0" fontId="2" fillId="65" borderId="11" xfId="0" applyFont="1" applyFill="1" applyBorder="1" applyAlignment="1" applyProtection="1">
      <alignment horizontal="center" vertical="center" wrapText="1"/>
      <protection/>
    </xf>
    <xf numFmtId="0" fontId="2" fillId="65" borderId="18" xfId="0" applyFont="1" applyFill="1" applyBorder="1" applyAlignment="1" applyProtection="1">
      <alignment horizontal="center" vertical="center" wrapText="1"/>
      <protection/>
    </xf>
    <xf numFmtId="0" fontId="2" fillId="66" borderId="11" xfId="0" applyFont="1" applyFill="1" applyBorder="1" applyAlignment="1" applyProtection="1">
      <alignment horizontal="center" vertical="center" wrapText="1"/>
      <protection/>
    </xf>
    <xf numFmtId="0" fontId="2" fillId="66" borderId="18" xfId="0" applyFont="1" applyFill="1" applyBorder="1" applyAlignment="1" applyProtection="1">
      <alignment horizontal="center" vertical="center" wrapText="1"/>
      <protection/>
    </xf>
    <xf numFmtId="0" fontId="2" fillId="42" borderId="11" xfId="0" applyFont="1" applyFill="1" applyBorder="1" applyAlignment="1" applyProtection="1">
      <alignment vertical="center" wrapText="1"/>
      <protection/>
    </xf>
    <xf numFmtId="0" fontId="14" fillId="2" borderId="70" xfId="0" applyFont="1" applyFill="1" applyBorder="1" applyAlignment="1" applyProtection="1">
      <alignment horizontal="center" vertical="center"/>
      <protection/>
    </xf>
    <xf numFmtId="0" fontId="14" fillId="2" borderId="69" xfId="0" applyFont="1" applyFill="1" applyBorder="1" applyAlignment="1" applyProtection="1">
      <alignment horizontal="center" vertical="center"/>
      <protection/>
    </xf>
    <xf numFmtId="0" fontId="86" fillId="61" borderId="70" xfId="0" applyFont="1" applyFill="1" applyBorder="1" applyAlignment="1" applyProtection="1">
      <alignment horizontal="center" vertical="center" wrapText="1"/>
      <protection/>
    </xf>
    <xf numFmtId="0" fontId="86" fillId="61" borderId="69" xfId="0" applyFont="1" applyFill="1" applyBorder="1" applyAlignment="1" applyProtection="1">
      <alignment horizontal="center" vertical="center" wrapText="1"/>
      <protection/>
    </xf>
    <xf numFmtId="0" fontId="87" fillId="56" borderId="0" xfId="0" applyFont="1" applyFill="1" applyAlignment="1">
      <alignment horizontal="center"/>
    </xf>
    <xf numFmtId="171" fontId="1" fillId="0" borderId="30" xfId="0" applyNumberFormat="1" applyFont="1" applyFill="1" applyBorder="1" applyAlignment="1">
      <alignment horizontal="left" vertical="center"/>
    </xf>
    <xf numFmtId="0" fontId="14" fillId="16" borderId="32" xfId="0" applyFont="1" applyFill="1" applyBorder="1" applyAlignment="1">
      <alignment horizontal="center" vertical="center"/>
    </xf>
    <xf numFmtId="0" fontId="14" fillId="16" borderId="60" xfId="0" applyFont="1" applyFill="1" applyBorder="1" applyAlignment="1">
      <alignment horizontal="center" vertical="center"/>
    </xf>
    <xf numFmtId="0" fontId="0" fillId="53" borderId="32" xfId="0" applyFill="1" applyBorder="1" applyAlignment="1">
      <alignment horizontal="center"/>
    </xf>
    <xf numFmtId="0" fontId="0" fillId="53" borderId="60" xfId="0" applyFill="1" applyBorder="1" applyAlignment="1">
      <alignment horizontal="center"/>
    </xf>
    <xf numFmtId="166" fontId="1" fillId="0" borderId="75" xfId="67" applyNumberFormat="1" applyFont="1" applyFill="1" applyBorder="1" applyAlignment="1" applyProtection="1">
      <alignment vertical="center"/>
      <protection/>
    </xf>
    <xf numFmtId="166" fontId="1" fillId="0" borderId="99" xfId="67" applyNumberFormat="1" applyFont="1" applyFill="1" applyBorder="1" applyAlignment="1" applyProtection="1">
      <alignment vertical="center"/>
      <protection/>
    </xf>
    <xf numFmtId="166" fontId="1" fillId="0" borderId="100" xfId="67" applyNumberFormat="1" applyFont="1" applyFill="1" applyBorder="1" applyAlignment="1" applyProtection="1">
      <alignment vertical="center"/>
      <protection/>
    </xf>
    <xf numFmtId="1" fontId="1" fillId="0" borderId="47" xfId="67" applyNumberFormat="1" applyFont="1" applyFill="1" applyBorder="1" applyAlignment="1" applyProtection="1">
      <alignment vertical="center"/>
      <protection/>
    </xf>
    <xf numFmtId="1" fontId="1" fillId="0" borderId="30" xfId="67" applyNumberFormat="1" applyFont="1" applyFill="1" applyBorder="1" applyAlignment="1" applyProtection="1">
      <alignment vertical="center"/>
      <protection/>
    </xf>
    <xf numFmtId="1" fontId="1" fillId="0" borderId="49" xfId="67" applyNumberFormat="1" applyFont="1" applyFill="1" applyBorder="1" applyAlignment="1" applyProtection="1">
      <alignment vertical="center"/>
      <protection/>
    </xf>
    <xf numFmtId="1" fontId="78" fillId="0" borderId="47" xfId="67" applyNumberFormat="1" applyFont="1" applyFill="1" applyBorder="1" applyAlignment="1" applyProtection="1">
      <alignment vertical="center"/>
      <protection/>
    </xf>
    <xf numFmtId="166" fontId="1" fillId="0" borderId="101" xfId="67" applyNumberFormat="1" applyFont="1" applyFill="1" applyBorder="1" applyAlignment="1" applyProtection="1">
      <alignment horizontal="center" vertical="center"/>
      <protection/>
    </xf>
    <xf numFmtId="166" fontId="1" fillId="0" borderId="102" xfId="67" applyNumberFormat="1" applyFont="1" applyFill="1" applyBorder="1" applyAlignment="1" applyProtection="1">
      <alignment horizontal="center" vertical="center"/>
      <protection/>
    </xf>
    <xf numFmtId="166" fontId="1" fillId="0" borderId="103" xfId="67" applyNumberFormat="1" applyFont="1" applyFill="1" applyBorder="1" applyAlignment="1" applyProtection="1">
      <alignment horizontal="center" vertical="center"/>
      <protection/>
    </xf>
    <xf numFmtId="0" fontId="14" fillId="0" borderId="49" xfId="0" applyFont="1" applyBorder="1" applyAlignment="1" applyProtection="1">
      <alignment horizontal="center" vertical="center"/>
      <protection/>
    </xf>
    <xf numFmtId="166" fontId="1" fillId="0" borderId="47" xfId="67" applyNumberFormat="1" applyFont="1" applyFill="1" applyBorder="1" applyAlignment="1" applyProtection="1">
      <alignment horizontal="center" vertical="center"/>
      <protection/>
    </xf>
    <xf numFmtId="166" fontId="1" fillId="0" borderId="30" xfId="67" applyNumberFormat="1" applyFont="1" applyFill="1" applyBorder="1" applyAlignment="1" applyProtection="1">
      <alignment horizontal="center" vertical="center"/>
      <protection/>
    </xf>
    <xf numFmtId="166" fontId="1" fillId="0" borderId="49" xfId="67" applyNumberFormat="1" applyFont="1" applyFill="1" applyBorder="1" applyAlignment="1" applyProtection="1">
      <alignment horizontal="center" vertical="center"/>
      <protection/>
    </xf>
    <xf numFmtId="166" fontId="1" fillId="0" borderId="34" xfId="67" applyNumberFormat="1" applyFont="1" applyFill="1" applyBorder="1" applyAlignment="1" applyProtection="1">
      <alignment horizontal="center" vertical="center"/>
      <protection/>
    </xf>
    <xf numFmtId="166" fontId="1" fillId="0" borderId="28" xfId="67" applyNumberFormat="1" applyFont="1" applyFill="1" applyBorder="1" applyAlignment="1" applyProtection="1">
      <alignment horizontal="center" vertical="center"/>
      <protection/>
    </xf>
    <xf numFmtId="166" fontId="1" fillId="0" borderId="29" xfId="67" applyNumberFormat="1" applyFont="1" applyFill="1" applyBorder="1" applyAlignment="1" applyProtection="1">
      <alignment horizontal="center" vertical="center"/>
      <protection/>
    </xf>
    <xf numFmtId="166" fontId="1" fillId="0" borderId="104" xfId="67" applyNumberFormat="1" applyFont="1" applyFill="1" applyBorder="1" applyAlignment="1" applyProtection="1">
      <alignment horizontal="center" vertical="center"/>
      <protection/>
    </xf>
    <xf numFmtId="166" fontId="1" fillId="0" borderId="72" xfId="67" applyNumberFormat="1" applyFont="1" applyFill="1" applyBorder="1" applyAlignment="1" applyProtection="1">
      <alignment horizontal="center" vertical="center"/>
      <protection/>
    </xf>
    <xf numFmtId="166" fontId="1" fillId="0" borderId="57" xfId="67" applyNumberFormat="1" applyFont="1" applyFill="1" applyBorder="1" applyAlignment="1" applyProtection="1">
      <alignment horizontal="center" vertical="center"/>
      <protection/>
    </xf>
    <xf numFmtId="171" fontId="7" fillId="53" borderId="58" xfId="0" applyNumberFormat="1" applyFont="1" applyFill="1" applyBorder="1" applyAlignment="1" applyProtection="1">
      <alignment horizontal="left"/>
      <protection/>
    </xf>
    <xf numFmtId="171" fontId="7" fillId="53" borderId="89" xfId="0" applyNumberFormat="1" applyFont="1" applyFill="1" applyBorder="1" applyAlignment="1" applyProtection="1">
      <alignment horizontal="left"/>
      <protection/>
    </xf>
    <xf numFmtId="171" fontId="1" fillId="53" borderId="58" xfId="0" applyNumberFormat="1" applyFont="1" applyFill="1" applyBorder="1" applyAlignment="1" applyProtection="1">
      <alignment horizontal="left"/>
      <protection/>
    </xf>
    <xf numFmtId="171" fontId="1" fillId="53" borderId="89" xfId="0" applyNumberFormat="1" applyFont="1" applyFill="1" applyBorder="1" applyAlignment="1" applyProtection="1">
      <alignment horizontal="left"/>
      <protection/>
    </xf>
    <xf numFmtId="171" fontId="7" fillId="53" borderId="58" xfId="0" applyNumberFormat="1" applyFont="1" applyFill="1" applyBorder="1" applyAlignment="1" applyProtection="1">
      <alignment/>
      <protection/>
    </xf>
    <xf numFmtId="171" fontId="7" fillId="53" borderId="89" xfId="0" applyNumberFormat="1" applyFont="1" applyFill="1" applyBorder="1" applyAlignment="1" applyProtection="1">
      <alignment/>
      <protection/>
    </xf>
    <xf numFmtId="171" fontId="1" fillId="53" borderId="58" xfId="0" applyNumberFormat="1" applyFont="1" applyFill="1" applyBorder="1" applyAlignment="1" applyProtection="1">
      <alignment/>
      <protection/>
    </xf>
    <xf numFmtId="171" fontId="2" fillId="68" borderId="58" xfId="0" applyNumberFormat="1" applyFont="1" applyFill="1" applyBorder="1" applyAlignment="1" applyProtection="1">
      <alignment horizontal="left"/>
      <protection/>
    </xf>
    <xf numFmtId="171" fontId="2" fillId="68" borderId="89" xfId="0" applyNumberFormat="1" applyFont="1" applyFill="1" applyBorder="1" applyAlignment="1" applyProtection="1">
      <alignment horizontal="left"/>
      <protection/>
    </xf>
    <xf numFmtId="171" fontId="1" fillId="53" borderId="58" xfId="0" applyNumberFormat="1" applyFont="1" applyFill="1" applyBorder="1" applyAlignment="1" applyProtection="1">
      <alignment horizontal="left"/>
      <protection/>
    </xf>
    <xf numFmtId="171" fontId="1" fillId="53" borderId="89" xfId="0" applyNumberFormat="1" applyFont="1" applyFill="1" applyBorder="1" applyAlignment="1" applyProtection="1">
      <alignment horizontal="left"/>
      <protection/>
    </xf>
    <xf numFmtId="171" fontId="7" fillId="53" borderId="89" xfId="0" applyNumberFormat="1" applyFont="1" applyFill="1" applyBorder="1" applyAlignment="1" applyProtection="1">
      <alignment horizontal="left"/>
      <protection/>
    </xf>
    <xf numFmtId="171" fontId="7" fillId="53" borderId="58" xfId="0" applyNumberFormat="1" applyFont="1" applyFill="1" applyBorder="1" applyAlignment="1" applyProtection="1">
      <alignment horizontal="left"/>
      <protection/>
    </xf>
    <xf numFmtId="171" fontId="2" fillId="69" borderId="58" xfId="0" applyNumberFormat="1" applyFont="1" applyFill="1" applyBorder="1" applyAlignment="1" applyProtection="1">
      <alignment horizontal="left"/>
      <protection/>
    </xf>
    <xf numFmtId="171" fontId="2" fillId="69" borderId="89" xfId="0" applyNumberFormat="1" applyFont="1" applyFill="1" applyBorder="1" applyAlignment="1" applyProtection="1">
      <alignment horizontal="left"/>
      <protection/>
    </xf>
    <xf numFmtId="0" fontId="1" fillId="53" borderId="58" xfId="0" applyFont="1" applyFill="1" applyBorder="1" applyAlignment="1" applyProtection="1">
      <alignment horizontal="left"/>
      <protection/>
    </xf>
    <xf numFmtId="0" fontId="1" fillId="53" borderId="89" xfId="0" applyFont="1" applyFill="1" applyBorder="1" applyAlignment="1" applyProtection="1">
      <alignment horizontal="left"/>
      <protection/>
    </xf>
    <xf numFmtId="0" fontId="5" fillId="74" borderId="105" xfId="0" applyFont="1" applyFill="1" applyBorder="1" applyAlignment="1" applyProtection="1">
      <alignment vertical="center"/>
      <protection/>
    </xf>
    <xf numFmtId="0" fontId="5" fillId="74" borderId="106" xfId="0" applyFont="1" applyFill="1" applyBorder="1" applyAlignment="1" applyProtection="1">
      <alignment vertical="center"/>
      <protection/>
    </xf>
    <xf numFmtId="0" fontId="0" fillId="0" borderId="0" xfId="0" applyFont="1" applyAlignment="1" applyProtection="1">
      <alignment/>
      <protection/>
    </xf>
    <xf numFmtId="0" fontId="76" fillId="0" borderId="0" xfId="0" applyFont="1" applyAlignment="1" applyProtection="1">
      <alignment horizontal="justify"/>
      <protection/>
    </xf>
    <xf numFmtId="0" fontId="0" fillId="0" borderId="0" xfId="0" applyAlignment="1" applyProtection="1">
      <alignment/>
      <protection/>
    </xf>
    <xf numFmtId="0" fontId="76" fillId="0" borderId="0" xfId="0" applyFont="1" applyAlignment="1" applyProtection="1">
      <alignment/>
      <protection/>
    </xf>
    <xf numFmtId="173" fontId="7" fillId="0" borderId="30" xfId="67" applyNumberFormat="1" applyFont="1" applyFill="1" applyBorder="1" applyAlignment="1" applyProtection="1">
      <alignment vertical="center"/>
      <protection/>
    </xf>
    <xf numFmtId="171" fontId="7" fillId="48" borderId="30" xfId="0" applyNumberFormat="1" applyFont="1" applyFill="1" applyBorder="1" applyAlignment="1" applyProtection="1">
      <alignment/>
      <protection/>
    </xf>
    <xf numFmtId="171" fontId="2" fillId="13" borderId="32" xfId="0" applyNumberFormat="1" applyFont="1" applyFill="1" applyBorder="1" applyAlignment="1" applyProtection="1">
      <alignment horizontal="left"/>
      <protection/>
    </xf>
    <xf numFmtId="171" fontId="2" fillId="13" borderId="60" xfId="0" applyNumberFormat="1" applyFont="1" applyFill="1" applyBorder="1" applyAlignment="1" applyProtection="1">
      <alignment horizontal="left"/>
      <protection/>
    </xf>
    <xf numFmtId="173" fontId="1" fillId="0" borderId="30" xfId="67" applyNumberFormat="1" applyFont="1" applyFill="1" applyBorder="1" applyAlignment="1" applyProtection="1">
      <alignment vertical="center"/>
      <protection/>
    </xf>
    <xf numFmtId="171" fontId="1" fillId="48" borderId="32" xfId="0" applyNumberFormat="1" applyFont="1" applyFill="1" applyBorder="1" applyAlignment="1" applyProtection="1">
      <alignment horizontal="left"/>
      <protection/>
    </xf>
    <xf numFmtId="165" fontId="7" fillId="49" borderId="0" xfId="67" applyNumberFormat="1" applyFont="1" applyFill="1" applyBorder="1" applyAlignment="1" applyProtection="1">
      <alignment vertical="center"/>
      <protection/>
    </xf>
    <xf numFmtId="0" fontId="21" fillId="60" borderId="0" xfId="0" applyFont="1" applyFill="1" applyAlignment="1" applyProtection="1">
      <alignment/>
      <protection/>
    </xf>
    <xf numFmtId="0" fontId="21" fillId="60" borderId="0" xfId="0" applyFont="1" applyFill="1" applyAlignment="1" applyProtection="1">
      <alignment vertical="center"/>
      <protection/>
    </xf>
    <xf numFmtId="0" fontId="22" fillId="60" borderId="0" xfId="0" applyFont="1" applyFill="1" applyAlignment="1" applyProtection="1">
      <alignment vertical="center"/>
      <protection/>
    </xf>
    <xf numFmtId="0" fontId="22" fillId="60" borderId="0" xfId="0" applyFont="1" applyFill="1" applyAlignment="1" applyProtection="1">
      <alignment/>
      <protection/>
    </xf>
    <xf numFmtId="0" fontId="21" fillId="60" borderId="63" xfId="0" applyFont="1" applyFill="1" applyBorder="1" applyAlignment="1" applyProtection="1">
      <alignment horizontal="left" vertical="center"/>
      <protection/>
    </xf>
    <xf numFmtId="0" fontId="21" fillId="60" borderId="70" xfId="0" applyFont="1" applyFill="1" applyBorder="1" applyAlignment="1" applyProtection="1">
      <alignment horizontal="left" vertical="center" wrapText="1"/>
      <protection/>
    </xf>
    <xf numFmtId="0" fontId="21" fillId="60" borderId="69" xfId="0" applyFont="1" applyFill="1" applyBorder="1" applyAlignment="1" applyProtection="1">
      <alignment horizontal="left" vertical="center" wrapText="1"/>
      <protection/>
    </xf>
    <xf numFmtId="181" fontId="22" fillId="60" borderId="63" xfId="0" applyNumberFormat="1" applyFont="1" applyFill="1" applyBorder="1" applyAlignment="1" applyProtection="1">
      <alignment horizontal="right" vertical="center"/>
      <protection/>
    </xf>
    <xf numFmtId="181" fontId="22" fillId="60" borderId="107" xfId="0" applyNumberFormat="1" applyFont="1" applyFill="1" applyBorder="1" applyAlignment="1" applyProtection="1">
      <alignment horizontal="right" vertical="center"/>
      <protection/>
    </xf>
    <xf numFmtId="181" fontId="22" fillId="60" borderId="108" xfId="0" applyNumberFormat="1" applyFont="1" applyFill="1" applyBorder="1" applyAlignment="1" applyProtection="1">
      <alignment horizontal="right" vertical="center"/>
      <protection/>
    </xf>
    <xf numFmtId="181" fontId="22" fillId="60" borderId="71" xfId="0" applyNumberFormat="1" applyFont="1" applyFill="1" applyBorder="1" applyAlignment="1" applyProtection="1">
      <alignment horizontal="right" vertical="center"/>
      <protection/>
    </xf>
    <xf numFmtId="181" fontId="22" fillId="60" borderId="30" xfId="0" applyNumberFormat="1" applyFont="1" applyFill="1" applyBorder="1" applyAlignment="1" applyProtection="1">
      <alignment horizontal="right" vertical="center"/>
      <protection/>
    </xf>
    <xf numFmtId="9" fontId="21" fillId="60" borderId="63" xfId="0" applyNumberFormat="1" applyFont="1" applyFill="1" applyBorder="1" applyAlignment="1" applyProtection="1">
      <alignment horizontal="center" vertical="center"/>
      <protection/>
    </xf>
    <xf numFmtId="181" fontId="22" fillId="60" borderId="70" xfId="0" applyNumberFormat="1" applyFont="1" applyFill="1" applyBorder="1" applyAlignment="1" applyProtection="1">
      <alignment horizontal="right" vertical="center"/>
      <protection/>
    </xf>
    <xf numFmtId="181" fontId="22" fillId="60" borderId="64" xfId="0" applyNumberFormat="1" applyFont="1" applyFill="1" applyBorder="1" applyAlignment="1" applyProtection="1">
      <alignment horizontal="right" vertical="center"/>
      <protection/>
    </xf>
    <xf numFmtId="181" fontId="22" fillId="60" borderId="69" xfId="0" applyNumberFormat="1" applyFont="1" applyFill="1" applyBorder="1" applyAlignment="1" applyProtection="1">
      <alignment horizontal="right" vertical="center"/>
      <protection/>
    </xf>
    <xf numFmtId="181" fontId="23" fillId="60" borderId="63" xfId="0" applyNumberFormat="1" applyFont="1" applyFill="1" applyBorder="1" applyAlignment="1" applyProtection="1">
      <alignment/>
      <protection/>
    </xf>
    <xf numFmtId="181" fontId="22" fillId="60" borderId="109" xfId="0" applyNumberFormat="1" applyFont="1" applyFill="1" applyBorder="1" applyAlignment="1" applyProtection="1">
      <alignment horizontal="right" vertical="center"/>
      <protection/>
    </xf>
    <xf numFmtId="0" fontId="22" fillId="60" borderId="110" xfId="0" applyFont="1" applyFill="1" applyBorder="1" applyAlignment="1" applyProtection="1">
      <alignment horizontal="center" vertical="center"/>
      <protection/>
    </xf>
    <xf numFmtId="0" fontId="22" fillId="60" borderId="111" xfId="0" applyFont="1" applyFill="1" applyBorder="1" applyAlignment="1" applyProtection="1">
      <alignment horizontal="center" vertical="center"/>
      <protection/>
    </xf>
    <xf numFmtId="0" fontId="21" fillId="60" borderId="111" xfId="0" applyFont="1" applyFill="1" applyBorder="1" applyAlignment="1" applyProtection="1">
      <alignment horizontal="left" vertical="center"/>
      <protection/>
    </xf>
    <xf numFmtId="0" fontId="22" fillId="60" borderId="111" xfId="0" applyFont="1" applyFill="1" applyBorder="1" applyAlignment="1" applyProtection="1">
      <alignment horizontal="left" vertical="center"/>
      <protection/>
    </xf>
    <xf numFmtId="181" fontId="23" fillId="60" borderId="112" xfId="0" applyNumberFormat="1" applyFont="1" applyFill="1" applyBorder="1" applyAlignment="1" applyProtection="1">
      <alignment horizontal="right" vertical="center"/>
      <protection/>
    </xf>
    <xf numFmtId="9" fontId="21" fillId="60" borderId="111" xfId="0" applyNumberFormat="1" applyFont="1" applyFill="1" applyBorder="1" applyAlignment="1" applyProtection="1">
      <alignment horizontal="center" vertical="center"/>
      <protection/>
    </xf>
    <xf numFmtId="181" fontId="23" fillId="60" borderId="113" xfId="0" applyNumberFormat="1" applyFont="1" applyFill="1" applyBorder="1" applyAlignment="1" applyProtection="1">
      <alignment horizontal="right" vertical="center"/>
      <protection/>
    </xf>
    <xf numFmtId="0" fontId="22" fillId="60" borderId="0" xfId="0" applyFont="1" applyFill="1" applyAlignment="1" applyProtection="1">
      <alignment horizontal="center" vertical="center"/>
      <protection/>
    </xf>
    <xf numFmtId="0" fontId="86" fillId="0" borderId="0" xfId="0" applyFont="1" applyFill="1" applyBorder="1" applyAlignment="1" applyProtection="1">
      <alignment horizontal="center" vertical="center"/>
      <protection/>
    </xf>
    <xf numFmtId="0" fontId="22" fillId="60" borderId="0" xfId="0" applyFont="1" applyFill="1" applyBorder="1" applyAlignment="1" applyProtection="1">
      <alignment horizontal="center" vertical="center"/>
      <protection/>
    </xf>
    <xf numFmtId="0" fontId="21" fillId="60" borderId="0" xfId="0" applyFont="1" applyFill="1" applyBorder="1" applyAlignment="1" applyProtection="1">
      <alignment horizontal="left" vertical="center"/>
      <protection/>
    </xf>
    <xf numFmtId="0" fontId="22" fillId="60" borderId="0" xfId="0" applyFont="1" applyFill="1" applyBorder="1" applyAlignment="1" applyProtection="1">
      <alignment horizontal="left" vertical="center"/>
      <protection/>
    </xf>
    <xf numFmtId="181" fontId="23" fillId="60" borderId="0" xfId="0" applyNumberFormat="1" applyFont="1" applyFill="1" applyBorder="1" applyAlignment="1" applyProtection="1">
      <alignment horizontal="right" vertical="center"/>
      <protection/>
    </xf>
    <xf numFmtId="9" fontId="21" fillId="60" borderId="0" xfId="0" applyNumberFormat="1" applyFont="1" applyFill="1" applyBorder="1" applyAlignment="1" applyProtection="1">
      <alignment horizontal="center" vertical="center"/>
      <protection/>
    </xf>
    <xf numFmtId="0" fontId="21" fillId="60" borderId="0" xfId="0" applyFont="1" applyFill="1" applyBorder="1" applyAlignment="1" applyProtection="1">
      <alignment/>
      <protection/>
    </xf>
    <xf numFmtId="181" fontId="24" fillId="53" borderId="32" xfId="0" applyNumberFormat="1" applyFont="1" applyFill="1" applyBorder="1" applyAlignment="1" applyProtection="1">
      <alignment horizontal="center" vertical="center"/>
      <protection/>
    </xf>
    <xf numFmtId="181" fontId="24" fillId="53" borderId="90" xfId="0" applyNumberFormat="1" applyFont="1" applyFill="1" applyBorder="1" applyAlignment="1" applyProtection="1">
      <alignment horizontal="center" vertical="center"/>
      <protection/>
    </xf>
    <xf numFmtId="181" fontId="24" fillId="53" borderId="60" xfId="0" applyNumberFormat="1" applyFont="1" applyFill="1" applyBorder="1" applyAlignment="1" applyProtection="1">
      <alignment horizontal="center" vertical="center"/>
      <protection/>
    </xf>
    <xf numFmtId="181" fontId="0" fillId="60" borderId="30" xfId="0" applyNumberFormat="1" applyFont="1" applyFill="1" applyBorder="1" applyAlignment="1" applyProtection="1">
      <alignment horizontal="center" vertical="center"/>
      <protection/>
    </xf>
    <xf numFmtId="178" fontId="23" fillId="60" borderId="30" xfId="75" applyNumberFormat="1" applyFont="1" applyFill="1" applyBorder="1" applyAlignment="1" applyProtection="1">
      <alignment horizontal="center" vertical="center"/>
      <protection/>
    </xf>
    <xf numFmtId="181" fontId="22" fillId="0" borderId="0" xfId="0" applyNumberFormat="1" applyFont="1" applyFill="1" applyBorder="1" applyAlignment="1" applyProtection="1">
      <alignment/>
      <protection/>
    </xf>
    <xf numFmtId="0" fontId="21" fillId="60" borderId="63" xfId="0" applyFont="1" applyFill="1" applyBorder="1" applyAlignment="1" applyProtection="1">
      <alignment horizontal="center" vertical="center"/>
      <protection/>
    </xf>
    <xf numFmtId="0" fontId="21" fillId="60" borderId="70" xfId="0" applyFont="1" applyFill="1" applyBorder="1" applyAlignment="1" applyProtection="1">
      <alignment horizontal="left" vertical="center" wrapText="1"/>
      <protection/>
    </xf>
    <xf numFmtId="0" fontId="21" fillId="60" borderId="70" xfId="0" applyFont="1" applyFill="1" applyBorder="1" applyAlignment="1" applyProtection="1">
      <alignment horizontal="left" vertical="center"/>
      <protection/>
    </xf>
    <xf numFmtId="0" fontId="21" fillId="60" borderId="69" xfId="0" applyFont="1" applyFill="1" applyBorder="1" applyAlignment="1" applyProtection="1">
      <alignment horizontal="left" vertical="center"/>
      <protection/>
    </xf>
    <xf numFmtId="0" fontId="21" fillId="60" borderId="63" xfId="0" applyFont="1" applyFill="1" applyBorder="1" applyAlignment="1" applyProtection="1">
      <alignment vertical="center"/>
      <protection/>
    </xf>
    <xf numFmtId="181" fontId="22" fillId="60" borderId="63" xfId="0" applyNumberFormat="1" applyFont="1" applyFill="1" applyBorder="1" applyAlignment="1" applyProtection="1">
      <alignment vertical="center"/>
      <protection/>
    </xf>
    <xf numFmtId="177" fontId="22" fillId="60" borderId="63" xfId="60" applyNumberFormat="1" applyFont="1" applyFill="1" applyBorder="1" applyAlignment="1" applyProtection="1">
      <alignment horizontal="center" vertical="center"/>
      <protection/>
    </xf>
    <xf numFmtId="9" fontId="22" fillId="7" borderId="63" xfId="0" applyNumberFormat="1" applyFont="1" applyFill="1" applyBorder="1" applyAlignment="1" applyProtection="1">
      <alignment horizontal="center" vertical="center"/>
      <protection/>
    </xf>
    <xf numFmtId="181" fontId="22" fillId="7" borderId="63" xfId="0" applyNumberFormat="1" applyFont="1" applyFill="1" applyBorder="1" applyAlignment="1" applyProtection="1">
      <alignment horizontal="right" vertical="center"/>
      <protection/>
    </xf>
    <xf numFmtId="9" fontId="22" fillId="60" borderId="63" xfId="75" applyFont="1" applyFill="1" applyBorder="1" applyAlignment="1" applyProtection="1">
      <alignment horizontal="center" vertical="center"/>
      <protection/>
    </xf>
    <xf numFmtId="181" fontId="22" fillId="0" borderId="0" xfId="0" applyNumberFormat="1" applyFont="1" applyFill="1" applyBorder="1" applyAlignment="1" applyProtection="1">
      <alignment vertical="center"/>
      <protection/>
    </xf>
    <xf numFmtId="0" fontId="22" fillId="60" borderId="111" xfId="0" applyFont="1" applyFill="1" applyBorder="1" applyAlignment="1" applyProtection="1">
      <alignment/>
      <protection/>
    </xf>
    <xf numFmtId="181" fontId="22" fillId="60" borderId="111" xfId="0" applyNumberFormat="1" applyFont="1" applyFill="1" applyBorder="1" applyAlignment="1" applyProtection="1">
      <alignment/>
      <protection/>
    </xf>
    <xf numFmtId="9" fontId="22" fillId="60" borderId="111" xfId="0" applyNumberFormat="1" applyFont="1" applyFill="1" applyBorder="1" applyAlignment="1" applyProtection="1">
      <alignment horizontal="center" vertical="center"/>
      <protection/>
    </xf>
    <xf numFmtId="181" fontId="23" fillId="0" borderId="30" xfId="0" applyNumberFormat="1" applyFont="1" applyFill="1" applyBorder="1" applyAlignment="1" applyProtection="1">
      <alignment/>
      <protection/>
    </xf>
    <xf numFmtId="181" fontId="85" fillId="58" borderId="30" xfId="0" applyNumberFormat="1" applyFont="1" applyFill="1" applyBorder="1" applyAlignment="1" applyProtection="1">
      <alignment/>
      <protection/>
    </xf>
    <xf numFmtId="181" fontId="23" fillId="0" borderId="114" xfId="0" applyNumberFormat="1" applyFont="1" applyFill="1" applyBorder="1" applyAlignment="1" applyProtection="1">
      <alignment/>
      <protection/>
    </xf>
    <xf numFmtId="181" fontId="23" fillId="0" borderId="0" xfId="0" applyNumberFormat="1" applyFont="1" applyFill="1" applyBorder="1" applyAlignment="1" applyProtection="1">
      <alignment/>
      <protection/>
    </xf>
    <xf numFmtId="181" fontId="14" fillId="0" borderId="114" xfId="0" applyNumberFormat="1" applyFont="1" applyFill="1" applyBorder="1" applyAlignment="1" applyProtection="1">
      <alignment/>
      <protection/>
    </xf>
    <xf numFmtId="181" fontId="23" fillId="0" borderId="30" xfId="0" applyNumberFormat="1" applyFont="1" applyFill="1" applyBorder="1" applyAlignment="1" applyProtection="1">
      <alignment/>
      <protection/>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2" xfId="46"/>
    <cellStyle name="F3" xfId="47"/>
    <cellStyle name="F4" xfId="48"/>
    <cellStyle name="F5" xfId="49"/>
    <cellStyle name="F6" xfId="50"/>
    <cellStyle name="F7" xfId="51"/>
    <cellStyle name="F8" xfId="52"/>
    <cellStyle name="Hyperlink" xfId="53"/>
    <cellStyle name="Followed Hyperlink" xfId="54"/>
    <cellStyle name="Incorrecto" xfId="55"/>
    <cellStyle name="Comma" xfId="56"/>
    <cellStyle name="Comma [0]" xfId="57"/>
    <cellStyle name="Millares [0] 2" xfId="58"/>
    <cellStyle name="Millares 2" xfId="59"/>
    <cellStyle name="Millares 3" xfId="60"/>
    <cellStyle name="Millares 4" xfId="61"/>
    <cellStyle name="Millares 5" xfId="62"/>
    <cellStyle name="Millares 6" xfId="63"/>
    <cellStyle name="Millares 7" xfId="64"/>
    <cellStyle name="Millares 8" xfId="65"/>
    <cellStyle name="Millares 9" xfId="66"/>
    <cellStyle name="Currency" xfId="67"/>
    <cellStyle name="Currency [0]" xfId="68"/>
    <cellStyle name="Moneda 2" xfId="69"/>
    <cellStyle name="Neutral" xfId="70"/>
    <cellStyle name="Normal 2" xfId="71"/>
    <cellStyle name="Normal 3" xfId="72"/>
    <cellStyle name="Normal 4" xfId="73"/>
    <cellStyle name="Notas" xfId="74"/>
    <cellStyle name="Percent" xfId="75"/>
    <cellStyle name="Porcentual 2"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4</xdr:col>
      <xdr:colOff>742950</xdr:colOff>
      <xdr:row>12</xdr:row>
      <xdr:rowOff>76200</xdr:rowOff>
    </xdr:to>
    <xdr:sp fLocksText="0">
      <xdr:nvSpPr>
        <xdr:cNvPr id="1" name="Text 1"/>
        <xdr:cNvSpPr txBox="1">
          <a:spLocks noChangeArrowheads="1"/>
        </xdr:cNvSpPr>
      </xdr:nvSpPr>
      <xdr:spPr>
        <a:xfrm>
          <a:off x="38100" y="1143000"/>
          <a:ext cx="8077200" cy="895350"/>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20LUISA\A&#209;O%202017\TARIFAS\RECREATIVA\Ap%20_6_Remuneracion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ENDICE 6 - RECREATIVA"/>
      <sheetName val="APENDICE 6 - EDUCACIONAL"/>
    </sheetNames>
    <sheetDataSet>
      <sheetData sheetId="0">
        <row r="5">
          <cell r="J5">
            <v>0.037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5">
    <pageSetUpPr fitToPage="1"/>
  </sheetPr>
  <dimension ref="A1:IV37"/>
  <sheetViews>
    <sheetView showGridLines="0" zoomScalePageLayoutView="0" workbookViewId="0" topLeftCell="A1">
      <selection activeCell="C5" sqref="C5"/>
    </sheetView>
  </sheetViews>
  <sheetFormatPr defaultColWidth="11.42187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11.421875" style="1" customWidth="1"/>
  </cols>
  <sheetData>
    <row r="1" spans="1:256" s="4" customFormat="1" ht="13.5">
      <c r="A1" s="247" t="s">
        <v>0</v>
      </c>
      <c r="B1" s="247"/>
      <c r="C1" s="247"/>
      <c r="D1" s="247"/>
      <c r="E1" s="247"/>
      <c r="F1" s="3"/>
      <c r="G1" s="3"/>
      <c r="IK1" s="1"/>
      <c r="IL1" s="1"/>
      <c r="IM1" s="1"/>
      <c r="IN1" s="1"/>
      <c r="IO1" s="1"/>
      <c r="IP1" s="1"/>
      <c r="IQ1" s="1"/>
      <c r="IR1" s="1"/>
      <c r="IS1" s="1"/>
      <c r="IT1" s="1"/>
      <c r="IU1" s="1"/>
      <c r="IV1" s="1"/>
    </row>
    <row r="2" spans="1:256" s="4" customFormat="1" ht="15.75" customHeight="1">
      <c r="A2" s="247" t="s">
        <v>50</v>
      </c>
      <c r="B2" s="247"/>
      <c r="C2" s="247"/>
      <c r="D2" s="247"/>
      <c r="E2" s="247"/>
      <c r="F2" s="3"/>
      <c r="G2" s="3"/>
      <c r="IK2" s="1"/>
      <c r="IL2" s="1"/>
      <c r="IM2" s="1"/>
      <c r="IN2" s="1"/>
      <c r="IO2" s="1"/>
      <c r="IP2" s="1"/>
      <c r="IQ2" s="1"/>
      <c r="IR2" s="1"/>
      <c r="IS2" s="1"/>
      <c r="IT2" s="1"/>
      <c r="IU2" s="1"/>
      <c r="IV2" s="1"/>
    </row>
    <row r="3" spans="1:256" s="4" customFormat="1" ht="18" customHeight="1">
      <c r="A3" s="247" t="s">
        <v>51</v>
      </c>
      <c r="B3" s="247"/>
      <c r="C3" s="247"/>
      <c r="D3" s="247"/>
      <c r="E3" s="247"/>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248" t="s">
        <v>3</v>
      </c>
      <c r="B5" s="248"/>
      <c r="C5" s="46" t="str">
        <f>'Ap. 2 Ingresos C. Benef.'!$D$5</f>
        <v>DELBIENWILL</v>
      </c>
      <c r="D5" s="47"/>
      <c r="E5" s="1"/>
      <c r="F5" s="47"/>
      <c r="G5" s="1"/>
      <c r="IK5" s="1"/>
      <c r="IL5" s="1"/>
      <c r="IM5" s="1"/>
      <c r="IN5" s="1"/>
      <c r="IO5" s="1"/>
      <c r="IP5" s="1"/>
      <c r="IQ5" s="1"/>
      <c r="IR5" s="1"/>
      <c r="IS5" s="1"/>
      <c r="IT5" s="1"/>
      <c r="IU5" s="1"/>
      <c r="IV5" s="1"/>
    </row>
    <row r="6" spans="1:256" s="4" customFormat="1" ht="12" customHeight="1">
      <c r="A6" s="5"/>
      <c r="B6" s="7"/>
      <c r="C6" s="47"/>
      <c r="D6" s="47"/>
      <c r="E6" s="1"/>
      <c r="F6" s="47"/>
      <c r="G6" s="1"/>
      <c r="IK6" s="1"/>
      <c r="IL6" s="1"/>
      <c r="IM6" s="1"/>
      <c r="IN6" s="1"/>
      <c r="IO6" s="1"/>
      <c r="IP6" s="1"/>
      <c r="IQ6" s="1"/>
      <c r="IR6" s="1"/>
      <c r="IS6" s="1"/>
      <c r="IT6" s="1"/>
      <c r="IU6" s="1"/>
      <c r="IV6" s="1"/>
    </row>
    <row r="7" spans="1:256" s="4" customFormat="1" ht="12" customHeight="1">
      <c r="A7" s="5"/>
      <c r="B7" s="7"/>
      <c r="C7" s="47"/>
      <c r="D7" s="47"/>
      <c r="E7" s="1"/>
      <c r="F7" s="47"/>
      <c r="G7" s="1"/>
      <c r="IK7" s="1"/>
      <c r="IL7" s="1"/>
      <c r="IM7" s="1"/>
      <c r="IN7" s="1"/>
      <c r="IO7" s="1"/>
      <c r="IP7" s="1"/>
      <c r="IQ7" s="1"/>
      <c r="IR7" s="1"/>
      <c r="IS7" s="1"/>
      <c r="IT7" s="1"/>
      <c r="IU7" s="1"/>
      <c r="IV7" s="1"/>
    </row>
    <row r="8" spans="1:256" s="4" customFormat="1" ht="12" customHeight="1">
      <c r="A8" s="5"/>
      <c r="B8" s="7"/>
      <c r="C8" s="47"/>
      <c r="D8" s="47"/>
      <c r="E8" s="1"/>
      <c r="F8" s="47"/>
      <c r="G8" s="1"/>
      <c r="IK8" s="1"/>
      <c r="IL8" s="1"/>
      <c r="IM8" s="1"/>
      <c r="IN8" s="1"/>
      <c r="IO8" s="1"/>
      <c r="IP8" s="1"/>
      <c r="IQ8" s="1"/>
      <c r="IR8" s="1"/>
      <c r="IS8" s="1"/>
      <c r="IT8" s="1"/>
      <c r="IU8" s="1"/>
      <c r="IV8" s="1"/>
    </row>
    <row r="9" spans="1:256" s="4" customFormat="1" ht="12" customHeight="1">
      <c r="A9" s="5"/>
      <c r="B9" s="7"/>
      <c r="C9" s="47"/>
      <c r="D9" s="47"/>
      <c r="E9" s="1"/>
      <c r="F9" s="47"/>
      <c r="G9" s="1"/>
      <c r="IK9" s="1"/>
      <c r="IL9" s="1"/>
      <c r="IM9" s="1"/>
      <c r="IN9" s="1"/>
      <c r="IO9" s="1"/>
      <c r="IP9" s="1"/>
      <c r="IQ9" s="1"/>
      <c r="IR9" s="1"/>
      <c r="IS9" s="1"/>
      <c r="IT9" s="1"/>
      <c r="IU9" s="1"/>
      <c r="IV9" s="1"/>
    </row>
    <row r="10" spans="1:256" s="4" customFormat="1" ht="12" customHeight="1">
      <c r="A10" s="5"/>
      <c r="B10" s="7"/>
      <c r="C10" s="47"/>
      <c r="D10" s="47"/>
      <c r="E10" s="1"/>
      <c r="F10" s="47"/>
      <c r="G10" s="1"/>
      <c r="IK10" s="1"/>
      <c r="IL10" s="1"/>
      <c r="IM10" s="1"/>
      <c r="IN10" s="1"/>
      <c r="IO10" s="1"/>
      <c r="IP10" s="1"/>
      <c r="IQ10" s="1"/>
      <c r="IR10" s="1"/>
      <c r="IS10" s="1"/>
      <c r="IT10" s="1"/>
      <c r="IU10" s="1"/>
      <c r="IV10" s="1"/>
    </row>
    <row r="11" spans="1:256" s="4" customFormat="1" ht="12" customHeight="1">
      <c r="A11" s="5"/>
      <c r="B11" s="7"/>
      <c r="C11" s="47"/>
      <c r="D11" s="47"/>
      <c r="E11" s="1"/>
      <c r="F11" s="47"/>
      <c r="G11" s="1"/>
      <c r="IK11" s="1"/>
      <c r="IL11" s="1"/>
      <c r="IM11" s="1"/>
      <c r="IN11" s="1"/>
      <c r="IO11" s="1"/>
      <c r="IP11" s="1"/>
      <c r="IQ11" s="1"/>
      <c r="IR11" s="1"/>
      <c r="IS11" s="1"/>
      <c r="IT11" s="1"/>
      <c r="IU11" s="1"/>
      <c r="IV11" s="1"/>
    </row>
    <row r="12" spans="1:256" s="4" customFormat="1" ht="12" customHeight="1">
      <c r="A12" s="5"/>
      <c r="B12" s="7"/>
      <c r="C12" s="47"/>
      <c r="D12" s="47"/>
      <c r="E12" s="1"/>
      <c r="F12" s="47"/>
      <c r="G12" s="1"/>
      <c r="IK12" s="1"/>
      <c r="IL12" s="1"/>
      <c r="IM12" s="1"/>
      <c r="IN12" s="1"/>
      <c r="IO12" s="1"/>
      <c r="IP12" s="1"/>
      <c r="IQ12" s="1"/>
      <c r="IR12" s="1"/>
      <c r="IS12" s="1"/>
      <c r="IT12" s="1"/>
      <c r="IU12" s="1"/>
      <c r="IV12" s="1"/>
    </row>
    <row r="13" spans="1:256" s="4" customFormat="1" ht="12" customHeight="1">
      <c r="A13" s="48"/>
      <c r="B13" s="48"/>
      <c r="C13" s="48"/>
      <c r="D13" s="48"/>
      <c r="E13" s="48"/>
      <c r="F13" s="31"/>
      <c r="G13" s="31"/>
      <c r="H13" s="31"/>
      <c r="I13" s="31"/>
      <c r="J13" s="31"/>
      <c r="IK13" s="1"/>
      <c r="IL13" s="1"/>
      <c r="IM13" s="1"/>
      <c r="IN13" s="1"/>
      <c r="IO13" s="1"/>
      <c r="IP13" s="1"/>
      <c r="IQ13" s="1"/>
      <c r="IR13" s="1"/>
      <c r="IS13" s="1"/>
      <c r="IT13" s="1"/>
      <c r="IU13" s="1"/>
      <c r="IV13" s="1"/>
    </row>
    <row r="14" spans="1:256" s="20" customFormat="1" ht="12" customHeight="1">
      <c r="A14" s="49"/>
      <c r="B14" s="49"/>
      <c r="C14" s="50" t="s">
        <v>52</v>
      </c>
      <c r="D14" s="51"/>
      <c r="E14" s="52">
        <v>12</v>
      </c>
      <c r="F14" s="18"/>
      <c r="G14" s="19"/>
      <c r="IK14" s="27"/>
      <c r="IL14" s="27"/>
      <c r="IM14" s="27"/>
      <c r="IN14" s="27"/>
      <c r="IO14" s="27"/>
      <c r="IP14" s="27"/>
      <c r="IQ14" s="27"/>
      <c r="IR14" s="27"/>
      <c r="IS14" s="27"/>
      <c r="IT14" s="27"/>
      <c r="IU14" s="27"/>
      <c r="IV14" s="27"/>
    </row>
    <row r="15" spans="1:256" s="20" customFormat="1" ht="13.5" customHeight="1">
      <c r="A15" s="49"/>
      <c r="B15" s="49"/>
      <c r="C15" s="50" t="s">
        <v>53</v>
      </c>
      <c r="D15" s="51"/>
      <c r="E15" s="52">
        <v>10</v>
      </c>
      <c r="F15" s="18"/>
      <c r="G15" s="19"/>
      <c r="IK15" s="27"/>
      <c r="IL15" s="27"/>
      <c r="IM15" s="27"/>
      <c r="IN15" s="27"/>
      <c r="IO15" s="27"/>
      <c r="IP15" s="27"/>
      <c r="IQ15" s="27"/>
      <c r="IR15" s="27"/>
      <c r="IS15" s="27"/>
      <c r="IT15" s="27"/>
      <c r="IU15" s="27"/>
      <c r="IV15" s="27"/>
    </row>
    <row r="16" spans="1:256" s="20" customFormat="1" ht="13.5" customHeight="1">
      <c r="A16" s="49"/>
      <c r="B16" s="49"/>
      <c r="C16" s="53"/>
      <c r="D16" s="53"/>
      <c r="E16" s="54"/>
      <c r="F16" s="18"/>
      <c r="G16" s="19"/>
      <c r="IK16" s="27"/>
      <c r="IL16" s="27"/>
      <c r="IM16" s="27"/>
      <c r="IN16" s="27"/>
      <c r="IO16" s="27"/>
      <c r="IP16" s="27"/>
      <c r="IQ16" s="27"/>
      <c r="IR16" s="27"/>
      <c r="IS16" s="27"/>
      <c r="IT16" s="27"/>
      <c r="IU16" s="27"/>
      <c r="IV16" s="27"/>
    </row>
    <row r="17" spans="1:5" ht="13.5">
      <c r="A17" s="49"/>
      <c r="B17" s="49"/>
      <c r="C17" s="49"/>
      <c r="D17" s="49"/>
      <c r="E17" s="49"/>
    </row>
    <row r="18" spans="1:5" ht="27">
      <c r="A18" s="249" t="str">
        <f>'Ap. 5 Tarifado '!A8</f>
        <v>Centro Beneficio</v>
      </c>
      <c r="B18" s="249" t="str">
        <f>'Ap. 5 Tarifado '!B8</f>
        <v>Prestación [Unidad]</v>
      </c>
      <c r="C18" s="55" t="str">
        <f>'Ap. 5 Tarifado '!C8</f>
        <v>MATRICULA /MENSUALIDAD 2018</v>
      </c>
      <c r="D18" s="56" t="str">
        <f>'Ap. 5 Tarifado '!G8</f>
        <v>MATRICULA /MENSUALIDAD 2017</v>
      </c>
      <c r="E18" s="104" t="s">
        <v>54</v>
      </c>
    </row>
    <row r="19" spans="1:5" ht="41.25">
      <c r="A19" s="249">
        <f>'Ap. 5 Tarifado '!A9</f>
        <v>0</v>
      </c>
      <c r="B19" s="249">
        <f>'Ap. 5 Tarifado '!B9</f>
        <v>0</v>
      </c>
      <c r="C19" s="58" t="str">
        <f>'Ap. 5 Tarifado '!C9</f>
        <v>Personal Servicio Activo Armada y otras FFAA</v>
      </c>
      <c r="D19" s="58" t="str">
        <f>'Ap. 5 Tarifado '!G9</f>
        <v>Personal Servicio Activo Armada y otras FFAA</v>
      </c>
      <c r="E19" s="58" t="s">
        <v>55</v>
      </c>
    </row>
    <row r="20" spans="1:5" ht="13.5">
      <c r="A20" s="240" t="str">
        <f>'Ap. 5 Tarifado '!A10</f>
        <v>JARDIN INFANTIL "PEQUEÑOS COLONOS"</v>
      </c>
      <c r="B20" s="43" t="str">
        <f>'Ap. 5 Tarifado '!B10</f>
        <v>Jardín [Media Jornada]</v>
      </c>
      <c r="C20" s="44"/>
      <c r="D20" s="44"/>
      <c r="E20" s="44"/>
    </row>
    <row r="21" spans="1:5" ht="13.5">
      <c r="A21" s="241"/>
      <c r="B21" s="43" t="str">
        <f>'Ap. 5 Tarifado '!B11</f>
        <v>doble jornada</v>
      </c>
      <c r="C21" s="44"/>
      <c r="D21" s="44"/>
      <c r="E21" s="44"/>
    </row>
    <row r="22" spans="1:5" ht="12.75" customHeight="1">
      <c r="A22" s="242" t="s">
        <v>168</v>
      </c>
      <c r="B22" s="103" t="s">
        <v>22</v>
      </c>
      <c r="C22" s="99">
        <v>0</v>
      </c>
      <c r="D22" s="99">
        <v>0</v>
      </c>
      <c r="E22" s="100">
        <f>C22+D22*$E$15</f>
        <v>0</v>
      </c>
    </row>
    <row r="23" spans="1:5" ht="13.5">
      <c r="A23" s="243"/>
      <c r="B23" s="103" t="s">
        <v>172</v>
      </c>
      <c r="C23" s="99">
        <v>0</v>
      </c>
      <c r="D23" s="99">
        <v>0</v>
      </c>
      <c r="E23" s="100">
        <f>C23+D23*$E$15</f>
        <v>0</v>
      </c>
    </row>
    <row r="28" ht="13.5">
      <c r="A28" s="105"/>
    </row>
    <row r="29" ht="13.5">
      <c r="A29"/>
    </row>
    <row r="30" spans="1:3" ht="13.5">
      <c r="A30" s="244"/>
      <c r="B30" s="245"/>
      <c r="C30" s="246"/>
    </row>
    <row r="31" ht="13.5">
      <c r="A31" s="106"/>
    </row>
    <row r="32" ht="13.5">
      <c r="A32" s="29"/>
    </row>
    <row r="33" ht="13.5">
      <c r="A33" s="29"/>
    </row>
    <row r="34" ht="13.5">
      <c r="A34" s="29"/>
    </row>
    <row r="35" spans="4:6" ht="13.5">
      <c r="D35" s="4"/>
      <c r="E35" s="3"/>
      <c r="F35" s="3"/>
    </row>
    <row r="36" spans="4:6" ht="13.5">
      <c r="D36" s="4"/>
      <c r="E36" s="3"/>
      <c r="F36" s="3"/>
    </row>
    <row r="37" spans="4:6" ht="13.5">
      <c r="D37" s="4"/>
      <c r="E37" s="3"/>
      <c r="F37" s="3"/>
    </row>
  </sheetData>
  <sheetProtection selectLockedCells="1" selectUnlockedCells="1"/>
  <mergeCells count="9">
    <mergeCell ref="A20:A21"/>
    <mergeCell ref="A22:A23"/>
    <mergeCell ref="A30:C30"/>
    <mergeCell ref="A1:E1"/>
    <mergeCell ref="A2:E2"/>
    <mergeCell ref="A3:E3"/>
    <mergeCell ref="A5:B5"/>
    <mergeCell ref="A18:A19"/>
    <mergeCell ref="B18:B19"/>
  </mergeCells>
  <printOptions/>
  <pageMargins left="0.7480314960629921" right="0.7480314960629921" top="0.8267716535433072" bottom="0.9055118110236221" header="0.3937007874015748" footer="0.3937007874015748"/>
  <pageSetup fitToHeight="1" fitToWidth="1" horizontalDpi="300" verticalDpi="300" orientation="landscape" scale="95" r:id="rId2"/>
  <headerFooter alignWithMargins="0">
    <oddHeader>&amp;LNOV - 2012&amp;CDIRECTIVA D.B.S.A.
ORDINARIA&amp;R01-BS/0305/04</oddHeader>
    <oddFooter>&amp;LASISTENCIA
EDUCACIONAL JI Y SC&amp;C01-BS&amp;RPAG &amp;P</oddFooter>
  </headerFooter>
  <drawing r:id="rId1"/>
</worksheet>
</file>

<file path=xl/worksheets/sheet2.xml><?xml version="1.0" encoding="utf-8"?>
<worksheet xmlns="http://schemas.openxmlformats.org/spreadsheetml/2006/main" xmlns:r="http://schemas.openxmlformats.org/officeDocument/2006/relationships">
  <sheetPr codeName="Hoja2">
    <pageSetUpPr fitToPage="1"/>
  </sheetPr>
  <dimension ref="A1:IV38"/>
  <sheetViews>
    <sheetView showGridLines="0" tabSelected="1" zoomScale="80" zoomScaleNormal="80" workbookViewId="0" topLeftCell="A1">
      <selection activeCell="D5" sqref="D5:E5"/>
    </sheetView>
  </sheetViews>
  <sheetFormatPr defaultColWidth="11.421875" defaultRowHeight="12.75"/>
  <cols>
    <col min="1" max="1" width="15.7109375" style="1" customWidth="1"/>
    <col min="2" max="2" width="19.28125" style="1" customWidth="1"/>
    <col min="3" max="3" width="14.00390625" style="1" customWidth="1"/>
    <col min="4" max="7" width="17.8515625" style="1" customWidth="1"/>
    <col min="8" max="8" width="20.57421875" style="1" customWidth="1"/>
    <col min="9" max="9" width="17.8515625" style="1" bestFit="1" customWidth="1"/>
    <col min="10" max="10" width="14.28125" style="1" bestFit="1" customWidth="1"/>
    <col min="11" max="11" width="13.57421875" style="1" bestFit="1" customWidth="1"/>
    <col min="12" max="12" width="13.28125" style="1" bestFit="1" customWidth="1"/>
    <col min="13" max="13" width="12.140625" style="1" customWidth="1"/>
    <col min="14" max="14" width="10.7109375" style="1" bestFit="1" customWidth="1"/>
    <col min="15" max="15" width="18.57421875" style="1" customWidth="1"/>
    <col min="16" max="17" width="12.7109375" style="1" customWidth="1"/>
    <col min="18" max="18" width="11.140625" style="1" customWidth="1"/>
    <col min="19" max="16384" width="11.421875" style="1" customWidth="1"/>
  </cols>
  <sheetData>
    <row r="1" spans="1:18" s="4" customFormat="1" ht="13.5">
      <c r="A1" s="247">
        <v>8</v>
      </c>
      <c r="B1" s="247"/>
      <c r="C1" s="247"/>
      <c r="D1" s="247"/>
      <c r="E1" s="2"/>
      <c r="F1" s="2"/>
      <c r="G1" s="2"/>
      <c r="H1" s="2"/>
      <c r="I1" s="2"/>
      <c r="J1" s="2"/>
      <c r="K1" s="2"/>
      <c r="L1" s="2"/>
      <c r="M1" s="2"/>
      <c r="N1" s="2"/>
      <c r="O1" s="2"/>
      <c r="P1" s="3"/>
      <c r="Q1" s="3"/>
      <c r="R1" s="3"/>
    </row>
    <row r="2" spans="1:18" s="4" customFormat="1" ht="13.5">
      <c r="A2" s="247" t="s">
        <v>1</v>
      </c>
      <c r="B2" s="247"/>
      <c r="C2" s="247"/>
      <c r="D2" s="247"/>
      <c r="E2" s="2"/>
      <c r="F2" s="2"/>
      <c r="I2" s="143"/>
      <c r="J2" s="2"/>
      <c r="K2" s="2"/>
      <c r="L2" s="2"/>
      <c r="M2" s="2"/>
      <c r="N2" s="2"/>
      <c r="O2" s="2"/>
      <c r="P2" s="3"/>
      <c r="Q2" s="3"/>
      <c r="R2" s="3"/>
    </row>
    <row r="3" spans="1:18" s="4" customFormat="1" ht="13.5">
      <c r="A3" s="247" t="s">
        <v>2</v>
      </c>
      <c r="B3" s="247"/>
      <c r="C3" s="247"/>
      <c r="D3" s="247"/>
      <c r="E3" s="2"/>
      <c r="F3" s="2"/>
      <c r="I3" s="2"/>
      <c r="J3" s="2"/>
      <c r="K3" s="2"/>
      <c r="L3" s="2"/>
      <c r="M3" s="2"/>
      <c r="N3" s="2"/>
      <c r="O3" s="2"/>
      <c r="P3" s="3"/>
      <c r="Q3" s="3"/>
      <c r="R3" s="3"/>
    </row>
    <row r="4" spans="1:2" s="4" customFormat="1" ht="14.25" customHeight="1">
      <c r="A4" s="1"/>
      <c r="B4" s="1"/>
    </row>
    <row r="5" spans="1:256" s="4" customFormat="1" ht="12" customHeight="1">
      <c r="A5" s="1"/>
      <c r="B5" s="88" t="s">
        <v>3</v>
      </c>
      <c r="C5" s="89"/>
      <c r="D5" s="273" t="s">
        <v>169</v>
      </c>
      <c r="E5" s="274"/>
      <c r="F5" s="1"/>
      <c r="IV5" s="1"/>
    </row>
    <row r="6" spans="1:11" s="4" customFormat="1" ht="12" customHeight="1">
      <c r="A6" s="1"/>
      <c r="B6" s="1"/>
      <c r="C6" s="1"/>
      <c r="D6" s="1"/>
      <c r="E6" s="1"/>
      <c r="F6" s="1"/>
      <c r="G6" s="5"/>
      <c r="H6" s="7"/>
      <c r="I6" s="7"/>
      <c r="J6" s="8"/>
      <c r="K6" s="8"/>
    </row>
    <row r="7" ht="18" customHeight="1">
      <c r="A7" s="9" t="s">
        <v>4</v>
      </c>
    </row>
    <row r="8" spans="1:11" ht="13.5">
      <c r="A8" s="271" t="str">
        <f>$A$17</f>
        <v>Centro Beneficio</v>
      </c>
      <c r="B8" s="271"/>
      <c r="C8" s="271"/>
      <c r="D8" s="57" t="s">
        <v>5</v>
      </c>
      <c r="E8" s="57" t="s">
        <v>6</v>
      </c>
      <c r="F8" s="57" t="s">
        <v>7</v>
      </c>
      <c r="G8" s="57" t="s">
        <v>8</v>
      </c>
      <c r="H8" s="57" t="s">
        <v>9</v>
      </c>
      <c r="I8" s="57" t="s">
        <v>10</v>
      </c>
      <c r="J8" s="57" t="s">
        <v>11</v>
      </c>
      <c r="K8" s="10"/>
    </row>
    <row r="9" spans="1:11" ht="13.5">
      <c r="A9" s="272" t="str">
        <f>$A$19</f>
        <v>JARDIN INFANTIL "PEQUEÑOS COLONOS"</v>
      </c>
      <c r="B9" s="272"/>
      <c r="C9" s="272"/>
      <c r="D9" s="11">
        <f>L25</f>
        <v>2302700</v>
      </c>
      <c r="E9" s="11">
        <f>M25</f>
        <v>23027000</v>
      </c>
      <c r="F9" s="11">
        <f>N25</f>
        <v>25329700</v>
      </c>
      <c r="G9" s="11">
        <f>'Ap. 3 Costos Directos'!$H$91</f>
        <v>35948686.9811472</v>
      </c>
      <c r="H9" s="11">
        <f>'Ap. 4 Costos Indirectos'!$B$9</f>
        <v>3210724.7474</v>
      </c>
      <c r="I9" s="11">
        <f>SUM(G9:H9)</f>
        <v>39159411.7285472</v>
      </c>
      <c r="J9" s="111">
        <f>F9-I9</f>
        <v>-13829711.7285472</v>
      </c>
      <c r="K9" s="10"/>
    </row>
    <row r="10" spans="1:256" s="4" customFormat="1" ht="16.5" customHeight="1">
      <c r="A10" s="255" t="s">
        <v>170</v>
      </c>
      <c r="B10" s="255"/>
      <c r="C10" s="255"/>
      <c r="D10" s="12">
        <f>SUM(D9:D9)</f>
        <v>2302700</v>
      </c>
      <c r="E10" s="12">
        <f>SUM(E9:E9)</f>
        <v>23027000</v>
      </c>
      <c r="F10" s="12">
        <f>SUM(F9:F9)</f>
        <v>25329700</v>
      </c>
      <c r="G10" s="12">
        <f>SUM(G9:G9)</f>
        <v>35948686.9811472</v>
      </c>
      <c r="H10" s="12">
        <f>SUM(H9:H9)</f>
        <v>3210724.7474</v>
      </c>
      <c r="I10" s="109">
        <f>SUM(G10:H10)</f>
        <v>39159411.7285472</v>
      </c>
      <c r="J10" s="110">
        <f>J9</f>
        <v>-13829711.7285472</v>
      </c>
      <c r="K10" s="10"/>
      <c r="L10" s="10"/>
      <c r="IR10" s="1"/>
      <c r="IS10" s="1"/>
      <c r="IT10" s="1"/>
      <c r="IU10" s="1"/>
      <c r="IV10" s="1"/>
    </row>
    <row r="11" spans="1:256" s="16" customFormat="1" ht="16.5" customHeight="1">
      <c r="A11" s="13"/>
      <c r="B11" s="13"/>
      <c r="C11" s="13"/>
      <c r="D11" s="14"/>
      <c r="E11" s="14"/>
      <c r="F11" s="14"/>
      <c r="G11" s="14"/>
      <c r="H11" s="14"/>
      <c r="I11" s="112" t="s">
        <v>175</v>
      </c>
      <c r="J11" s="113">
        <v>0</v>
      </c>
      <c r="K11" s="14"/>
      <c r="L11" s="14"/>
      <c r="M11" s="15"/>
      <c r="N11" s="15"/>
      <c r="IT11" s="17"/>
      <c r="IU11" s="17"/>
      <c r="IV11" s="17"/>
    </row>
    <row r="12" spans="1:11" s="20" customFormat="1" ht="16.5" customHeight="1">
      <c r="A12" s="18"/>
      <c r="B12" s="18"/>
      <c r="C12" s="18"/>
      <c r="D12" s="19"/>
      <c r="E12" s="19"/>
      <c r="F12" s="19"/>
      <c r="G12" s="19"/>
      <c r="H12" s="19"/>
      <c r="I12" s="114" t="s">
        <v>176</v>
      </c>
      <c r="J12" s="149">
        <f>J10+J11</f>
        <v>-13829711.7285472</v>
      </c>
      <c r="K12" s="19"/>
    </row>
    <row r="13" spans="1:11" s="20" customFormat="1" ht="16.5" customHeight="1">
      <c r="A13" s="154" t="s">
        <v>179</v>
      </c>
      <c r="B13" s="155">
        <v>1.07</v>
      </c>
      <c r="C13" s="18"/>
      <c r="D13" s="145" t="s">
        <v>174</v>
      </c>
      <c r="E13" s="232">
        <f>31/38</f>
        <v>0.8157894736842105</v>
      </c>
      <c r="F13" s="19"/>
      <c r="G13" s="19"/>
      <c r="H13" s="19"/>
      <c r="I13" s="19"/>
      <c r="J13" s="19"/>
      <c r="K13" s="19"/>
    </row>
    <row r="14" spans="3:11" s="20" customFormat="1" ht="16.5" customHeight="1">
      <c r="C14" s="18"/>
      <c r="D14" s="19"/>
      <c r="E14" s="19"/>
      <c r="F14" s="19"/>
      <c r="G14" s="19"/>
      <c r="H14" s="19"/>
      <c r="I14" s="19"/>
      <c r="J14" s="19"/>
      <c r="K14" s="19"/>
    </row>
    <row r="15" spans="1:7" s="20" customFormat="1" ht="16.5" customHeight="1">
      <c r="A15" s="18"/>
      <c r="B15" s="18"/>
      <c r="C15" s="18"/>
      <c r="D15" s="19"/>
      <c r="E15" s="19"/>
      <c r="F15" s="19"/>
      <c r="G15" s="19"/>
    </row>
    <row r="16" spans="1:11" s="20" customFormat="1" ht="16.5" customHeight="1" thickBot="1">
      <c r="A16" s="21" t="s">
        <v>12</v>
      </c>
      <c r="B16" s="124"/>
      <c r="C16" s="124"/>
      <c r="D16" s="124"/>
      <c r="E16" s="124"/>
      <c r="F16" s="124"/>
      <c r="G16" s="124"/>
      <c r="H16" s="124"/>
      <c r="I16" s="124"/>
      <c r="J16" s="19"/>
      <c r="K16" s="19"/>
    </row>
    <row r="17" spans="1:16" ht="12.75" customHeight="1" thickBot="1">
      <c r="A17" s="256" t="s">
        <v>13</v>
      </c>
      <c r="B17" s="257" t="s">
        <v>14</v>
      </c>
      <c r="C17" s="259" t="s">
        <v>15</v>
      </c>
      <c r="D17" s="275" t="s">
        <v>16</v>
      </c>
      <c r="E17" s="276"/>
      <c r="F17" s="276"/>
      <c r="G17" s="277"/>
      <c r="H17" s="268" t="s">
        <v>17</v>
      </c>
      <c r="I17" s="269"/>
      <c r="J17" s="269"/>
      <c r="K17" s="270"/>
      <c r="L17" s="22"/>
      <c r="M17" s="22"/>
      <c r="N17" s="22"/>
      <c r="O17" s="22"/>
      <c r="P17" s="23"/>
    </row>
    <row r="18" spans="1:14" ht="48" customHeight="1" thickBot="1">
      <c r="A18" s="256"/>
      <c r="B18" s="258"/>
      <c r="C18" s="260"/>
      <c r="D18" s="150" t="s">
        <v>195</v>
      </c>
      <c r="E18" s="151" t="s">
        <v>196</v>
      </c>
      <c r="F18" s="141" t="s">
        <v>56</v>
      </c>
      <c r="G18" s="142" t="s">
        <v>18</v>
      </c>
      <c r="H18" s="150" t="s">
        <v>195</v>
      </c>
      <c r="I18" s="151" t="s">
        <v>196</v>
      </c>
      <c r="J18" s="141" t="s">
        <v>56</v>
      </c>
      <c r="K18" s="142" t="s">
        <v>18</v>
      </c>
      <c r="L18" s="130" t="s">
        <v>19</v>
      </c>
      <c r="M18" s="131" t="s">
        <v>20</v>
      </c>
      <c r="N18" s="132" t="s">
        <v>21</v>
      </c>
    </row>
    <row r="19" spans="1:14" ht="23.25" customHeight="1" thickBot="1">
      <c r="A19" s="261" t="s">
        <v>171</v>
      </c>
      <c r="B19" s="252" t="s">
        <v>22</v>
      </c>
      <c r="C19" s="136" t="s">
        <v>23</v>
      </c>
      <c r="D19" s="327">
        <v>56100</v>
      </c>
      <c r="E19" s="327">
        <v>67400</v>
      </c>
      <c r="F19" s="327">
        <v>107800</v>
      </c>
      <c r="G19" s="327">
        <v>130900</v>
      </c>
      <c r="H19" s="327">
        <f>D19</f>
        <v>56100</v>
      </c>
      <c r="I19" s="328">
        <f>E19</f>
        <v>67400</v>
      </c>
      <c r="J19" s="328">
        <f>F19</f>
        <v>107800</v>
      </c>
      <c r="K19" s="329">
        <f>G19</f>
        <v>130900</v>
      </c>
      <c r="L19" s="24"/>
      <c r="M19" s="24"/>
      <c r="N19" s="133"/>
    </row>
    <row r="20" spans="1:14" ht="26.25" customHeight="1">
      <c r="A20" s="262"/>
      <c r="B20" s="253"/>
      <c r="C20" s="137" t="s">
        <v>24</v>
      </c>
      <c r="D20" s="330">
        <v>4</v>
      </c>
      <c r="E20" s="331">
        <v>0</v>
      </c>
      <c r="F20" s="331">
        <v>0</v>
      </c>
      <c r="G20" s="332">
        <v>0</v>
      </c>
      <c r="H20" s="330">
        <v>4</v>
      </c>
      <c r="I20" s="331">
        <v>0</v>
      </c>
      <c r="J20" s="331">
        <v>0</v>
      </c>
      <c r="K20" s="332">
        <v>0</v>
      </c>
      <c r="L20" s="24"/>
      <c r="M20" s="24"/>
      <c r="N20" s="133"/>
    </row>
    <row r="21" spans="1:14" ht="26.25" customHeight="1" thickBot="1">
      <c r="A21" s="262"/>
      <c r="B21" s="254"/>
      <c r="C21" s="138" t="s">
        <v>25</v>
      </c>
      <c r="D21" s="125">
        <f>D19*D20</f>
        <v>224400</v>
      </c>
      <c r="E21" s="98">
        <f>E19*E20</f>
        <v>0</v>
      </c>
      <c r="F21" s="98">
        <f>F19*F20</f>
        <v>0</v>
      </c>
      <c r="G21" s="126">
        <f>G19*G20</f>
        <v>0</v>
      </c>
      <c r="H21" s="125">
        <f>H20*H19*10</f>
        <v>2244000</v>
      </c>
      <c r="I21" s="98">
        <f>I20*I19*10</f>
        <v>0</v>
      </c>
      <c r="J21" s="98">
        <f>J20*J19*10</f>
        <v>0</v>
      </c>
      <c r="K21" s="126">
        <f>K20*K19*10</f>
        <v>0</v>
      </c>
      <c r="L21" s="25">
        <f>SUM(D21:G21)</f>
        <v>224400</v>
      </c>
      <c r="M21" s="25">
        <f>SUM(H21:K21)</f>
        <v>2244000</v>
      </c>
      <c r="N21" s="134">
        <f>SUM(L21:M21)</f>
        <v>2468400</v>
      </c>
    </row>
    <row r="22" spans="1:14" ht="24" customHeight="1" thickBot="1">
      <c r="A22" s="262"/>
      <c r="B22" s="252" t="s">
        <v>271</v>
      </c>
      <c r="C22" s="136" t="s">
        <v>23</v>
      </c>
      <c r="D22" s="327">
        <v>73800</v>
      </c>
      <c r="E22" s="327">
        <v>88600</v>
      </c>
      <c r="F22" s="327">
        <v>132900</v>
      </c>
      <c r="G22" s="327">
        <v>159500</v>
      </c>
      <c r="H22" s="327">
        <f aca="true" t="shared" si="0" ref="H22:K23">D22</f>
        <v>73800</v>
      </c>
      <c r="I22" s="328">
        <f t="shared" si="0"/>
        <v>88600</v>
      </c>
      <c r="J22" s="328">
        <f t="shared" si="0"/>
        <v>132900</v>
      </c>
      <c r="K22" s="329">
        <f>G22</f>
        <v>159500</v>
      </c>
      <c r="L22" s="26"/>
      <c r="M22" s="26"/>
      <c r="N22" s="135"/>
    </row>
    <row r="23" spans="1:14" ht="25.5" customHeight="1">
      <c r="A23" s="262"/>
      <c r="B23" s="253"/>
      <c r="C23" s="137" t="s">
        <v>24</v>
      </c>
      <c r="D23" s="333">
        <v>26</v>
      </c>
      <c r="E23" s="331">
        <v>0</v>
      </c>
      <c r="F23" s="331">
        <v>0</v>
      </c>
      <c r="G23" s="332">
        <v>1</v>
      </c>
      <c r="H23" s="330">
        <f t="shared" si="0"/>
        <v>26</v>
      </c>
      <c r="I23" s="331">
        <f t="shared" si="0"/>
        <v>0</v>
      </c>
      <c r="J23" s="331">
        <f t="shared" si="0"/>
        <v>0</v>
      </c>
      <c r="K23" s="332">
        <f t="shared" si="0"/>
        <v>1</v>
      </c>
      <c r="L23" s="26"/>
      <c r="M23" s="26"/>
      <c r="N23" s="135"/>
    </row>
    <row r="24" spans="1:14" ht="26.25" customHeight="1" thickBot="1">
      <c r="A24" s="262"/>
      <c r="B24" s="254"/>
      <c r="C24" s="138" t="s">
        <v>25</v>
      </c>
      <c r="D24" s="125">
        <f>D23*D22</f>
        <v>1918800</v>
      </c>
      <c r="E24" s="98">
        <f>E23*E22</f>
        <v>0</v>
      </c>
      <c r="F24" s="98">
        <f>F23*F22</f>
        <v>0</v>
      </c>
      <c r="G24" s="126">
        <f>G23*G22</f>
        <v>159500</v>
      </c>
      <c r="H24" s="125">
        <f>H23*H22*10</f>
        <v>19188000</v>
      </c>
      <c r="I24" s="98">
        <f>I23*I22*10</f>
        <v>0</v>
      </c>
      <c r="J24" s="98">
        <f>J23*J22*10</f>
        <v>0</v>
      </c>
      <c r="K24" s="126">
        <f>K23*K22*10</f>
        <v>1595000</v>
      </c>
      <c r="L24" s="25">
        <f>SUM(D24:G24)</f>
        <v>2078300</v>
      </c>
      <c r="M24" s="25">
        <f>SUM(H24:K24)</f>
        <v>20783000</v>
      </c>
      <c r="N24" s="134">
        <f>SUM(L24:M24)</f>
        <v>22861300</v>
      </c>
    </row>
    <row r="25" spans="1:14" s="27" customFormat="1" ht="29.25" customHeight="1" thickBot="1">
      <c r="A25" s="263"/>
      <c r="B25" s="139" t="s">
        <v>26</v>
      </c>
      <c r="C25" s="140" t="s">
        <v>270</v>
      </c>
      <c r="D25" s="127">
        <f>D21+D24</f>
        <v>2143200</v>
      </c>
      <c r="E25" s="128">
        <f aca="true" t="shared" si="1" ref="E25:K25">E21+E24</f>
        <v>0</v>
      </c>
      <c r="F25" s="128">
        <f t="shared" si="1"/>
        <v>0</v>
      </c>
      <c r="G25" s="129">
        <f t="shared" si="1"/>
        <v>159500</v>
      </c>
      <c r="H25" s="127">
        <f t="shared" si="1"/>
        <v>21432000</v>
      </c>
      <c r="I25" s="128">
        <f t="shared" si="1"/>
        <v>0</v>
      </c>
      <c r="J25" s="128">
        <f t="shared" si="1"/>
        <v>0</v>
      </c>
      <c r="K25" s="129">
        <f t="shared" si="1"/>
        <v>1595000</v>
      </c>
      <c r="L25" s="128">
        <f>L21+L24</f>
        <v>2302700</v>
      </c>
      <c r="M25" s="128">
        <f>M21+M24</f>
        <v>23027000</v>
      </c>
      <c r="N25" s="129">
        <f>N21+N24</f>
        <v>25329700</v>
      </c>
    </row>
    <row r="28" ht="14.25" thickBot="1">
      <c r="D28" s="28"/>
    </row>
    <row r="29" spans="2:15" ht="42" thickBot="1">
      <c r="B29" s="158" t="s">
        <v>208</v>
      </c>
      <c r="C29" s="157" t="s">
        <v>195</v>
      </c>
      <c r="D29" s="152" t="s">
        <v>196</v>
      </c>
      <c r="E29" s="152" t="s">
        <v>56</v>
      </c>
      <c r="F29" s="156" t="s">
        <v>18</v>
      </c>
      <c r="H29" s="158" t="s">
        <v>209</v>
      </c>
      <c r="I29" s="157" t="s">
        <v>195</v>
      </c>
      <c r="J29" s="152" t="s">
        <v>196</v>
      </c>
      <c r="K29" s="152" t="s">
        <v>56</v>
      </c>
      <c r="L29" s="156" t="s">
        <v>18</v>
      </c>
      <c r="N29" s="250" t="s">
        <v>178</v>
      </c>
      <c r="O29" s="251"/>
    </row>
    <row r="30" spans="2:15" ht="13.5">
      <c r="B30" s="264" t="s">
        <v>22</v>
      </c>
      <c r="C30" s="334">
        <v>52400</v>
      </c>
      <c r="D30" s="335">
        <v>62900</v>
      </c>
      <c r="E30" s="335">
        <v>100700</v>
      </c>
      <c r="F30" s="336">
        <v>122300</v>
      </c>
      <c r="H30" s="264" t="s">
        <v>22</v>
      </c>
      <c r="I30" s="334">
        <f>C30*$B$13</f>
        <v>56068</v>
      </c>
      <c r="J30" s="334">
        <f>D30*$B$13</f>
        <v>67303</v>
      </c>
      <c r="K30" s="334">
        <f>E30*$B$13</f>
        <v>107749</v>
      </c>
      <c r="L30" s="334">
        <f>F30*$B$13</f>
        <v>130861.00000000001</v>
      </c>
      <c r="N30" s="160" t="s">
        <v>197</v>
      </c>
      <c r="O30" s="337">
        <v>8</v>
      </c>
    </row>
    <row r="31" spans="2:15" ht="13.5">
      <c r="B31" s="265"/>
      <c r="C31" s="338"/>
      <c r="D31" s="339"/>
      <c r="E31" s="339"/>
      <c r="F31" s="340"/>
      <c r="H31" s="265"/>
      <c r="I31" s="338"/>
      <c r="J31" s="338"/>
      <c r="K31" s="338"/>
      <c r="L31" s="338"/>
      <c r="N31" s="160" t="s">
        <v>198</v>
      </c>
      <c r="O31" s="337">
        <v>8</v>
      </c>
    </row>
    <row r="32" spans="2:15" ht="14.25" thickBot="1">
      <c r="B32" s="266"/>
      <c r="C32" s="341"/>
      <c r="D32" s="342"/>
      <c r="E32" s="342"/>
      <c r="F32" s="343"/>
      <c r="H32" s="266"/>
      <c r="I32" s="341"/>
      <c r="J32" s="341"/>
      <c r="K32" s="341"/>
      <c r="L32" s="341"/>
      <c r="N32" s="160" t="s">
        <v>199</v>
      </c>
      <c r="O32" s="162">
        <v>8</v>
      </c>
    </row>
    <row r="33" spans="2:15" ht="12.75" customHeight="1">
      <c r="B33" s="267" t="s">
        <v>177</v>
      </c>
      <c r="C33" s="344">
        <v>68900</v>
      </c>
      <c r="D33" s="345">
        <v>82800</v>
      </c>
      <c r="E33" s="345">
        <v>124200</v>
      </c>
      <c r="F33" s="346">
        <v>149000</v>
      </c>
      <c r="H33" s="267" t="s">
        <v>177</v>
      </c>
      <c r="I33" s="334">
        <f>C33*$B$13</f>
        <v>73723</v>
      </c>
      <c r="J33" s="334">
        <f>D33*$B$13</f>
        <v>88596</v>
      </c>
      <c r="K33" s="334">
        <f>E33*$B$13</f>
        <v>132894</v>
      </c>
      <c r="L33" s="334">
        <f>F33*$B$13</f>
        <v>159430</v>
      </c>
      <c r="N33" s="160" t="s">
        <v>200</v>
      </c>
      <c r="O33" s="162">
        <v>6</v>
      </c>
    </row>
    <row r="34" spans="2:15" ht="14.25" thickBot="1">
      <c r="B34" s="265"/>
      <c r="C34" s="338"/>
      <c r="D34" s="339"/>
      <c r="E34" s="339"/>
      <c r="F34" s="340"/>
      <c r="H34" s="265"/>
      <c r="I34" s="338"/>
      <c r="J34" s="338"/>
      <c r="K34" s="338"/>
      <c r="L34" s="338"/>
      <c r="N34" s="161" t="s">
        <v>180</v>
      </c>
      <c r="O34" s="163">
        <f>SUM(O30:O33)</f>
        <v>30</v>
      </c>
    </row>
    <row r="35" spans="2:15" ht="14.25" thickBot="1">
      <c r="B35" s="266"/>
      <c r="C35" s="341"/>
      <c r="D35" s="342"/>
      <c r="E35" s="342"/>
      <c r="F35" s="343"/>
      <c r="H35" s="266"/>
      <c r="I35" s="341"/>
      <c r="J35" s="341"/>
      <c r="K35" s="341"/>
      <c r="L35" s="341"/>
      <c r="O35" s="153"/>
    </row>
    <row r="36" spans="3:10" ht="13.5">
      <c r="C36" s="29"/>
      <c r="D36" s="29"/>
      <c r="H36" s="4"/>
      <c r="I36" s="3"/>
      <c r="J36" s="3"/>
    </row>
    <row r="37" spans="3:10" ht="13.5">
      <c r="C37" s="29"/>
      <c r="D37" s="29"/>
      <c r="H37" s="4"/>
      <c r="I37" s="3"/>
      <c r="J37" s="3"/>
    </row>
    <row r="38" spans="8:10" ht="13.5">
      <c r="H38" s="4"/>
      <c r="I38" s="3"/>
      <c r="J38" s="3"/>
    </row>
  </sheetData>
  <sheetProtection password="C581" sheet="1" objects="1" scenarios="1"/>
  <mergeCells count="36">
    <mergeCell ref="B30:B32"/>
    <mergeCell ref="B33:B35"/>
    <mergeCell ref="C30:C32"/>
    <mergeCell ref="D30:D32"/>
    <mergeCell ref="E30:E32"/>
    <mergeCell ref="F30:F32"/>
    <mergeCell ref="C33:C35"/>
    <mergeCell ref="D33:D35"/>
    <mergeCell ref="E33:E35"/>
    <mergeCell ref="F33:F35"/>
    <mergeCell ref="H30:H32"/>
    <mergeCell ref="H33:H35"/>
    <mergeCell ref="H17:K17"/>
    <mergeCell ref="A1:D1"/>
    <mergeCell ref="A2:D2"/>
    <mergeCell ref="A3:D3"/>
    <mergeCell ref="A8:C8"/>
    <mergeCell ref="A9:C9"/>
    <mergeCell ref="D5:E5"/>
    <mergeCell ref="D17:G17"/>
    <mergeCell ref="N29:O29"/>
    <mergeCell ref="B19:B21"/>
    <mergeCell ref="B22:B24"/>
    <mergeCell ref="A10:C10"/>
    <mergeCell ref="A17:A18"/>
    <mergeCell ref="B17:B18"/>
    <mergeCell ref="C17:C18"/>
    <mergeCell ref="A19:A25"/>
    <mergeCell ref="I30:I32"/>
    <mergeCell ref="J30:J32"/>
    <mergeCell ref="K30:K32"/>
    <mergeCell ref="L30:L32"/>
    <mergeCell ref="I33:I35"/>
    <mergeCell ref="J33:J35"/>
    <mergeCell ref="K33:K35"/>
    <mergeCell ref="L33:L35"/>
  </mergeCells>
  <printOptions/>
  <pageMargins left="0.7480314960629921" right="0.7480314960629921" top="0.8661417322834646" bottom="0.7086614173228347" header="0.4330708661417323" footer="0.4724409448818898"/>
  <pageSetup fitToHeight="2" fitToWidth="1" horizontalDpi="300" verticalDpi="300" orientation="landscape" scale="46" r:id="rId1"/>
  <headerFooter alignWithMargins="0">
    <oddHeader>&amp;LNOV - 2013&amp;CDIRECTIVA D.B.S.A.
ORDINARIA&amp;R01-BS/0305/04</oddHeader>
    <oddFooter>&amp;LASISTENCIA
EDUCACIONAL JI Y SC&amp;C01-BS&amp;RPAG &amp;P</oddFooter>
  </headerFooter>
  <ignoredErrors>
    <ignoredError sqref="H19:K19 H22:K23" unlockedFormula="1"/>
  </ignoredErrors>
</worksheet>
</file>

<file path=xl/worksheets/sheet3.xml><?xml version="1.0" encoding="utf-8"?>
<worksheet xmlns="http://schemas.openxmlformats.org/spreadsheetml/2006/main" xmlns:r="http://schemas.openxmlformats.org/officeDocument/2006/relationships">
  <sheetPr codeName="Hoja1">
    <pageSetUpPr fitToPage="1"/>
  </sheetPr>
  <dimension ref="A1:N111"/>
  <sheetViews>
    <sheetView showGridLines="0" zoomScale="90" zoomScaleNormal="90" workbookViewId="0" topLeftCell="A1">
      <selection activeCell="D5" sqref="D5:E5"/>
    </sheetView>
  </sheetViews>
  <sheetFormatPr defaultColWidth="11.421875" defaultRowHeight="12.75"/>
  <cols>
    <col min="1" max="1" width="19.28125" style="1" customWidth="1"/>
    <col min="2" max="2" width="21.140625" style="1" customWidth="1"/>
    <col min="3" max="3" width="59.57421875" style="1" customWidth="1"/>
    <col min="4" max="4" width="20.421875" style="1" customWidth="1"/>
    <col min="5" max="5" width="20.57421875" style="1" customWidth="1"/>
    <col min="6" max="6" width="12.140625" style="30" customWidth="1"/>
    <col min="7" max="8" width="18.140625" style="4" customWidth="1"/>
    <col min="9" max="9" width="13.8515625" style="1" bestFit="1" customWidth="1"/>
    <col min="10" max="16384" width="11.421875" style="1" customWidth="1"/>
  </cols>
  <sheetData>
    <row r="1" spans="2:8" ht="12.75">
      <c r="B1" s="247" t="s">
        <v>0</v>
      </c>
      <c r="C1" s="247"/>
      <c r="D1" s="247"/>
      <c r="E1" s="247"/>
      <c r="F1" s="247"/>
      <c r="G1" s="247"/>
      <c r="H1" s="1"/>
    </row>
    <row r="2" spans="2:8" ht="12.75">
      <c r="B2" s="247" t="s">
        <v>27</v>
      </c>
      <c r="C2" s="247"/>
      <c r="D2" s="247"/>
      <c r="E2" s="247"/>
      <c r="F2" s="247"/>
      <c r="G2" s="247"/>
      <c r="H2" s="1"/>
    </row>
    <row r="3" spans="2:8" ht="12.75">
      <c r="B3" s="247" t="s">
        <v>28</v>
      </c>
      <c r="C3" s="247"/>
      <c r="D3" s="247"/>
      <c r="E3" s="247"/>
      <c r="F3" s="247"/>
      <c r="G3" s="247"/>
      <c r="H3" s="1"/>
    </row>
    <row r="4" spans="2:3" ht="6.75" customHeight="1">
      <c r="B4" s="4"/>
      <c r="C4" s="4"/>
    </row>
    <row r="5" spans="2:8" s="85" customFormat="1" ht="15.75">
      <c r="B5" s="86" t="s">
        <v>29</v>
      </c>
      <c r="C5" s="86"/>
      <c r="D5" s="293" t="str">
        <f>'Ap. 2 Ingresos C. Benef.'!$D$5</f>
        <v>DELBIENWILL</v>
      </c>
      <c r="E5" s="294"/>
      <c r="F5" s="87"/>
      <c r="G5" s="87"/>
      <c r="H5" s="87"/>
    </row>
    <row r="6" spans="1:4" ht="15" customHeight="1">
      <c r="A6" s="84"/>
      <c r="B6" s="84"/>
      <c r="C6" s="298"/>
      <c r="D6" s="298"/>
    </row>
    <row r="7" spans="4:8" ht="12.75">
      <c r="D7" s="78" t="s">
        <v>30</v>
      </c>
      <c r="E7" s="295" t="s">
        <v>31</v>
      </c>
      <c r="F7" s="296"/>
      <c r="G7" s="79" t="s">
        <v>32</v>
      </c>
      <c r="H7" s="80" t="s">
        <v>33</v>
      </c>
    </row>
    <row r="8" spans="1:8" ht="25.5" customHeight="1" thickBot="1">
      <c r="A8" s="32" t="s">
        <v>34</v>
      </c>
      <c r="B8" s="297" t="s">
        <v>35</v>
      </c>
      <c r="C8" s="297"/>
      <c r="D8" s="81" t="s">
        <v>36</v>
      </c>
      <c r="E8" s="33" t="s">
        <v>37</v>
      </c>
      <c r="F8" s="33" t="s">
        <v>38</v>
      </c>
      <c r="G8" s="82" t="s">
        <v>39</v>
      </c>
      <c r="H8" s="83" t="s">
        <v>39</v>
      </c>
    </row>
    <row r="9" spans="1:8" ht="15.75" customHeight="1">
      <c r="A9" s="305" t="str">
        <f>'Ap. 2 Ingresos C. Benef.'!$A$19</f>
        <v>JARDIN INFANTIL "PEQUEÑOS COLONOS"</v>
      </c>
      <c r="B9" s="291" t="s">
        <v>114</v>
      </c>
      <c r="C9" s="292"/>
      <c r="D9" s="63">
        <f>SUM(D19:D20,D17,D11:D15)</f>
        <v>31198478.9811472</v>
      </c>
      <c r="E9" s="64">
        <f>SUM(E19:E20,E17,E11:E15)</f>
        <v>0</v>
      </c>
      <c r="F9" s="77"/>
      <c r="G9" s="64">
        <f>SUM(G19:G20,G17,G11:G15)</f>
        <v>0</v>
      </c>
      <c r="H9" s="65">
        <f>SUM(H19:H20,H17,H11:H15)</f>
        <v>31198478.9811472</v>
      </c>
    </row>
    <row r="10" spans="1:8" ht="12.75">
      <c r="A10" s="306"/>
      <c r="B10" s="278" t="s">
        <v>57</v>
      </c>
      <c r="C10" s="279"/>
      <c r="D10" s="288"/>
      <c r="E10" s="289"/>
      <c r="F10" s="289"/>
      <c r="G10" s="289"/>
      <c r="H10" s="290"/>
    </row>
    <row r="11" spans="1:14" ht="12.75">
      <c r="A11" s="306"/>
      <c r="B11" s="347" t="s">
        <v>58</v>
      </c>
      <c r="C11" s="348"/>
      <c r="D11" s="159">
        <f>'Ap.6 Remuneraciones'!Q10</f>
        <v>26982063.876</v>
      </c>
      <c r="E11" s="146">
        <v>0</v>
      </c>
      <c r="F11" s="147">
        <v>1</v>
      </c>
      <c r="G11" s="148">
        <f>E11*F11</f>
        <v>0</v>
      </c>
      <c r="H11" s="144">
        <f>G11+D11</f>
        <v>26982063.876</v>
      </c>
      <c r="I11" s="227"/>
      <c r="K11" s="108"/>
      <c r="L11" s="108"/>
      <c r="M11" s="108"/>
      <c r="N11" s="108"/>
    </row>
    <row r="12" spans="1:14" ht="12.75">
      <c r="A12" s="306"/>
      <c r="B12" s="347" t="s">
        <v>59</v>
      </c>
      <c r="C12" s="348"/>
      <c r="D12" s="159">
        <f>'Ap.6 Remuneraciones'!R10</f>
        <v>1260042.4663872</v>
      </c>
      <c r="E12" s="146">
        <v>0</v>
      </c>
      <c r="F12" s="147">
        <v>1</v>
      </c>
      <c r="G12" s="148">
        <f>E12*F12</f>
        <v>0</v>
      </c>
      <c r="H12" s="144">
        <f>G12+D12</f>
        <v>1260042.4663872</v>
      </c>
      <c r="K12" s="108"/>
      <c r="L12" s="108"/>
      <c r="M12" s="108"/>
      <c r="N12" s="108"/>
    </row>
    <row r="13" spans="1:14" ht="12.75">
      <c r="A13" s="306"/>
      <c r="B13" s="349" t="s">
        <v>60</v>
      </c>
      <c r="C13" s="350"/>
      <c r="D13" s="159">
        <v>0</v>
      </c>
      <c r="E13" s="146">
        <v>0</v>
      </c>
      <c r="F13" s="147">
        <v>1</v>
      </c>
      <c r="G13" s="148">
        <f>E13*F13</f>
        <v>0</v>
      </c>
      <c r="H13" s="144">
        <f>G13+D13</f>
        <v>0</v>
      </c>
      <c r="K13" s="108"/>
      <c r="L13" s="108"/>
      <c r="M13" s="108"/>
      <c r="N13" s="108"/>
    </row>
    <row r="14" spans="1:14" ht="12.75">
      <c r="A14" s="306"/>
      <c r="B14" s="347" t="s">
        <v>61</v>
      </c>
      <c r="C14" s="348"/>
      <c r="D14" s="159">
        <f>'Ap.6 Remuneraciones'!S10+'Ap.6 Remuneraciones'!T10</f>
        <v>1136552</v>
      </c>
      <c r="E14" s="146">
        <v>0</v>
      </c>
      <c r="F14" s="147">
        <v>1</v>
      </c>
      <c r="G14" s="148">
        <f>E14*F14</f>
        <v>0</v>
      </c>
      <c r="H14" s="144">
        <f>G14+D14</f>
        <v>1136552</v>
      </c>
      <c r="K14" s="108"/>
      <c r="L14" s="108"/>
      <c r="M14" s="108"/>
      <c r="N14" s="108"/>
    </row>
    <row r="15" spans="1:12" ht="12.75" customHeight="1">
      <c r="A15" s="306"/>
      <c r="B15" s="347" t="s">
        <v>129</v>
      </c>
      <c r="C15" s="348"/>
      <c r="D15" s="228">
        <v>1200000</v>
      </c>
      <c r="E15" s="36">
        <v>0</v>
      </c>
      <c r="F15" s="37">
        <v>1</v>
      </c>
      <c r="G15" s="35">
        <f>E15*F15</f>
        <v>0</v>
      </c>
      <c r="H15" s="229">
        <f>G15+D15</f>
        <v>1200000</v>
      </c>
      <c r="I15" s="108"/>
      <c r="J15" s="108"/>
      <c r="K15" s="108"/>
      <c r="L15" s="108"/>
    </row>
    <row r="16" spans="1:12" ht="12.75" customHeight="1">
      <c r="A16" s="306"/>
      <c r="B16" s="278" t="s">
        <v>62</v>
      </c>
      <c r="C16" s="279"/>
      <c r="D16" s="299"/>
      <c r="E16" s="300"/>
      <c r="F16" s="300"/>
      <c r="G16" s="300"/>
      <c r="H16" s="301"/>
      <c r="I16" s="108"/>
      <c r="J16" s="108"/>
      <c r="K16" s="108"/>
      <c r="L16" s="108"/>
    </row>
    <row r="17" spans="1:12" ht="12.75" customHeight="1">
      <c r="A17" s="306"/>
      <c r="B17" s="347" t="s">
        <v>63</v>
      </c>
      <c r="C17" s="348"/>
      <c r="D17" s="66">
        <f>D11*1%</f>
        <v>269820.63876</v>
      </c>
      <c r="E17" s="36">
        <v>0</v>
      </c>
      <c r="F17" s="37">
        <v>1</v>
      </c>
      <c r="G17" s="35">
        <f>E17*F17</f>
        <v>0</v>
      </c>
      <c r="H17" s="67">
        <f>G17+D17</f>
        <v>269820.63876</v>
      </c>
      <c r="I17" s="108"/>
      <c r="J17" s="226"/>
      <c r="K17" s="108"/>
      <c r="L17" s="108"/>
    </row>
    <row r="18" spans="1:12" ht="12.75" customHeight="1">
      <c r="A18" s="306"/>
      <c r="B18" s="278" t="s">
        <v>64</v>
      </c>
      <c r="C18" s="279"/>
      <c r="D18" s="299"/>
      <c r="E18" s="300"/>
      <c r="F18" s="300"/>
      <c r="G18" s="300"/>
      <c r="H18" s="301"/>
      <c r="I18" s="108"/>
      <c r="J18" s="108"/>
      <c r="K18" s="108"/>
      <c r="L18" s="108"/>
    </row>
    <row r="19" spans="1:11" ht="12.75" customHeight="1">
      <c r="A19" s="306"/>
      <c r="B19" s="351" t="s">
        <v>65</v>
      </c>
      <c r="C19" s="352"/>
      <c r="D19" s="66">
        <v>350000</v>
      </c>
      <c r="E19" s="36">
        <v>0</v>
      </c>
      <c r="F19" s="37">
        <v>1</v>
      </c>
      <c r="G19" s="35">
        <f>E19*F19</f>
        <v>0</v>
      </c>
      <c r="H19" s="67">
        <f>G19+D19</f>
        <v>350000</v>
      </c>
      <c r="I19" s="108"/>
      <c r="J19" s="108"/>
      <c r="K19" s="108"/>
    </row>
    <row r="20" spans="1:11" ht="12.75" customHeight="1">
      <c r="A20" s="306"/>
      <c r="B20" s="353" t="s">
        <v>66</v>
      </c>
      <c r="C20" s="352"/>
      <c r="D20" s="66">
        <v>0</v>
      </c>
      <c r="E20" s="36">
        <v>0</v>
      </c>
      <c r="F20" s="37">
        <v>1</v>
      </c>
      <c r="G20" s="35">
        <f>E20*F20</f>
        <v>0</v>
      </c>
      <c r="H20" s="67">
        <f>G20+D20</f>
        <v>0</v>
      </c>
      <c r="I20" s="108"/>
      <c r="J20" s="108"/>
      <c r="K20" s="108"/>
    </row>
    <row r="21" spans="1:11" ht="12.75" customHeight="1">
      <c r="A21" s="306"/>
      <c r="B21" s="286" t="s">
        <v>67</v>
      </c>
      <c r="C21" s="287"/>
      <c r="D21" s="68">
        <f>SUM(D23:D24,D26:D28,D30:D31,D33:D44,D46:D54,D56:D62,D64:D66,D68:D73,D75:D76,D78:D81,D83:D84)</f>
        <v>4439808</v>
      </c>
      <c r="E21" s="34">
        <f>SUM(E23:E24,E26:E28,E30:E31,E33:E44,E46:E54,E56:E62,E64:E66,E68:E73,E75:E76,E78:E81,E83:E84)</f>
        <v>34400</v>
      </c>
      <c r="F21" s="76"/>
      <c r="G21" s="34">
        <f>SUM(G23:G24,G26:G28,G30:G31,G33:G44,G46:G54,G56:G62,G64:G66,G68:G73,G75:G76,G78:G81,G83:G84)</f>
        <v>310400</v>
      </c>
      <c r="H21" s="69">
        <f>SUM(H23:H24,H26:H28,H30:H31,H33:H44,H46:H54,H56:H62,H64:H66,H68:H73,H75:H76,H78:H81,H83:H84)</f>
        <v>4750208</v>
      </c>
      <c r="I21" s="108"/>
      <c r="J21" s="108"/>
      <c r="K21" s="108"/>
    </row>
    <row r="22" spans="1:11" ht="12.75" customHeight="1">
      <c r="A22" s="306"/>
      <c r="B22" s="354" t="s">
        <v>68</v>
      </c>
      <c r="C22" s="355"/>
      <c r="D22" s="299"/>
      <c r="E22" s="300"/>
      <c r="F22" s="300"/>
      <c r="G22" s="300"/>
      <c r="H22" s="301"/>
      <c r="I22" s="108"/>
      <c r="J22" s="108"/>
      <c r="K22" s="108"/>
    </row>
    <row r="23" spans="1:11" ht="12.75" customHeight="1">
      <c r="A23" s="306"/>
      <c r="B23" s="349" t="s">
        <v>69</v>
      </c>
      <c r="C23" s="350"/>
      <c r="D23" s="66">
        <v>0</v>
      </c>
      <c r="E23" s="36">
        <v>0</v>
      </c>
      <c r="F23" s="37">
        <v>1</v>
      </c>
      <c r="G23" s="35">
        <f>E23*F23</f>
        <v>0</v>
      </c>
      <c r="H23" s="67">
        <f>G23+D23</f>
        <v>0</v>
      </c>
      <c r="I23" s="108"/>
      <c r="J23" s="108"/>
      <c r="K23" s="108"/>
    </row>
    <row r="24" spans="1:11" ht="12.75" customHeight="1">
      <c r="A24" s="306"/>
      <c r="B24" s="356" t="s">
        <v>116</v>
      </c>
      <c r="C24" s="357"/>
      <c r="D24" s="66">
        <v>236340</v>
      </c>
      <c r="E24" s="36">
        <v>0</v>
      </c>
      <c r="F24" s="37">
        <v>1</v>
      </c>
      <c r="G24" s="35">
        <f>E24*F24</f>
        <v>0</v>
      </c>
      <c r="H24" s="67">
        <f>G24+D24</f>
        <v>236340</v>
      </c>
      <c r="I24" s="108"/>
      <c r="J24" s="108"/>
      <c r="K24" s="108"/>
    </row>
    <row r="25" spans="1:11" ht="12.75" customHeight="1">
      <c r="A25" s="306"/>
      <c r="B25" s="354" t="s">
        <v>70</v>
      </c>
      <c r="C25" s="355"/>
      <c r="D25" s="299"/>
      <c r="E25" s="300"/>
      <c r="F25" s="300"/>
      <c r="G25" s="300"/>
      <c r="H25" s="301"/>
      <c r="I25" s="108"/>
      <c r="J25" s="108"/>
      <c r="K25" s="108"/>
    </row>
    <row r="26" spans="1:11" ht="12.75" customHeight="1">
      <c r="A26" s="306"/>
      <c r="B26" s="347" t="s">
        <v>115</v>
      </c>
      <c r="C26" s="348"/>
      <c r="D26" s="66">
        <v>0</v>
      </c>
      <c r="E26" s="36">
        <v>0</v>
      </c>
      <c r="F26" s="37">
        <v>1</v>
      </c>
      <c r="G26" s="35">
        <f>E26*F26</f>
        <v>0</v>
      </c>
      <c r="H26" s="67">
        <f>G26+D26</f>
        <v>0</v>
      </c>
      <c r="I26" s="108"/>
      <c r="J26" s="108"/>
      <c r="K26" s="108"/>
    </row>
    <row r="27" spans="1:11" ht="12.75" customHeight="1">
      <c r="A27" s="306"/>
      <c r="B27" s="347" t="s">
        <v>71</v>
      </c>
      <c r="C27" s="348"/>
      <c r="D27" s="66">
        <v>0</v>
      </c>
      <c r="E27" s="36">
        <v>28000</v>
      </c>
      <c r="F27" s="37">
        <v>4</v>
      </c>
      <c r="G27" s="35">
        <f>E27*F27</f>
        <v>112000</v>
      </c>
      <c r="H27" s="67">
        <f>G27+D27</f>
        <v>112000</v>
      </c>
      <c r="I27" s="226" t="s">
        <v>267</v>
      </c>
      <c r="J27" s="108"/>
      <c r="K27" s="108"/>
    </row>
    <row r="28" spans="1:11" ht="13.5" customHeight="1">
      <c r="A28" s="306"/>
      <c r="B28" s="347" t="s">
        <v>72</v>
      </c>
      <c r="C28" s="348"/>
      <c r="D28" s="66">
        <v>0</v>
      </c>
      <c r="E28" s="36">
        <v>0</v>
      </c>
      <c r="F28" s="37">
        <v>1</v>
      </c>
      <c r="G28" s="35">
        <f>E28*F28</f>
        <v>0</v>
      </c>
      <c r="H28" s="67">
        <f>G28+D28</f>
        <v>0</v>
      </c>
      <c r="I28" s="108"/>
      <c r="J28" s="108"/>
      <c r="K28" s="108"/>
    </row>
    <row r="29" spans="1:11" ht="12.75" customHeight="1">
      <c r="A29" s="306"/>
      <c r="B29" s="354" t="s">
        <v>73</v>
      </c>
      <c r="C29" s="355"/>
      <c r="D29" s="302"/>
      <c r="E29" s="303"/>
      <c r="F29" s="303"/>
      <c r="G29" s="303"/>
      <c r="H29" s="304"/>
      <c r="I29" s="108"/>
      <c r="J29" s="108"/>
      <c r="K29" s="108"/>
    </row>
    <row r="30" spans="1:8" ht="12.75" customHeight="1">
      <c r="A30" s="306"/>
      <c r="B30" s="349" t="s">
        <v>74</v>
      </c>
      <c r="C30" s="350"/>
      <c r="D30" s="66">
        <v>0</v>
      </c>
      <c r="E30" s="36">
        <v>0</v>
      </c>
      <c r="F30" s="37">
        <v>1</v>
      </c>
      <c r="G30" s="35">
        <f>E30*F30</f>
        <v>0</v>
      </c>
      <c r="H30" s="67">
        <f>G30+D30</f>
        <v>0</v>
      </c>
    </row>
    <row r="31" spans="1:8" ht="12.75">
      <c r="A31" s="306"/>
      <c r="B31" s="347" t="s">
        <v>75</v>
      </c>
      <c r="C31" s="348"/>
      <c r="D31" s="66">
        <v>0</v>
      </c>
      <c r="E31" s="36">
        <v>0</v>
      </c>
      <c r="F31" s="37">
        <v>1</v>
      </c>
      <c r="G31" s="35">
        <f>E31*F31</f>
        <v>0</v>
      </c>
      <c r="H31" s="67">
        <f>G31+D31</f>
        <v>0</v>
      </c>
    </row>
    <row r="32" spans="1:8" ht="12.75">
      <c r="A32" s="306"/>
      <c r="B32" s="354" t="s">
        <v>76</v>
      </c>
      <c r="C32" s="355"/>
      <c r="D32" s="299"/>
      <c r="E32" s="300"/>
      <c r="F32" s="300"/>
      <c r="G32" s="300"/>
      <c r="H32" s="301"/>
    </row>
    <row r="33" spans="1:8" ht="12.75">
      <c r="A33" s="306"/>
      <c r="B33" s="349" t="s">
        <v>128</v>
      </c>
      <c r="C33" s="350"/>
      <c r="D33" s="66">
        <f>108138-20000</f>
        <v>88138</v>
      </c>
      <c r="E33" s="36">
        <v>0</v>
      </c>
      <c r="F33" s="37">
        <v>1</v>
      </c>
      <c r="G33" s="35">
        <f>E33*F33</f>
        <v>0</v>
      </c>
      <c r="H33" s="67">
        <f aca="true" t="shared" si="0" ref="H33:H44">G33+D33</f>
        <v>88138</v>
      </c>
    </row>
    <row r="34" spans="1:8" ht="12.75">
      <c r="A34" s="306"/>
      <c r="B34" s="349" t="s">
        <v>77</v>
      </c>
      <c r="C34" s="350"/>
      <c r="D34" s="66">
        <v>242281</v>
      </c>
      <c r="E34" s="36">
        <v>0</v>
      </c>
      <c r="F34" s="37">
        <v>1</v>
      </c>
      <c r="G34" s="35">
        <f aca="true" t="shared" si="1" ref="G34:G44">E34*F34</f>
        <v>0</v>
      </c>
      <c r="H34" s="67">
        <f t="shared" si="0"/>
        <v>242281</v>
      </c>
    </row>
    <row r="35" spans="1:8" ht="12.75">
      <c r="A35" s="306"/>
      <c r="B35" s="356" t="s">
        <v>131</v>
      </c>
      <c r="C35" s="357"/>
      <c r="D35" s="66">
        <v>0</v>
      </c>
      <c r="E35" s="36">
        <v>0</v>
      </c>
      <c r="F35" s="37">
        <v>1</v>
      </c>
      <c r="G35" s="35">
        <f t="shared" si="1"/>
        <v>0</v>
      </c>
      <c r="H35" s="67">
        <f t="shared" si="0"/>
        <v>0</v>
      </c>
    </row>
    <row r="36" spans="1:8" ht="12.75">
      <c r="A36" s="306"/>
      <c r="B36" s="349" t="s">
        <v>167</v>
      </c>
      <c r="C36" s="350"/>
      <c r="D36" s="66">
        <v>0</v>
      </c>
      <c r="E36" s="36">
        <v>0</v>
      </c>
      <c r="F36" s="37">
        <v>1</v>
      </c>
      <c r="G36" s="35">
        <f t="shared" si="1"/>
        <v>0</v>
      </c>
      <c r="H36" s="67">
        <f t="shared" si="0"/>
        <v>0</v>
      </c>
    </row>
    <row r="37" spans="1:8" ht="12.75">
      <c r="A37" s="306"/>
      <c r="B37" s="349" t="s">
        <v>78</v>
      </c>
      <c r="C37" s="350"/>
      <c r="D37" s="66">
        <v>0</v>
      </c>
      <c r="E37" s="36">
        <v>0</v>
      </c>
      <c r="F37" s="37">
        <v>1</v>
      </c>
      <c r="G37" s="35">
        <f t="shared" si="1"/>
        <v>0</v>
      </c>
      <c r="H37" s="67">
        <f t="shared" si="0"/>
        <v>0</v>
      </c>
    </row>
    <row r="38" spans="1:8" ht="12.75">
      <c r="A38" s="306"/>
      <c r="B38" s="356" t="s">
        <v>79</v>
      </c>
      <c r="C38" s="357"/>
      <c r="D38" s="66">
        <v>14989</v>
      </c>
      <c r="E38" s="36">
        <v>0</v>
      </c>
      <c r="F38" s="37">
        <v>1</v>
      </c>
      <c r="G38" s="35">
        <f t="shared" si="1"/>
        <v>0</v>
      </c>
      <c r="H38" s="67">
        <f t="shared" si="0"/>
        <v>14989</v>
      </c>
    </row>
    <row r="39" spans="1:8" ht="12.75">
      <c r="A39" s="306"/>
      <c r="B39" s="349" t="s">
        <v>117</v>
      </c>
      <c r="C39" s="350"/>
      <c r="D39" s="66">
        <v>85927</v>
      </c>
      <c r="E39" s="36">
        <v>0</v>
      </c>
      <c r="F39" s="37">
        <v>1</v>
      </c>
      <c r="G39" s="35">
        <f t="shared" si="1"/>
        <v>0</v>
      </c>
      <c r="H39" s="67">
        <f t="shared" si="0"/>
        <v>85927</v>
      </c>
    </row>
    <row r="40" spans="1:8" ht="12.75">
      <c r="A40" s="306"/>
      <c r="B40" s="349" t="s">
        <v>122</v>
      </c>
      <c r="C40" s="350"/>
      <c r="D40" s="66">
        <v>14713</v>
      </c>
      <c r="E40" s="36">
        <v>0</v>
      </c>
      <c r="F40" s="37">
        <v>1</v>
      </c>
      <c r="G40" s="35">
        <f t="shared" si="1"/>
        <v>0</v>
      </c>
      <c r="H40" s="67">
        <f t="shared" si="0"/>
        <v>14713</v>
      </c>
    </row>
    <row r="41" spans="1:8" ht="12.75">
      <c r="A41" s="306"/>
      <c r="B41" s="349" t="s">
        <v>80</v>
      </c>
      <c r="C41" s="350"/>
      <c r="D41" s="66">
        <v>472842</v>
      </c>
      <c r="E41" s="36">
        <v>0</v>
      </c>
      <c r="F41" s="37">
        <v>1</v>
      </c>
      <c r="G41" s="35">
        <f t="shared" si="1"/>
        <v>0</v>
      </c>
      <c r="H41" s="67">
        <f t="shared" si="0"/>
        <v>472842</v>
      </c>
    </row>
    <row r="42" spans="1:8" ht="12.75">
      <c r="A42" s="306"/>
      <c r="B42" s="349" t="s">
        <v>81</v>
      </c>
      <c r="C42" s="350"/>
      <c r="D42" s="66">
        <v>374779</v>
      </c>
      <c r="E42" s="36">
        <v>0</v>
      </c>
      <c r="F42" s="37">
        <v>1</v>
      </c>
      <c r="G42" s="35">
        <f t="shared" si="1"/>
        <v>0</v>
      </c>
      <c r="H42" s="67">
        <f t="shared" si="0"/>
        <v>374779</v>
      </c>
    </row>
    <row r="43" spans="1:8" ht="12.75">
      <c r="A43" s="306"/>
      <c r="B43" s="349" t="s">
        <v>82</v>
      </c>
      <c r="C43" s="350"/>
      <c r="D43" s="66">
        <f>300000-78591</f>
        <v>221409</v>
      </c>
      <c r="E43" s="36">
        <v>0</v>
      </c>
      <c r="F43" s="37">
        <v>1</v>
      </c>
      <c r="G43" s="35">
        <f t="shared" si="1"/>
        <v>0</v>
      </c>
      <c r="H43" s="67">
        <f t="shared" si="0"/>
        <v>221409</v>
      </c>
    </row>
    <row r="44" spans="1:8" ht="12.75">
      <c r="A44" s="306"/>
      <c r="B44" s="349" t="s">
        <v>118</v>
      </c>
      <c r="C44" s="350"/>
      <c r="D44" s="66">
        <v>282478</v>
      </c>
      <c r="E44" s="36">
        <v>0</v>
      </c>
      <c r="F44" s="37">
        <v>1</v>
      </c>
      <c r="G44" s="35">
        <f t="shared" si="1"/>
        <v>0</v>
      </c>
      <c r="H44" s="67">
        <f t="shared" si="0"/>
        <v>282478</v>
      </c>
    </row>
    <row r="45" spans="1:8" s="4" customFormat="1" ht="12.75">
      <c r="A45" s="306"/>
      <c r="B45" s="354" t="s">
        <v>83</v>
      </c>
      <c r="C45" s="355"/>
      <c r="D45" s="299"/>
      <c r="E45" s="300"/>
      <c r="F45" s="300"/>
      <c r="G45" s="300"/>
      <c r="H45" s="301"/>
    </row>
    <row r="46" spans="1:8" s="4" customFormat="1" ht="12.75">
      <c r="A46" s="306"/>
      <c r="B46" s="347" t="s">
        <v>130</v>
      </c>
      <c r="C46" s="348"/>
      <c r="D46" s="66">
        <v>535585</v>
      </c>
      <c r="E46" s="36">
        <v>0</v>
      </c>
      <c r="F46" s="38">
        <v>1</v>
      </c>
      <c r="G46" s="35">
        <f>E46*F46</f>
        <v>0</v>
      </c>
      <c r="H46" s="67">
        <f aca="true" t="shared" si="2" ref="H46:H54">G46+D46</f>
        <v>535585</v>
      </c>
    </row>
    <row r="47" spans="1:8" ht="12.75">
      <c r="A47" s="306"/>
      <c r="B47" s="347" t="s">
        <v>40</v>
      </c>
      <c r="C47" s="348"/>
      <c r="D47" s="66">
        <v>208858</v>
      </c>
      <c r="E47" s="36">
        <v>0</v>
      </c>
      <c r="F47" s="37">
        <v>1</v>
      </c>
      <c r="G47" s="35">
        <f aca="true" t="shared" si="3" ref="G47:G54">E47*F47</f>
        <v>0</v>
      </c>
      <c r="H47" s="67">
        <f t="shared" si="2"/>
        <v>208858</v>
      </c>
    </row>
    <row r="48" spans="1:8" ht="12.75">
      <c r="A48" s="306"/>
      <c r="B48" s="347" t="s">
        <v>41</v>
      </c>
      <c r="C48" s="348"/>
      <c r="D48" s="66">
        <v>84417</v>
      </c>
      <c r="E48" s="36">
        <v>0</v>
      </c>
      <c r="F48" s="37">
        <v>1</v>
      </c>
      <c r="G48" s="35">
        <f t="shared" si="3"/>
        <v>0</v>
      </c>
      <c r="H48" s="67">
        <f t="shared" si="2"/>
        <v>84417</v>
      </c>
    </row>
    <row r="49" spans="1:8" ht="12.75">
      <c r="A49" s="306"/>
      <c r="B49" s="347" t="s">
        <v>84</v>
      </c>
      <c r="C49" s="348"/>
      <c r="D49" s="66">
        <v>0</v>
      </c>
      <c r="E49" s="36">
        <v>0</v>
      </c>
      <c r="F49" s="37">
        <v>1</v>
      </c>
      <c r="G49" s="35">
        <f t="shared" si="3"/>
        <v>0</v>
      </c>
      <c r="H49" s="67">
        <f t="shared" si="2"/>
        <v>0</v>
      </c>
    </row>
    <row r="50" spans="1:8" ht="12.75">
      <c r="A50" s="306"/>
      <c r="B50" s="347" t="s">
        <v>85</v>
      </c>
      <c r="C50" s="348"/>
      <c r="D50" s="66">
        <v>35234</v>
      </c>
      <c r="E50" s="36">
        <v>0</v>
      </c>
      <c r="F50" s="37">
        <v>1</v>
      </c>
      <c r="G50" s="35">
        <f t="shared" si="3"/>
        <v>0</v>
      </c>
      <c r="H50" s="67">
        <f t="shared" si="2"/>
        <v>35234</v>
      </c>
    </row>
    <row r="51" spans="1:8" ht="12.75">
      <c r="A51" s="306"/>
      <c r="B51" s="347" t="s">
        <v>86</v>
      </c>
      <c r="C51" s="348"/>
      <c r="D51" s="66">
        <v>0</v>
      </c>
      <c r="E51" s="36">
        <v>0</v>
      </c>
      <c r="F51" s="37">
        <v>1</v>
      </c>
      <c r="G51" s="35">
        <f t="shared" si="3"/>
        <v>0</v>
      </c>
      <c r="H51" s="67">
        <f t="shared" si="2"/>
        <v>0</v>
      </c>
    </row>
    <row r="52" spans="1:8" ht="12.75">
      <c r="A52" s="306"/>
      <c r="B52" s="347" t="s">
        <v>87</v>
      </c>
      <c r="C52" s="348"/>
      <c r="D52" s="66">
        <v>600000</v>
      </c>
      <c r="E52" s="36">
        <v>0</v>
      </c>
      <c r="F52" s="37">
        <v>1</v>
      </c>
      <c r="G52" s="35">
        <f t="shared" si="3"/>
        <v>0</v>
      </c>
      <c r="H52" s="67">
        <f t="shared" si="2"/>
        <v>600000</v>
      </c>
    </row>
    <row r="53" spans="1:8" ht="12.75">
      <c r="A53" s="306"/>
      <c r="B53" s="347" t="s">
        <v>88</v>
      </c>
      <c r="C53" s="348"/>
      <c r="D53" s="66">
        <v>0</v>
      </c>
      <c r="E53" s="36">
        <v>0</v>
      </c>
      <c r="F53" s="37">
        <v>1</v>
      </c>
      <c r="G53" s="35">
        <f t="shared" si="3"/>
        <v>0</v>
      </c>
      <c r="H53" s="67">
        <f t="shared" si="2"/>
        <v>0</v>
      </c>
    </row>
    <row r="54" spans="1:8" ht="12.75">
      <c r="A54" s="306"/>
      <c r="B54" s="347" t="s">
        <v>89</v>
      </c>
      <c r="C54" s="348"/>
      <c r="D54" s="66">
        <v>0</v>
      </c>
      <c r="E54" s="36">
        <v>0</v>
      </c>
      <c r="F54" s="37">
        <v>1</v>
      </c>
      <c r="G54" s="35">
        <f t="shared" si="3"/>
        <v>0</v>
      </c>
      <c r="H54" s="67">
        <f t="shared" si="2"/>
        <v>0</v>
      </c>
    </row>
    <row r="55" spans="1:8" ht="12.75">
      <c r="A55" s="306"/>
      <c r="B55" s="278" t="s">
        <v>90</v>
      </c>
      <c r="C55" s="279"/>
      <c r="D55" s="299"/>
      <c r="E55" s="300"/>
      <c r="F55" s="300"/>
      <c r="G55" s="300"/>
      <c r="H55" s="301"/>
    </row>
    <row r="56" spans="1:8" ht="12.75">
      <c r="A56" s="306"/>
      <c r="B56" s="349" t="s">
        <v>91</v>
      </c>
      <c r="C56" s="350"/>
      <c r="D56" s="66">
        <v>600000</v>
      </c>
      <c r="E56" s="36">
        <v>0</v>
      </c>
      <c r="F56" s="37">
        <v>1</v>
      </c>
      <c r="G56" s="35">
        <f>E56*F56</f>
        <v>0</v>
      </c>
      <c r="H56" s="67">
        <f aca="true" t="shared" si="4" ref="H56:H62">G56+D56</f>
        <v>600000</v>
      </c>
    </row>
    <row r="57" spans="1:8" ht="12.75">
      <c r="A57" s="306"/>
      <c r="B57" s="349" t="s">
        <v>165</v>
      </c>
      <c r="C57" s="350"/>
      <c r="D57" s="66">
        <v>0</v>
      </c>
      <c r="E57" s="36">
        <v>0</v>
      </c>
      <c r="F57" s="37">
        <v>1</v>
      </c>
      <c r="G57" s="35">
        <f aca="true" t="shared" si="5" ref="G57:G62">E57*F57</f>
        <v>0</v>
      </c>
      <c r="H57" s="67">
        <f t="shared" si="4"/>
        <v>0</v>
      </c>
    </row>
    <row r="58" spans="1:8" ht="12.75">
      <c r="A58" s="306"/>
      <c r="B58" s="349" t="s">
        <v>92</v>
      </c>
      <c r="C58" s="350"/>
      <c r="D58" s="66">
        <v>0</v>
      </c>
      <c r="E58" s="36">
        <v>0</v>
      </c>
      <c r="F58" s="37">
        <v>1</v>
      </c>
      <c r="G58" s="35">
        <f t="shared" si="5"/>
        <v>0</v>
      </c>
      <c r="H58" s="67">
        <f t="shared" si="4"/>
        <v>0</v>
      </c>
    </row>
    <row r="59" spans="1:8" ht="12.75">
      <c r="A59" s="306"/>
      <c r="B59" s="349" t="s">
        <v>93</v>
      </c>
      <c r="C59" s="350"/>
      <c r="D59" s="66">
        <v>0</v>
      </c>
      <c r="E59" s="36">
        <v>0</v>
      </c>
      <c r="F59" s="37">
        <v>1</v>
      </c>
      <c r="G59" s="35">
        <f t="shared" si="5"/>
        <v>0</v>
      </c>
      <c r="H59" s="67">
        <f t="shared" si="4"/>
        <v>0</v>
      </c>
    </row>
    <row r="60" spans="1:8" ht="12.75">
      <c r="A60" s="306"/>
      <c r="B60" s="349" t="s">
        <v>166</v>
      </c>
      <c r="C60" s="350"/>
      <c r="D60" s="66">
        <v>0</v>
      </c>
      <c r="E60" s="36">
        <v>0</v>
      </c>
      <c r="F60" s="37">
        <v>1</v>
      </c>
      <c r="G60" s="35">
        <f t="shared" si="5"/>
        <v>0</v>
      </c>
      <c r="H60" s="67">
        <f t="shared" si="4"/>
        <v>0</v>
      </c>
    </row>
    <row r="61" spans="1:8" ht="12.75">
      <c r="A61" s="306"/>
      <c r="B61" s="349" t="s">
        <v>94</v>
      </c>
      <c r="C61" s="350"/>
      <c r="D61" s="66">
        <v>0</v>
      </c>
      <c r="E61" s="36">
        <v>0</v>
      </c>
      <c r="F61" s="37">
        <v>1</v>
      </c>
      <c r="G61" s="35">
        <f t="shared" si="5"/>
        <v>0</v>
      </c>
      <c r="H61" s="67">
        <f t="shared" si="4"/>
        <v>0</v>
      </c>
    </row>
    <row r="62" spans="1:8" ht="12.75">
      <c r="A62" s="306"/>
      <c r="B62" s="349" t="s">
        <v>95</v>
      </c>
      <c r="C62" s="350"/>
      <c r="D62" s="66">
        <v>0</v>
      </c>
      <c r="E62" s="36">
        <v>0</v>
      </c>
      <c r="F62" s="37">
        <v>1</v>
      </c>
      <c r="G62" s="35">
        <f t="shared" si="5"/>
        <v>0</v>
      </c>
      <c r="H62" s="67">
        <f t="shared" si="4"/>
        <v>0</v>
      </c>
    </row>
    <row r="63" spans="1:8" ht="12.75">
      <c r="A63" s="306"/>
      <c r="B63" s="278" t="s">
        <v>96</v>
      </c>
      <c r="C63" s="279"/>
      <c r="D63" s="299"/>
      <c r="E63" s="300"/>
      <c r="F63" s="300"/>
      <c r="G63" s="300"/>
      <c r="H63" s="301"/>
    </row>
    <row r="64" spans="1:8" ht="12.75">
      <c r="A64" s="306"/>
      <c r="B64" s="347" t="s">
        <v>97</v>
      </c>
      <c r="C64" s="348"/>
      <c r="D64" s="66">
        <v>0</v>
      </c>
      <c r="E64" s="36">
        <v>0</v>
      </c>
      <c r="F64" s="37">
        <v>1</v>
      </c>
      <c r="G64" s="35">
        <f>E64*F64</f>
        <v>0</v>
      </c>
      <c r="H64" s="67">
        <f>G64+D64</f>
        <v>0</v>
      </c>
    </row>
    <row r="65" spans="1:8" ht="12.75">
      <c r="A65" s="306"/>
      <c r="B65" s="347" t="s">
        <v>98</v>
      </c>
      <c r="C65" s="348"/>
      <c r="D65" s="66">
        <v>0</v>
      </c>
      <c r="E65" s="36">
        <v>0</v>
      </c>
      <c r="F65" s="37">
        <v>1</v>
      </c>
      <c r="G65" s="35">
        <f>E65*F65</f>
        <v>0</v>
      </c>
      <c r="H65" s="67">
        <f>G65+D65</f>
        <v>0</v>
      </c>
    </row>
    <row r="66" spans="1:8" ht="12.75">
      <c r="A66" s="306"/>
      <c r="B66" s="347" t="s">
        <v>99</v>
      </c>
      <c r="C66" s="348"/>
      <c r="D66" s="66">
        <v>0</v>
      </c>
      <c r="E66" s="36">
        <v>0</v>
      </c>
      <c r="F66" s="37">
        <v>1</v>
      </c>
      <c r="G66" s="35">
        <f>E66*F66</f>
        <v>0</v>
      </c>
      <c r="H66" s="67">
        <f>G66+D66</f>
        <v>0</v>
      </c>
    </row>
    <row r="67" spans="1:8" ht="12.75">
      <c r="A67" s="306"/>
      <c r="B67" s="278" t="s">
        <v>42</v>
      </c>
      <c r="C67" s="279"/>
      <c r="D67" s="299"/>
      <c r="E67" s="300"/>
      <c r="F67" s="300"/>
      <c r="G67" s="300"/>
      <c r="H67" s="301"/>
    </row>
    <row r="68" spans="1:8" ht="12.75">
      <c r="A68" s="306"/>
      <c r="B68" s="349" t="s">
        <v>173</v>
      </c>
      <c r="C68" s="350"/>
      <c r="D68" s="66"/>
      <c r="E68" s="36">
        <v>0</v>
      </c>
      <c r="F68" s="37">
        <v>1</v>
      </c>
      <c r="G68" s="35">
        <f aca="true" t="shared" si="6" ref="G68:G73">E68*F68</f>
        <v>0</v>
      </c>
      <c r="H68" s="144">
        <f aca="true" t="shared" si="7" ref="H68:H73">G68+D68</f>
        <v>0</v>
      </c>
    </row>
    <row r="69" spans="1:8" ht="12.75">
      <c r="A69" s="306"/>
      <c r="B69" s="347" t="s">
        <v>100</v>
      </c>
      <c r="C69" s="348"/>
      <c r="D69" s="66">
        <v>0</v>
      </c>
      <c r="E69" s="36">
        <v>0</v>
      </c>
      <c r="F69" s="37">
        <v>1</v>
      </c>
      <c r="G69" s="35">
        <f t="shared" si="6"/>
        <v>0</v>
      </c>
      <c r="H69" s="67">
        <f t="shared" si="7"/>
        <v>0</v>
      </c>
    </row>
    <row r="70" spans="1:8" ht="12.75">
      <c r="A70" s="306"/>
      <c r="B70" s="347" t="s">
        <v>101</v>
      </c>
      <c r="C70" s="348"/>
      <c r="D70" s="66">
        <v>0</v>
      </c>
      <c r="E70" s="36">
        <v>0</v>
      </c>
      <c r="F70" s="37">
        <v>1</v>
      </c>
      <c r="G70" s="35">
        <f t="shared" si="6"/>
        <v>0</v>
      </c>
      <c r="H70" s="67">
        <f t="shared" si="7"/>
        <v>0</v>
      </c>
    </row>
    <row r="71" spans="1:8" ht="12.75">
      <c r="A71" s="306"/>
      <c r="B71" s="347" t="s">
        <v>102</v>
      </c>
      <c r="C71" s="348"/>
      <c r="D71" s="66">
        <v>0</v>
      </c>
      <c r="E71" s="36">
        <v>0</v>
      </c>
      <c r="F71" s="37">
        <v>1</v>
      </c>
      <c r="G71" s="35">
        <f t="shared" si="6"/>
        <v>0</v>
      </c>
      <c r="H71" s="67">
        <f t="shared" si="7"/>
        <v>0</v>
      </c>
    </row>
    <row r="72" spans="1:8" ht="12.75">
      <c r="A72" s="306"/>
      <c r="B72" s="347" t="s">
        <v>103</v>
      </c>
      <c r="C72" s="348"/>
      <c r="D72" s="66">
        <v>0</v>
      </c>
      <c r="E72" s="36">
        <v>0</v>
      </c>
      <c r="F72" s="37">
        <v>1</v>
      </c>
      <c r="G72" s="35">
        <f t="shared" si="6"/>
        <v>0</v>
      </c>
      <c r="H72" s="67">
        <f t="shared" si="7"/>
        <v>0</v>
      </c>
    </row>
    <row r="73" spans="1:8" ht="12.75">
      <c r="A73" s="306"/>
      <c r="B73" s="356" t="s">
        <v>104</v>
      </c>
      <c r="C73" s="358"/>
      <c r="D73" s="66">
        <v>0</v>
      </c>
      <c r="E73" s="36">
        <v>0</v>
      </c>
      <c r="F73" s="37">
        <v>1</v>
      </c>
      <c r="G73" s="35">
        <f t="shared" si="6"/>
        <v>0</v>
      </c>
      <c r="H73" s="67">
        <f t="shared" si="7"/>
        <v>0</v>
      </c>
    </row>
    <row r="74" spans="1:8" ht="12.75">
      <c r="A74" s="306"/>
      <c r="B74" s="278" t="s">
        <v>105</v>
      </c>
      <c r="C74" s="279"/>
      <c r="D74" s="299"/>
      <c r="E74" s="300"/>
      <c r="F74" s="300"/>
      <c r="G74" s="300"/>
      <c r="H74" s="301"/>
    </row>
    <row r="75" spans="1:9" ht="12.75">
      <c r="A75" s="306"/>
      <c r="B75" s="347" t="s">
        <v>120</v>
      </c>
      <c r="C75" s="348"/>
      <c r="D75" s="228">
        <v>191818</v>
      </c>
      <c r="E75" s="146">
        <v>0</v>
      </c>
      <c r="F75" s="147">
        <v>1</v>
      </c>
      <c r="G75" s="148">
        <f>F75*E75</f>
        <v>0</v>
      </c>
      <c r="H75" s="229">
        <f>G75+D75</f>
        <v>191818</v>
      </c>
      <c r="I75" s="227" t="s">
        <v>268</v>
      </c>
    </row>
    <row r="76" spans="1:9" ht="12.75">
      <c r="A76" s="306"/>
      <c r="B76" s="347" t="s">
        <v>121</v>
      </c>
      <c r="C76" s="348"/>
      <c r="D76" s="66"/>
      <c r="E76" s="230">
        <v>6400</v>
      </c>
      <c r="F76" s="231">
        <v>31</v>
      </c>
      <c r="G76" s="35">
        <f>F76*E76</f>
        <v>198400</v>
      </c>
      <c r="H76" s="67">
        <f>G76+D76</f>
        <v>198400</v>
      </c>
      <c r="I76" s="227" t="s">
        <v>273</v>
      </c>
    </row>
    <row r="77" spans="1:8" ht="12.75">
      <c r="A77" s="306"/>
      <c r="B77" s="278" t="s">
        <v>106</v>
      </c>
      <c r="C77" s="279"/>
      <c r="D77" s="299"/>
      <c r="E77" s="300"/>
      <c r="F77" s="300"/>
      <c r="G77" s="300"/>
      <c r="H77" s="301"/>
    </row>
    <row r="78" spans="1:8" ht="12.75">
      <c r="A78" s="306"/>
      <c r="B78" s="347" t="s">
        <v>107</v>
      </c>
      <c r="C78" s="348"/>
      <c r="D78" s="66">
        <v>0</v>
      </c>
      <c r="E78" s="36">
        <v>0</v>
      </c>
      <c r="F78" s="37">
        <v>1</v>
      </c>
      <c r="G78" s="35">
        <f>E78*F78</f>
        <v>0</v>
      </c>
      <c r="H78" s="67">
        <f>G78+D78</f>
        <v>0</v>
      </c>
    </row>
    <row r="79" spans="1:8" ht="12.75">
      <c r="A79" s="306"/>
      <c r="B79" s="347" t="s">
        <v>108</v>
      </c>
      <c r="C79" s="348"/>
      <c r="D79" s="66">
        <v>0</v>
      </c>
      <c r="E79" s="36">
        <v>0</v>
      </c>
      <c r="F79" s="37">
        <v>1</v>
      </c>
      <c r="G79" s="35">
        <f>E79*F79</f>
        <v>0</v>
      </c>
      <c r="H79" s="67">
        <f>G79+D79</f>
        <v>0</v>
      </c>
    </row>
    <row r="80" spans="1:8" ht="12.75">
      <c r="A80" s="306"/>
      <c r="B80" s="359" t="s">
        <v>109</v>
      </c>
      <c r="C80" s="358"/>
      <c r="D80" s="66">
        <v>0</v>
      </c>
      <c r="E80" s="36">
        <v>0</v>
      </c>
      <c r="F80" s="37">
        <v>1</v>
      </c>
      <c r="G80" s="35">
        <f>E80*F80</f>
        <v>0</v>
      </c>
      <c r="H80" s="67">
        <f>G80+D80</f>
        <v>0</v>
      </c>
    </row>
    <row r="81" spans="1:8" ht="12.75">
      <c r="A81" s="306"/>
      <c r="B81" s="349" t="s">
        <v>110</v>
      </c>
      <c r="C81" s="350"/>
      <c r="D81" s="70">
        <v>0</v>
      </c>
      <c r="E81" s="60">
        <v>0</v>
      </c>
      <c r="F81" s="61">
        <v>1</v>
      </c>
      <c r="G81" s="35">
        <f>E81*F81</f>
        <v>0</v>
      </c>
      <c r="H81" s="71">
        <f>G81+D81</f>
        <v>0</v>
      </c>
    </row>
    <row r="82" spans="1:8" ht="12.75">
      <c r="A82" s="306"/>
      <c r="B82" s="278" t="s">
        <v>111</v>
      </c>
      <c r="C82" s="279"/>
      <c r="D82" s="283"/>
      <c r="E82" s="284"/>
      <c r="F82" s="284"/>
      <c r="G82" s="284"/>
      <c r="H82" s="285"/>
    </row>
    <row r="83" spans="1:8" ht="12.75">
      <c r="A83" s="306"/>
      <c r="B83" s="349" t="s">
        <v>112</v>
      </c>
      <c r="C83" s="350"/>
      <c r="D83" s="70">
        <v>150000</v>
      </c>
      <c r="E83" s="36">
        <v>0</v>
      </c>
      <c r="F83" s="37">
        <v>1</v>
      </c>
      <c r="G83" s="35">
        <f>E83*F83</f>
        <v>0</v>
      </c>
      <c r="H83" s="67">
        <f>G83+D83</f>
        <v>150000</v>
      </c>
    </row>
    <row r="84" spans="1:8" ht="12.75">
      <c r="A84" s="306"/>
      <c r="B84" s="356" t="s">
        <v>119</v>
      </c>
      <c r="C84" s="357"/>
      <c r="D84" s="66">
        <v>0</v>
      </c>
      <c r="E84" s="36">
        <v>0</v>
      </c>
      <c r="F84" s="37">
        <v>1</v>
      </c>
      <c r="G84" s="35">
        <f>E84*F84</f>
        <v>0</v>
      </c>
      <c r="H84" s="67">
        <f>G84+D84</f>
        <v>0</v>
      </c>
    </row>
    <row r="85" spans="1:8" ht="12.75">
      <c r="A85" s="306"/>
      <c r="B85" s="360" t="s">
        <v>113</v>
      </c>
      <c r="C85" s="361"/>
      <c r="D85" s="68">
        <f>SUM(D86:D90)</f>
        <v>0</v>
      </c>
      <c r="E85" s="34">
        <f>SUM(E86:E90)</f>
        <v>0</v>
      </c>
      <c r="F85" s="76"/>
      <c r="G85" s="34">
        <f>SUM(G86:G90)</f>
        <v>0</v>
      </c>
      <c r="H85" s="69">
        <f>SUM(H86:H90)</f>
        <v>0</v>
      </c>
    </row>
    <row r="86" spans="1:8" ht="12.75">
      <c r="A86" s="306"/>
      <c r="B86" s="362" t="s">
        <v>123</v>
      </c>
      <c r="C86" s="363"/>
      <c r="D86" s="70">
        <v>0</v>
      </c>
      <c r="E86" s="60">
        <v>0</v>
      </c>
      <c r="F86" s="61">
        <v>1</v>
      </c>
      <c r="G86" s="59">
        <f>E86*F86</f>
        <v>0</v>
      </c>
      <c r="H86" s="71">
        <f>G86+D86</f>
        <v>0</v>
      </c>
    </row>
    <row r="87" spans="1:8" ht="12.75">
      <c r="A87" s="306"/>
      <c r="B87" s="362" t="s">
        <v>124</v>
      </c>
      <c r="C87" s="363"/>
      <c r="D87" s="66">
        <v>0</v>
      </c>
      <c r="E87" s="36">
        <v>0</v>
      </c>
      <c r="F87" s="37">
        <v>1</v>
      </c>
      <c r="G87" s="35">
        <f>E87*F87</f>
        <v>0</v>
      </c>
      <c r="H87" s="67">
        <f>G87+D87</f>
        <v>0</v>
      </c>
    </row>
    <row r="88" spans="1:8" ht="13.5">
      <c r="A88" s="306"/>
      <c r="B88" s="362" t="s">
        <v>125</v>
      </c>
      <c r="C88" s="363"/>
      <c r="D88" s="66">
        <v>0</v>
      </c>
      <c r="E88" s="36">
        <v>0</v>
      </c>
      <c r="F88" s="37">
        <v>1</v>
      </c>
      <c r="G88" s="35">
        <f>E88*F88</f>
        <v>0</v>
      </c>
      <c r="H88" s="67">
        <f>G88+D88</f>
        <v>0</v>
      </c>
    </row>
    <row r="89" spans="1:8" ht="13.5">
      <c r="A89" s="306"/>
      <c r="B89" s="362" t="s">
        <v>126</v>
      </c>
      <c r="C89" s="363"/>
      <c r="D89" s="66">
        <v>0</v>
      </c>
      <c r="E89" s="36">
        <v>0</v>
      </c>
      <c r="F89" s="37">
        <v>1</v>
      </c>
      <c r="G89" s="35">
        <f>E89*F89</f>
        <v>0</v>
      </c>
      <c r="H89" s="67">
        <f>G89+D89</f>
        <v>0</v>
      </c>
    </row>
    <row r="90" spans="1:8" ht="13.5">
      <c r="A90" s="306"/>
      <c r="B90" s="362" t="s">
        <v>127</v>
      </c>
      <c r="C90" s="363"/>
      <c r="D90" s="70">
        <v>0</v>
      </c>
      <c r="E90" s="60">
        <v>0</v>
      </c>
      <c r="F90" s="61">
        <v>1</v>
      </c>
      <c r="G90" s="59">
        <f>E90*F90</f>
        <v>0</v>
      </c>
      <c r="H90" s="71">
        <f>G90+D90</f>
        <v>0</v>
      </c>
    </row>
    <row r="91" spans="1:8" ht="14.25" thickBot="1">
      <c r="A91" s="307"/>
      <c r="B91" s="364" t="s">
        <v>43</v>
      </c>
      <c r="C91" s="365"/>
      <c r="D91" s="107">
        <f>SUM(D9,D21,D85)</f>
        <v>35638286.9811472</v>
      </c>
      <c r="E91" s="72">
        <f>SUM(E85,E21,E9)</f>
        <v>34400</v>
      </c>
      <c r="F91" s="75"/>
      <c r="G91" s="73">
        <f>SUM(G85,G21,G9)</f>
        <v>310400</v>
      </c>
      <c r="H91" s="74">
        <f>SUM(H85,H21,H9)</f>
        <v>35948686.9811472</v>
      </c>
    </row>
    <row r="100" spans="6:8" ht="13.5">
      <c r="F100" s="1"/>
      <c r="G100" s="1"/>
      <c r="H100" s="1"/>
    </row>
    <row r="101" spans="4:8" ht="13.5">
      <c r="D101" s="366"/>
      <c r="F101" s="1"/>
      <c r="G101" s="1"/>
      <c r="H101" s="1"/>
    </row>
    <row r="102" spans="4:8" ht="13.5">
      <c r="D102" s="10"/>
      <c r="F102" s="1"/>
      <c r="G102" s="1"/>
      <c r="H102" s="1"/>
    </row>
    <row r="103" spans="4:8" ht="13.5">
      <c r="D103" s="367"/>
      <c r="E103" s="281"/>
      <c r="F103" s="368"/>
      <c r="G103" s="1"/>
      <c r="H103" s="1"/>
    </row>
    <row r="104" spans="4:8" ht="13.5">
      <c r="D104" s="369"/>
      <c r="F104" s="1"/>
      <c r="G104" s="1"/>
      <c r="H104" s="1"/>
    </row>
    <row r="105" spans="4:8" ht="13.5">
      <c r="D105" s="29"/>
      <c r="F105" s="1"/>
      <c r="G105" s="1"/>
      <c r="H105" s="1"/>
    </row>
    <row r="106" spans="4:8" ht="13.5">
      <c r="D106" s="29"/>
      <c r="F106" s="1"/>
      <c r="G106" s="1"/>
      <c r="H106" s="1"/>
    </row>
    <row r="107" spans="4:8" ht="13.5">
      <c r="D107" s="29"/>
      <c r="F107" s="1"/>
      <c r="G107" s="1"/>
      <c r="H107" s="1"/>
    </row>
    <row r="108" spans="6:8" ht="13.5">
      <c r="F108" s="1"/>
      <c r="H108" s="3"/>
    </row>
    <row r="109" spans="6:8" ht="13.5">
      <c r="F109" s="1"/>
      <c r="H109" s="3"/>
    </row>
    <row r="110" spans="6:8" ht="13.5">
      <c r="F110" s="1"/>
      <c r="H110" s="3"/>
    </row>
    <row r="111" spans="6:8" ht="13.5">
      <c r="F111" s="1"/>
      <c r="G111" s="1"/>
      <c r="H111" s="1"/>
    </row>
  </sheetData>
  <sheetProtection password="C581" sheet="1" objects="1" scenarios="1"/>
  <mergeCells count="98">
    <mergeCell ref="A9:A91"/>
    <mergeCell ref="B85:C85"/>
    <mergeCell ref="B86:C86"/>
    <mergeCell ref="B87:C87"/>
    <mergeCell ref="B88:C88"/>
    <mergeCell ref="B77:C77"/>
    <mergeCell ref="B78:C78"/>
    <mergeCell ref="B53:C53"/>
    <mergeCell ref="B90:C90"/>
    <mergeCell ref="B83:C83"/>
    <mergeCell ref="D16:H16"/>
    <mergeCell ref="D18:H18"/>
    <mergeCell ref="D22:H22"/>
    <mergeCell ref="D55:H55"/>
    <mergeCell ref="D63:H63"/>
    <mergeCell ref="D77:H77"/>
    <mergeCell ref="D74:H74"/>
    <mergeCell ref="D67:H67"/>
    <mergeCell ref="B89:C89"/>
    <mergeCell ref="D25:H25"/>
    <mergeCell ref="D29:H29"/>
    <mergeCell ref="D32:H32"/>
    <mergeCell ref="D45:H45"/>
    <mergeCell ref="B25:C25"/>
    <mergeCell ref="B26:C26"/>
    <mergeCell ref="B39:C39"/>
    <mergeCell ref="B40:C40"/>
    <mergeCell ref="B46:C46"/>
    <mergeCell ref="B1:G1"/>
    <mergeCell ref="B2:G2"/>
    <mergeCell ref="B3:G3"/>
    <mergeCell ref="D5:E5"/>
    <mergeCell ref="E7:F7"/>
    <mergeCell ref="B8:C8"/>
    <mergeCell ref="C6:D6"/>
    <mergeCell ref="D10:H10"/>
    <mergeCell ref="B9:C9"/>
    <mergeCell ref="B10:C10"/>
    <mergeCell ref="B11:C11"/>
    <mergeCell ref="B12:C12"/>
    <mergeCell ref="B13:C13"/>
    <mergeCell ref="B14:C14"/>
    <mergeCell ref="B27:C27"/>
    <mergeCell ref="B28:C28"/>
    <mergeCell ref="B29:C29"/>
    <mergeCell ref="B15:C15"/>
    <mergeCell ref="B16:C16"/>
    <mergeCell ref="B17:C17"/>
    <mergeCell ref="B18:C18"/>
    <mergeCell ref="B21:C21"/>
    <mergeCell ref="B22:C22"/>
    <mergeCell ref="B23:C23"/>
    <mergeCell ref="B30:C30"/>
    <mergeCell ref="B32:C32"/>
    <mergeCell ref="B34:C34"/>
    <mergeCell ref="B36:C36"/>
    <mergeCell ref="B37:C37"/>
    <mergeCell ref="B31:C31"/>
    <mergeCell ref="B33:C33"/>
    <mergeCell ref="B55:C55"/>
    <mergeCell ref="B51:C51"/>
    <mergeCell ref="B52:C52"/>
    <mergeCell ref="B41:C41"/>
    <mergeCell ref="B44:C44"/>
    <mergeCell ref="B45:C45"/>
    <mergeCell ref="B50:C50"/>
    <mergeCell ref="B42:C42"/>
    <mergeCell ref="B43:C43"/>
    <mergeCell ref="B64:C64"/>
    <mergeCell ref="B65:C65"/>
    <mergeCell ref="B62:C62"/>
    <mergeCell ref="D82:H82"/>
    <mergeCell ref="B47:C47"/>
    <mergeCell ref="B48:C48"/>
    <mergeCell ref="B49:C49"/>
    <mergeCell ref="B54:C54"/>
    <mergeCell ref="B69:C69"/>
    <mergeCell ref="B70:C70"/>
    <mergeCell ref="B67:C67"/>
    <mergeCell ref="B74:C74"/>
    <mergeCell ref="B68:C68"/>
    <mergeCell ref="D103:F103"/>
    <mergeCell ref="B66:C66"/>
    <mergeCell ref="B57:C57"/>
    <mergeCell ref="B58:C58"/>
    <mergeCell ref="B59:C59"/>
    <mergeCell ref="B91:C91"/>
    <mergeCell ref="B63:C63"/>
    <mergeCell ref="B76:C76"/>
    <mergeCell ref="B82:C82"/>
    <mergeCell ref="B71:C71"/>
    <mergeCell ref="B79:C79"/>
    <mergeCell ref="B81:C81"/>
    <mergeCell ref="B56:C56"/>
    <mergeCell ref="B75:C75"/>
    <mergeCell ref="B61:C61"/>
    <mergeCell ref="B72:C72"/>
    <mergeCell ref="B60:C60"/>
  </mergeCells>
  <printOptions/>
  <pageMargins left="0.5905511811023623" right="0.4724409448818898" top="0.8" bottom="0.71" header="0.4724409448818898" footer="0.4724409448818898"/>
  <pageSetup fitToHeight="18" fitToWidth="1" horizontalDpi="300" verticalDpi="300" orientation="portrait" scale="48" r:id="rId3"/>
  <headerFooter alignWithMargins="0">
    <oddHeader>&amp;LNOV - 2013&amp;CDIRECTIVA D.B.S.A.
ORDINARIO&amp;R01-BS/0305/04</oddHeader>
    <oddFooter>&amp;LASISTENCIA
EDUCACIONAL JI Y SC&amp;C01-BS&amp;RPAG &amp;P</oddFooter>
  </headerFooter>
  <legacyDrawing r:id="rId2"/>
</worksheet>
</file>

<file path=xl/worksheets/sheet4.xml><?xml version="1.0" encoding="utf-8"?>
<worksheet xmlns="http://schemas.openxmlformats.org/spreadsheetml/2006/main" xmlns:r="http://schemas.openxmlformats.org/officeDocument/2006/relationships">
  <sheetPr codeName="Hoja4">
    <pageSetUpPr fitToPage="1"/>
  </sheetPr>
  <dimension ref="A1:F93"/>
  <sheetViews>
    <sheetView showGridLines="0" zoomScale="90" zoomScaleNormal="90" zoomScaleSheetLayoutView="125" zoomScalePageLayoutView="0" workbookViewId="0" topLeftCell="A1">
      <selection activeCell="B5" sqref="B5"/>
    </sheetView>
  </sheetViews>
  <sheetFormatPr defaultColWidth="11.421875" defaultRowHeight="12.75"/>
  <cols>
    <col min="1" max="1" width="97.28125" style="1" customWidth="1"/>
    <col min="2" max="2" width="20.57421875" style="1" customWidth="1"/>
    <col min="3" max="3" width="13.140625" style="39" customWidth="1"/>
    <col min="4" max="4" width="77.421875" style="1" bestFit="1" customWidth="1"/>
    <col min="5" max="16384" width="11.421875" style="1" customWidth="1"/>
  </cols>
  <sheetData>
    <row r="1" spans="1:3" ht="13.5">
      <c r="A1" s="247" t="s">
        <v>0</v>
      </c>
      <c r="B1" s="247"/>
      <c r="C1" s="3"/>
    </row>
    <row r="2" spans="1:3" ht="13.5">
      <c r="A2" s="247" t="s">
        <v>27</v>
      </c>
      <c r="B2" s="247"/>
      <c r="C2" s="3"/>
    </row>
    <row r="3" spans="1:3" ht="13.5">
      <c r="A3" s="247" t="s">
        <v>44</v>
      </c>
      <c r="B3" s="247"/>
      <c r="C3" s="4"/>
    </row>
    <row r="4" ht="6.75" customHeight="1">
      <c r="A4" s="4"/>
    </row>
    <row r="5" spans="1:3" ht="13.5">
      <c r="A5" s="5" t="s">
        <v>45</v>
      </c>
      <c r="B5" s="101" t="str">
        <f>'Ap. 2 Ingresos C. Benef.'!$D$5</f>
        <v>DELBIENWILL</v>
      </c>
      <c r="C5" s="40"/>
    </row>
    <row r="6" ht="13.5">
      <c r="A6" s="4"/>
    </row>
    <row r="7" spans="1:3" ht="13.5">
      <c r="A7" s="41"/>
      <c r="B7" s="102" t="s">
        <v>46</v>
      </c>
      <c r="C7" s="1"/>
    </row>
    <row r="8" spans="1:3" ht="13.5">
      <c r="A8" s="42" t="s">
        <v>47</v>
      </c>
      <c r="B8" s="101" t="s">
        <v>36</v>
      </c>
      <c r="C8" s="1"/>
    </row>
    <row r="9" spans="1:3" ht="13.5">
      <c r="A9" s="62" t="s">
        <v>43</v>
      </c>
      <c r="B9" s="95">
        <f>SUM(B10,B20)</f>
        <v>3210724.7474</v>
      </c>
      <c r="C9" s="1"/>
    </row>
    <row r="10" spans="1:3" ht="13.5">
      <c r="A10" s="90" t="s">
        <v>114</v>
      </c>
      <c r="B10" s="91">
        <f>SUM(B11:B19)</f>
        <v>3210724.7474</v>
      </c>
      <c r="C10" s="1"/>
    </row>
    <row r="11" spans="1:3" ht="13.5">
      <c r="A11" s="92" t="s">
        <v>133</v>
      </c>
      <c r="B11" s="370">
        <f>'Ap.6 Remuneraciones'!P28</f>
        <v>3210724.7474</v>
      </c>
      <c r="C11" s="1"/>
    </row>
    <row r="12" spans="1:3" ht="13.5">
      <c r="A12" s="92" t="s">
        <v>134</v>
      </c>
      <c r="B12" s="370">
        <v>0</v>
      </c>
      <c r="C12" s="1"/>
    </row>
    <row r="13" spans="1:3" ht="13.5">
      <c r="A13" s="92" t="s">
        <v>135</v>
      </c>
      <c r="B13" s="370">
        <v>0</v>
      </c>
      <c r="C13" s="1"/>
    </row>
    <row r="14" spans="1:3" ht="13.5">
      <c r="A14" s="92" t="s">
        <v>136</v>
      </c>
      <c r="B14" s="370">
        <v>0</v>
      </c>
      <c r="C14" s="1"/>
    </row>
    <row r="15" spans="1:3" ht="13.5">
      <c r="A15" s="371" t="s">
        <v>132</v>
      </c>
      <c r="B15" s="370">
        <v>0</v>
      </c>
      <c r="C15" s="1"/>
    </row>
    <row r="16" spans="1:3" ht="13.5">
      <c r="A16" s="92" t="s">
        <v>137</v>
      </c>
      <c r="B16" s="370">
        <v>0</v>
      </c>
      <c r="C16" s="1"/>
    </row>
    <row r="17" spans="1:3" ht="13.5">
      <c r="A17" s="92" t="s">
        <v>138</v>
      </c>
      <c r="B17" s="370">
        <v>0</v>
      </c>
      <c r="C17" s="1"/>
    </row>
    <row r="18" spans="1:3" ht="13.5">
      <c r="A18" s="92" t="s">
        <v>139</v>
      </c>
      <c r="B18" s="370">
        <v>0</v>
      </c>
      <c r="C18" s="1"/>
    </row>
    <row r="19" spans="1:3" ht="13.5">
      <c r="A19" s="92" t="s">
        <v>140</v>
      </c>
      <c r="B19" s="370">
        <v>0</v>
      </c>
      <c r="C19" s="1"/>
    </row>
    <row r="20" spans="1:3" ht="13.5">
      <c r="A20" s="93" t="s">
        <v>67</v>
      </c>
      <c r="B20" s="91">
        <f>SUM(B22,B24,B26,B28:B31,B33:B34,B36:B39,B41:B49,B51:B53)</f>
        <v>0</v>
      </c>
      <c r="C20" s="1"/>
    </row>
    <row r="21" spans="1:3" ht="13.5">
      <c r="A21" s="372" t="s">
        <v>68</v>
      </c>
      <c r="B21" s="373"/>
      <c r="C21" s="1"/>
    </row>
    <row r="22" spans="1:3" ht="13.5">
      <c r="A22" s="92" t="s">
        <v>141</v>
      </c>
      <c r="B22" s="370">
        <v>0</v>
      </c>
      <c r="C22" s="1"/>
    </row>
    <row r="23" spans="1:3" ht="13.5">
      <c r="A23" s="372" t="s">
        <v>70</v>
      </c>
      <c r="B23" s="373"/>
      <c r="C23" s="1"/>
    </row>
    <row r="24" spans="1:3" ht="13.5">
      <c r="A24" s="92" t="s">
        <v>142</v>
      </c>
      <c r="B24" s="370">
        <v>0</v>
      </c>
      <c r="C24" s="1"/>
    </row>
    <row r="25" spans="1:3" ht="13.5">
      <c r="A25" s="372" t="s">
        <v>73</v>
      </c>
      <c r="B25" s="373"/>
      <c r="C25" s="1"/>
    </row>
    <row r="26" spans="1:3" ht="13.5">
      <c r="A26" s="94" t="s">
        <v>143</v>
      </c>
      <c r="B26" s="374">
        <v>0</v>
      </c>
      <c r="C26" s="1"/>
    </row>
    <row r="27" spans="1:3" ht="13.5">
      <c r="A27" s="308" t="s">
        <v>106</v>
      </c>
      <c r="B27" s="309"/>
      <c r="C27" s="1"/>
    </row>
    <row r="28" spans="1:3" ht="13.5">
      <c r="A28" s="92" t="s">
        <v>144</v>
      </c>
      <c r="B28" s="370">
        <v>0</v>
      </c>
      <c r="C28" s="1"/>
    </row>
    <row r="29" spans="1:3" ht="13.5">
      <c r="A29" s="92" t="s">
        <v>145</v>
      </c>
      <c r="B29" s="370">
        <v>0</v>
      </c>
      <c r="C29" s="1"/>
    </row>
    <row r="30" spans="1:3" ht="13.5">
      <c r="A30" s="92" t="s">
        <v>146</v>
      </c>
      <c r="B30" s="370">
        <v>0</v>
      </c>
      <c r="C30" s="1"/>
    </row>
    <row r="31" spans="1:3" ht="13.5">
      <c r="A31" s="92" t="s">
        <v>147</v>
      </c>
      <c r="B31" s="370">
        <v>0</v>
      </c>
      <c r="C31" s="1"/>
    </row>
    <row r="32" spans="1:3" ht="13.5">
      <c r="A32" s="308" t="s">
        <v>111</v>
      </c>
      <c r="B32" s="309"/>
      <c r="C32" s="1"/>
    </row>
    <row r="33" spans="1:3" ht="13.5">
      <c r="A33" s="92" t="s">
        <v>148</v>
      </c>
      <c r="B33" s="370">
        <v>0</v>
      </c>
      <c r="C33" s="1"/>
    </row>
    <row r="34" spans="1:3" ht="13.5">
      <c r="A34" s="375" t="s">
        <v>119</v>
      </c>
      <c r="B34" s="370">
        <v>0</v>
      </c>
      <c r="C34" s="1"/>
    </row>
    <row r="35" spans="1:3" ht="13.5">
      <c r="A35" s="372" t="s">
        <v>76</v>
      </c>
      <c r="B35" s="373"/>
      <c r="C35" s="1"/>
    </row>
    <row r="36" spans="1:3" ht="13.5">
      <c r="A36" s="92" t="s">
        <v>149</v>
      </c>
      <c r="B36" s="370">
        <v>0</v>
      </c>
      <c r="C36" s="1"/>
    </row>
    <row r="37" spans="1:3" ht="13.5">
      <c r="A37" s="92" t="s">
        <v>150</v>
      </c>
      <c r="B37" s="370">
        <v>0</v>
      </c>
      <c r="C37" s="1"/>
    </row>
    <row r="38" spans="1:3" ht="13.5">
      <c r="A38" s="92" t="s">
        <v>151</v>
      </c>
      <c r="B38" s="370">
        <v>0</v>
      </c>
      <c r="C38" s="1"/>
    </row>
    <row r="39" spans="1:3" ht="13.5">
      <c r="A39" s="92" t="s">
        <v>152</v>
      </c>
      <c r="B39" s="370">
        <v>0</v>
      </c>
      <c r="C39" s="1"/>
    </row>
    <row r="40" spans="1:3" ht="13.5">
      <c r="A40" s="372" t="s">
        <v>83</v>
      </c>
      <c r="B40" s="373"/>
      <c r="C40" s="1"/>
    </row>
    <row r="41" spans="1:3" ht="13.5">
      <c r="A41" s="92" t="s">
        <v>153</v>
      </c>
      <c r="B41" s="370">
        <v>0</v>
      </c>
      <c r="C41" s="1"/>
    </row>
    <row r="42" spans="1:3" ht="13.5">
      <c r="A42" s="92" t="s">
        <v>154</v>
      </c>
      <c r="B42" s="370">
        <v>0</v>
      </c>
      <c r="C42" s="1"/>
    </row>
    <row r="43" spans="1:3" ht="13.5">
      <c r="A43" s="92" t="s">
        <v>155</v>
      </c>
      <c r="B43" s="370">
        <v>0</v>
      </c>
      <c r="C43" s="1"/>
    </row>
    <row r="44" spans="1:3" ht="13.5">
      <c r="A44" s="92" t="s">
        <v>156</v>
      </c>
      <c r="B44" s="370">
        <v>0</v>
      </c>
      <c r="C44" s="1"/>
    </row>
    <row r="45" spans="1:3" ht="13.5">
      <c r="A45" s="92" t="s">
        <v>157</v>
      </c>
      <c r="B45" s="370">
        <v>0</v>
      </c>
      <c r="C45" s="1"/>
    </row>
    <row r="46" spans="1:3" ht="13.5">
      <c r="A46" s="92" t="s">
        <v>158</v>
      </c>
      <c r="B46" s="370">
        <v>0</v>
      </c>
      <c r="C46" s="1"/>
    </row>
    <row r="47" spans="1:3" ht="13.5">
      <c r="A47" s="92" t="s">
        <v>159</v>
      </c>
      <c r="B47" s="370">
        <v>0</v>
      </c>
      <c r="C47" s="1"/>
    </row>
    <row r="48" spans="1:3" ht="13.5">
      <c r="A48" s="92" t="s">
        <v>160</v>
      </c>
      <c r="B48" s="370">
        <v>0</v>
      </c>
      <c r="C48" s="1"/>
    </row>
    <row r="49" spans="1:3" ht="13.5">
      <c r="A49" s="92" t="s">
        <v>161</v>
      </c>
      <c r="B49" s="370">
        <v>0</v>
      </c>
      <c r="C49" s="1"/>
    </row>
    <row r="50" spans="1:3" ht="13.5">
      <c r="A50" s="308" t="s">
        <v>96</v>
      </c>
      <c r="B50" s="309"/>
      <c r="C50" s="1"/>
    </row>
    <row r="51" spans="1:3" ht="13.5">
      <c r="A51" s="92" t="s">
        <v>162</v>
      </c>
      <c r="B51" s="370">
        <v>0</v>
      </c>
      <c r="C51" s="1"/>
    </row>
    <row r="52" spans="1:3" ht="13.5">
      <c r="A52" s="92" t="s">
        <v>163</v>
      </c>
      <c r="B52" s="370">
        <v>0</v>
      </c>
      <c r="C52" s="1"/>
    </row>
    <row r="53" spans="1:2" ht="13.5">
      <c r="A53" s="92" t="s">
        <v>164</v>
      </c>
      <c r="B53" s="370">
        <v>0</v>
      </c>
    </row>
    <row r="54" spans="1:2" ht="13.5">
      <c r="A54" s="96"/>
      <c r="B54" s="376"/>
    </row>
    <row r="55" ht="13.5">
      <c r="C55" s="1"/>
    </row>
    <row r="56" spans="1:3" ht="13.5">
      <c r="A56" s="366"/>
      <c r="C56" s="1"/>
    </row>
    <row r="57" spans="1:3" ht="13.5">
      <c r="A57" s="10"/>
      <c r="C57" s="1"/>
    </row>
    <row r="58" spans="1:3" ht="13.5">
      <c r="A58" s="367"/>
      <c r="B58" s="281"/>
      <c r="C58" s="368"/>
    </row>
    <row r="59" spans="1:3" ht="13.5">
      <c r="A59" s="369"/>
      <c r="C59" s="1"/>
    </row>
    <row r="60" spans="1:3" ht="13.5">
      <c r="A60" s="29"/>
      <c r="C60" s="1"/>
    </row>
    <row r="61" spans="1:3" ht="13.5">
      <c r="A61" s="29"/>
      <c r="C61" s="1"/>
    </row>
    <row r="62" spans="1:3" ht="13.5">
      <c r="A62" s="29"/>
      <c r="C62" s="1"/>
    </row>
    <row r="63" spans="3:6" ht="13.5">
      <c r="C63" s="1"/>
      <c r="D63" s="4"/>
      <c r="E63" s="3"/>
      <c r="F63" s="3"/>
    </row>
    <row r="64" spans="3:6" ht="13.5">
      <c r="C64" s="1"/>
      <c r="D64" s="4"/>
      <c r="E64" s="3"/>
      <c r="F64" s="3"/>
    </row>
    <row r="65" spans="3:6" ht="13.5">
      <c r="C65" s="1"/>
      <c r="D65" s="4"/>
      <c r="E65" s="3"/>
      <c r="F65" s="3"/>
    </row>
    <row r="66" spans="1:3" ht="13.5">
      <c r="A66" s="4"/>
      <c r="B66" s="3"/>
      <c r="C66" s="3"/>
    </row>
    <row r="67" spans="1:3" ht="13.5">
      <c r="A67" s="4"/>
      <c r="B67" s="3"/>
      <c r="C67" s="3"/>
    </row>
    <row r="68" spans="1:3" ht="13.5">
      <c r="A68" s="4"/>
      <c r="B68" s="3"/>
      <c r="C68" s="3"/>
    </row>
    <row r="69" spans="1:2" ht="13.5">
      <c r="A69" s="97"/>
      <c r="B69" s="97"/>
    </row>
    <row r="70" spans="1:2" ht="13.5">
      <c r="A70" s="97"/>
      <c r="B70" s="97"/>
    </row>
    <row r="71" spans="1:2" ht="13.5">
      <c r="A71" s="97"/>
      <c r="B71" s="97"/>
    </row>
    <row r="72" spans="1:2" ht="13.5">
      <c r="A72" s="97"/>
      <c r="B72" s="97"/>
    </row>
    <row r="73" spans="1:2" ht="13.5">
      <c r="A73" s="97"/>
      <c r="B73" s="97"/>
    </row>
    <row r="74" spans="1:2" ht="13.5">
      <c r="A74" s="97"/>
      <c r="B74" s="97"/>
    </row>
    <row r="75" spans="1:2" ht="13.5">
      <c r="A75" s="97"/>
      <c r="B75" s="97"/>
    </row>
    <row r="76" spans="1:2" ht="13.5">
      <c r="A76" s="97"/>
      <c r="B76" s="97"/>
    </row>
    <row r="77" spans="1:2" ht="13.5">
      <c r="A77" s="97"/>
      <c r="B77" s="97"/>
    </row>
    <row r="78" spans="1:2" ht="13.5">
      <c r="A78" s="97"/>
      <c r="B78" s="97"/>
    </row>
    <row r="79" spans="1:2" ht="13.5">
      <c r="A79" s="97"/>
      <c r="B79" s="97"/>
    </row>
    <row r="80" spans="1:2" ht="13.5">
      <c r="A80" s="97"/>
      <c r="B80" s="97"/>
    </row>
    <row r="81" spans="1:2" ht="13.5">
      <c r="A81" s="97"/>
      <c r="B81" s="97"/>
    </row>
    <row r="82" spans="1:2" ht="13.5">
      <c r="A82" s="97"/>
      <c r="B82" s="97"/>
    </row>
    <row r="83" spans="1:2" ht="13.5">
      <c r="A83" s="97"/>
      <c r="B83" s="97"/>
    </row>
    <row r="84" spans="1:2" ht="13.5">
      <c r="A84" s="97"/>
      <c r="B84" s="97"/>
    </row>
    <row r="85" spans="1:2" ht="13.5">
      <c r="A85" s="97"/>
      <c r="B85" s="97"/>
    </row>
    <row r="86" spans="1:2" ht="13.5">
      <c r="A86" s="97"/>
      <c r="B86" s="97"/>
    </row>
    <row r="87" spans="1:2" ht="13.5">
      <c r="A87" s="97"/>
      <c r="B87" s="97"/>
    </row>
    <row r="88" spans="1:2" ht="13.5">
      <c r="A88" s="97"/>
      <c r="B88" s="97"/>
    </row>
    <row r="89" spans="1:2" ht="13.5">
      <c r="A89" s="97"/>
      <c r="B89" s="97"/>
    </row>
    <row r="90" spans="1:2" ht="13.5">
      <c r="A90" s="97"/>
      <c r="B90" s="97"/>
    </row>
    <row r="91" spans="1:2" ht="13.5">
      <c r="A91" s="97"/>
      <c r="B91" s="97"/>
    </row>
    <row r="92" spans="1:2" ht="13.5">
      <c r="A92" s="97"/>
      <c r="B92" s="97"/>
    </row>
    <row r="93" spans="1:2" ht="13.5">
      <c r="A93" s="97"/>
      <c r="B93" s="97"/>
    </row>
  </sheetData>
  <sheetProtection password="C581" sheet="1" objects="1" scenarios="1"/>
  <mergeCells count="12">
    <mergeCell ref="A40:B40"/>
    <mergeCell ref="A58:C58"/>
    <mergeCell ref="A50:B50"/>
    <mergeCell ref="A21:B21"/>
    <mergeCell ref="A23:B23"/>
    <mergeCell ref="A25:B25"/>
    <mergeCell ref="A27:B27"/>
    <mergeCell ref="A32:B32"/>
    <mergeCell ref="A1:B1"/>
    <mergeCell ref="A2:B2"/>
    <mergeCell ref="A3:B3"/>
    <mergeCell ref="A35:B35"/>
  </mergeCells>
  <printOptions/>
  <pageMargins left="1.4173228346456694" right="0.5511811023622047" top="0.8661417322834646" bottom="0.51" header="0.4330708661417323" footer="0"/>
  <pageSetup fitToHeight="1" fitToWidth="1" horizontalDpi="300" verticalDpi="300" orientation="portrait" scale="72" r:id="rId1"/>
  <headerFooter alignWithMargins="0">
    <oddHeader>&amp;LNOV - 2012&amp;CDIRECTIVA D.B.S.A.
ORDINARIO&amp;R01-BS/0305/04</oddHeader>
    <oddFooter>&amp;LASISTENCIA
EDUCACIONAL JI Y SC&amp;C01-BS&amp;RPAG &amp;P</oddFooter>
  </headerFooter>
</worksheet>
</file>

<file path=xl/worksheets/sheet5.xml><?xml version="1.0" encoding="utf-8"?>
<worksheet xmlns="http://schemas.openxmlformats.org/spreadsheetml/2006/main" xmlns:r="http://schemas.openxmlformats.org/officeDocument/2006/relationships">
  <sheetPr codeName="Hoja3">
    <pageSetUpPr fitToPage="1"/>
  </sheetPr>
  <dimension ref="A1:IV26"/>
  <sheetViews>
    <sheetView showGridLines="0" zoomScalePageLayoutView="0" workbookViewId="0" topLeftCell="A1">
      <selection activeCell="C5" sqref="C5:D5"/>
    </sheetView>
  </sheetViews>
  <sheetFormatPr defaultColWidth="11.421875" defaultRowHeight="12.75"/>
  <cols>
    <col min="1" max="1" width="30.00390625" style="1" customWidth="1"/>
    <col min="2" max="2" width="18.00390625" style="1" customWidth="1"/>
    <col min="3" max="3" width="15.28125" style="1" customWidth="1"/>
    <col min="4" max="4" width="13.00390625" style="1" customWidth="1"/>
    <col min="5" max="5" width="12.28125" style="1" customWidth="1"/>
    <col min="6" max="6" width="14.7109375" style="1" customWidth="1"/>
    <col min="7" max="7" width="13.421875" style="1" customWidth="1"/>
    <col min="8" max="8" width="11.140625" style="1" customWidth="1"/>
    <col min="9" max="9" width="13.57421875" style="1" customWidth="1"/>
    <col min="10" max="10" width="11.421875" style="1" customWidth="1"/>
    <col min="11" max="11" width="16.28125" style="1" customWidth="1"/>
    <col min="12" max="16384" width="11.421875" style="1" customWidth="1"/>
  </cols>
  <sheetData>
    <row r="1" spans="1:256" s="4" customFormat="1" ht="13.5">
      <c r="A1" s="247" t="s">
        <v>0</v>
      </c>
      <c r="B1" s="247"/>
      <c r="C1" s="247"/>
      <c r="D1" s="247"/>
      <c r="E1" s="247"/>
      <c r="F1" s="247"/>
      <c r="G1" s="247"/>
      <c r="H1" s="2"/>
      <c r="I1" s="2"/>
      <c r="J1" s="2"/>
      <c r="K1" s="3"/>
      <c r="IO1" s="1"/>
      <c r="IP1" s="1"/>
      <c r="IQ1" s="1"/>
      <c r="IR1" s="1"/>
      <c r="IS1" s="1"/>
      <c r="IT1" s="1"/>
      <c r="IU1" s="1"/>
      <c r="IV1" s="1"/>
    </row>
    <row r="2" spans="1:256" s="4" customFormat="1" ht="15.75" customHeight="1">
      <c r="A2" s="247" t="s">
        <v>48</v>
      </c>
      <c r="B2" s="247"/>
      <c r="C2" s="247"/>
      <c r="D2" s="247"/>
      <c r="E2" s="247"/>
      <c r="F2" s="247"/>
      <c r="G2" s="247"/>
      <c r="H2" s="2"/>
      <c r="I2" s="2"/>
      <c r="J2" s="2"/>
      <c r="K2" s="3"/>
      <c r="IO2" s="1"/>
      <c r="IP2" s="1"/>
      <c r="IQ2" s="1"/>
      <c r="IR2" s="1"/>
      <c r="IS2" s="1"/>
      <c r="IT2" s="1"/>
      <c r="IU2" s="1"/>
      <c r="IV2" s="1"/>
    </row>
    <row r="3" spans="1:256" s="4" customFormat="1" ht="18" customHeight="1">
      <c r="A3" s="247" t="s">
        <v>49</v>
      </c>
      <c r="B3" s="247"/>
      <c r="C3" s="247"/>
      <c r="D3" s="247"/>
      <c r="E3" s="247"/>
      <c r="F3" s="247"/>
      <c r="G3" s="247"/>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6" t="s">
        <v>3</v>
      </c>
      <c r="B5" s="6"/>
      <c r="C5" s="310" t="str">
        <f>'Ap. 2 Ingresos C. Benef.'!$D$5</f>
        <v>DELBIENWILL</v>
      </c>
      <c r="D5" s="310"/>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20" customFormat="1" ht="16.5" customHeight="1">
      <c r="A7" s="18"/>
      <c r="B7" s="18"/>
      <c r="C7" s="19"/>
      <c r="D7" s="237">
        <v>2018</v>
      </c>
      <c r="E7" s="237"/>
      <c r="F7" s="237"/>
      <c r="G7" s="237"/>
      <c r="H7" s="237">
        <v>2017</v>
      </c>
      <c r="I7" s="237"/>
      <c r="J7" s="238"/>
      <c r="K7" s="238"/>
      <c r="IO7" s="27"/>
      <c r="IP7" s="27"/>
      <c r="IQ7" s="27"/>
      <c r="IR7" s="27"/>
      <c r="IS7" s="27"/>
      <c r="IT7" s="27"/>
      <c r="IU7" s="27"/>
      <c r="IV7" s="27"/>
    </row>
    <row r="8" spans="1:14" ht="12.75" customHeight="1">
      <c r="A8" s="249" t="str">
        <f>'Ap. 2 Ingresos C. Benef.'!A17</f>
        <v>Centro Beneficio</v>
      </c>
      <c r="B8" s="249" t="str">
        <f>'Ap. 2 Ingresos C. Benef.'!B17</f>
        <v>Prestación [Unidad]</v>
      </c>
      <c r="C8" s="311" t="s">
        <v>274</v>
      </c>
      <c r="D8" s="311"/>
      <c r="E8" s="311"/>
      <c r="F8" s="311"/>
      <c r="G8" s="312" t="s">
        <v>275</v>
      </c>
      <c r="H8" s="312"/>
      <c r="I8" s="312"/>
      <c r="J8" s="313"/>
      <c r="K8" s="314" t="s">
        <v>272</v>
      </c>
      <c r="L8" s="314"/>
      <c r="M8" s="314"/>
      <c r="N8" s="315"/>
    </row>
    <row r="9" spans="1:14" ht="54.75" customHeight="1">
      <c r="A9" s="249">
        <f>'Ap. 2 Ingresos C. Benef.'!A18</f>
        <v>0</v>
      </c>
      <c r="B9" s="249">
        <f>'Ap. 2 Ingresos C. Benef.'!B18</f>
        <v>0</v>
      </c>
      <c r="C9" s="58" t="str">
        <f>'Ap. 2 Ingresos C. Benef.'!D18</f>
        <v>Personal Servicio Activo Armada y otras FFAA</v>
      </c>
      <c r="D9" s="58" t="str">
        <f>'Ap. 2 Ingresos C. Benef.'!E18</f>
        <v>Gendarmeria y PDI</v>
      </c>
      <c r="E9" s="58" t="str">
        <f>'Ap. 2 Ingresos C. Benef.'!F18</f>
        <v>Personal en Retiro</v>
      </c>
      <c r="F9" s="58" t="str">
        <f>'Ap. 2 Ingresos C. Benef.'!G18</f>
        <v>Casos Especiales</v>
      </c>
      <c r="G9" s="58" t="str">
        <f>'Ap. 2 Ingresos C. Benef.'!H18</f>
        <v>Personal Servicio Activo Armada y otras FFAA</v>
      </c>
      <c r="H9" s="58" t="str">
        <f>'Ap. 2 Ingresos C. Benef.'!I18</f>
        <v>Gendarmeria y PDI</v>
      </c>
      <c r="I9" s="58" t="str">
        <f>'Ap. 2 Ingresos C. Benef.'!J18</f>
        <v>Personal en Retiro</v>
      </c>
      <c r="J9" s="58" t="str">
        <f>'Ap. 2 Ingresos C. Benef.'!K18</f>
        <v>Casos Especiales</v>
      </c>
      <c r="K9" s="233" t="str">
        <f>'Ap. 2 Ingresos C. Benef.'!L18</f>
        <v>Ingresos
Matrícula</v>
      </c>
      <c r="L9" s="58" t="str">
        <f>'Ap. 2 Ingresos C. Benef.'!M18</f>
        <v>Ingresos
Mensualidad</v>
      </c>
      <c r="M9" s="58" t="str">
        <f>'Ap. 2 Ingresos C. Benef.'!N18</f>
        <v>Total Anual </v>
      </c>
      <c r="N9" s="58">
        <f>'Ap. 2 Ingresos C. Benef.'!O18</f>
        <v>0</v>
      </c>
    </row>
    <row r="10" spans="1:14" ht="13.5">
      <c r="A10" s="316" t="str">
        <f>'Ap. 2 Ingresos C. Benef.'!A19</f>
        <v>JARDIN INFANTIL "PEQUEÑOS COLONOS"</v>
      </c>
      <c r="B10" s="43" t="str">
        <f>'Ap. 2 Ingresos C. Benef.'!B19</f>
        <v>Jardín [Media Jornada]</v>
      </c>
      <c r="C10" s="44">
        <f>'Ap. 2 Ingresos C. Benef.'!D19</f>
        <v>56100</v>
      </c>
      <c r="D10" s="44">
        <f>'Ap. 2 Ingresos C. Benef.'!E19</f>
        <v>67400</v>
      </c>
      <c r="E10" s="44">
        <f>'Ap. 2 Ingresos C. Benef.'!F19</f>
        <v>107800</v>
      </c>
      <c r="F10" s="44">
        <f>'Ap. 2 Ingresos C. Benef.'!G19</f>
        <v>130900</v>
      </c>
      <c r="G10" s="234">
        <v>52400</v>
      </c>
      <c r="H10" s="234">
        <v>62900</v>
      </c>
      <c r="I10" s="234">
        <v>100700</v>
      </c>
      <c r="J10" s="234">
        <v>122300</v>
      </c>
      <c r="K10" s="235">
        <f aca="true" t="shared" si="0" ref="K10:N11">C10-G10</f>
        <v>3700</v>
      </c>
      <c r="L10" s="236">
        <f>D10-H10</f>
        <v>4500</v>
      </c>
      <c r="M10" s="236">
        <f t="shared" si="0"/>
        <v>7100</v>
      </c>
      <c r="N10" s="236">
        <f t="shared" si="0"/>
        <v>8600</v>
      </c>
    </row>
    <row r="11" spans="1:14" ht="13.5">
      <c r="A11" s="316">
        <f>'Ap. 2 Ingresos C. Benef.'!A22</f>
        <v>0</v>
      </c>
      <c r="B11" s="43" t="str">
        <f>'Ap. 2 Ingresos C. Benef.'!B22</f>
        <v>doble jornada</v>
      </c>
      <c r="C11" s="44">
        <f>'Ap. 2 Ingresos C. Benef.'!D22</f>
        <v>73800</v>
      </c>
      <c r="D11" s="44">
        <f>'Ap. 2 Ingresos C. Benef.'!E22</f>
        <v>88600</v>
      </c>
      <c r="E11" s="44">
        <f>'Ap. 2 Ingresos C. Benef.'!F22</f>
        <v>132900</v>
      </c>
      <c r="F11" s="45">
        <f>'Ap. 2 Ingresos C. Benef.'!G22</f>
        <v>159500</v>
      </c>
      <c r="G11" s="234">
        <v>68900</v>
      </c>
      <c r="H11" s="234">
        <v>82800</v>
      </c>
      <c r="I11" s="234">
        <v>124200</v>
      </c>
      <c r="J11" s="234">
        <v>149000</v>
      </c>
      <c r="K11" s="235">
        <f t="shared" si="0"/>
        <v>4900</v>
      </c>
      <c r="L11" s="236">
        <f t="shared" si="0"/>
        <v>5800</v>
      </c>
      <c r="M11" s="236">
        <f t="shared" si="0"/>
        <v>8700</v>
      </c>
      <c r="N11" s="236">
        <f t="shared" si="0"/>
        <v>10500</v>
      </c>
    </row>
    <row r="17" ht="13.5">
      <c r="D17" s="105"/>
    </row>
    <row r="18" ht="13.5">
      <c r="D18"/>
    </row>
    <row r="19" spans="4:6" ht="13.5">
      <c r="D19" s="280"/>
      <c r="E19" s="281"/>
      <c r="F19" s="282"/>
    </row>
    <row r="20" ht="13.5">
      <c r="D20" s="106"/>
    </row>
    <row r="21" ht="13.5">
      <c r="D21" s="29"/>
    </row>
    <row r="22" ht="13.5">
      <c r="D22" s="29"/>
    </row>
    <row r="23" ht="13.5">
      <c r="D23" s="29"/>
    </row>
    <row r="24" spans="7:9" ht="13.5">
      <c r="G24" s="4"/>
      <c r="H24" s="3"/>
      <c r="I24" s="3"/>
    </row>
    <row r="25" spans="7:9" ht="13.5">
      <c r="G25" s="4"/>
      <c r="H25" s="3"/>
      <c r="I25" s="3"/>
    </row>
    <row r="26" spans="7:9" ht="13.5">
      <c r="G26" s="4"/>
      <c r="H26" s="3"/>
      <c r="I26" s="3"/>
    </row>
  </sheetData>
  <sheetProtection password="C581" sheet="1" objects="1" scenarios="1"/>
  <mergeCells count="11">
    <mergeCell ref="K8:N8"/>
    <mergeCell ref="D19:F19"/>
    <mergeCell ref="A10:A11"/>
    <mergeCell ref="A1:G1"/>
    <mergeCell ref="A2:G2"/>
    <mergeCell ref="A3:G3"/>
    <mergeCell ref="C5:D5"/>
    <mergeCell ref="A8:A9"/>
    <mergeCell ref="B8:B9"/>
    <mergeCell ref="C8:F8"/>
    <mergeCell ref="G8:J8"/>
  </mergeCells>
  <printOptions/>
  <pageMargins left="0.7480314960629921" right="0.7480314960629921" top="0.984251968503937" bottom="0.984251968503937" header="0.4330708661417323" footer="0.4724409448818898"/>
  <pageSetup fitToHeight="1" fitToWidth="1" horizontalDpi="300" verticalDpi="300" orientation="landscape" scale="62" r:id="rId1"/>
  <headerFooter alignWithMargins="0">
    <oddHeader>&amp;LNOV - 2012&amp;CDIRECTIVA D.B.S.A.
ORDINARIA&amp;R01-BS/0305/04</oddHeader>
    <oddFooter>&amp;LASISTENCIA 
EDUCACIONAL JI Y SC&amp;C01-BS&amp;RPAG &amp;P</oddFooter>
  </headerFooter>
</worksheet>
</file>

<file path=xl/worksheets/sheet6.xml><?xml version="1.0" encoding="utf-8"?>
<worksheet xmlns="http://schemas.openxmlformats.org/spreadsheetml/2006/main" xmlns:r="http://schemas.openxmlformats.org/officeDocument/2006/relationships">
  <sheetPr>
    <tabColor theme="9" tint="-0.24997000396251678"/>
  </sheetPr>
  <dimension ref="A4:IV34"/>
  <sheetViews>
    <sheetView showGridLines="0" zoomScale="90" zoomScaleNormal="90" zoomScalePageLayoutView="0" workbookViewId="0" topLeftCell="G13">
      <selection activeCell="P20" sqref="P20"/>
    </sheetView>
  </sheetViews>
  <sheetFormatPr defaultColWidth="11.421875" defaultRowHeight="12.75"/>
  <cols>
    <col min="1" max="1" width="7.28125" style="10" customWidth="1"/>
    <col min="2" max="2" width="15.140625" style="10" bestFit="1" customWidth="1"/>
    <col min="3" max="3" width="19.00390625" style="10" bestFit="1" customWidth="1"/>
    <col min="4" max="4" width="17.7109375" style="10" customWidth="1"/>
    <col min="5" max="5" width="18.00390625" style="10" customWidth="1"/>
    <col min="6" max="6" width="18.00390625" style="10" bestFit="1" customWidth="1"/>
    <col min="7" max="11" width="11.57421875" style="10" customWidth="1"/>
    <col min="12" max="12" width="14.28125" style="10" bestFit="1" customWidth="1"/>
    <col min="13" max="14" width="12.8515625" style="10" bestFit="1" customWidth="1"/>
    <col min="15" max="16" width="14.421875" style="10" bestFit="1" customWidth="1"/>
    <col min="17" max="17" width="12.7109375" style="10" bestFit="1" customWidth="1"/>
    <col min="18" max="18" width="12.00390625" style="10" bestFit="1" customWidth="1"/>
    <col min="19" max="20" width="15.28125" style="10" bestFit="1" customWidth="1"/>
    <col min="21" max="16384" width="11.57421875" style="10" customWidth="1"/>
  </cols>
  <sheetData>
    <row r="1" ht="12.75"/>
    <row r="2" ht="12.75"/>
    <row r="3" ht="12.75"/>
    <row r="4" spans="1:256" s="380" customFormat="1" ht="63.75">
      <c r="A4" s="201" t="s">
        <v>210</v>
      </c>
      <c r="B4" s="201" t="s">
        <v>211</v>
      </c>
      <c r="C4" s="202" t="s">
        <v>212</v>
      </c>
      <c r="D4" s="317" t="s">
        <v>213</v>
      </c>
      <c r="E4" s="318"/>
      <c r="F4" s="202" t="s">
        <v>214</v>
      </c>
      <c r="G4" s="202" t="s">
        <v>215</v>
      </c>
      <c r="H4" s="203" t="s">
        <v>216</v>
      </c>
      <c r="I4" s="204" t="s">
        <v>217</v>
      </c>
      <c r="J4" s="203" t="s">
        <v>218</v>
      </c>
      <c r="K4" s="205" t="s">
        <v>219</v>
      </c>
      <c r="L4" s="206" t="s">
        <v>220</v>
      </c>
      <c r="M4" s="207" t="s">
        <v>221</v>
      </c>
      <c r="N4" s="207" t="s">
        <v>222</v>
      </c>
      <c r="O4" s="208" t="s">
        <v>223</v>
      </c>
      <c r="P4" s="209" t="s">
        <v>224</v>
      </c>
      <c r="Q4" s="210" t="s">
        <v>219</v>
      </c>
      <c r="R4" s="211" t="s">
        <v>220</v>
      </c>
      <c r="S4" s="212" t="s">
        <v>221</v>
      </c>
      <c r="T4" s="213" t="s">
        <v>222</v>
      </c>
      <c r="U4" s="214" t="s">
        <v>225</v>
      </c>
      <c r="V4" s="377"/>
      <c r="W4" s="378"/>
      <c r="X4" s="378"/>
      <c r="Y4" s="378"/>
      <c r="Z4" s="378"/>
      <c r="AA4" s="378"/>
      <c r="AB4" s="378"/>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79"/>
      <c r="CQ4" s="379"/>
      <c r="CR4" s="379"/>
      <c r="CS4" s="379"/>
      <c r="CT4" s="379"/>
      <c r="CU4" s="379"/>
      <c r="CV4" s="379"/>
      <c r="CW4" s="379"/>
      <c r="CX4" s="379"/>
      <c r="CY4" s="379"/>
      <c r="CZ4" s="379"/>
      <c r="DA4" s="379"/>
      <c r="DB4" s="379"/>
      <c r="DC4" s="379"/>
      <c r="DD4" s="379"/>
      <c r="DE4" s="379"/>
      <c r="DF4" s="379"/>
      <c r="DG4" s="379"/>
      <c r="DH4" s="379"/>
      <c r="DI4" s="379"/>
      <c r="DJ4" s="379"/>
      <c r="DK4" s="379"/>
      <c r="DL4" s="379"/>
      <c r="DM4" s="379"/>
      <c r="DN4" s="379"/>
      <c r="DO4" s="379"/>
      <c r="DP4" s="379"/>
      <c r="DQ4" s="379"/>
      <c r="DR4" s="379"/>
      <c r="DS4" s="379"/>
      <c r="DT4" s="379"/>
      <c r="DU4" s="379"/>
      <c r="DV4" s="379"/>
      <c r="DW4" s="379"/>
      <c r="DX4" s="379"/>
      <c r="DY4" s="379"/>
      <c r="DZ4" s="379"/>
      <c r="EA4" s="379"/>
      <c r="EB4" s="379"/>
      <c r="EC4" s="379"/>
      <c r="ED4" s="379"/>
      <c r="EE4" s="379"/>
      <c r="EF4" s="379"/>
      <c r="EG4" s="379"/>
      <c r="EH4" s="379"/>
      <c r="EI4" s="379"/>
      <c r="EJ4" s="379"/>
      <c r="EK4" s="379"/>
      <c r="EL4" s="379"/>
      <c r="EM4" s="379"/>
      <c r="EN4" s="379"/>
      <c r="EO4" s="379"/>
      <c r="EP4" s="379"/>
      <c r="EQ4" s="379"/>
      <c r="ER4" s="379"/>
      <c r="ES4" s="379"/>
      <c r="ET4" s="379"/>
      <c r="EU4" s="379"/>
      <c r="EV4" s="379"/>
      <c r="EW4" s="379"/>
      <c r="EX4" s="379"/>
      <c r="EY4" s="379"/>
      <c r="EZ4" s="379"/>
      <c r="FA4" s="379"/>
      <c r="FB4" s="379"/>
      <c r="FC4" s="379"/>
      <c r="FD4" s="379"/>
      <c r="FE4" s="379"/>
      <c r="FF4" s="379"/>
      <c r="FG4" s="379"/>
      <c r="FH4" s="379"/>
      <c r="FI4" s="379"/>
      <c r="FJ4" s="379"/>
      <c r="FK4" s="379"/>
      <c r="FL4" s="379"/>
      <c r="FM4" s="379"/>
      <c r="FN4" s="379"/>
      <c r="FO4" s="379"/>
      <c r="FP4" s="379"/>
      <c r="FQ4" s="379"/>
      <c r="FR4" s="379"/>
      <c r="FS4" s="379"/>
      <c r="FT4" s="379"/>
      <c r="FU4" s="379"/>
      <c r="FV4" s="379"/>
      <c r="FW4" s="379"/>
      <c r="FX4" s="379"/>
      <c r="FY4" s="379"/>
      <c r="FZ4" s="379"/>
      <c r="GA4" s="379"/>
      <c r="GB4" s="379"/>
      <c r="GC4" s="379"/>
      <c r="GD4" s="379"/>
      <c r="GE4" s="379"/>
      <c r="GF4" s="379"/>
      <c r="GG4" s="379"/>
      <c r="GH4" s="379"/>
      <c r="GI4" s="379"/>
      <c r="GJ4" s="379"/>
      <c r="GK4" s="379"/>
      <c r="GL4" s="379"/>
      <c r="GM4" s="379"/>
      <c r="GN4" s="379"/>
      <c r="GO4" s="379"/>
      <c r="GP4" s="379"/>
      <c r="GQ4" s="379"/>
      <c r="GR4" s="379"/>
      <c r="GS4" s="379"/>
      <c r="GT4" s="379"/>
      <c r="GU4" s="379"/>
      <c r="GV4" s="379"/>
      <c r="GW4" s="379"/>
      <c r="GX4" s="379"/>
      <c r="GY4" s="379"/>
      <c r="GZ4" s="379"/>
      <c r="HA4" s="379"/>
      <c r="HB4" s="379"/>
      <c r="HC4" s="379"/>
      <c r="HD4" s="379"/>
      <c r="HE4" s="379"/>
      <c r="HF4" s="379"/>
      <c r="HG4" s="379"/>
      <c r="HH4" s="379"/>
      <c r="HI4" s="379"/>
      <c r="HJ4" s="379"/>
      <c r="HK4" s="379"/>
      <c r="HL4" s="379"/>
      <c r="HM4" s="379"/>
      <c r="HN4" s="379"/>
      <c r="HO4" s="379"/>
      <c r="HP4" s="379"/>
      <c r="HQ4" s="379"/>
      <c r="HR4" s="379"/>
      <c r="HS4" s="379"/>
      <c r="HT4" s="379"/>
      <c r="HU4" s="379"/>
      <c r="HV4" s="379"/>
      <c r="HW4" s="379"/>
      <c r="HX4" s="379"/>
      <c r="HY4" s="379"/>
      <c r="HZ4" s="379"/>
      <c r="IA4" s="379"/>
      <c r="IB4" s="379"/>
      <c r="IC4" s="379"/>
      <c r="ID4" s="379"/>
      <c r="IE4" s="379"/>
      <c r="IF4" s="379"/>
      <c r="IG4" s="379"/>
      <c r="IH4" s="379"/>
      <c r="II4" s="379"/>
      <c r="IJ4" s="379"/>
      <c r="IK4" s="379"/>
      <c r="IL4" s="379"/>
      <c r="IM4" s="379"/>
      <c r="IN4" s="379"/>
      <c r="IO4" s="379"/>
      <c r="IP4" s="379"/>
      <c r="IQ4" s="379"/>
      <c r="IR4" s="379"/>
      <c r="IS4" s="379"/>
      <c r="IT4" s="379"/>
      <c r="IU4" s="379"/>
      <c r="IV4" s="379"/>
    </row>
    <row r="5" spans="1:256" s="380" customFormat="1" ht="12">
      <c r="A5" s="381">
        <v>0</v>
      </c>
      <c r="B5" s="381" t="s">
        <v>169</v>
      </c>
      <c r="C5" s="381" t="s">
        <v>226</v>
      </c>
      <c r="D5" s="382" t="s">
        <v>269</v>
      </c>
      <c r="E5" s="383"/>
      <c r="F5" s="381" t="s">
        <v>266</v>
      </c>
      <c r="G5" s="384"/>
      <c r="H5" s="385"/>
      <c r="I5" s="384"/>
      <c r="J5" s="386"/>
      <c r="K5" s="384"/>
      <c r="L5" s="387"/>
      <c r="M5" s="384"/>
      <c r="N5" s="388"/>
      <c r="O5" s="384"/>
      <c r="P5" s="389"/>
      <c r="Q5" s="390"/>
      <c r="R5" s="391"/>
      <c r="S5" s="392"/>
      <c r="T5" s="384"/>
      <c r="U5" s="393"/>
      <c r="V5" s="377"/>
      <c r="W5" s="378"/>
      <c r="X5" s="378"/>
      <c r="Y5" s="378"/>
      <c r="Z5" s="378"/>
      <c r="AA5" s="378"/>
      <c r="AB5" s="378"/>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79"/>
      <c r="DG5" s="379"/>
      <c r="DH5" s="379"/>
      <c r="DI5" s="379"/>
      <c r="DJ5" s="379"/>
      <c r="DK5" s="379"/>
      <c r="DL5" s="379"/>
      <c r="DM5" s="379"/>
      <c r="DN5" s="379"/>
      <c r="DO5" s="379"/>
      <c r="DP5" s="379"/>
      <c r="DQ5" s="379"/>
      <c r="DR5" s="379"/>
      <c r="DS5" s="379"/>
      <c r="DT5" s="379"/>
      <c r="DU5" s="379"/>
      <c r="DV5" s="379"/>
      <c r="DW5" s="379"/>
      <c r="DX5" s="379"/>
      <c r="DY5" s="379"/>
      <c r="DZ5" s="379"/>
      <c r="EA5" s="379"/>
      <c r="EB5" s="379"/>
      <c r="EC5" s="379"/>
      <c r="ED5" s="379"/>
      <c r="EE5" s="379"/>
      <c r="EF5" s="379"/>
      <c r="EG5" s="379"/>
      <c r="EH5" s="379"/>
      <c r="EI5" s="379"/>
      <c r="EJ5" s="379"/>
      <c r="EK5" s="379"/>
      <c r="EL5" s="379"/>
      <c r="EM5" s="379"/>
      <c r="EN5" s="379"/>
      <c r="EO5" s="379"/>
      <c r="EP5" s="379"/>
      <c r="EQ5" s="379"/>
      <c r="ER5" s="379"/>
      <c r="ES5" s="379"/>
      <c r="ET5" s="379"/>
      <c r="EU5" s="379"/>
      <c r="EV5" s="379"/>
      <c r="EW5" s="379"/>
      <c r="EX5" s="379"/>
      <c r="EY5" s="379"/>
      <c r="EZ5" s="379"/>
      <c r="FA5" s="379"/>
      <c r="FB5" s="379"/>
      <c r="FC5" s="379"/>
      <c r="FD5" s="379"/>
      <c r="FE5" s="379"/>
      <c r="FF5" s="379"/>
      <c r="FG5" s="379"/>
      <c r="FH5" s="379"/>
      <c r="FI5" s="379"/>
      <c r="FJ5" s="379"/>
      <c r="FK5" s="379"/>
      <c r="FL5" s="379"/>
      <c r="FM5" s="379"/>
      <c r="FN5" s="379"/>
      <c r="FO5" s="379"/>
      <c r="FP5" s="379"/>
      <c r="FQ5" s="379"/>
      <c r="FR5" s="379"/>
      <c r="FS5" s="379"/>
      <c r="FT5" s="379"/>
      <c r="FU5" s="379"/>
      <c r="FV5" s="379"/>
      <c r="FW5" s="379"/>
      <c r="FX5" s="379"/>
      <c r="FY5" s="379"/>
      <c r="FZ5" s="379"/>
      <c r="GA5" s="379"/>
      <c r="GB5" s="379"/>
      <c r="GC5" s="379"/>
      <c r="GD5" s="379"/>
      <c r="GE5" s="379"/>
      <c r="GF5" s="379"/>
      <c r="GG5" s="379"/>
      <c r="GH5" s="379"/>
      <c r="GI5" s="379"/>
      <c r="GJ5" s="379"/>
      <c r="GK5" s="379"/>
      <c r="GL5" s="379"/>
      <c r="GM5" s="379"/>
      <c r="GN5" s="379"/>
      <c r="GO5" s="379"/>
      <c r="GP5" s="379"/>
      <c r="GQ5" s="379"/>
      <c r="GR5" s="379"/>
      <c r="GS5" s="379"/>
      <c r="GT5" s="379"/>
      <c r="GU5" s="379"/>
      <c r="GV5" s="379"/>
      <c r="GW5" s="379"/>
      <c r="GX5" s="379"/>
      <c r="GY5" s="379"/>
      <c r="GZ5" s="379"/>
      <c r="HA5" s="379"/>
      <c r="HB5" s="379"/>
      <c r="HC5" s="379"/>
      <c r="HD5" s="379"/>
      <c r="HE5" s="379"/>
      <c r="HF5" s="379"/>
      <c r="HG5" s="379"/>
      <c r="HH5" s="379"/>
      <c r="HI5" s="379"/>
      <c r="HJ5" s="379"/>
      <c r="HK5" s="379"/>
      <c r="HL5" s="379"/>
      <c r="HM5" s="379"/>
      <c r="HN5" s="379"/>
      <c r="HO5" s="379"/>
      <c r="HP5" s="379"/>
      <c r="HQ5" s="379"/>
      <c r="HR5" s="379"/>
      <c r="HS5" s="379"/>
      <c r="HT5" s="379"/>
      <c r="HU5" s="379"/>
      <c r="HV5" s="379"/>
      <c r="HW5" s="379"/>
      <c r="HX5" s="379"/>
      <c r="HY5" s="379"/>
      <c r="HZ5" s="379"/>
      <c r="IA5" s="379"/>
      <c r="IB5" s="379"/>
      <c r="IC5" s="379"/>
      <c r="ID5" s="379"/>
      <c r="IE5" s="379"/>
      <c r="IF5" s="379"/>
      <c r="IG5" s="379"/>
      <c r="IH5" s="379"/>
      <c r="II5" s="379"/>
      <c r="IJ5" s="379"/>
      <c r="IK5" s="379"/>
      <c r="IL5" s="379"/>
      <c r="IM5" s="379"/>
      <c r="IN5" s="379"/>
      <c r="IO5" s="379"/>
      <c r="IP5" s="379"/>
      <c r="IQ5" s="379"/>
      <c r="IR5" s="379"/>
      <c r="IS5" s="379"/>
      <c r="IT5" s="379"/>
      <c r="IU5" s="379"/>
      <c r="IV5" s="379"/>
    </row>
    <row r="6" spans="1:256" s="380" customFormat="1" ht="12" customHeight="1">
      <c r="A6" s="381">
        <v>1</v>
      </c>
      <c r="B6" s="381" t="s">
        <v>169</v>
      </c>
      <c r="C6" s="381" t="s">
        <v>226</v>
      </c>
      <c r="D6" s="382" t="s">
        <v>227</v>
      </c>
      <c r="E6" s="383"/>
      <c r="F6" s="381" t="s">
        <v>228</v>
      </c>
      <c r="G6" s="384">
        <v>659789</v>
      </c>
      <c r="H6" s="385">
        <v>28041.108799999998</v>
      </c>
      <c r="I6" s="384">
        <f>G6*(1+'[1]APENDICE 6 - RECREATIVA'!$J$5)</f>
        <v>684201.193</v>
      </c>
      <c r="J6" s="386">
        <f>+H6*(1+'[1]APENDICE 6 - RECREATIVA'!$J$5)</f>
        <v>29078.629825599997</v>
      </c>
      <c r="K6" s="384">
        <f>I6*12</f>
        <v>8210414.316</v>
      </c>
      <c r="L6" s="387">
        <f>+J6*12</f>
        <v>348943.55790719995</v>
      </c>
      <c r="M6" s="384">
        <f>114000*1.037</f>
        <v>118217.99999999999</v>
      </c>
      <c r="N6" s="388">
        <f>160000*1.037</f>
        <v>165920</v>
      </c>
      <c r="O6" s="384">
        <f>SUM(K6:N6)</f>
        <v>8843495.8739072</v>
      </c>
      <c r="P6" s="389">
        <v>1</v>
      </c>
      <c r="Q6" s="390">
        <f>K6*P6</f>
        <v>8210414.316</v>
      </c>
      <c r="R6" s="391">
        <f>+L6*P6</f>
        <v>348943.55790719995</v>
      </c>
      <c r="S6" s="392">
        <f>M6*P6</f>
        <v>118217.99999999999</v>
      </c>
      <c r="T6" s="384">
        <f>N6*P6</f>
        <v>165920</v>
      </c>
      <c r="U6" s="393">
        <f>SUM(Q6:T6)</f>
        <v>8843495.8739072</v>
      </c>
      <c r="V6" s="377"/>
      <c r="W6" s="378"/>
      <c r="X6" s="378"/>
      <c r="Y6" s="378"/>
      <c r="Z6" s="378"/>
      <c r="AA6" s="378"/>
      <c r="AB6" s="378"/>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379"/>
      <c r="BH6" s="379"/>
      <c r="BI6" s="379"/>
      <c r="BJ6" s="379"/>
      <c r="BK6" s="379"/>
      <c r="BL6" s="379"/>
      <c r="BM6" s="379"/>
      <c r="BN6" s="379"/>
      <c r="BO6" s="379"/>
      <c r="BP6" s="379"/>
      <c r="BQ6" s="379"/>
      <c r="BR6" s="379"/>
      <c r="BS6" s="379"/>
      <c r="BT6" s="379"/>
      <c r="BU6" s="379"/>
      <c r="BV6" s="379"/>
      <c r="BW6" s="379"/>
      <c r="BX6" s="379"/>
      <c r="BY6" s="379"/>
      <c r="BZ6" s="379"/>
      <c r="CA6" s="379"/>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c r="DF6" s="379"/>
      <c r="DG6" s="379"/>
      <c r="DH6" s="379"/>
      <c r="DI6" s="379"/>
      <c r="DJ6" s="379"/>
      <c r="DK6" s="379"/>
      <c r="DL6" s="379"/>
      <c r="DM6" s="379"/>
      <c r="DN6" s="379"/>
      <c r="DO6" s="379"/>
      <c r="DP6" s="379"/>
      <c r="DQ6" s="379"/>
      <c r="DR6" s="379"/>
      <c r="DS6" s="379"/>
      <c r="DT6" s="379"/>
      <c r="DU6" s="379"/>
      <c r="DV6" s="379"/>
      <c r="DW6" s="379"/>
      <c r="DX6" s="379"/>
      <c r="DY6" s="379"/>
      <c r="DZ6" s="379"/>
      <c r="EA6" s="379"/>
      <c r="EB6" s="379"/>
      <c r="EC6" s="379"/>
      <c r="ED6" s="379"/>
      <c r="EE6" s="379"/>
      <c r="EF6" s="379"/>
      <c r="EG6" s="379"/>
      <c r="EH6" s="379"/>
      <c r="EI6" s="379"/>
      <c r="EJ6" s="379"/>
      <c r="EK6" s="379"/>
      <c r="EL6" s="379"/>
      <c r="EM6" s="379"/>
      <c r="EN6" s="379"/>
      <c r="EO6" s="379"/>
      <c r="EP6" s="379"/>
      <c r="EQ6" s="379"/>
      <c r="ER6" s="379"/>
      <c r="ES6" s="379"/>
      <c r="ET6" s="379"/>
      <c r="EU6" s="379"/>
      <c r="EV6" s="379"/>
      <c r="EW6" s="379"/>
      <c r="EX6" s="379"/>
      <c r="EY6" s="379"/>
      <c r="EZ6" s="379"/>
      <c r="FA6" s="379"/>
      <c r="FB6" s="379"/>
      <c r="FC6" s="379"/>
      <c r="FD6" s="379"/>
      <c r="FE6" s="379"/>
      <c r="FF6" s="379"/>
      <c r="FG6" s="379"/>
      <c r="FH6" s="379"/>
      <c r="FI6" s="379"/>
      <c r="FJ6" s="379"/>
      <c r="FK6" s="379"/>
      <c r="FL6" s="379"/>
      <c r="FM6" s="379"/>
      <c r="FN6" s="379"/>
      <c r="FO6" s="379"/>
      <c r="FP6" s="379"/>
      <c r="FQ6" s="379"/>
      <c r="FR6" s="379"/>
      <c r="FS6" s="379"/>
      <c r="FT6" s="379"/>
      <c r="FU6" s="379"/>
      <c r="FV6" s="379"/>
      <c r="FW6" s="379"/>
      <c r="FX6" s="379"/>
      <c r="FY6" s="379"/>
      <c r="FZ6" s="379"/>
      <c r="GA6" s="379"/>
      <c r="GB6" s="379"/>
      <c r="GC6" s="379"/>
      <c r="GD6" s="379"/>
      <c r="GE6" s="379"/>
      <c r="GF6" s="379"/>
      <c r="GG6" s="379"/>
      <c r="GH6" s="379"/>
      <c r="GI6" s="379"/>
      <c r="GJ6" s="379"/>
      <c r="GK6" s="379"/>
      <c r="GL6" s="379"/>
      <c r="GM6" s="379"/>
      <c r="GN6" s="379"/>
      <c r="GO6" s="379"/>
      <c r="GP6" s="379"/>
      <c r="GQ6" s="379"/>
      <c r="GR6" s="379"/>
      <c r="GS6" s="379"/>
      <c r="GT6" s="379"/>
      <c r="GU6" s="379"/>
      <c r="GV6" s="379"/>
      <c r="GW6" s="379"/>
      <c r="GX6" s="379"/>
      <c r="GY6" s="379"/>
      <c r="GZ6" s="379"/>
      <c r="HA6" s="379"/>
      <c r="HB6" s="379"/>
      <c r="HC6" s="379"/>
      <c r="HD6" s="379"/>
      <c r="HE6" s="379"/>
      <c r="HF6" s="379"/>
      <c r="HG6" s="379"/>
      <c r="HH6" s="379"/>
      <c r="HI6" s="379"/>
      <c r="HJ6" s="379"/>
      <c r="HK6" s="379"/>
      <c r="HL6" s="379"/>
      <c r="HM6" s="379"/>
      <c r="HN6" s="379"/>
      <c r="HO6" s="379"/>
      <c r="HP6" s="379"/>
      <c r="HQ6" s="379"/>
      <c r="HR6" s="379"/>
      <c r="HS6" s="379"/>
      <c r="HT6" s="379"/>
      <c r="HU6" s="379"/>
      <c r="HV6" s="379"/>
      <c r="HW6" s="379"/>
      <c r="HX6" s="379"/>
      <c r="HY6" s="379"/>
      <c r="HZ6" s="379"/>
      <c r="IA6" s="379"/>
      <c r="IB6" s="379"/>
      <c r="IC6" s="379"/>
      <c r="ID6" s="379"/>
      <c r="IE6" s="379"/>
      <c r="IF6" s="379"/>
      <c r="IG6" s="379"/>
      <c r="IH6" s="379"/>
      <c r="II6" s="379"/>
      <c r="IJ6" s="379"/>
      <c r="IK6" s="379"/>
      <c r="IL6" s="379"/>
      <c r="IM6" s="379"/>
      <c r="IN6" s="379"/>
      <c r="IO6" s="379"/>
      <c r="IP6" s="379"/>
      <c r="IQ6" s="379"/>
      <c r="IR6" s="379"/>
      <c r="IS6" s="379"/>
      <c r="IT6" s="379"/>
      <c r="IU6" s="379"/>
      <c r="IV6" s="379"/>
    </row>
    <row r="7" spans="1:256" s="380" customFormat="1" ht="12" customHeight="1">
      <c r="A7" s="381">
        <v>2</v>
      </c>
      <c r="B7" s="381" t="s">
        <v>169</v>
      </c>
      <c r="C7" s="381" t="s">
        <v>226</v>
      </c>
      <c r="D7" s="382" t="s">
        <v>229</v>
      </c>
      <c r="E7" s="383"/>
      <c r="F7" s="381" t="s">
        <v>228</v>
      </c>
      <c r="G7" s="384">
        <v>629136</v>
      </c>
      <c r="H7" s="384">
        <v>28835.4136</v>
      </c>
      <c r="I7" s="384">
        <f>G7*(1+'[1]APENDICE 6 - RECREATIVA'!$J$5)</f>
        <v>652414.032</v>
      </c>
      <c r="J7" s="394">
        <f>+H7*(1+'[1]APENDICE 6 - RECREATIVA'!$J$5)</f>
        <v>29902.3239032</v>
      </c>
      <c r="K7" s="384">
        <f>I7*12</f>
        <v>7828968.384</v>
      </c>
      <c r="L7" s="394">
        <f>+J7*12</f>
        <v>358827.8868384</v>
      </c>
      <c r="M7" s="384">
        <f>114000*1.037</f>
        <v>118217.99999999999</v>
      </c>
      <c r="N7" s="388">
        <f>160000*1.037</f>
        <v>165920</v>
      </c>
      <c r="O7" s="384">
        <f>SUM(K7:N7)</f>
        <v>8471934.270838398</v>
      </c>
      <c r="P7" s="389">
        <v>1</v>
      </c>
      <c r="Q7" s="390">
        <f>K7*P7</f>
        <v>7828968.384</v>
      </c>
      <c r="R7" s="391">
        <f>+L7*P7</f>
        <v>358827.8868384</v>
      </c>
      <c r="S7" s="392">
        <f>M7*P7</f>
        <v>118217.99999999999</v>
      </c>
      <c r="T7" s="384">
        <f>N7*P7</f>
        <v>165920</v>
      </c>
      <c r="U7" s="393">
        <f>SUM(Q7:T7)</f>
        <v>8471934.270838398</v>
      </c>
      <c r="V7" s="377"/>
      <c r="W7" s="378"/>
      <c r="X7" s="378"/>
      <c r="Y7" s="378"/>
      <c r="Z7" s="378"/>
      <c r="AA7" s="378"/>
      <c r="AB7" s="378"/>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379"/>
      <c r="DG7" s="379"/>
      <c r="DH7" s="379"/>
      <c r="DI7" s="379"/>
      <c r="DJ7" s="379"/>
      <c r="DK7" s="379"/>
      <c r="DL7" s="379"/>
      <c r="DM7" s="379"/>
      <c r="DN7" s="379"/>
      <c r="DO7" s="379"/>
      <c r="DP7" s="379"/>
      <c r="DQ7" s="379"/>
      <c r="DR7" s="379"/>
      <c r="DS7" s="379"/>
      <c r="DT7" s="379"/>
      <c r="DU7" s="379"/>
      <c r="DV7" s="379"/>
      <c r="DW7" s="379"/>
      <c r="DX7" s="379"/>
      <c r="DY7" s="379"/>
      <c r="DZ7" s="379"/>
      <c r="EA7" s="379"/>
      <c r="EB7" s="379"/>
      <c r="EC7" s="379"/>
      <c r="ED7" s="379"/>
      <c r="EE7" s="379"/>
      <c r="EF7" s="379"/>
      <c r="EG7" s="379"/>
      <c r="EH7" s="379"/>
      <c r="EI7" s="379"/>
      <c r="EJ7" s="379"/>
      <c r="EK7" s="379"/>
      <c r="EL7" s="379"/>
      <c r="EM7" s="379"/>
      <c r="EN7" s="379"/>
      <c r="EO7" s="379"/>
      <c r="EP7" s="379"/>
      <c r="EQ7" s="379"/>
      <c r="ER7" s="379"/>
      <c r="ES7" s="379"/>
      <c r="ET7" s="379"/>
      <c r="EU7" s="379"/>
      <c r="EV7" s="379"/>
      <c r="EW7" s="379"/>
      <c r="EX7" s="379"/>
      <c r="EY7" s="379"/>
      <c r="EZ7" s="379"/>
      <c r="FA7" s="379"/>
      <c r="FB7" s="379"/>
      <c r="FC7" s="379"/>
      <c r="FD7" s="379"/>
      <c r="FE7" s="379"/>
      <c r="FF7" s="379"/>
      <c r="FG7" s="379"/>
      <c r="FH7" s="379"/>
      <c r="FI7" s="379"/>
      <c r="FJ7" s="379"/>
      <c r="FK7" s="379"/>
      <c r="FL7" s="379"/>
      <c r="FM7" s="379"/>
      <c r="FN7" s="379"/>
      <c r="FO7" s="379"/>
      <c r="FP7" s="379"/>
      <c r="FQ7" s="379"/>
      <c r="FR7" s="379"/>
      <c r="FS7" s="379"/>
      <c r="FT7" s="379"/>
      <c r="FU7" s="379"/>
      <c r="FV7" s="379"/>
      <c r="FW7" s="379"/>
      <c r="FX7" s="379"/>
      <c r="FY7" s="379"/>
      <c r="FZ7" s="379"/>
      <c r="GA7" s="379"/>
      <c r="GB7" s="379"/>
      <c r="GC7" s="379"/>
      <c r="GD7" s="379"/>
      <c r="GE7" s="379"/>
      <c r="GF7" s="379"/>
      <c r="GG7" s="379"/>
      <c r="GH7" s="379"/>
      <c r="GI7" s="379"/>
      <c r="GJ7" s="379"/>
      <c r="GK7" s="379"/>
      <c r="GL7" s="379"/>
      <c r="GM7" s="379"/>
      <c r="GN7" s="379"/>
      <c r="GO7" s="379"/>
      <c r="GP7" s="379"/>
      <c r="GQ7" s="379"/>
      <c r="GR7" s="379"/>
      <c r="GS7" s="379"/>
      <c r="GT7" s="379"/>
      <c r="GU7" s="379"/>
      <c r="GV7" s="379"/>
      <c r="GW7" s="379"/>
      <c r="GX7" s="379"/>
      <c r="GY7" s="379"/>
      <c r="GZ7" s="379"/>
      <c r="HA7" s="379"/>
      <c r="HB7" s="379"/>
      <c r="HC7" s="379"/>
      <c r="HD7" s="379"/>
      <c r="HE7" s="379"/>
      <c r="HF7" s="379"/>
      <c r="HG7" s="379"/>
      <c r="HH7" s="379"/>
      <c r="HI7" s="379"/>
      <c r="HJ7" s="379"/>
      <c r="HK7" s="379"/>
      <c r="HL7" s="379"/>
      <c r="HM7" s="379"/>
      <c r="HN7" s="379"/>
      <c r="HO7" s="379"/>
      <c r="HP7" s="379"/>
      <c r="HQ7" s="379"/>
      <c r="HR7" s="379"/>
      <c r="HS7" s="379"/>
      <c r="HT7" s="379"/>
      <c r="HU7" s="379"/>
      <c r="HV7" s="379"/>
      <c r="HW7" s="379"/>
      <c r="HX7" s="379"/>
      <c r="HY7" s="379"/>
      <c r="HZ7" s="379"/>
      <c r="IA7" s="379"/>
      <c r="IB7" s="379"/>
      <c r="IC7" s="379"/>
      <c r="ID7" s="379"/>
      <c r="IE7" s="379"/>
      <c r="IF7" s="379"/>
      <c r="IG7" s="379"/>
      <c r="IH7" s="379"/>
      <c r="II7" s="379"/>
      <c r="IJ7" s="379"/>
      <c r="IK7" s="379"/>
      <c r="IL7" s="379"/>
      <c r="IM7" s="379"/>
      <c r="IN7" s="379"/>
      <c r="IO7" s="379"/>
      <c r="IP7" s="379"/>
      <c r="IQ7" s="379"/>
      <c r="IR7" s="379"/>
      <c r="IS7" s="379"/>
      <c r="IT7" s="379"/>
      <c r="IU7" s="379"/>
      <c r="IV7" s="379"/>
    </row>
    <row r="8" spans="1:256" s="380" customFormat="1" ht="12">
      <c r="A8" s="381">
        <v>4</v>
      </c>
      <c r="B8" s="381" t="s">
        <v>169</v>
      </c>
      <c r="C8" s="381" t="s">
        <v>226</v>
      </c>
      <c r="D8" s="382" t="s">
        <v>230</v>
      </c>
      <c r="E8" s="383"/>
      <c r="F8" s="381" t="s">
        <v>228</v>
      </c>
      <c r="G8" s="384">
        <v>629136</v>
      </c>
      <c r="H8" s="384">
        <v>32470.129599999997</v>
      </c>
      <c r="I8" s="384">
        <f>G8*(1+'[1]APENDICE 6 - RECREATIVA'!$J$5)</f>
        <v>652414.032</v>
      </c>
      <c r="J8" s="394">
        <f>+H8*(1+'[1]APENDICE 6 - RECREATIVA'!$J$5)</f>
        <v>33671.524395199995</v>
      </c>
      <c r="K8" s="384">
        <f>I8*12</f>
        <v>7828968.384</v>
      </c>
      <c r="L8" s="394">
        <f>+J8*12</f>
        <v>404058.29274239996</v>
      </c>
      <c r="M8" s="384">
        <f>114000*1.037</f>
        <v>118217.99999999999</v>
      </c>
      <c r="N8" s="388">
        <f>160000*1.037</f>
        <v>165920</v>
      </c>
      <c r="O8" s="384">
        <f>SUM(K8:N8)</f>
        <v>8517164.6767424</v>
      </c>
      <c r="P8" s="389">
        <v>1</v>
      </c>
      <c r="Q8" s="390">
        <f>K8*P8</f>
        <v>7828968.384</v>
      </c>
      <c r="R8" s="391">
        <f>+L8*P8</f>
        <v>404058.29274239996</v>
      </c>
      <c r="S8" s="392">
        <f>M8*P8</f>
        <v>118217.99999999999</v>
      </c>
      <c r="T8" s="384">
        <f>N8*P8</f>
        <v>165920</v>
      </c>
      <c r="U8" s="393">
        <f>SUM(Q8:T8)</f>
        <v>8517164.6767424</v>
      </c>
      <c r="V8" s="377"/>
      <c r="W8" s="378"/>
      <c r="X8" s="378"/>
      <c r="Y8" s="378"/>
      <c r="Z8" s="378"/>
      <c r="AA8" s="378"/>
      <c r="AB8" s="378"/>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79"/>
      <c r="DH8" s="379"/>
      <c r="DI8" s="379"/>
      <c r="DJ8" s="379"/>
      <c r="DK8" s="379"/>
      <c r="DL8" s="379"/>
      <c r="DM8" s="379"/>
      <c r="DN8" s="379"/>
      <c r="DO8" s="379"/>
      <c r="DP8" s="379"/>
      <c r="DQ8" s="379"/>
      <c r="DR8" s="379"/>
      <c r="DS8" s="379"/>
      <c r="DT8" s="379"/>
      <c r="DU8" s="379"/>
      <c r="DV8" s="379"/>
      <c r="DW8" s="379"/>
      <c r="DX8" s="379"/>
      <c r="DY8" s="379"/>
      <c r="DZ8" s="379"/>
      <c r="EA8" s="379"/>
      <c r="EB8" s="379"/>
      <c r="EC8" s="379"/>
      <c r="ED8" s="379"/>
      <c r="EE8" s="379"/>
      <c r="EF8" s="379"/>
      <c r="EG8" s="379"/>
      <c r="EH8" s="379"/>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79"/>
      <c r="FJ8" s="379"/>
      <c r="FK8" s="379"/>
      <c r="FL8" s="379"/>
      <c r="FM8" s="379"/>
      <c r="FN8" s="379"/>
      <c r="FO8" s="379"/>
      <c r="FP8" s="379"/>
      <c r="FQ8" s="379"/>
      <c r="FR8" s="379"/>
      <c r="FS8" s="379"/>
      <c r="FT8" s="379"/>
      <c r="FU8" s="379"/>
      <c r="FV8" s="379"/>
      <c r="FW8" s="379"/>
      <c r="FX8" s="379"/>
      <c r="FY8" s="379"/>
      <c r="FZ8" s="379"/>
      <c r="GA8" s="379"/>
      <c r="GB8" s="379"/>
      <c r="GC8" s="379"/>
      <c r="GD8" s="379"/>
      <c r="GE8" s="379"/>
      <c r="GF8" s="379"/>
      <c r="GG8" s="379"/>
      <c r="GH8" s="379"/>
      <c r="GI8" s="379"/>
      <c r="GJ8" s="379"/>
      <c r="GK8" s="379"/>
      <c r="GL8" s="379"/>
      <c r="GM8" s="379"/>
      <c r="GN8" s="379"/>
      <c r="GO8" s="379"/>
      <c r="GP8" s="379"/>
      <c r="GQ8" s="379"/>
      <c r="GR8" s="379"/>
      <c r="GS8" s="379"/>
      <c r="GT8" s="379"/>
      <c r="GU8" s="379"/>
      <c r="GV8" s="379"/>
      <c r="GW8" s="379"/>
      <c r="GX8" s="379"/>
      <c r="GY8" s="379"/>
      <c r="GZ8" s="379"/>
      <c r="HA8" s="379"/>
      <c r="HB8" s="379"/>
      <c r="HC8" s="379"/>
      <c r="HD8" s="379"/>
      <c r="HE8" s="379"/>
      <c r="HF8" s="379"/>
      <c r="HG8" s="379"/>
      <c r="HH8" s="379"/>
      <c r="HI8" s="379"/>
      <c r="HJ8" s="379"/>
      <c r="HK8" s="379"/>
      <c r="HL8" s="379"/>
      <c r="HM8" s="379"/>
      <c r="HN8" s="379"/>
      <c r="HO8" s="379"/>
      <c r="HP8" s="379"/>
      <c r="HQ8" s="379"/>
      <c r="HR8" s="379"/>
      <c r="HS8" s="379"/>
      <c r="HT8" s="379"/>
      <c r="HU8" s="379"/>
      <c r="HV8" s="379"/>
      <c r="HW8" s="379"/>
      <c r="HX8" s="379"/>
      <c r="HY8" s="379"/>
      <c r="HZ8" s="379"/>
      <c r="IA8" s="379"/>
      <c r="IB8" s="379"/>
      <c r="IC8" s="379"/>
      <c r="ID8" s="379"/>
      <c r="IE8" s="379"/>
      <c r="IF8" s="379"/>
      <c r="IG8" s="379"/>
      <c r="IH8" s="379"/>
      <c r="II8" s="379"/>
      <c r="IJ8" s="379"/>
      <c r="IK8" s="379"/>
      <c r="IL8" s="379"/>
      <c r="IM8" s="379"/>
      <c r="IN8" s="379"/>
      <c r="IO8" s="379"/>
      <c r="IP8" s="379"/>
      <c r="IQ8" s="379"/>
      <c r="IR8" s="379"/>
      <c r="IS8" s="379"/>
      <c r="IT8" s="379"/>
      <c r="IU8" s="379"/>
      <c r="IV8" s="379"/>
    </row>
    <row r="9" spans="1:256" s="380" customFormat="1" ht="12" customHeight="1">
      <c r="A9" s="381">
        <v>5</v>
      </c>
      <c r="B9" s="381" t="s">
        <v>169</v>
      </c>
      <c r="C9" s="381" t="s">
        <v>226</v>
      </c>
      <c r="D9" s="382" t="s">
        <v>231</v>
      </c>
      <c r="E9" s="383"/>
      <c r="F9" s="381" t="s">
        <v>206</v>
      </c>
      <c r="G9" s="384">
        <v>250218</v>
      </c>
      <c r="H9" s="384">
        <v>11910.3768</v>
      </c>
      <c r="I9" s="384">
        <f>G9*(1+'[1]APENDICE 6 - RECREATIVA'!$J$5)</f>
        <v>259476.066</v>
      </c>
      <c r="J9" s="394">
        <f>+H9*(1+'[1]APENDICE 6 - RECREATIVA'!$J$5)</f>
        <v>12351.060741599998</v>
      </c>
      <c r="K9" s="384">
        <f>I9*12</f>
        <v>3113712.792</v>
      </c>
      <c r="L9" s="394">
        <f>+J9*12</f>
        <v>148212.72889919998</v>
      </c>
      <c r="M9" s="384">
        <f>114000*1.037</f>
        <v>118217.99999999999</v>
      </c>
      <c r="N9" s="388">
        <f>160000*1.037</f>
        <v>165920</v>
      </c>
      <c r="O9" s="384">
        <f>SUM(K9:N9)</f>
        <v>3546063.5208992</v>
      </c>
      <c r="P9" s="389">
        <v>1</v>
      </c>
      <c r="Q9" s="390">
        <f>K9*P9</f>
        <v>3113712.792</v>
      </c>
      <c r="R9" s="391">
        <f>+L9*P9</f>
        <v>148212.72889919998</v>
      </c>
      <c r="S9" s="392">
        <f>M9*P9</f>
        <v>118217.99999999999</v>
      </c>
      <c r="T9" s="384">
        <f>N9*P9</f>
        <v>165920</v>
      </c>
      <c r="U9" s="393">
        <f>SUM(Q9:T9)</f>
        <v>3546063.5208992</v>
      </c>
      <c r="V9" s="377"/>
      <c r="W9" s="378"/>
      <c r="X9" s="378"/>
      <c r="Y9" s="378"/>
      <c r="Z9" s="378"/>
      <c r="AA9" s="378"/>
      <c r="AB9" s="378"/>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79"/>
      <c r="CQ9" s="379"/>
      <c r="CR9" s="379"/>
      <c r="CS9" s="379"/>
      <c r="CT9" s="379"/>
      <c r="CU9" s="379"/>
      <c r="CV9" s="379"/>
      <c r="CW9" s="379"/>
      <c r="CX9" s="379"/>
      <c r="CY9" s="379"/>
      <c r="CZ9" s="379"/>
      <c r="DA9" s="379"/>
      <c r="DB9" s="379"/>
      <c r="DC9" s="379"/>
      <c r="DD9" s="379"/>
      <c r="DE9" s="379"/>
      <c r="DF9" s="379"/>
      <c r="DG9" s="379"/>
      <c r="DH9" s="379"/>
      <c r="DI9" s="379"/>
      <c r="DJ9" s="379"/>
      <c r="DK9" s="379"/>
      <c r="DL9" s="379"/>
      <c r="DM9" s="379"/>
      <c r="DN9" s="379"/>
      <c r="DO9" s="379"/>
      <c r="DP9" s="379"/>
      <c r="DQ9" s="379"/>
      <c r="DR9" s="379"/>
      <c r="DS9" s="379"/>
      <c r="DT9" s="379"/>
      <c r="DU9" s="379"/>
      <c r="DV9" s="379"/>
      <c r="DW9" s="379"/>
      <c r="DX9" s="379"/>
      <c r="DY9" s="379"/>
      <c r="DZ9" s="379"/>
      <c r="EA9" s="379"/>
      <c r="EB9" s="379"/>
      <c r="EC9" s="379"/>
      <c r="ED9" s="379"/>
      <c r="EE9" s="379"/>
      <c r="EF9" s="379"/>
      <c r="EG9" s="379"/>
      <c r="EH9" s="379"/>
      <c r="EI9" s="379"/>
      <c r="EJ9" s="379"/>
      <c r="EK9" s="379"/>
      <c r="EL9" s="379"/>
      <c r="EM9" s="379"/>
      <c r="EN9" s="379"/>
      <c r="EO9" s="379"/>
      <c r="EP9" s="379"/>
      <c r="EQ9" s="379"/>
      <c r="ER9" s="379"/>
      <c r="ES9" s="379"/>
      <c r="ET9" s="379"/>
      <c r="EU9" s="379"/>
      <c r="EV9" s="379"/>
      <c r="EW9" s="379"/>
      <c r="EX9" s="379"/>
      <c r="EY9" s="379"/>
      <c r="EZ9" s="379"/>
      <c r="FA9" s="379"/>
      <c r="FB9" s="379"/>
      <c r="FC9" s="379"/>
      <c r="FD9" s="379"/>
      <c r="FE9" s="379"/>
      <c r="FF9" s="379"/>
      <c r="FG9" s="379"/>
      <c r="FH9" s="379"/>
      <c r="FI9" s="379"/>
      <c r="FJ9" s="379"/>
      <c r="FK9" s="379"/>
      <c r="FL9" s="379"/>
      <c r="FM9" s="379"/>
      <c r="FN9" s="379"/>
      <c r="FO9" s="379"/>
      <c r="FP9" s="379"/>
      <c r="FQ9" s="379"/>
      <c r="FR9" s="379"/>
      <c r="FS9" s="379"/>
      <c r="FT9" s="379"/>
      <c r="FU9" s="379"/>
      <c r="FV9" s="379"/>
      <c r="FW9" s="379"/>
      <c r="FX9" s="379"/>
      <c r="FY9" s="379"/>
      <c r="FZ9" s="379"/>
      <c r="GA9" s="379"/>
      <c r="GB9" s="379"/>
      <c r="GC9" s="379"/>
      <c r="GD9" s="379"/>
      <c r="GE9" s="379"/>
      <c r="GF9" s="379"/>
      <c r="GG9" s="379"/>
      <c r="GH9" s="379"/>
      <c r="GI9" s="379"/>
      <c r="GJ9" s="379"/>
      <c r="GK9" s="379"/>
      <c r="GL9" s="379"/>
      <c r="GM9" s="379"/>
      <c r="GN9" s="379"/>
      <c r="GO9" s="379"/>
      <c r="GP9" s="379"/>
      <c r="GQ9" s="379"/>
      <c r="GR9" s="379"/>
      <c r="GS9" s="379"/>
      <c r="GT9" s="379"/>
      <c r="GU9" s="379"/>
      <c r="GV9" s="379"/>
      <c r="GW9" s="379"/>
      <c r="GX9" s="379"/>
      <c r="GY9" s="379"/>
      <c r="GZ9" s="379"/>
      <c r="HA9" s="379"/>
      <c r="HB9" s="379"/>
      <c r="HC9" s="379"/>
      <c r="HD9" s="379"/>
      <c r="HE9" s="379"/>
      <c r="HF9" s="379"/>
      <c r="HG9" s="379"/>
      <c r="HH9" s="379"/>
      <c r="HI9" s="379"/>
      <c r="HJ9" s="379"/>
      <c r="HK9" s="379"/>
      <c r="HL9" s="379"/>
      <c r="HM9" s="379"/>
      <c r="HN9" s="379"/>
      <c r="HO9" s="379"/>
      <c r="HP9" s="379"/>
      <c r="HQ9" s="379"/>
      <c r="HR9" s="379"/>
      <c r="HS9" s="379"/>
      <c r="HT9" s="379"/>
      <c r="HU9" s="379"/>
      <c r="HV9" s="379"/>
      <c r="HW9" s="379"/>
      <c r="HX9" s="379"/>
      <c r="HY9" s="379"/>
      <c r="HZ9" s="379"/>
      <c r="IA9" s="379"/>
      <c r="IB9" s="379"/>
      <c r="IC9" s="379"/>
      <c r="ID9" s="379"/>
      <c r="IE9" s="379"/>
      <c r="IF9" s="379"/>
      <c r="IG9" s="379"/>
      <c r="IH9" s="379"/>
      <c r="II9" s="379"/>
      <c r="IJ9" s="379"/>
      <c r="IK9" s="379"/>
      <c r="IL9" s="379"/>
      <c r="IM9" s="379"/>
      <c r="IN9" s="379"/>
      <c r="IO9" s="379"/>
      <c r="IP9" s="379"/>
      <c r="IQ9" s="379"/>
      <c r="IR9" s="379"/>
      <c r="IS9" s="379"/>
      <c r="IT9" s="379"/>
      <c r="IU9" s="379"/>
      <c r="IV9" s="379"/>
    </row>
    <row r="10" spans="1:28" s="380" customFormat="1" ht="12">
      <c r="A10" s="395"/>
      <c r="B10" s="396"/>
      <c r="C10" s="397"/>
      <c r="D10" s="397"/>
      <c r="E10" s="397"/>
      <c r="F10" s="398"/>
      <c r="G10" s="399">
        <f>SUM(G5:G9)</f>
        <v>2168279</v>
      </c>
      <c r="H10" s="399">
        <f aca="true" t="shared" si="0" ref="H10:O10">SUM(H5:H9)</f>
        <v>101257.0288</v>
      </c>
      <c r="I10" s="399">
        <f t="shared" si="0"/>
        <v>2248505.3230000003</v>
      </c>
      <c r="J10" s="399">
        <f t="shared" si="0"/>
        <v>105003.53886559999</v>
      </c>
      <c r="K10" s="399">
        <f t="shared" si="0"/>
        <v>26982063.876</v>
      </c>
      <c r="L10" s="399">
        <f t="shared" si="0"/>
        <v>1260042.4663872</v>
      </c>
      <c r="M10" s="399">
        <f t="shared" si="0"/>
        <v>472871.99999999994</v>
      </c>
      <c r="N10" s="399">
        <f t="shared" si="0"/>
        <v>663680</v>
      </c>
      <c r="O10" s="399">
        <f t="shared" si="0"/>
        <v>29378658.342387192</v>
      </c>
      <c r="P10" s="400"/>
      <c r="Q10" s="401">
        <f>SUM(Q5:Q9)</f>
        <v>26982063.876</v>
      </c>
      <c r="R10" s="401">
        <f>SUM(R5:R9)</f>
        <v>1260042.4663872</v>
      </c>
      <c r="S10" s="401">
        <f>SUM(S5:S9)</f>
        <v>472871.99999999994</v>
      </c>
      <c r="T10" s="401">
        <f>SUM(T5:T9)</f>
        <v>663680</v>
      </c>
      <c r="U10" s="401">
        <f>SUM(U5:U9)</f>
        <v>29378658.342387192</v>
      </c>
      <c r="V10" s="377"/>
      <c r="W10" s="377"/>
      <c r="X10" s="377"/>
      <c r="Y10" s="377"/>
      <c r="Z10" s="377"/>
      <c r="AA10" s="377"/>
      <c r="AB10" s="377"/>
    </row>
    <row r="11" ht="12.75"/>
    <row r="12" ht="12.75">
      <c r="D12" s="10" t="s">
        <v>265</v>
      </c>
    </row>
    <row r="13" spans="1:28" s="380" customFormat="1" ht="12.75">
      <c r="A13" s="402"/>
      <c r="P13" s="377"/>
      <c r="Q13" s="403"/>
      <c r="R13" s="403"/>
      <c r="S13" s="403"/>
      <c r="T13" s="403"/>
      <c r="U13" s="377"/>
      <c r="V13" s="377"/>
      <c r="W13" s="377"/>
      <c r="X13" s="377"/>
      <c r="Y13" s="377"/>
      <c r="Z13" s="377"/>
      <c r="AA13" s="377"/>
      <c r="AB13" s="377"/>
    </row>
    <row r="14" spans="1:28" s="380" customFormat="1" ht="12">
      <c r="A14" s="404"/>
      <c r="B14" s="404"/>
      <c r="C14" s="405"/>
      <c r="D14" s="405"/>
      <c r="E14" s="405"/>
      <c r="F14" s="406"/>
      <c r="G14" s="407"/>
      <c r="H14" s="407"/>
      <c r="I14" s="407"/>
      <c r="J14" s="407"/>
      <c r="K14" s="407"/>
      <c r="L14" s="407"/>
      <c r="M14" s="407"/>
      <c r="N14" s="407"/>
      <c r="O14" s="407"/>
      <c r="P14" s="407"/>
      <c r="Q14" s="407"/>
      <c r="R14" s="408"/>
      <c r="S14" s="408"/>
      <c r="T14" s="409"/>
      <c r="U14" s="409"/>
      <c r="V14" s="377"/>
      <c r="W14" s="377"/>
      <c r="X14" s="377"/>
      <c r="Y14" s="377"/>
      <c r="Z14" s="377"/>
      <c r="AA14" s="377"/>
      <c r="AB14" s="377"/>
    </row>
    <row r="15" spans="1:28" s="380" customFormat="1" ht="12">
      <c r="A15" s="404"/>
      <c r="B15" s="404"/>
      <c r="C15" s="405"/>
      <c r="D15" s="405"/>
      <c r="E15" s="405"/>
      <c r="F15" s="406"/>
      <c r="G15" s="407"/>
      <c r="H15" s="407"/>
      <c r="I15" s="407"/>
      <c r="J15" s="407"/>
      <c r="K15" s="407"/>
      <c r="L15" s="407"/>
      <c r="M15" s="407"/>
      <c r="N15" s="407"/>
      <c r="O15" s="407"/>
      <c r="P15" s="407"/>
      <c r="Q15" s="407"/>
      <c r="R15" s="408"/>
      <c r="S15" s="408"/>
      <c r="T15" s="409"/>
      <c r="U15" s="409"/>
      <c r="V15" s="377"/>
      <c r="W15" s="377"/>
      <c r="X15" s="377"/>
      <c r="Y15" s="377"/>
      <c r="Z15" s="377"/>
      <c r="AA15" s="377"/>
      <c r="AB15" s="377"/>
    </row>
    <row r="16" spans="1:28" s="380" customFormat="1" ht="15">
      <c r="A16" s="404"/>
      <c r="B16" s="404"/>
      <c r="C16" s="405"/>
      <c r="D16" s="405"/>
      <c r="E16" s="405"/>
      <c r="F16" s="406"/>
      <c r="G16" s="407"/>
      <c r="H16" s="407"/>
      <c r="I16" s="407"/>
      <c r="J16" s="407"/>
      <c r="K16" s="407"/>
      <c r="L16" s="407"/>
      <c r="M16" s="410" t="s">
        <v>232</v>
      </c>
      <c r="N16" s="411"/>
      <c r="O16" s="411"/>
      <c r="P16" s="411"/>
      <c r="Q16" s="411"/>
      <c r="R16" s="411"/>
      <c r="S16" s="411"/>
      <c r="T16" s="411"/>
      <c r="U16" s="411"/>
      <c r="V16" s="411"/>
      <c r="W16" s="412"/>
      <c r="X16" s="377"/>
      <c r="Y16" s="377"/>
      <c r="Z16" s="377"/>
      <c r="AA16" s="377"/>
      <c r="AB16" s="377"/>
    </row>
    <row r="17" spans="1:28" s="380" customFormat="1" ht="12">
      <c r="A17" s="402"/>
      <c r="R17" s="377"/>
      <c r="S17" s="377"/>
      <c r="T17" s="377"/>
      <c r="U17" s="377"/>
      <c r="V17" s="377"/>
      <c r="W17" s="377"/>
      <c r="X17" s="377"/>
      <c r="Y17" s="377"/>
      <c r="Z17" s="377"/>
      <c r="AA17" s="377"/>
      <c r="AB17" s="377"/>
    </row>
    <row r="18" spans="1:28" s="380" customFormat="1" ht="15">
      <c r="A18" s="215" t="s">
        <v>233</v>
      </c>
      <c r="R18" s="377"/>
      <c r="S18" s="377"/>
      <c r="T18" s="377"/>
      <c r="U18" s="377"/>
      <c r="V18" s="377"/>
      <c r="W18" s="377"/>
      <c r="X18" s="377"/>
      <c r="Y18" s="377"/>
      <c r="Z18" s="377"/>
      <c r="AA18" s="377"/>
      <c r="AB18" s="377"/>
    </row>
    <row r="19" spans="1:28" s="380" customFormat="1" ht="12.75">
      <c r="A19" s="402"/>
      <c r="I19" s="413" t="s">
        <v>234</v>
      </c>
      <c r="J19" s="414">
        <v>0.037</v>
      </c>
      <c r="R19" s="377"/>
      <c r="S19" s="377"/>
      <c r="T19" s="377"/>
      <c r="U19" s="377"/>
      <c r="V19" s="377"/>
      <c r="W19" s="377"/>
      <c r="X19" s="377"/>
      <c r="Y19" s="377"/>
      <c r="Z19" s="377"/>
      <c r="AA19" s="377"/>
      <c r="AB19" s="377"/>
    </row>
    <row r="20" spans="1:31" s="380" customFormat="1" ht="63.75">
      <c r="A20" s="216" t="s">
        <v>210</v>
      </c>
      <c r="B20" s="216" t="s">
        <v>211</v>
      </c>
      <c r="C20" s="319" t="s">
        <v>235</v>
      </c>
      <c r="D20" s="320"/>
      <c r="E20" s="217" t="s">
        <v>236</v>
      </c>
      <c r="F20" s="217" t="s">
        <v>237</v>
      </c>
      <c r="G20" s="217" t="s">
        <v>238</v>
      </c>
      <c r="H20" s="217" t="s">
        <v>239</v>
      </c>
      <c r="I20" s="218" t="s">
        <v>240</v>
      </c>
      <c r="J20" s="207" t="s">
        <v>221</v>
      </c>
      <c r="K20" s="207" t="s">
        <v>222</v>
      </c>
      <c r="L20" s="208" t="s">
        <v>223</v>
      </c>
      <c r="M20" s="239" t="s">
        <v>241</v>
      </c>
      <c r="N20" s="239" t="s">
        <v>242</v>
      </c>
      <c r="O20" s="219" t="s">
        <v>243</v>
      </c>
      <c r="P20" s="219" t="s">
        <v>244</v>
      </c>
      <c r="Q20" s="220" t="s">
        <v>245</v>
      </c>
      <c r="R20" s="220" t="s">
        <v>246</v>
      </c>
      <c r="S20" s="221" t="s">
        <v>247</v>
      </c>
      <c r="T20" s="221" t="s">
        <v>248</v>
      </c>
      <c r="U20" s="222" t="s">
        <v>249</v>
      </c>
      <c r="V20" s="377"/>
      <c r="W20" s="377"/>
      <c r="X20" s="377"/>
      <c r="Y20" s="377"/>
      <c r="Z20" s="377"/>
      <c r="AA20" s="377"/>
      <c r="AB20" s="377"/>
      <c r="AC20" s="415"/>
      <c r="AD20" s="415"/>
      <c r="AE20" s="415"/>
    </row>
    <row r="21" spans="1:31" s="379" customFormat="1" ht="12">
      <c r="A21" s="416">
        <v>1</v>
      </c>
      <c r="B21" s="417" t="s">
        <v>169</v>
      </c>
      <c r="C21" s="418" t="s">
        <v>250</v>
      </c>
      <c r="D21" s="419"/>
      <c r="E21" s="420" t="s">
        <v>251</v>
      </c>
      <c r="F21" s="420" t="s">
        <v>252</v>
      </c>
      <c r="G21" s="421">
        <v>690900</v>
      </c>
      <c r="H21" s="421">
        <f>G21*(1+$J$19)</f>
        <v>716463.2999999999</v>
      </c>
      <c r="I21" s="384">
        <f aca="true" t="shared" si="1" ref="I21:I27">H21*12</f>
        <v>8597559.6</v>
      </c>
      <c r="J21" s="384">
        <v>118226</v>
      </c>
      <c r="K21" s="388">
        <f>160000*1.037</f>
        <v>165920</v>
      </c>
      <c r="L21" s="384">
        <f aca="true" t="shared" si="2" ref="L21:L27">SUM(I21:K21)</f>
        <v>8881705.6</v>
      </c>
      <c r="M21" s="223">
        <v>0.05</v>
      </c>
      <c r="N21" s="422">
        <f>+L21*M21</f>
        <v>444085.28</v>
      </c>
      <c r="O21" s="423">
        <v>0.05</v>
      </c>
      <c r="P21" s="424">
        <f>+L21*O21</f>
        <v>444085.28</v>
      </c>
      <c r="Q21" s="425">
        <v>0.8</v>
      </c>
      <c r="R21" s="384">
        <f aca="true" t="shared" si="3" ref="R21:R27">L21*Q21</f>
        <v>7105364.48</v>
      </c>
      <c r="S21" s="425">
        <v>0.1</v>
      </c>
      <c r="T21" s="384">
        <f aca="true" t="shared" si="4" ref="T21:T27">L21*S21</f>
        <v>888170.56</v>
      </c>
      <c r="U21" s="223">
        <f>+M21+O21+Q21+S21</f>
        <v>1</v>
      </c>
      <c r="V21" s="378"/>
      <c r="W21" s="378"/>
      <c r="X21" s="378"/>
      <c r="Y21" s="378"/>
      <c r="Z21" s="378"/>
      <c r="AA21" s="378"/>
      <c r="AB21" s="378"/>
      <c r="AC21" s="426"/>
      <c r="AD21" s="426"/>
      <c r="AE21" s="426"/>
    </row>
    <row r="22" spans="1:31" s="379" customFormat="1" ht="12">
      <c r="A22" s="416">
        <v>2</v>
      </c>
      <c r="B22" s="417" t="s">
        <v>169</v>
      </c>
      <c r="C22" s="418" t="s">
        <v>253</v>
      </c>
      <c r="D22" s="419"/>
      <c r="E22" s="420" t="s">
        <v>254</v>
      </c>
      <c r="F22" s="420" t="s">
        <v>252</v>
      </c>
      <c r="G22" s="421">
        <v>810900</v>
      </c>
      <c r="H22" s="421">
        <f aca="true" t="shared" si="5" ref="H22:H27">G22*(1+$J$19)</f>
        <v>840903.2999999999</v>
      </c>
      <c r="I22" s="384">
        <f t="shared" si="1"/>
        <v>10090839.6</v>
      </c>
      <c r="J22" s="384">
        <v>117340</v>
      </c>
      <c r="K22" s="388">
        <f aca="true" t="shared" si="6" ref="K22:K27">160000*1.037</f>
        <v>165920</v>
      </c>
      <c r="L22" s="384">
        <f t="shared" si="2"/>
        <v>10374099.6</v>
      </c>
      <c r="M22" s="223">
        <v>0.05</v>
      </c>
      <c r="N22" s="422">
        <f aca="true" t="shared" si="7" ref="N22:N27">+L22*M22</f>
        <v>518704.98</v>
      </c>
      <c r="O22" s="423">
        <v>0.05</v>
      </c>
      <c r="P22" s="424">
        <f aca="true" t="shared" si="8" ref="P22:P27">+L22*O22</f>
        <v>518704.98</v>
      </c>
      <c r="Q22" s="425">
        <v>0.8</v>
      </c>
      <c r="R22" s="384">
        <f t="shared" si="3"/>
        <v>8299279.68</v>
      </c>
      <c r="S22" s="425">
        <v>0.1</v>
      </c>
      <c r="T22" s="384">
        <f t="shared" si="4"/>
        <v>1037409.96</v>
      </c>
      <c r="U22" s="223">
        <f aca="true" t="shared" si="9" ref="U22:U27">+M22+O22+Q22+S22</f>
        <v>1</v>
      </c>
      <c r="V22" s="378"/>
      <c r="W22" s="378"/>
      <c r="X22" s="378"/>
      <c r="Y22" s="378"/>
      <c r="Z22" s="378"/>
      <c r="AA22" s="378"/>
      <c r="AB22" s="378"/>
      <c r="AC22" s="426"/>
      <c r="AD22" s="426"/>
      <c r="AE22" s="426"/>
    </row>
    <row r="23" spans="1:31" s="379" customFormat="1" ht="12">
      <c r="A23" s="416">
        <v>3</v>
      </c>
      <c r="B23" s="417" t="s">
        <v>169</v>
      </c>
      <c r="C23" s="418" t="s">
        <v>255</v>
      </c>
      <c r="D23" s="419"/>
      <c r="E23" s="420" t="s">
        <v>256</v>
      </c>
      <c r="F23" s="420" t="s">
        <v>252</v>
      </c>
      <c r="G23" s="421">
        <v>1033953</v>
      </c>
      <c r="H23" s="421">
        <f t="shared" si="5"/>
        <v>1072209.261</v>
      </c>
      <c r="I23" s="384">
        <f t="shared" si="1"/>
        <v>12866511.132</v>
      </c>
      <c r="J23" s="384">
        <v>117340</v>
      </c>
      <c r="K23" s="388">
        <f t="shared" si="6"/>
        <v>165920</v>
      </c>
      <c r="L23" s="384">
        <f t="shared" si="2"/>
        <v>13149771.132</v>
      </c>
      <c r="M23" s="223">
        <v>0.05</v>
      </c>
      <c r="N23" s="422">
        <f t="shared" si="7"/>
        <v>657488.5566</v>
      </c>
      <c r="O23" s="423">
        <v>0.05</v>
      </c>
      <c r="P23" s="424">
        <f t="shared" si="8"/>
        <v>657488.5566</v>
      </c>
      <c r="Q23" s="425">
        <v>0.8</v>
      </c>
      <c r="R23" s="384">
        <f t="shared" si="3"/>
        <v>10519816.9056</v>
      </c>
      <c r="S23" s="425">
        <v>0.1</v>
      </c>
      <c r="T23" s="384">
        <f t="shared" si="4"/>
        <v>1314977.1132</v>
      </c>
      <c r="U23" s="223">
        <f t="shared" si="9"/>
        <v>1</v>
      </c>
      <c r="V23" s="378"/>
      <c r="W23" s="378"/>
      <c r="X23" s="378"/>
      <c r="Y23" s="378"/>
      <c r="Z23" s="378"/>
      <c r="AA23" s="378"/>
      <c r="AB23" s="378"/>
      <c r="AC23" s="426"/>
      <c r="AD23" s="426"/>
      <c r="AE23" s="426"/>
    </row>
    <row r="24" spans="1:31" s="379" customFormat="1" ht="12">
      <c r="A24" s="416">
        <v>4</v>
      </c>
      <c r="B24" s="417" t="s">
        <v>169</v>
      </c>
      <c r="C24" s="418" t="s">
        <v>257</v>
      </c>
      <c r="D24" s="419"/>
      <c r="E24" s="420" t="s">
        <v>258</v>
      </c>
      <c r="F24" s="420" t="s">
        <v>252</v>
      </c>
      <c r="G24" s="421">
        <v>629280</v>
      </c>
      <c r="H24" s="421">
        <f t="shared" si="5"/>
        <v>652563.36</v>
      </c>
      <c r="I24" s="384">
        <f t="shared" si="1"/>
        <v>7830760.32</v>
      </c>
      <c r="J24" s="384">
        <v>117340</v>
      </c>
      <c r="K24" s="388">
        <f t="shared" si="6"/>
        <v>165920</v>
      </c>
      <c r="L24" s="384">
        <f t="shared" si="2"/>
        <v>8114020.32</v>
      </c>
      <c r="M24" s="223">
        <v>0.05</v>
      </c>
      <c r="N24" s="422">
        <f t="shared" si="7"/>
        <v>405701.01600000006</v>
      </c>
      <c r="O24" s="423">
        <v>0.05</v>
      </c>
      <c r="P24" s="424">
        <f t="shared" si="8"/>
        <v>405701.01600000006</v>
      </c>
      <c r="Q24" s="425">
        <v>0.8</v>
      </c>
      <c r="R24" s="384">
        <f t="shared" si="3"/>
        <v>6491216.256000001</v>
      </c>
      <c r="S24" s="425">
        <v>0.1</v>
      </c>
      <c r="T24" s="384">
        <f t="shared" si="4"/>
        <v>811402.0320000001</v>
      </c>
      <c r="U24" s="223">
        <f t="shared" si="9"/>
        <v>1</v>
      </c>
      <c r="V24" s="378"/>
      <c r="W24" s="378"/>
      <c r="X24" s="378"/>
      <c r="Y24" s="378"/>
      <c r="Z24" s="378"/>
      <c r="AA24" s="378"/>
      <c r="AB24" s="378"/>
      <c r="AC24" s="426"/>
      <c r="AD24" s="426"/>
      <c r="AE24" s="426"/>
    </row>
    <row r="25" spans="1:31" s="379" customFormat="1" ht="12">
      <c r="A25" s="416">
        <v>5</v>
      </c>
      <c r="B25" s="417" t="s">
        <v>169</v>
      </c>
      <c r="C25" s="418" t="s">
        <v>259</v>
      </c>
      <c r="D25" s="419"/>
      <c r="E25" s="420" t="s">
        <v>254</v>
      </c>
      <c r="F25" s="420" t="s">
        <v>252</v>
      </c>
      <c r="G25" s="421">
        <v>608350</v>
      </c>
      <c r="H25" s="421">
        <f t="shared" si="5"/>
        <v>630858.95</v>
      </c>
      <c r="I25" s="384">
        <f t="shared" si="1"/>
        <v>7570307.399999999</v>
      </c>
      <c r="J25" s="384">
        <v>117340</v>
      </c>
      <c r="K25" s="388">
        <f t="shared" si="6"/>
        <v>165920</v>
      </c>
      <c r="L25" s="384">
        <f t="shared" si="2"/>
        <v>7853567.399999999</v>
      </c>
      <c r="M25" s="223">
        <v>0.05</v>
      </c>
      <c r="N25" s="422">
        <f t="shared" si="7"/>
        <v>392678.37</v>
      </c>
      <c r="O25" s="423">
        <v>0.05</v>
      </c>
      <c r="P25" s="424">
        <f t="shared" si="8"/>
        <v>392678.37</v>
      </c>
      <c r="Q25" s="425">
        <v>0.8</v>
      </c>
      <c r="R25" s="384">
        <f t="shared" si="3"/>
        <v>6282853.92</v>
      </c>
      <c r="S25" s="425">
        <v>0.1</v>
      </c>
      <c r="T25" s="384">
        <f t="shared" si="4"/>
        <v>785356.74</v>
      </c>
      <c r="U25" s="223">
        <f t="shared" si="9"/>
        <v>1</v>
      </c>
      <c r="V25" s="378"/>
      <c r="W25" s="378"/>
      <c r="X25" s="378"/>
      <c r="Y25" s="378"/>
      <c r="Z25" s="378"/>
      <c r="AA25" s="378"/>
      <c r="AB25" s="378"/>
      <c r="AC25" s="426"/>
      <c r="AD25" s="426"/>
      <c r="AE25" s="426"/>
    </row>
    <row r="26" spans="1:31" s="379" customFormat="1" ht="12">
      <c r="A26" s="416">
        <v>6</v>
      </c>
      <c r="B26" s="417" t="s">
        <v>169</v>
      </c>
      <c r="C26" s="418" t="s">
        <v>260</v>
      </c>
      <c r="D26" s="419"/>
      <c r="E26" s="420" t="s">
        <v>261</v>
      </c>
      <c r="F26" s="420" t="s">
        <v>252</v>
      </c>
      <c r="G26" s="421">
        <v>524084</v>
      </c>
      <c r="H26" s="421">
        <f t="shared" si="5"/>
        <v>543475.108</v>
      </c>
      <c r="I26" s="384">
        <f t="shared" si="1"/>
        <v>6521701.296</v>
      </c>
      <c r="J26" s="384">
        <v>117340</v>
      </c>
      <c r="K26" s="388">
        <f>310000*1.037</f>
        <v>321470</v>
      </c>
      <c r="L26" s="384">
        <f t="shared" si="2"/>
        <v>6960511.296</v>
      </c>
      <c r="M26" s="223">
        <v>0.05</v>
      </c>
      <c r="N26" s="422">
        <f t="shared" si="7"/>
        <v>348025.56480000005</v>
      </c>
      <c r="O26" s="423">
        <v>0.05</v>
      </c>
      <c r="P26" s="424">
        <f t="shared" si="8"/>
        <v>348025.56480000005</v>
      </c>
      <c r="Q26" s="425">
        <v>0.8</v>
      </c>
      <c r="R26" s="384">
        <f t="shared" si="3"/>
        <v>5568409.036800001</v>
      </c>
      <c r="S26" s="425">
        <v>0.1</v>
      </c>
      <c r="T26" s="384">
        <f t="shared" si="4"/>
        <v>696051.1296000001</v>
      </c>
      <c r="U26" s="223">
        <f t="shared" si="9"/>
        <v>1</v>
      </c>
      <c r="V26" s="378"/>
      <c r="W26" s="378"/>
      <c r="X26" s="378"/>
      <c r="Y26" s="378"/>
      <c r="Z26" s="378"/>
      <c r="AA26" s="378"/>
      <c r="AB26" s="378"/>
      <c r="AC26" s="426"/>
      <c r="AD26" s="426"/>
      <c r="AE26" s="426"/>
    </row>
    <row r="27" spans="1:31" s="379" customFormat="1" ht="12.75" thickBot="1">
      <c r="A27" s="416">
        <v>7</v>
      </c>
      <c r="B27" s="417" t="s">
        <v>169</v>
      </c>
      <c r="C27" s="418" t="s">
        <v>262</v>
      </c>
      <c r="D27" s="419"/>
      <c r="E27" s="420" t="s">
        <v>263</v>
      </c>
      <c r="F27" s="420" t="s">
        <v>264</v>
      </c>
      <c r="G27" s="421">
        <v>690900</v>
      </c>
      <c r="H27" s="421">
        <f t="shared" si="5"/>
        <v>716463.2999999999</v>
      </c>
      <c r="I27" s="384">
        <f t="shared" si="1"/>
        <v>8597559.6</v>
      </c>
      <c r="J27" s="384">
        <v>117340</v>
      </c>
      <c r="K27" s="388">
        <f t="shared" si="6"/>
        <v>165920</v>
      </c>
      <c r="L27" s="384">
        <f t="shared" si="2"/>
        <v>8880819.6</v>
      </c>
      <c r="M27" s="223">
        <v>0.05</v>
      </c>
      <c r="N27" s="422">
        <f t="shared" si="7"/>
        <v>444040.98</v>
      </c>
      <c r="O27" s="423">
        <v>0.05</v>
      </c>
      <c r="P27" s="424">
        <f t="shared" si="8"/>
        <v>444040.98</v>
      </c>
      <c r="Q27" s="425">
        <v>0.8</v>
      </c>
      <c r="R27" s="384">
        <f t="shared" si="3"/>
        <v>7104655.68</v>
      </c>
      <c r="S27" s="425">
        <v>0.1</v>
      </c>
      <c r="T27" s="384">
        <f t="shared" si="4"/>
        <v>888081.96</v>
      </c>
      <c r="U27" s="223">
        <f t="shared" si="9"/>
        <v>1</v>
      </c>
      <c r="V27" s="378"/>
      <c r="W27" s="378"/>
      <c r="X27" s="378"/>
      <c r="Y27" s="378"/>
      <c r="Z27" s="378"/>
      <c r="AA27" s="378"/>
      <c r="AB27" s="378"/>
      <c r="AC27" s="426"/>
      <c r="AD27" s="426"/>
      <c r="AE27" s="426"/>
    </row>
    <row r="28" spans="1:29" s="380" customFormat="1" ht="14.25" thickBot="1" thickTop="1">
      <c r="A28" s="395"/>
      <c r="B28" s="427"/>
      <c r="C28" s="398"/>
      <c r="D28" s="398"/>
      <c r="E28" s="428"/>
      <c r="F28" s="428"/>
      <c r="G28" s="429"/>
      <c r="H28" s="429"/>
      <c r="I28" s="224">
        <f>SUM(I21:I27)</f>
        <v>62075238.94799999</v>
      </c>
      <c r="J28" s="430">
        <f>SUM(J21:J27)</f>
        <v>822266</v>
      </c>
      <c r="K28" s="430">
        <f>SUM(K21:K27)</f>
        <v>1316990</v>
      </c>
      <c r="L28" s="431">
        <f>SUM(L21:L27)</f>
        <v>64214494.94799999</v>
      </c>
      <c r="M28" s="415"/>
      <c r="N28" s="432">
        <f>SUM(N21:N27)</f>
        <v>3210724.7474</v>
      </c>
      <c r="O28" s="433"/>
      <c r="P28" s="434">
        <f>SUM(P21:P27)</f>
        <v>3210724.7474</v>
      </c>
      <c r="Q28" s="433"/>
      <c r="R28" s="435">
        <f>SUM(R21:R27)</f>
        <v>51371595.9584</v>
      </c>
      <c r="S28" s="433"/>
      <c r="T28" s="435">
        <f>SUM(T21:T27)</f>
        <v>6421449.4948</v>
      </c>
      <c r="V28" s="377"/>
      <c r="W28" s="377"/>
      <c r="X28" s="377"/>
      <c r="Y28" s="377"/>
      <c r="Z28" s="377"/>
      <c r="AA28" s="377"/>
      <c r="AB28" s="377"/>
      <c r="AC28" s="225"/>
    </row>
    <row r="29" spans="1:28" s="380" customFormat="1" ht="12.75" thickTop="1">
      <c r="A29" s="402"/>
      <c r="R29" s="377"/>
      <c r="S29" s="377"/>
      <c r="T29" s="377"/>
      <c r="U29" s="377"/>
      <c r="V29" s="377"/>
      <c r="W29" s="377"/>
      <c r="X29" s="377"/>
      <c r="Y29" s="377"/>
      <c r="Z29" s="377"/>
      <c r="AA29" s="377"/>
      <c r="AB29" s="377"/>
    </row>
    <row r="30" spans="1:28" s="380" customFormat="1" ht="12">
      <c r="A30" s="402"/>
      <c r="R30" s="377"/>
      <c r="S30" s="377"/>
      <c r="T30" s="377"/>
      <c r="U30" s="377"/>
      <c r="V30" s="377"/>
      <c r="W30" s="377"/>
      <c r="X30" s="377"/>
      <c r="Y30" s="377"/>
      <c r="Z30" s="377"/>
      <c r="AA30" s="377"/>
      <c r="AB30" s="377"/>
    </row>
    <row r="31" spans="1:28" s="380" customFormat="1" ht="12">
      <c r="A31" s="402"/>
      <c r="R31" s="377"/>
      <c r="S31" s="377"/>
      <c r="T31" s="377"/>
      <c r="U31" s="377"/>
      <c r="V31" s="377"/>
      <c r="W31" s="377"/>
      <c r="X31" s="377"/>
      <c r="Y31" s="377"/>
      <c r="Z31" s="377"/>
      <c r="AA31" s="377"/>
      <c r="AB31" s="377"/>
    </row>
    <row r="32" spans="1:28" s="380" customFormat="1" ht="12">
      <c r="A32" s="402"/>
      <c r="R32" s="377"/>
      <c r="S32" s="377"/>
      <c r="T32" s="377"/>
      <c r="U32" s="377"/>
      <c r="V32" s="377"/>
      <c r="W32" s="377"/>
      <c r="X32" s="377"/>
      <c r="Y32" s="377"/>
      <c r="Z32" s="377"/>
      <c r="AA32" s="377"/>
      <c r="AB32" s="377"/>
    </row>
    <row r="33" spans="1:28" s="380" customFormat="1" ht="12">
      <c r="A33" s="402"/>
      <c r="R33" s="377"/>
      <c r="S33" s="377"/>
      <c r="T33" s="377"/>
      <c r="U33" s="377"/>
      <c r="V33" s="377"/>
      <c r="W33" s="377"/>
      <c r="X33" s="377"/>
      <c r="Y33" s="377"/>
      <c r="Z33" s="377"/>
      <c r="AA33" s="377"/>
      <c r="AB33" s="377"/>
    </row>
    <row r="34" spans="1:28" s="380" customFormat="1" ht="12">
      <c r="A34" s="402"/>
      <c r="R34" s="377"/>
      <c r="S34" s="377"/>
      <c r="T34" s="377"/>
      <c r="U34" s="377"/>
      <c r="V34" s="377"/>
      <c r="W34" s="377"/>
      <c r="X34" s="377"/>
      <c r="Y34" s="377"/>
      <c r="Z34" s="377"/>
      <c r="AA34" s="377"/>
      <c r="AB34" s="377"/>
    </row>
    <row r="35" ht="12.75"/>
    <row r="36" ht="12.75"/>
    <row r="37" ht="12.75"/>
  </sheetData>
  <sheetProtection password="C581" sheet="1" objects="1" scenarios="1"/>
  <mergeCells count="16">
    <mergeCell ref="C26:D26"/>
    <mergeCell ref="C27:D27"/>
    <mergeCell ref="C20:D20"/>
    <mergeCell ref="C21:D21"/>
    <mergeCell ref="C22:D22"/>
    <mergeCell ref="C23:D23"/>
    <mergeCell ref="C24:D24"/>
    <mergeCell ref="C25:D25"/>
    <mergeCell ref="M16:W16"/>
    <mergeCell ref="D4:E4"/>
    <mergeCell ref="D6:E6"/>
    <mergeCell ref="D7:E7"/>
    <mergeCell ref="D8:E8"/>
    <mergeCell ref="D9:E9"/>
    <mergeCell ref="Q13:T13"/>
    <mergeCell ref="D5:E5"/>
  </mergeCells>
  <dataValidations count="1">
    <dataValidation type="list" allowBlank="1" showInputMessage="1" showErrorMessage="1" sqref="B28">
      <formula1>"BIENIQUE,BIENVALP,DELBIENSAN,BIENTALC,DELBIENMONTT,BIENMAG,DELBIENWILL"</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P34"/>
  <sheetViews>
    <sheetView showGridLines="0" zoomScale="90" zoomScaleNormal="90" zoomScalePageLayoutView="0" workbookViewId="0" topLeftCell="A1">
      <selection activeCell="A1" sqref="A1:M1"/>
    </sheetView>
  </sheetViews>
  <sheetFormatPr defaultColWidth="11.421875" defaultRowHeight="12.75"/>
  <cols>
    <col min="1" max="1" width="23.140625" style="0" customWidth="1"/>
    <col min="2" max="2" width="20.8515625" style="0" customWidth="1"/>
    <col min="3" max="3" width="22.421875" style="0" customWidth="1"/>
    <col min="4" max="4" width="16.28125" style="0" customWidth="1"/>
    <col min="5" max="5" width="16.421875" style="0" customWidth="1"/>
    <col min="6" max="7" width="14.8515625" style="0" customWidth="1"/>
    <col min="8" max="8" width="15.8515625" style="0" bestFit="1" customWidth="1"/>
    <col min="9" max="9" width="15.8515625" style="0" customWidth="1"/>
    <col min="10" max="10" width="14.57421875" style="0" customWidth="1"/>
    <col min="11" max="11" width="29.140625" style="0" customWidth="1"/>
    <col min="12" max="12" width="14.8515625" style="0" customWidth="1"/>
    <col min="13" max="13" width="16.7109375" style="181" customWidth="1"/>
    <col min="14" max="14" width="13.57421875" style="0" customWidth="1"/>
  </cols>
  <sheetData>
    <row r="1" spans="1:14" s="184" customFormat="1" ht="20.25">
      <c r="A1" s="321" t="s">
        <v>194</v>
      </c>
      <c r="B1" s="321"/>
      <c r="C1" s="321"/>
      <c r="D1" s="321"/>
      <c r="E1" s="321"/>
      <c r="F1" s="321"/>
      <c r="G1" s="321"/>
      <c r="H1" s="321"/>
      <c r="I1" s="321"/>
      <c r="J1" s="321"/>
      <c r="K1" s="321"/>
      <c r="L1" s="321"/>
      <c r="M1" s="321"/>
      <c r="N1" s="183"/>
    </row>
    <row r="2" ht="12.75"/>
    <row r="3" ht="12.75">
      <c r="G3">
        <v>1.037</v>
      </c>
    </row>
    <row r="4" spans="3:12" ht="23.25" customHeight="1">
      <c r="C4" s="123" t="s">
        <v>193</v>
      </c>
      <c r="D4" s="122">
        <v>2015</v>
      </c>
      <c r="E4" s="122">
        <v>2016</v>
      </c>
      <c r="F4" s="122" t="s">
        <v>182</v>
      </c>
      <c r="G4" s="122">
        <v>2018</v>
      </c>
      <c r="J4" s="193"/>
      <c r="K4" s="194"/>
      <c r="L4" s="194"/>
    </row>
    <row r="5" spans="3:12" ht="12.75">
      <c r="C5" s="115" t="s">
        <v>130</v>
      </c>
      <c r="D5" s="115">
        <v>531650</v>
      </c>
      <c r="E5" s="115">
        <v>501300</v>
      </c>
      <c r="F5" s="115">
        <f>(D5+E5)/2</f>
        <v>516475</v>
      </c>
      <c r="G5" s="115">
        <f>F5*$G$3</f>
        <v>535584.575</v>
      </c>
      <c r="J5" s="193"/>
      <c r="K5" s="195"/>
      <c r="L5" s="195"/>
    </row>
    <row r="6" spans="3:12" ht="12.75">
      <c r="C6" s="115" t="s">
        <v>40</v>
      </c>
      <c r="D6" s="115">
        <v>208850</v>
      </c>
      <c r="E6" s="115">
        <v>193961</v>
      </c>
      <c r="F6" s="115">
        <f>(D6+E6)/2</f>
        <v>201405.5</v>
      </c>
      <c r="G6" s="115">
        <f>F6*$G$3</f>
        <v>208857.5035</v>
      </c>
      <c r="J6" s="193"/>
      <c r="K6" s="195"/>
      <c r="L6" s="195"/>
    </row>
    <row r="7" spans="3:12" ht="12.75">
      <c r="C7" s="115" t="s">
        <v>41</v>
      </c>
      <c r="D7" s="115">
        <v>97090</v>
      </c>
      <c r="E7" s="115">
        <v>65720</v>
      </c>
      <c r="F7" s="115">
        <f>(D7+E7)/2</f>
        <v>81405</v>
      </c>
      <c r="G7" s="115">
        <f>F7*$G$3</f>
        <v>84416.985</v>
      </c>
      <c r="J7" s="193"/>
      <c r="K7" s="195"/>
      <c r="L7" s="195"/>
    </row>
    <row r="8" spans="3:12" ht="12.75">
      <c r="C8" s="115" t="s">
        <v>85</v>
      </c>
      <c r="D8" s="115">
        <v>65287</v>
      </c>
      <c r="E8" s="115">
        <v>2667</v>
      </c>
      <c r="F8" s="115">
        <f>(D8+E8)/2</f>
        <v>33977</v>
      </c>
      <c r="G8" s="115">
        <f>F8*$G$3</f>
        <v>35234.149</v>
      </c>
      <c r="J8" s="193"/>
      <c r="K8" s="195"/>
      <c r="L8" s="195"/>
    </row>
    <row r="9" spans="3:7" ht="12.75">
      <c r="C9" s="115" t="s">
        <v>87</v>
      </c>
      <c r="D9" s="115">
        <v>180000</v>
      </c>
      <c r="E9" s="115">
        <f>50000*6</f>
        <v>300000</v>
      </c>
      <c r="F9" s="115">
        <f>(D9+E9)/2</f>
        <v>240000</v>
      </c>
      <c r="G9" s="115">
        <v>600000</v>
      </c>
    </row>
    <row r="10" spans="3:7" ht="12.75">
      <c r="C10" s="116"/>
      <c r="D10" s="117">
        <f>SUM(D5:D9)</f>
        <v>1082877</v>
      </c>
      <c r="E10" s="117">
        <f>SUM(E5:E9)</f>
        <v>1063648</v>
      </c>
      <c r="F10" s="117">
        <f>SUM(F5:F9)</f>
        <v>1073262.5</v>
      </c>
      <c r="G10" s="117">
        <f>SUM(G5:G9)</f>
        <v>1464093.2125</v>
      </c>
    </row>
    <row r="11" ht="12.75"/>
    <row r="12" ht="12.75"/>
    <row r="13" ht="12.75">
      <c r="C13" s="120"/>
    </row>
    <row r="14" ht="12.75">
      <c r="C14" s="120"/>
    </row>
    <row r="15" spans="1:14" ht="20.25">
      <c r="A15" s="321" t="s">
        <v>192</v>
      </c>
      <c r="B15" s="321"/>
      <c r="C15" s="321"/>
      <c r="D15" s="321"/>
      <c r="E15" s="321"/>
      <c r="F15" s="321"/>
      <c r="G15" s="321"/>
      <c r="H15" s="321"/>
      <c r="I15" s="321"/>
      <c r="J15" s="321"/>
      <c r="K15" s="321"/>
      <c r="L15" s="321"/>
      <c r="M15" s="321"/>
      <c r="N15" s="182"/>
    </row>
    <row r="17" ht="12.75">
      <c r="H17">
        <v>1.037</v>
      </c>
    </row>
    <row r="18" spans="3:16" ht="23.25" customHeight="1">
      <c r="C18" s="323" t="s">
        <v>193</v>
      </c>
      <c r="D18" s="324"/>
      <c r="E18" s="122">
        <v>2015</v>
      </c>
      <c r="F18" s="122">
        <v>2016</v>
      </c>
      <c r="G18" s="122" t="s">
        <v>182</v>
      </c>
      <c r="H18" s="122">
        <v>2018</v>
      </c>
      <c r="I18" s="185"/>
      <c r="J18" s="185"/>
      <c r="K18" s="196"/>
      <c r="L18" s="196"/>
      <c r="M18" s="197"/>
      <c r="N18" s="196"/>
      <c r="O18" s="196"/>
      <c r="P18" s="196"/>
    </row>
    <row r="19" spans="3:16" ht="13.5">
      <c r="C19" s="322" t="s">
        <v>207</v>
      </c>
      <c r="D19" s="322"/>
      <c r="E19" s="118">
        <v>273203</v>
      </c>
      <c r="F19" s="199">
        <v>182612</v>
      </c>
      <c r="G19" s="118">
        <f>AVERAGE(E19:F19)</f>
        <v>227907.5</v>
      </c>
      <c r="H19" s="119">
        <f>G19*$H$17</f>
        <v>236340.07749999998</v>
      </c>
      <c r="I19" s="186"/>
      <c r="J19" s="186"/>
      <c r="K19" s="196"/>
      <c r="L19" s="196"/>
      <c r="M19" s="197"/>
      <c r="N19" s="196"/>
      <c r="O19" s="196"/>
      <c r="P19" s="196"/>
    </row>
    <row r="20" spans="3:16" ht="13.5">
      <c r="C20" s="322" t="s">
        <v>128</v>
      </c>
      <c r="D20" s="322"/>
      <c r="E20" s="118"/>
      <c r="F20" s="200">
        <v>104280</v>
      </c>
      <c r="G20" s="118">
        <f aca="true" t="shared" si="0" ref="G20:G31">AVERAGE(E20:F20)</f>
        <v>104280</v>
      </c>
      <c r="H20" s="119">
        <f aca="true" t="shared" si="1" ref="H20:H31">G20*$H$17</f>
        <v>108138.35999999999</v>
      </c>
      <c r="I20" s="186"/>
      <c r="J20" s="186"/>
      <c r="K20" s="196"/>
      <c r="L20" s="196"/>
      <c r="M20" s="197"/>
      <c r="N20" s="196"/>
      <c r="O20" s="196"/>
      <c r="P20" s="196"/>
    </row>
    <row r="21" spans="3:16" ht="13.5">
      <c r="C21" s="322" t="s">
        <v>183</v>
      </c>
      <c r="D21" s="322"/>
      <c r="E21" s="118">
        <v>127200</v>
      </c>
      <c r="F21" s="199">
        <v>340073</v>
      </c>
      <c r="G21" s="118">
        <f t="shared" si="0"/>
        <v>233636.5</v>
      </c>
      <c r="H21" s="119">
        <f t="shared" si="1"/>
        <v>242281.05049999998</v>
      </c>
      <c r="I21" s="186"/>
      <c r="J21" s="186"/>
      <c r="K21" s="196"/>
      <c r="L21" s="198"/>
      <c r="M21" s="198"/>
      <c r="N21" s="197"/>
      <c r="O21" s="197"/>
      <c r="P21" s="196"/>
    </row>
    <row r="22" spans="3:16" ht="13.5">
      <c r="C22" s="322" t="s">
        <v>131</v>
      </c>
      <c r="D22" s="322"/>
      <c r="E22" s="118"/>
      <c r="F22" s="200">
        <v>0</v>
      </c>
      <c r="G22" s="118">
        <f t="shared" si="0"/>
        <v>0</v>
      </c>
      <c r="H22" s="119">
        <f t="shared" si="1"/>
        <v>0</v>
      </c>
      <c r="I22" s="186"/>
      <c r="J22" s="186"/>
      <c r="K22" s="196"/>
      <c r="L22" s="198"/>
      <c r="M22" s="198"/>
      <c r="N22" s="197"/>
      <c r="O22" s="197"/>
      <c r="P22" s="196"/>
    </row>
    <row r="23" spans="3:16" ht="13.5">
      <c r="C23" s="322" t="s">
        <v>184</v>
      </c>
      <c r="D23" s="322"/>
      <c r="E23" s="118">
        <v>0</v>
      </c>
      <c r="F23" s="200">
        <v>0</v>
      </c>
      <c r="G23" s="118">
        <f t="shared" si="0"/>
        <v>0</v>
      </c>
      <c r="H23" s="119">
        <f t="shared" si="1"/>
        <v>0</v>
      </c>
      <c r="I23" s="186"/>
      <c r="J23" s="186"/>
      <c r="K23" s="196"/>
      <c r="L23" s="198"/>
      <c r="M23" s="198"/>
      <c r="N23" s="197"/>
      <c r="O23" s="197"/>
      <c r="P23" s="196"/>
    </row>
    <row r="24" spans="3:16" ht="13.5">
      <c r="C24" s="322" t="s">
        <v>185</v>
      </c>
      <c r="D24" s="322"/>
      <c r="E24" s="118">
        <v>0</v>
      </c>
      <c r="F24" s="200">
        <v>0</v>
      </c>
      <c r="G24" s="118">
        <f t="shared" si="0"/>
        <v>0</v>
      </c>
      <c r="H24" s="119">
        <f t="shared" si="1"/>
        <v>0</v>
      </c>
      <c r="I24" s="186"/>
      <c r="J24" s="186"/>
      <c r="K24" s="196"/>
      <c r="L24" s="198"/>
      <c r="M24" s="198"/>
      <c r="N24" s="197"/>
      <c r="O24" s="197"/>
      <c r="P24" s="196"/>
    </row>
    <row r="25" spans="3:16" ht="13.5">
      <c r="C25" s="322" t="s">
        <v>186</v>
      </c>
      <c r="D25" s="322"/>
      <c r="E25" s="118">
        <v>14454</v>
      </c>
      <c r="F25" s="199">
        <v>14454</v>
      </c>
      <c r="G25" s="118">
        <f t="shared" si="0"/>
        <v>14454</v>
      </c>
      <c r="H25" s="119">
        <f t="shared" si="1"/>
        <v>14988.797999999999</v>
      </c>
      <c r="I25" s="186"/>
      <c r="J25" s="186"/>
      <c r="K25" s="196"/>
      <c r="L25" s="198"/>
      <c r="M25" s="198"/>
      <c r="N25" s="197"/>
      <c r="O25" s="197"/>
      <c r="P25" s="196"/>
    </row>
    <row r="26" spans="3:16" ht="13.5">
      <c r="C26" s="322" t="s">
        <v>187</v>
      </c>
      <c r="D26" s="322"/>
      <c r="E26" s="118">
        <v>63276</v>
      </c>
      <c r="F26" s="199">
        <v>102446</v>
      </c>
      <c r="G26" s="118">
        <f t="shared" si="0"/>
        <v>82861</v>
      </c>
      <c r="H26" s="119">
        <f t="shared" si="1"/>
        <v>85926.85699999999</v>
      </c>
      <c r="I26" s="186"/>
      <c r="J26" s="186"/>
      <c r="K26" s="196"/>
      <c r="L26" s="198"/>
      <c r="M26" s="198"/>
      <c r="N26" s="197"/>
      <c r="O26" s="197"/>
      <c r="P26" s="196"/>
    </row>
    <row r="27" spans="3:16" ht="13.5">
      <c r="C27" s="322" t="s">
        <v>188</v>
      </c>
      <c r="D27" s="322"/>
      <c r="E27" s="118"/>
      <c r="F27" s="199">
        <v>14188</v>
      </c>
      <c r="G27" s="118">
        <f t="shared" si="0"/>
        <v>14188</v>
      </c>
      <c r="H27" s="119">
        <f t="shared" si="1"/>
        <v>14712.955999999998</v>
      </c>
      <c r="I27" s="186"/>
      <c r="J27" s="186"/>
      <c r="K27" s="196"/>
      <c r="L27" s="198"/>
      <c r="M27" s="198"/>
      <c r="N27" s="197"/>
      <c r="O27" s="197"/>
      <c r="P27" s="196"/>
    </row>
    <row r="28" spans="3:16" ht="13.5">
      <c r="C28" s="322" t="s">
        <v>189</v>
      </c>
      <c r="D28" s="322"/>
      <c r="E28" s="118">
        <v>463539</v>
      </c>
      <c r="F28" s="199">
        <v>448404</v>
      </c>
      <c r="G28" s="118">
        <f t="shared" si="0"/>
        <v>455971.5</v>
      </c>
      <c r="H28" s="119">
        <f t="shared" si="1"/>
        <v>472842.4455</v>
      </c>
      <c r="I28" s="186"/>
      <c r="J28" s="186"/>
      <c r="K28" s="196"/>
      <c r="L28" s="198"/>
      <c r="M28" s="198"/>
      <c r="N28" s="197"/>
      <c r="O28" s="197"/>
      <c r="P28" s="196"/>
    </row>
    <row r="29" spans="3:16" ht="13.5">
      <c r="C29" s="322" t="s">
        <v>190</v>
      </c>
      <c r="D29" s="322"/>
      <c r="E29" s="118">
        <v>405100</v>
      </c>
      <c r="F29" s="199">
        <v>317713</v>
      </c>
      <c r="G29" s="118">
        <f t="shared" si="0"/>
        <v>361406.5</v>
      </c>
      <c r="H29" s="119">
        <f t="shared" si="1"/>
        <v>374778.54049999994</v>
      </c>
      <c r="I29" s="186"/>
      <c r="J29" s="186"/>
      <c r="K29" s="196"/>
      <c r="L29" s="198"/>
      <c r="M29" s="198"/>
      <c r="N29" s="197"/>
      <c r="O29" s="197"/>
      <c r="P29" s="196"/>
    </row>
    <row r="30" spans="3:16" ht="13.5">
      <c r="C30" s="322" t="s">
        <v>191</v>
      </c>
      <c r="D30" s="322"/>
      <c r="E30" s="118">
        <v>960690</v>
      </c>
      <c r="F30" s="199">
        <v>228339</v>
      </c>
      <c r="G30" s="118">
        <f t="shared" si="0"/>
        <v>594514.5</v>
      </c>
      <c r="H30" s="119">
        <f t="shared" si="1"/>
        <v>616511.5364999999</v>
      </c>
      <c r="I30" s="186"/>
      <c r="J30" s="186"/>
      <c r="K30" s="196"/>
      <c r="L30" s="198"/>
      <c r="M30" s="198"/>
      <c r="N30" s="197"/>
      <c r="O30" s="197"/>
      <c r="P30" s="196"/>
    </row>
    <row r="31" spans="3:16" ht="13.5">
      <c r="C31" s="322" t="s">
        <v>118</v>
      </c>
      <c r="D31" s="322"/>
      <c r="E31" s="118">
        <v>365806</v>
      </c>
      <c r="F31" s="199">
        <v>178993</v>
      </c>
      <c r="G31" s="118">
        <f t="shared" si="0"/>
        <v>272399.5</v>
      </c>
      <c r="H31" s="119">
        <f t="shared" si="1"/>
        <v>282478.2815</v>
      </c>
      <c r="I31" s="186"/>
      <c r="J31" s="186"/>
      <c r="K31" s="196"/>
      <c r="L31" s="198"/>
      <c r="M31" s="198"/>
      <c r="N31" s="197"/>
      <c r="O31" s="197"/>
      <c r="P31" s="196"/>
    </row>
    <row r="32" spans="3:16" ht="12.75">
      <c r="C32" s="325" t="s">
        <v>181</v>
      </c>
      <c r="D32" s="326"/>
      <c r="E32" s="121">
        <f>SUM(E19:E31)</f>
        <v>2673268</v>
      </c>
      <c r="F32" s="121">
        <f>SUM(F19:F31)</f>
        <v>1931502</v>
      </c>
      <c r="G32" s="121">
        <f>SUM(G19:G31)</f>
        <v>2361619</v>
      </c>
      <c r="H32" s="121">
        <f>SUM(H19:H31)</f>
        <v>2448998.9029999995</v>
      </c>
      <c r="I32" s="187"/>
      <c r="J32" s="187"/>
      <c r="K32" s="196"/>
      <c r="L32" s="198"/>
      <c r="M32" s="198"/>
      <c r="N32" s="197"/>
      <c r="O32" s="197"/>
      <c r="P32" s="196"/>
    </row>
    <row r="33" spans="11:16" ht="12.75">
      <c r="K33" s="196"/>
      <c r="L33" s="198"/>
      <c r="M33" s="198"/>
      <c r="N33" s="197"/>
      <c r="O33" s="197"/>
      <c r="P33" s="196"/>
    </row>
    <row r="34" spans="11:16" ht="12.75">
      <c r="K34" s="196"/>
      <c r="L34" s="198"/>
      <c r="M34" s="198"/>
      <c r="N34" s="197"/>
      <c r="O34" s="197"/>
      <c r="P34" s="196"/>
    </row>
  </sheetData>
  <sheetProtection password="C581" sheet="1" objects="1" scenarios="1"/>
  <mergeCells count="17">
    <mergeCell ref="C25:D25"/>
    <mergeCell ref="C32:D32"/>
    <mergeCell ref="C31:D31"/>
    <mergeCell ref="C30:D30"/>
    <mergeCell ref="C26:D26"/>
    <mergeCell ref="C27:D27"/>
    <mergeCell ref="C28:D28"/>
    <mergeCell ref="A1:M1"/>
    <mergeCell ref="A15:M15"/>
    <mergeCell ref="C19:D19"/>
    <mergeCell ref="C20:D20"/>
    <mergeCell ref="C21:D21"/>
    <mergeCell ref="C29:D29"/>
    <mergeCell ref="C18:D18"/>
    <mergeCell ref="C23:D23"/>
    <mergeCell ref="C24:D24"/>
    <mergeCell ref="C22:D22"/>
  </mergeCells>
  <printOptions/>
  <pageMargins left="0.7" right="0.7" top="0.75" bottom="0.75" header="0.3" footer="0.3"/>
  <pageSetup horizontalDpi="600" verticalDpi="600" orientation="landscape" paperSize="14" scale="65" r:id="rId3"/>
  <legacyDrawing r:id="rId2"/>
</worksheet>
</file>

<file path=xl/worksheets/sheet8.xml><?xml version="1.0" encoding="utf-8"?>
<worksheet xmlns="http://schemas.openxmlformats.org/spreadsheetml/2006/main" xmlns:r="http://schemas.openxmlformats.org/officeDocument/2006/relationships">
  <dimension ref="A3:D13"/>
  <sheetViews>
    <sheetView showGridLines="0" zoomScalePageLayoutView="0" workbookViewId="0" topLeftCell="A1">
      <selection activeCell="A3" sqref="A3"/>
    </sheetView>
  </sheetViews>
  <sheetFormatPr defaultColWidth="11.421875" defaultRowHeight="12.75"/>
  <cols>
    <col min="1" max="1" width="20.7109375" style="0" customWidth="1"/>
  </cols>
  <sheetData>
    <row r="2" ht="13.5" thickBot="1"/>
    <row r="3" spans="1:4" ht="48" customHeight="1" thickBot="1">
      <c r="A3" s="164" t="s">
        <v>201</v>
      </c>
      <c r="B3" s="165" t="s">
        <v>202</v>
      </c>
      <c r="C3" s="166" t="s">
        <v>203</v>
      </c>
      <c r="D3" s="167" t="s">
        <v>204</v>
      </c>
    </row>
    <row r="4" spans="1:4" ht="12.75">
      <c r="A4" s="168">
        <v>2012</v>
      </c>
      <c r="B4" s="169">
        <v>38</v>
      </c>
      <c r="C4" s="170">
        <v>30</v>
      </c>
      <c r="D4" s="171">
        <f aca="true" t="shared" si="0" ref="D4:D9">+C4/B4</f>
        <v>0.7894736842105263</v>
      </c>
    </row>
    <row r="5" spans="1:4" ht="12.75">
      <c r="A5" s="172">
        <v>2013</v>
      </c>
      <c r="B5" s="173">
        <v>38</v>
      </c>
      <c r="C5" s="174">
        <v>17</v>
      </c>
      <c r="D5" s="175">
        <f t="shared" si="0"/>
        <v>0.4473684210526316</v>
      </c>
    </row>
    <row r="6" spans="1:4" ht="12.75">
      <c r="A6" s="176">
        <v>2014</v>
      </c>
      <c r="B6" s="177">
        <v>38</v>
      </c>
      <c r="C6" s="178">
        <v>29</v>
      </c>
      <c r="D6" s="175">
        <f t="shared" si="0"/>
        <v>0.7631578947368421</v>
      </c>
    </row>
    <row r="7" spans="1:4" ht="12.75">
      <c r="A7" s="179">
        <v>2015</v>
      </c>
      <c r="B7" s="189">
        <v>38</v>
      </c>
      <c r="C7" s="189">
        <v>29</v>
      </c>
      <c r="D7" s="180">
        <f t="shared" si="0"/>
        <v>0.7631578947368421</v>
      </c>
    </row>
    <row r="8" spans="1:4" ht="12.75">
      <c r="A8" s="189">
        <v>2016</v>
      </c>
      <c r="B8" s="189">
        <v>38</v>
      </c>
      <c r="C8" s="189">
        <v>28</v>
      </c>
      <c r="D8" s="192">
        <f t="shared" si="0"/>
        <v>0.7368421052631579</v>
      </c>
    </row>
    <row r="9" spans="1:4" ht="12.75">
      <c r="A9" s="189">
        <v>2017</v>
      </c>
      <c r="B9" s="189">
        <v>38</v>
      </c>
      <c r="C9" s="189">
        <v>32</v>
      </c>
      <c r="D9" s="192">
        <f t="shared" si="0"/>
        <v>0.8421052631578947</v>
      </c>
    </row>
    <row r="10" spans="1:4" ht="13.5" thickBot="1">
      <c r="A10" s="190" t="s">
        <v>205</v>
      </c>
      <c r="B10" s="188">
        <f>AVERAGE(B4:B9)</f>
        <v>38</v>
      </c>
      <c r="C10" s="188">
        <f>AVERAGE(C4:C9)</f>
        <v>27.5</v>
      </c>
      <c r="D10" s="191">
        <f>C10/B10</f>
        <v>0.7236842105263158</v>
      </c>
    </row>
    <row r="13" spans="1:4" ht="13.5" thickBot="1">
      <c r="A13" s="190" t="s">
        <v>205</v>
      </c>
      <c r="B13" s="188">
        <f>AVERAGE(B7:B12)</f>
        <v>38</v>
      </c>
      <c r="C13" s="188">
        <f>AVERAGE(C8:C9)</f>
        <v>30</v>
      </c>
      <c r="D13" s="191">
        <f>C13/B13</f>
        <v>0.7894736842105263</v>
      </c>
    </row>
  </sheetData>
  <sheetProtection password="C581" sheet="1" objects="1" scenarios="1"/>
  <printOptions/>
  <pageMargins left="0.7" right="0.7" top="0.75" bottom="0.75" header="0.3" footer="0.3"/>
  <pageSetup horizontalDpi="600" verticalDpi="600" orientation="portrait" paperSize="1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lmondaca</cp:lastModifiedBy>
  <cp:lastPrinted>2017-04-24T21:11:51Z</cp:lastPrinted>
  <dcterms:created xsi:type="dcterms:W3CDTF">2004-08-23T01:48:25Z</dcterms:created>
  <dcterms:modified xsi:type="dcterms:W3CDTF">2017-12-12T18:09:58Z</dcterms:modified>
  <cp:category/>
  <cp:version/>
  <cp:contentType/>
  <cp:contentStatus/>
  <cp:revision>37</cp:revision>
</cp:coreProperties>
</file>