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" yWindow="-12" windowWidth="7680" windowHeight="8532" tabRatio="511"/>
  </bookViews>
  <sheets>
    <sheet name="Ap. 2 Ingresos C. Benef." sheetId="25" r:id="rId1"/>
    <sheet name="Ap. 3 Costos Directos" sheetId="15" r:id="rId2"/>
    <sheet name="Ap. 4 Costos Indirectos" sheetId="19" r:id="rId3"/>
    <sheet name="Ap. 5 Tarifado " sheetId="17" r:id="rId4"/>
    <sheet name="INFO-REM" sheetId="20" r:id="rId5"/>
    <sheet name="INFO-CONS" sheetId="21" r:id="rId6"/>
    <sheet name="INFO-MANT" sheetId="22" r:id="rId7"/>
    <sheet name="INFO-ACT" sheetId="23" r:id="rId8"/>
    <sheet name="INFO DESAY" sheetId="24" state="hidden" r:id="rId9"/>
    <sheet name="INFO AMENITIES" sheetId="27" state="hidden" r:id="rId10"/>
    <sheet name="Hoja1" sheetId="26" r:id="rId11"/>
  </sheets>
  <definedNames>
    <definedName name="_xlnm.Print_Area" localSheetId="1">'Ap. 3 Costos Directos'!$A$1:$J$94</definedName>
    <definedName name="_xlnm.Print_Area" localSheetId="3">'Ap. 5 Tarifado '!$B$1:$K$5</definedName>
    <definedName name="_xlnm.Print_Titles" localSheetId="1">'Ap. 3 Costos Directos'!$1:$6</definedName>
    <definedName name="_xlnm.Print_Titles" localSheetId="3">'Ap. 5 Tarifado '!#REF!</definedName>
  </definedNames>
  <calcPr calcId="125725"/>
</workbook>
</file>

<file path=xl/calcChain.xml><?xml version="1.0" encoding="utf-8"?>
<calcChain xmlns="http://schemas.openxmlformats.org/spreadsheetml/2006/main">
  <c r="K16" i="25"/>
  <c r="J16"/>
  <c r="I16"/>
  <c r="H16"/>
  <c r="G10" i="17"/>
  <c r="K10" s="1"/>
  <c r="F10"/>
  <c r="J10" s="1"/>
  <c r="E10"/>
  <c r="I10" s="1"/>
  <c r="D10"/>
  <c r="H10" s="1"/>
  <c r="G9"/>
  <c r="K9" s="1"/>
  <c r="F9"/>
  <c r="J9" s="1"/>
  <c r="E9"/>
  <c r="I9" s="1"/>
  <c r="D9"/>
  <c r="H9" s="1"/>
  <c r="G8"/>
  <c r="K8" s="1"/>
  <c r="F8"/>
  <c r="J8" s="1"/>
  <c r="E8"/>
  <c r="I8" s="1"/>
  <c r="D8"/>
  <c r="H8" s="1"/>
  <c r="B26" i="25"/>
  <c r="E31" i="15" s="1"/>
  <c r="F31" s="1"/>
  <c r="E7" i="25"/>
  <c r="C6" i="23"/>
  <c r="C7"/>
  <c r="C5"/>
  <c r="E7" i="21"/>
  <c r="J89" i="15"/>
  <c r="J90"/>
  <c r="J91"/>
  <c r="J92"/>
  <c r="J93"/>
  <c r="J88"/>
  <c r="J87"/>
  <c r="J86"/>
  <c r="J85"/>
  <c r="J81"/>
  <c r="J82"/>
  <c r="J83"/>
  <c r="J80"/>
  <c r="J77"/>
  <c r="J73"/>
  <c r="J74"/>
  <c r="J75"/>
  <c r="J72"/>
  <c r="J66"/>
  <c r="J67"/>
  <c r="J68"/>
  <c r="J69"/>
  <c r="J70"/>
  <c r="J65"/>
  <c r="J62"/>
  <c r="J63"/>
  <c r="J61"/>
  <c r="B25" i="24"/>
  <c r="I9" i="20"/>
  <c r="K21" i="25"/>
  <c r="J21"/>
  <c r="I21"/>
  <c r="H21"/>
  <c r="K18"/>
  <c r="J18"/>
  <c r="I18"/>
  <c r="H18"/>
  <c r="K15"/>
  <c r="J15"/>
  <c r="I15"/>
  <c r="H15"/>
  <c r="H14"/>
  <c r="A14"/>
  <c r="A7"/>
  <c r="G22"/>
  <c r="F22"/>
  <c r="E22"/>
  <c r="D22"/>
  <c r="G19"/>
  <c r="F19"/>
  <c r="E19"/>
  <c r="D19"/>
  <c r="J14"/>
  <c r="C8" i="27"/>
  <c r="C7"/>
  <c r="C6"/>
  <c r="C5"/>
  <c r="B13"/>
  <c r="I8"/>
  <c r="I7"/>
  <c r="I6"/>
  <c r="I5"/>
  <c r="I9" s="1"/>
  <c r="B17" s="1"/>
  <c r="I8" i="24"/>
  <c r="I7"/>
  <c r="I6"/>
  <c r="E22" i="15" l="1"/>
  <c r="E78"/>
  <c r="L22" i="25"/>
  <c r="L19"/>
  <c r="G16"/>
  <c r="G23" s="1"/>
  <c r="E16"/>
  <c r="E23" s="1"/>
  <c r="D16"/>
  <c r="F16"/>
  <c r="F23" s="1"/>
  <c r="I14"/>
  <c r="K14"/>
  <c r="I17"/>
  <c r="I19" s="1"/>
  <c r="K17"/>
  <c r="K19" s="1"/>
  <c r="H20"/>
  <c r="H22" s="1"/>
  <c r="J20"/>
  <c r="J22" s="1"/>
  <c r="H17"/>
  <c r="H19" s="1"/>
  <c r="J17"/>
  <c r="J19" s="1"/>
  <c r="J23" s="1"/>
  <c r="I20"/>
  <c r="I22" s="1"/>
  <c r="K20"/>
  <c r="K22" s="1"/>
  <c r="C9" i="27"/>
  <c r="D13" s="1"/>
  <c r="F13" s="1"/>
  <c r="D17" s="1"/>
  <c r="F17" s="1"/>
  <c r="M16" i="25" l="1"/>
  <c r="M19"/>
  <c r="N19" s="1"/>
  <c r="M22"/>
  <c r="N22" s="1"/>
  <c r="L16"/>
  <c r="H23"/>
  <c r="K23"/>
  <c r="D23"/>
  <c r="I23"/>
  <c r="E8" i="21"/>
  <c r="E9"/>
  <c r="E10"/>
  <c r="E11"/>
  <c r="E12"/>
  <c r="E13"/>
  <c r="E14"/>
  <c r="E15"/>
  <c r="F8"/>
  <c r="F9"/>
  <c r="F10"/>
  <c r="F11"/>
  <c r="F12"/>
  <c r="F13"/>
  <c r="F14"/>
  <c r="F15"/>
  <c r="F7"/>
  <c r="E9" i="23"/>
  <c r="E8"/>
  <c r="E7"/>
  <c r="E6"/>
  <c r="E5"/>
  <c r="C59" i="15"/>
  <c r="J59" s="1"/>
  <c r="C57"/>
  <c r="J57" s="1"/>
  <c r="C55"/>
  <c r="J55" s="1"/>
  <c r="C54"/>
  <c r="J54" s="1"/>
  <c r="C53"/>
  <c r="J53" s="1"/>
  <c r="E7" i="22"/>
  <c r="E8"/>
  <c r="E9"/>
  <c r="C56" i="15" s="1"/>
  <c r="J56" s="1"/>
  <c r="E10" i="22"/>
  <c r="E11"/>
  <c r="C58" i="15" s="1"/>
  <c r="E12" i="22"/>
  <c r="E7" i="20"/>
  <c r="F7" s="1"/>
  <c r="E8"/>
  <c r="F8" s="1"/>
  <c r="E9"/>
  <c r="F9" s="1"/>
  <c r="E10"/>
  <c r="F10" s="1"/>
  <c r="E6"/>
  <c r="F6" s="1"/>
  <c r="A7"/>
  <c r="A8" s="1"/>
  <c r="A9" s="1"/>
  <c r="A10" s="1"/>
  <c r="I4" s="1"/>
  <c r="I5" s="1"/>
  <c r="F22" i="15"/>
  <c r="J22" s="1"/>
  <c r="B13" i="24"/>
  <c r="C9"/>
  <c r="D13" s="1"/>
  <c r="C51" i="15"/>
  <c r="J51" s="1"/>
  <c r="C50"/>
  <c r="J50" s="1"/>
  <c r="C49"/>
  <c r="J49" s="1"/>
  <c r="C48"/>
  <c r="J48" s="1"/>
  <c r="C47"/>
  <c r="J47" s="1"/>
  <c r="C46"/>
  <c r="J46" s="1"/>
  <c r="C45"/>
  <c r="J45" s="1"/>
  <c r="C44"/>
  <c r="J44" s="1"/>
  <c r="B9" i="19"/>
  <c r="N16" i="25" l="1"/>
  <c r="N23" s="1"/>
  <c r="C7" s="1"/>
  <c r="E10" i="23"/>
  <c r="J58" i="15"/>
  <c r="M23" i="25"/>
  <c r="L23"/>
  <c r="I7" i="20"/>
  <c r="F13" i="24"/>
  <c r="D17" s="1"/>
  <c r="C8" i="25" l="1"/>
  <c r="I11" i="20"/>
  <c r="C12" i="15" s="1"/>
  <c r="F11" i="20"/>
  <c r="C9" i="15" s="1"/>
  <c r="I9" l="1"/>
  <c r="I10"/>
  <c r="I11"/>
  <c r="I12"/>
  <c r="I13"/>
  <c r="I15"/>
  <c r="I17"/>
  <c r="I18"/>
  <c r="I21"/>
  <c r="I24"/>
  <c r="I25"/>
  <c r="I26"/>
  <c r="I28"/>
  <c r="I29"/>
  <c r="I32"/>
  <c r="I33"/>
  <c r="I34"/>
  <c r="I35"/>
  <c r="I36"/>
  <c r="I37"/>
  <c r="I38"/>
  <c r="I39"/>
  <c r="I40"/>
  <c r="I41"/>
  <c r="I43"/>
  <c r="I44"/>
  <c r="I45"/>
  <c r="I46"/>
  <c r="I47"/>
  <c r="I48"/>
  <c r="I49"/>
  <c r="I50"/>
  <c r="I51"/>
  <c r="I53"/>
  <c r="I54"/>
  <c r="I55"/>
  <c r="I56"/>
  <c r="I57"/>
  <c r="I58"/>
  <c r="I59"/>
  <c r="I61"/>
  <c r="I62"/>
  <c r="I63"/>
  <c r="I66"/>
  <c r="I67"/>
  <c r="I68"/>
  <c r="I69"/>
  <c r="I70"/>
  <c r="I72"/>
  <c r="I73"/>
  <c r="I74"/>
  <c r="I75"/>
  <c r="I78"/>
  <c r="I80"/>
  <c r="I81"/>
  <c r="I82"/>
  <c r="I83"/>
  <c r="I85"/>
  <c r="I86"/>
  <c r="I88"/>
  <c r="I90"/>
  <c r="I91"/>
  <c r="I92"/>
  <c r="I93"/>
  <c r="D6" i="22"/>
  <c r="E6" s="1"/>
  <c r="E13" s="1"/>
  <c r="I87" i="15" l="1"/>
  <c r="I7"/>
  <c r="I19"/>
  <c r="I94" l="1"/>
  <c r="F37"/>
  <c r="J37" s="1"/>
  <c r="F38"/>
  <c r="J38" s="1"/>
  <c r="F39"/>
  <c r="J39" s="1"/>
  <c r="F40"/>
  <c r="J40" s="1"/>
  <c r="F41"/>
  <c r="J41" s="1"/>
  <c r="C87" l="1"/>
  <c r="F15"/>
  <c r="J15" s="1"/>
  <c r="F13"/>
  <c r="J13" s="1"/>
  <c r="B18" i="19"/>
  <c r="B8"/>
  <c r="F85" i="15"/>
  <c r="F86"/>
  <c r="F88"/>
  <c r="B7" i="19" l="1"/>
  <c r="E8" i="25" s="1"/>
  <c r="C7" i="15"/>
  <c r="F91" l="1"/>
  <c r="F92"/>
  <c r="F93"/>
  <c r="F90"/>
  <c r="F83"/>
  <c r="F70"/>
  <c r="F18"/>
  <c r="J18" s="1"/>
  <c r="F82"/>
  <c r="F81"/>
  <c r="F80"/>
  <c r="F78"/>
  <c r="J78" s="1"/>
  <c r="F75"/>
  <c r="F74"/>
  <c r="F73"/>
  <c r="F72"/>
  <c r="F69"/>
  <c r="F68"/>
  <c r="F67"/>
  <c r="F66"/>
  <c r="F63"/>
  <c r="F62"/>
  <c r="F61"/>
  <c r="F59"/>
  <c r="F58"/>
  <c r="F57"/>
  <c r="F56"/>
  <c r="F55"/>
  <c r="F54"/>
  <c r="F53"/>
  <c r="F51"/>
  <c r="F50"/>
  <c r="F49"/>
  <c r="F48"/>
  <c r="F47"/>
  <c r="F46"/>
  <c r="F45"/>
  <c r="F44"/>
  <c r="F43"/>
  <c r="F36"/>
  <c r="J36" s="1"/>
  <c r="F35"/>
  <c r="J35" s="1"/>
  <c r="F34"/>
  <c r="J34" s="1"/>
  <c r="F33"/>
  <c r="J33" s="1"/>
  <c r="F32"/>
  <c r="J32" s="1"/>
  <c r="F29"/>
  <c r="J29" s="1"/>
  <c r="F28"/>
  <c r="J28" s="1"/>
  <c r="F26"/>
  <c r="J26" s="1"/>
  <c r="F25"/>
  <c r="J25" s="1"/>
  <c r="F24"/>
  <c r="J24" s="1"/>
  <c r="F21"/>
  <c r="J21" s="1"/>
  <c r="F17"/>
  <c r="J17" s="1"/>
  <c r="F11"/>
  <c r="J11" s="1"/>
  <c r="F9"/>
  <c r="J9" s="1"/>
  <c r="F10"/>
  <c r="J10" s="1"/>
  <c r="F12"/>
  <c r="J12" s="1"/>
  <c r="M9"/>
  <c r="M8"/>
  <c r="M16"/>
  <c r="N16"/>
  <c r="N13"/>
  <c r="M13"/>
  <c r="F19" l="1"/>
  <c r="F94" s="1"/>
  <c r="M17"/>
  <c r="F7"/>
  <c r="J7" s="1"/>
  <c r="F87"/>
  <c r="N17"/>
  <c r="N9"/>
  <c r="M10"/>
  <c r="N10" s="1"/>
  <c r="C43" l="1"/>
  <c r="J43" l="1"/>
  <c r="C19"/>
  <c r="C94" s="1"/>
  <c r="I9" i="24"/>
  <c r="B17" s="1"/>
  <c r="F17" s="1"/>
  <c r="J19" i="15" l="1"/>
  <c r="J94" s="1"/>
  <c r="D7" i="25" s="1"/>
  <c r="D8" s="1"/>
  <c r="F7" l="1"/>
  <c r="F8" s="1"/>
  <c r="G7" l="1"/>
  <c r="G8" s="1"/>
</calcChain>
</file>

<file path=xl/comments1.xml><?xml version="1.0" encoding="utf-8"?>
<comments xmlns="http://schemas.openxmlformats.org/spreadsheetml/2006/main">
  <authors>
    <author>cvera</author>
  </authors>
  <commentList>
    <comment ref="E21" authorId="0">
      <text>
        <r>
          <rPr>
            <b/>
            <sz val="8"/>
            <color indexed="81"/>
            <rFont val="Tahoma"/>
            <family val="2"/>
          </rPr>
          <t>cvera:</t>
        </r>
        <r>
          <rPr>
            <sz val="8"/>
            <color indexed="81"/>
            <rFont val="Tahoma"/>
            <family val="2"/>
          </rPr>
          <t xml:space="preserve">
1 alumna en práctica * 1 mes = 20 días
</t>
        </r>
      </text>
    </comment>
    <comment ref="E22" authorId="0">
      <text>
        <r>
          <rPr>
            <b/>
            <sz val="8"/>
            <color indexed="81"/>
            <rFont val="Tahoma"/>
            <family val="2"/>
          </rPr>
          <t>cvera:</t>
        </r>
        <r>
          <rPr>
            <sz val="8"/>
            <color indexed="81"/>
            <rFont val="Tahoma"/>
            <family val="2"/>
          </rPr>
          <t xml:space="preserve">
niños proyectados</t>
        </r>
      </text>
    </comment>
    <comment ref="E26" authorId="0">
      <text>
        <r>
          <rPr>
            <b/>
            <sz val="8"/>
            <color indexed="81"/>
            <rFont val="Tahoma"/>
            <family val="2"/>
          </rPr>
          <t>cvera:</t>
        </r>
        <r>
          <rPr>
            <sz val="8"/>
            <color indexed="81"/>
            <rFont val="Tahoma"/>
            <family val="2"/>
          </rPr>
          <t xml:space="preserve">
1 manipuladora de alimentos</t>
        </r>
      </text>
    </comment>
  </commentList>
</comments>
</file>

<file path=xl/sharedStrings.xml><?xml version="1.0" encoding="utf-8"?>
<sst xmlns="http://schemas.openxmlformats.org/spreadsheetml/2006/main" count="339" uniqueCount="241">
  <si>
    <t>COSTOS FIJOS</t>
  </si>
  <si>
    <t>COSTOS TOTALES</t>
  </si>
  <si>
    <t>Cant Unid [Nr]</t>
  </si>
  <si>
    <t>Total [$]</t>
  </si>
  <si>
    <t>Costo [$]</t>
  </si>
  <si>
    <t>Agua</t>
  </si>
  <si>
    <t>Energía Eléctrica</t>
  </si>
  <si>
    <t>Gas</t>
  </si>
  <si>
    <t>Gasto de Alimentación del Personal</t>
  </si>
  <si>
    <t xml:space="preserve">COSTOS VARIABLES </t>
  </si>
  <si>
    <t xml:space="preserve">Total Anual </t>
  </si>
  <si>
    <t>COSTO ANUAL ESTIMADO</t>
  </si>
  <si>
    <t>Costo Unit[$] Promedio</t>
  </si>
  <si>
    <t>CAR</t>
  </si>
  <si>
    <t>Tarifa [$/U]</t>
  </si>
  <si>
    <t>Ingreso Anual [$]</t>
  </si>
  <si>
    <t>Cálculo Ingreso</t>
  </si>
  <si>
    <t>Centro Beneficio</t>
  </si>
  <si>
    <t>ING.TOTAL</t>
  </si>
  <si>
    <t>EXCEDENTE</t>
  </si>
  <si>
    <t>Ing. Tot. Anual[$]</t>
  </si>
  <si>
    <t>C.IND. Dp.</t>
  </si>
  <si>
    <t>C. TOTAL</t>
  </si>
  <si>
    <t xml:space="preserve">TOTAL </t>
  </si>
  <si>
    <t>Servicios Generales</t>
  </si>
  <si>
    <t>Prestación [Unidad]</t>
  </si>
  <si>
    <t>DDA. TOTAL</t>
  </si>
  <si>
    <t>DDA. ALTA</t>
  </si>
  <si>
    <t>DDA. BAJA</t>
  </si>
  <si>
    <t>CALCULO DE TARIFA : COSTO UNITARIO</t>
  </si>
  <si>
    <t>C.T. DIA</t>
  </si>
  <si>
    <t>CAB/HAB. DIA</t>
  </si>
  <si>
    <t>C.T. DIA CB/H</t>
  </si>
  <si>
    <t>CASA HUESP. OFICIALES</t>
  </si>
  <si>
    <t>Aportes Patronales</t>
  </si>
  <si>
    <t>Otros gastos en Personal</t>
  </si>
  <si>
    <t>BIENES Y SERVICIOS DE CONSUMO</t>
  </si>
  <si>
    <t>Alimentos y Bebidas</t>
  </si>
  <si>
    <t>Alimentación funcionarios, alumnos en practica.</t>
  </si>
  <si>
    <t>Textiles , Vestuario y Calzado</t>
  </si>
  <si>
    <t>Combustibles y Lubricantes</t>
  </si>
  <si>
    <t>Para Calefacción (Estufas a Parafina)</t>
  </si>
  <si>
    <t>Materiales de Uso o Consumo</t>
  </si>
  <si>
    <t>Materiales de Oficina (Utiles de Escritorio, impresos de talonarios, boletas,comandas, formularios)</t>
  </si>
  <si>
    <t>Productos Farmaceúticos (Botiquines)</t>
  </si>
  <si>
    <t>Materiales y Utiles de Aseo (Todo producto destinado a ser consumido o usado en el aseo de los centros)</t>
  </si>
  <si>
    <t>Insumos, Repuestos y Accesorios Computacionales (Papel impresora, catridge)</t>
  </si>
  <si>
    <t>Servicios Básicos</t>
  </si>
  <si>
    <t>Electricidad</t>
  </si>
  <si>
    <t>Correo</t>
  </si>
  <si>
    <t>Telefónía Fija</t>
  </si>
  <si>
    <t>Telefonía Celular</t>
  </si>
  <si>
    <t>Acceso a Internet</t>
  </si>
  <si>
    <t>Enlaces de Telecomunicaciones (Tv Cable, Televisión satelital)</t>
  </si>
  <si>
    <t>Mantenimiento y Reparaciones</t>
  </si>
  <si>
    <t>Mantenimiento y Reparaciones de Edificaciones (Exteriores e interiores)</t>
  </si>
  <si>
    <t>Mantenimiento y Reparaciones de Mobiliarios y Otros (Mantenimiento y reparación mobiliario habitaciones y/o cabañas)</t>
  </si>
  <si>
    <t>Mantenimiento y Reparaciones de de Equipos Informáticos</t>
  </si>
  <si>
    <t>Otros</t>
  </si>
  <si>
    <t>Publicidad y Difusión</t>
  </si>
  <si>
    <t>Servicios de Mantención de jardines</t>
  </si>
  <si>
    <t>Arriendos</t>
  </si>
  <si>
    <t>Servicios Financieros y de Seguros</t>
  </si>
  <si>
    <t>Servicios Técnicos y Profesionales</t>
  </si>
  <si>
    <t>Servicios Informáticos</t>
  </si>
  <si>
    <t>Otros Gastos en Bienes y Servicios de Consumo</t>
  </si>
  <si>
    <t>Prestaciones de Seguridad Social</t>
  </si>
  <si>
    <t>ADQUISICIÓN DE ACTIVOS NO FINANCIEROS</t>
  </si>
  <si>
    <t>Mobiliario y Otros</t>
  </si>
  <si>
    <t>Equipos Informaticos</t>
  </si>
  <si>
    <t>Programas Informaticos</t>
  </si>
  <si>
    <t>Otros Activos no Financieros</t>
  </si>
  <si>
    <t>Suscripciones Técnicas (Periódicos y Revistas)</t>
  </si>
  <si>
    <t>Alimentación funcionarios - Alumnos en Práctica.</t>
  </si>
  <si>
    <t>Personal</t>
  </si>
  <si>
    <t>PERSONAL</t>
  </si>
  <si>
    <t>Certificaciones (calefont, higiene y seguridad, etc.)</t>
  </si>
  <si>
    <t>Alumnos en Práctica</t>
  </si>
  <si>
    <t>Aguinaldos y Bonos (septiembre, diciembre, otros bonos)</t>
  </si>
  <si>
    <t>Personal a trato o temporal (por temporada alta demanda)</t>
  </si>
  <si>
    <t>Finiquitos e Indemnizaciones</t>
  </si>
  <si>
    <t>Viáticos (Ej. comisiones de servicio; reuniones, revistas a centros, etc.)</t>
  </si>
  <si>
    <t>Sala Cuna Personal Ley 18.712 (obligaciòn legal funcionarias contratadas con hijos menores de 2 años)</t>
  </si>
  <si>
    <t>Vestuario , Accesorios y Prendas Diversas (Ej.Uniformes personal)</t>
  </si>
  <si>
    <t>Calzado (del personal)</t>
  </si>
  <si>
    <t>Para maquinarias, Equipos de Producción (Ej. cortadoras de pasto, orilladoras,etc.)</t>
  </si>
  <si>
    <t>Para Calefacción (Ej.Estufas a Parafina)</t>
  </si>
  <si>
    <t>Materiales de Oficina (Ej.Utiles de Escritorio, impresos de talonarios, boletas,comandas, formularios, etc.)</t>
  </si>
  <si>
    <t>Productos Químicos (Ej.Productos para limpieza y mantención de piscinas y pozos, recarga de extintores)</t>
  </si>
  <si>
    <t>Productos Farmaceúticos (Ej. Remedios botiquín: vitáminas, penicilina, aspirina, anti inflamatorios, dipirona,etc.)</t>
  </si>
  <si>
    <t>Materiales y útiles quirúrgicos (Ej. Jeringas, agujas, vendajes, alcohol, yodo, gasa, aldodón, suturas, guantes, etc.)</t>
  </si>
  <si>
    <t>Fertilizantes, insecticidas, Fungicidas y otros  (Ej. Productos para fumigación y desratización, abonos, fertilizantes, etc)</t>
  </si>
  <si>
    <t>Menaje para oficina,  Casino y otros (Hotel, Cabañas y Club House: Reposición vajilla, cuchilleria, cristalería, etc.)</t>
  </si>
  <si>
    <t>Insumos, Repuestos y Accesorios Computacionales (Ej.Papel impresora, catridge, etc.)</t>
  </si>
  <si>
    <t xml:space="preserve">Materiales para Mantención y Reparación de Inmuebles (pinturas, maderas, pegamentos, cañerías, fitting, cerrajería, art. Eléctricos, aislantes, etc) </t>
  </si>
  <si>
    <t>Otros materiales, Repuestos y Utiles Diversos (Ej.Repuestos necesarios para cortadoras de pasto y/o orilladoras, motosierras,etc)</t>
  </si>
  <si>
    <t>Enlaces de Telecomunicaciones (Ej.Tv Cable, Televisión satelital)</t>
  </si>
  <si>
    <t>Otros servicios básicos (Leña)</t>
  </si>
  <si>
    <t>Mantenimiento y Reparaciones de Máquinas y Equipos de Oficina (Ej.Calderas, Aire acondicionado, termos, TV,etc)</t>
  </si>
  <si>
    <t>Mantenimiento y Reparaciones de Maquinaria y Equipos de Producción (Ej.Equipos de cocina, refrigeradores, mantenedores, etc.)</t>
  </si>
  <si>
    <t>Mantenimiento y Reparaciones de Otras Maquinarias y Equipos (Ej. Mantenciòbn de ascensor)</t>
  </si>
  <si>
    <t>Otros mantenciones y reparaciones</t>
  </si>
  <si>
    <t>Servicios de Publicidad (Ej. Avisos periòdicos, radio, TV  etc)</t>
  </si>
  <si>
    <t>Servicios de Impresión (Ej.Boletines, folletos, dipticos promocionales, etc)</t>
  </si>
  <si>
    <t>Otros servicios de publicidad</t>
  </si>
  <si>
    <t>Servicios de Aseo (Ej.Servicio externo de lavandería, extracción de basura municipal,etc)</t>
  </si>
  <si>
    <t>Servicios de Vigilancia (Ej.Servicios de seguridad y alarma contratados)</t>
  </si>
  <si>
    <t>Pasajes, Fletes y Bodegajes (Ej. Movilizaciòn, locomoción, peajes,etc)</t>
  </si>
  <si>
    <t>Arriendos de Mobiliario y Otros (Arriendo de sillas, mesas,mantelería)</t>
  </si>
  <si>
    <t>Arriendos de Máquinas y Equipos (Arriendo de maquinas,equipos de oficina, agricolas, industriales, construcción)</t>
  </si>
  <si>
    <t>Arriendos de Equipos Informáticos (Arriendo amplificación, iluminación, audio,data show, etc)</t>
  </si>
  <si>
    <t>Cursos de capacitación (para el personal)</t>
  </si>
  <si>
    <t>Otros servicios técnicos y profesionales</t>
  </si>
  <si>
    <t>Gastos Menores FO.FI. (Directiva D.G.F.A. Nº 02-DC/0201/22 Fecha Enero 2009)</t>
  </si>
  <si>
    <t>Derechos y tasas (gastos notariales, legalización de doctos. Y similares, etc)</t>
  </si>
  <si>
    <t>Máquinas y Equipos</t>
  </si>
  <si>
    <t>Finiquitos e indemnizaciones</t>
  </si>
  <si>
    <t>Viáticos (Ej. Comisiones de servicio, reuniones, revistas a centros, etc.)</t>
  </si>
  <si>
    <t>Sala Cuna Personal Ley 18.712 (obligación legal funcionarios contratados con hijos menores de 2 años)</t>
  </si>
  <si>
    <t>Textiles,  vestuarios y calzado (uniforme del personal)</t>
  </si>
  <si>
    <t>Otros Servicios Básicos (Leña)</t>
  </si>
  <si>
    <t>Servicios de Impresión (Boletines, folletos, dipticos promocionales)</t>
  </si>
  <si>
    <t>Servicios de Publicidad (avisos, periódicos, radio, TV, etc.)</t>
  </si>
  <si>
    <t>Gastos Menores (Directiva D.G.F.A. Nº 02-DC/0201/22 Fecha Enero 2009)</t>
  </si>
  <si>
    <t>Derechos y tasas (gastos notariales, legalización de doctos. y similares, etc)</t>
  </si>
  <si>
    <t xml:space="preserve">Materiales y Utiles de Aseo </t>
  </si>
  <si>
    <t>GASTO ANUAL</t>
  </si>
  <si>
    <t>BONO ANUAL</t>
  </si>
  <si>
    <t>CONSUMOS BÁSICOS</t>
  </si>
  <si>
    <t>AGUINALDOS</t>
  </si>
  <si>
    <t>Mantenimiento de Edificaciones (Exteriores e interiores)</t>
  </si>
  <si>
    <t>Mantenimiento Máquinas y Equipos de Oficina.</t>
  </si>
  <si>
    <t>Mantenimiento Equipos de Producción</t>
  </si>
  <si>
    <t>Mantenimiento Otras Maquinarias y Equipos.</t>
  </si>
  <si>
    <t>Mantenimiento de Equipos Informáticos</t>
  </si>
  <si>
    <t>PERIODICIDAD</t>
  </si>
  <si>
    <t>OBSERVACIONES</t>
  </si>
  <si>
    <t>DETALLE</t>
  </si>
  <si>
    <t>SEG 1</t>
  </si>
  <si>
    <t>SEG 2</t>
  </si>
  <si>
    <t>SEG 3</t>
  </si>
  <si>
    <t>ITEM GASTO</t>
  </si>
  <si>
    <t>OCUPACION ANUAL 
AÑO ANTERIOR</t>
  </si>
  <si>
    <t>COSTO MERCADERIAS PARA DESAYUNO PROYECTADO</t>
  </si>
  <si>
    <t>COSTO UNITARIO DESAYUNO</t>
  </si>
  <si>
    <t>COSTO MERCADERIAS DESAYUNO 
AÑO ANTERIOR</t>
  </si>
  <si>
    <t xml:space="preserve">C. DIR. </t>
  </si>
  <si>
    <t>PEREZ BEIZA JEANNETTE ELIZABETH</t>
  </si>
  <si>
    <t>TORRES ROJAS ANA MARIA</t>
  </si>
  <si>
    <t>GASTO TOTAL EMPRESA MENSUAL</t>
  </si>
  <si>
    <t>CARGO</t>
  </si>
  <si>
    <t>REAJUSTE</t>
  </si>
  <si>
    <t>Sueldos (Personal Estable)</t>
  </si>
  <si>
    <t>PROYECCIÓN SUELDOS PERSONAL ESTABLE</t>
  </si>
  <si>
    <t>DOTACION ESTABLE</t>
  </si>
  <si>
    <t>Nº</t>
  </si>
  <si>
    <t>BONO 
VACACIONES</t>
  </si>
  <si>
    <t>TOTAL
DOTACIÓN</t>
  </si>
  <si>
    <t>TOTAL BONOS Y AGUINALDOS</t>
  </si>
  <si>
    <t xml:space="preserve">DEPARTAMENTO O DELEGACIÓN: </t>
  </si>
  <si>
    <t>MANTENIMIENTO Y REPARACIONES</t>
  </si>
  <si>
    <t xml:space="preserve">DETALLE </t>
  </si>
  <si>
    <t>12: MENSUAL</t>
  </si>
  <si>
    <t>4  : TRIMESTRAL</t>
  </si>
  <si>
    <t>2  : SEMESTRAL</t>
  </si>
  <si>
    <t>1  : ANUAL</t>
  </si>
  <si>
    <t>NOTA 
PERIODICIDAD:</t>
  </si>
  <si>
    <t xml:space="preserve">COSTO TOTAL </t>
  </si>
  <si>
    <t xml:space="preserve">COSTO </t>
  </si>
  <si>
    <t>TOTAL MANTENIMIENTO Y REPARACIONES</t>
  </si>
  <si>
    <t>TOTAL ADQ. ACTIVOS NO FINANCIEROS</t>
  </si>
  <si>
    <t>1/n : CADA n AÑOS</t>
  </si>
  <si>
    <t xml:space="preserve">OCUPACION ANUAL
PROYECCION </t>
  </si>
  <si>
    <t>TOTAL OCUPACIÓN</t>
  </si>
  <si>
    <t>TOTAL PROYECCIÓN</t>
  </si>
  <si>
    <t>GASTO 
A REFLEJAR</t>
  </si>
  <si>
    <t>Mantenimiento máquina cortar pasto</t>
  </si>
  <si>
    <t>Enlacado escritorio</t>
  </si>
  <si>
    <t>COSTO UNITARIO AMENITIES</t>
  </si>
  <si>
    <t>COSTO AMENITIES PROYECTADO</t>
  </si>
  <si>
    <t>COSTO AMENITIES 
AÑO ANTERIOR</t>
  </si>
  <si>
    <t>COSTOS INDIRECTOS TOTALES</t>
  </si>
  <si>
    <t>COSTO MERCADERÍAS DESAYUNO</t>
  </si>
  <si>
    <t>COSTO AMENITIES</t>
  </si>
  <si>
    <t>Alimentación Párvulos</t>
  </si>
  <si>
    <t>Materiales de Apoyo Educativo</t>
  </si>
  <si>
    <t>Muebles para implementación de sala</t>
  </si>
  <si>
    <t>Servicio de entretenciòn para niños (actividades extraprogramàticas)</t>
  </si>
  <si>
    <t>Seguro de inmueble</t>
  </si>
  <si>
    <t>Seguro escolar</t>
  </si>
  <si>
    <t xml:space="preserve">ESTIMACION DE COSTOS APOYO ASISTENCIA EDUCATIVA DEPARTAMENTO / DELEGACION </t>
  </si>
  <si>
    <t>COSTOS INDIRECTOS (ADMINISTRACION ASISTENCIA EDUCATIVA)</t>
  </si>
  <si>
    <t>ESTIMACIÓN DE INGRESOS DE JARDÍN INFANTIL / SALA CUNA</t>
  </si>
  <si>
    <t>RESUMEN DE INGRESOS Y COSTOS DEL JARDÍN INFANTIL - SALA CUNA</t>
  </si>
  <si>
    <t>NOMBRE CENTRO EDUCATIVO</t>
  </si>
  <si>
    <t>JARDÍN INFANTIL XXX</t>
  </si>
  <si>
    <t>DETALLE DE INGRESOS Y COSTOS DEL CENTRO EDUCATIVO</t>
  </si>
  <si>
    <t>Matrícula</t>
  </si>
  <si>
    <t>Mensualidad</t>
  </si>
  <si>
    <t>Otras Ramas</t>
  </si>
  <si>
    <t>Personal en Retiro</t>
  </si>
  <si>
    <t>Casos Especiales</t>
  </si>
  <si>
    <t>Ingresos
Matrícula</t>
  </si>
  <si>
    <t>Ingresos
Mensualidad</t>
  </si>
  <si>
    <t>Todos las Prestaciones</t>
  </si>
  <si>
    <t>Niños Anuales [Nr]</t>
  </si>
  <si>
    <t xml:space="preserve">Jardín [Media Jornada] </t>
  </si>
  <si>
    <t>Jardín [Jornada Completa]</t>
  </si>
  <si>
    <r>
      <t>Jardín [Media Jornada con Colación y Almuerzo]</t>
    </r>
    <r>
      <rPr>
        <b/>
        <sz val="14"/>
        <color indexed="10"/>
        <rFont val="Arial Narrow"/>
        <family val="2"/>
      </rPr>
      <t xml:space="preserve"> </t>
    </r>
  </si>
  <si>
    <t>Personal 
Servicio Activo</t>
  </si>
  <si>
    <t>ESTIMACIÓN DE COSTOS POR CADA CENTRO EDUCATIVO</t>
  </si>
  <si>
    <t>CENTRO EDUCATIVO</t>
  </si>
  <si>
    <t>CENTRO DE COSTO:JARDÍN INFANTIL XXX</t>
  </si>
  <si>
    <t>EDUCADORA DE PÁRVULOS</t>
  </si>
  <si>
    <t>MANIPULADORA ALIMENTOS</t>
  </si>
  <si>
    <t>AUXILIAR DE ASEO</t>
  </si>
  <si>
    <t>GÁLVEZ OLIVARES SILVANA ANDREA</t>
  </si>
  <si>
    <t>CARRASCO ROJAS XIMENA ROSARIO</t>
  </si>
  <si>
    <t>INOSTROZA NAVARRETE MARÍA IGNACIA</t>
  </si>
  <si>
    <t>Personal Activo</t>
  </si>
  <si>
    <t>Textiles  y Acabados Textiles (Ej.Cortinaje, alfombras, toallas, almohadas, pisos de baño, etc.)</t>
  </si>
  <si>
    <r>
      <t xml:space="preserve">GASTO REAL </t>
    </r>
    <r>
      <rPr>
        <b/>
        <sz val="12"/>
        <color rgb="FFFF0000"/>
        <rFont val="Arial Narrow"/>
        <family val="2"/>
      </rPr>
      <t>2013</t>
    </r>
  </si>
  <si>
    <t>(Acum. Dic. 2013)</t>
  </si>
  <si>
    <t>GASTO PROY. 2014</t>
  </si>
  <si>
    <t>(Proy. Lineal a Dic. 2014)</t>
  </si>
  <si>
    <r>
      <t xml:space="preserve">REAJ. (%) GASTO </t>
    </r>
    <r>
      <rPr>
        <b/>
        <sz val="12"/>
        <color rgb="FFFF0000"/>
        <rFont val="Arial Narrow"/>
        <family val="2"/>
      </rPr>
      <t>2014</t>
    </r>
  </si>
  <si>
    <t>Pintado interior Jardín</t>
  </si>
  <si>
    <t>Mantención Refrigerador</t>
  </si>
  <si>
    <t>Mantenimiento Mobiliario (mesas, sillas, repisas, etc.)</t>
  </si>
  <si>
    <t>Mantención Data show</t>
  </si>
  <si>
    <t>Renovación mesas niños</t>
  </si>
  <si>
    <t>Computador</t>
  </si>
  <si>
    <t>Mobiliario Implementación sala</t>
  </si>
  <si>
    <t>Mobiliario</t>
  </si>
  <si>
    <t>Juego patio exterior</t>
  </si>
  <si>
    <t>TARIFAS PROPUESTAS PARA EL CENTRO EDUCATIVO</t>
  </si>
  <si>
    <t>JARDÍN INFANTIL 
XXX</t>
  </si>
  <si>
    <t>Personal 
en Retiro</t>
  </si>
  <si>
    <t>Casos 
Especiales</t>
  </si>
  <si>
    <t>Personal
 en Retiro</t>
  </si>
  <si>
    <t>TOTAL NIÑOS</t>
  </si>
</sst>
</file>

<file path=xl/styles.xml><?xml version="1.0" encoding="utf-8"?>
<styleSheet xmlns="http://schemas.openxmlformats.org/spreadsheetml/2006/main">
  <numFmts count="17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-&quot;$&quot;* #,##0.00_-;\-&quot;$&quot;* #,##0.00_-;_-&quot;$&quot;* &quot;-&quot;??_-;_-@_-"/>
    <numFmt numFmtId="166" formatCode="_-* #,##0.0_-;\-* #,##0.0_-;_-* &quot;-&quot;??_-;_-@_-"/>
    <numFmt numFmtId="167" formatCode="_-* #,##0.00_-;\-* #,##0.00_-;_-* &quot;-&quot;_-;_-@_-"/>
    <numFmt numFmtId="168" formatCode="&quot;$&quot;#,##0_);[Red]\(&quot;$&quot;#,##0\)"/>
    <numFmt numFmtId="169" formatCode="#,##0.000"/>
    <numFmt numFmtId="170" formatCode="_-&quot;$&quot;* #,##0_-;\-&quot;$&quot;* #,##0_-;_-&quot;$&quot;* &quot;-&quot;??_-;_-@_-"/>
    <numFmt numFmtId="171" formatCode="_-* #,##0_-;\-* #,##0_-;_-* &quot;-&quot;??_-;_-@_-"/>
    <numFmt numFmtId="172" formatCode="_-&quot;$&quot;\ * #,##0_-;\-&quot;$&quot;\ * #,##0_-;_-&quot;$&quot;\ * &quot;-&quot;??_-;_-@_-"/>
    <numFmt numFmtId="173" formatCode="\$#,##0;[Red]&quot;-$&quot;#,##0"/>
    <numFmt numFmtId="174" formatCode="\$#,##0_);[Red]&quot;($&quot;#,##0\)"/>
    <numFmt numFmtId="175" formatCode="&quot;$&quot;\ #,##0"/>
    <numFmt numFmtId="176" formatCode="0.0"/>
  </numFmts>
  <fonts count="31">
    <font>
      <sz val="10"/>
      <name val="Arial"/>
    </font>
    <font>
      <sz val="10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sz val="10"/>
      <color rgb="FF0070C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u/>
      <sz val="10"/>
      <color rgb="FFFF0000"/>
      <name val="Arial Narrow"/>
      <family val="2"/>
    </font>
    <font>
      <b/>
      <sz val="14"/>
      <name val="Arial"/>
      <family val="2"/>
    </font>
    <font>
      <b/>
      <sz val="10"/>
      <color rgb="FF002060"/>
      <name val="Arial"/>
      <family val="2"/>
    </font>
    <font>
      <sz val="14"/>
      <name val="Arial"/>
      <family val="2"/>
    </font>
    <font>
      <b/>
      <u/>
      <sz val="18"/>
      <name val="Arial Narrow"/>
      <family val="2"/>
    </font>
    <font>
      <b/>
      <sz val="16"/>
      <name val="Arial"/>
      <family val="2"/>
    </font>
    <font>
      <b/>
      <sz val="16"/>
      <color indexed="8"/>
      <name val="Arial Narrow"/>
      <family val="2"/>
    </font>
    <font>
      <sz val="16"/>
      <name val="Arial Narrow"/>
      <family val="2"/>
    </font>
    <font>
      <b/>
      <sz val="20"/>
      <name val="Arial Narrow"/>
      <family val="2"/>
    </font>
    <font>
      <u/>
      <sz val="8"/>
      <color theme="10"/>
      <name val="Arial"/>
    </font>
    <font>
      <b/>
      <sz val="14"/>
      <color indexed="10"/>
      <name val="Arial Narrow"/>
      <family val="2"/>
    </font>
    <font>
      <b/>
      <i/>
      <u/>
      <sz val="10"/>
      <name val="Arial Narrow"/>
      <family val="2"/>
    </font>
    <font>
      <b/>
      <sz val="10"/>
      <color rgb="FFFF0000"/>
      <name val="Arial Narrow"/>
      <family val="2"/>
    </font>
    <font>
      <b/>
      <u/>
      <sz val="10"/>
      <name val="Arial Narrow"/>
      <family val="2"/>
    </font>
    <font>
      <sz val="10"/>
      <color rgb="FFFF0000"/>
      <name val="Arial Narrow"/>
      <family val="2"/>
    </font>
    <font>
      <u/>
      <sz val="8"/>
      <color theme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 Narrow"/>
      <family val="2"/>
    </font>
    <font>
      <b/>
      <sz val="12"/>
      <color rgb="FFFF0000"/>
      <name val="Arial Narrow"/>
      <family val="2"/>
    </font>
    <font>
      <sz val="12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lightUp">
        <bgColor indexed="2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lightUp">
        <bgColor rgb="FFFFC000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3" tint="0.59999389629810485"/>
        <bgColor indexed="26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3" tint="0.59999389629810485"/>
        <bgColor indexed="41"/>
      </patternFill>
    </fill>
    <fill>
      <patternFill patternType="solid">
        <fgColor rgb="FFFFFF66"/>
        <bgColor indexed="26"/>
      </patternFill>
    </fill>
    <fill>
      <patternFill patternType="solid">
        <fgColor rgb="FFFFFF66"/>
        <bgColor indexed="27"/>
      </patternFill>
    </fill>
    <fill>
      <patternFill patternType="solid">
        <fgColor rgb="FFFFFF66"/>
        <bgColor indexed="41"/>
      </patternFill>
    </fill>
    <fill>
      <patternFill patternType="solid">
        <fgColor theme="0" tint="-0.249977111117893"/>
        <bgColor indexed="26"/>
      </patternFill>
    </fill>
    <fill>
      <patternFill patternType="solid">
        <fgColor rgb="FFFFFFCC"/>
        <bgColor indexed="41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36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66" fontId="3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165" fontId="3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41" fontId="3" fillId="0" borderId="1" xfId="2" applyFont="1" applyBorder="1" applyAlignment="1">
      <alignment vertical="center"/>
    </xf>
    <xf numFmtId="167" fontId="3" fillId="0" borderId="1" xfId="2" applyNumberFormat="1" applyFont="1" applyBorder="1" applyAlignment="1">
      <alignment vertical="center"/>
    </xf>
    <xf numFmtId="167" fontId="3" fillId="0" borderId="0" xfId="2" applyNumberFormat="1" applyFont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41" fontId="3" fillId="0" borderId="1" xfId="2" applyNumberFormat="1" applyFont="1" applyBorder="1" applyAlignment="1">
      <alignment vertical="center"/>
    </xf>
    <xf numFmtId="168" fontId="4" fillId="0" borderId="1" xfId="3" applyNumberFormat="1" applyFont="1" applyFill="1" applyBorder="1" applyAlignment="1" applyProtection="1">
      <alignment vertical="center"/>
      <protection locked="0"/>
    </xf>
    <xf numFmtId="43" fontId="4" fillId="0" borderId="1" xfId="1" applyFont="1" applyFill="1" applyBorder="1" applyAlignment="1" applyProtection="1">
      <alignment vertical="center"/>
      <protection locked="0"/>
    </xf>
    <xf numFmtId="168" fontId="4" fillId="3" borderId="1" xfId="3" applyNumberFormat="1" applyFont="1" applyFill="1" applyBorder="1" applyAlignment="1" applyProtection="1">
      <alignment vertical="center"/>
    </xf>
    <xf numFmtId="168" fontId="4" fillId="0" borderId="7" xfId="3" applyNumberFormat="1" applyFont="1" applyFill="1" applyBorder="1" applyAlignment="1" applyProtection="1">
      <alignment vertical="center"/>
      <protection locked="0"/>
    </xf>
    <xf numFmtId="168" fontId="4" fillId="0" borderId="2" xfId="3" applyNumberFormat="1" applyFont="1" applyFill="1" applyBorder="1" applyAlignment="1" applyProtection="1">
      <alignment vertical="center"/>
      <protection locked="0"/>
    </xf>
    <xf numFmtId="43" fontId="4" fillId="0" borderId="2" xfId="1" applyFont="1" applyFill="1" applyBorder="1" applyAlignment="1" applyProtection="1">
      <alignment vertical="center"/>
      <protection locked="0"/>
    </xf>
    <xf numFmtId="168" fontId="4" fillId="3" borderId="2" xfId="3" applyNumberFormat="1" applyFont="1" applyFill="1" applyBorder="1" applyAlignment="1" applyProtection="1">
      <alignment vertical="center"/>
    </xf>
    <xf numFmtId="168" fontId="4" fillId="0" borderId="9" xfId="3" applyNumberFormat="1" applyFont="1" applyFill="1" applyBorder="1" applyAlignment="1" applyProtection="1">
      <alignment vertical="center"/>
      <protection locked="0"/>
    </xf>
    <xf numFmtId="43" fontId="4" fillId="0" borderId="9" xfId="1" applyFont="1" applyFill="1" applyBorder="1" applyAlignment="1" applyProtection="1">
      <alignment vertical="center"/>
      <protection locked="0"/>
    </xf>
    <xf numFmtId="168" fontId="4" fillId="3" borderId="10" xfId="3" applyNumberFormat="1" applyFont="1" applyFill="1" applyBorder="1" applyAlignment="1" applyProtection="1">
      <alignment vertical="center"/>
    </xf>
    <xf numFmtId="41" fontId="3" fillId="0" borderId="0" xfId="2" applyFont="1" applyBorder="1" applyAlignment="1">
      <alignment vertical="center"/>
    </xf>
    <xf numFmtId="164" fontId="3" fillId="6" borderId="8" xfId="0" applyNumberFormat="1" applyFont="1" applyFill="1" applyBorder="1" applyAlignment="1">
      <alignment horizontal="left"/>
    </xf>
    <xf numFmtId="0" fontId="0" fillId="7" borderId="0" xfId="0" applyFill="1"/>
    <xf numFmtId="0" fontId="5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6" fillId="7" borderId="0" xfId="0" applyFont="1" applyFill="1"/>
    <xf numFmtId="0" fontId="2" fillId="8" borderId="1" xfId="0" applyFont="1" applyFill="1" applyBorder="1" applyAlignment="1">
      <alignment vertical="center"/>
    </xf>
    <xf numFmtId="168" fontId="2" fillId="8" borderId="1" xfId="3" applyNumberFormat="1" applyFont="1" applyFill="1" applyBorder="1" applyAlignment="1">
      <alignment vertical="center"/>
    </xf>
    <xf numFmtId="0" fontId="4" fillId="6" borderId="1" xfId="0" applyFont="1" applyFill="1" applyBorder="1" applyAlignment="1" applyProtection="1">
      <alignment vertical="center"/>
    </xf>
    <xf numFmtId="0" fontId="3" fillId="6" borderId="1" xfId="0" applyFont="1" applyFill="1" applyBorder="1" applyAlignment="1" applyProtection="1">
      <alignment vertical="center"/>
    </xf>
    <xf numFmtId="168" fontId="3" fillId="0" borderId="1" xfId="3" applyNumberFormat="1" applyFont="1" applyFill="1" applyBorder="1" applyAlignment="1" applyProtection="1">
      <alignment vertical="center"/>
      <protection locked="0"/>
    </xf>
    <xf numFmtId="168" fontId="4" fillId="3" borderId="9" xfId="3" applyNumberFormat="1" applyFont="1" applyFill="1" applyBorder="1" applyAlignment="1" applyProtection="1">
      <alignment vertical="center"/>
    </xf>
    <xf numFmtId="0" fontId="0" fillId="7" borderId="0" xfId="0" applyFill="1" applyAlignment="1">
      <alignment horizontal="left" indent="1"/>
    </xf>
    <xf numFmtId="0" fontId="10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168" fontId="2" fillId="10" borderId="14" xfId="3" applyNumberFormat="1" applyFont="1" applyFill="1" applyBorder="1" applyAlignment="1" applyProtection="1">
      <alignment vertical="center"/>
    </xf>
    <xf numFmtId="42" fontId="2" fillId="15" borderId="10" xfId="1" applyNumberFormat="1" applyFont="1" applyFill="1" applyBorder="1" applyAlignment="1" applyProtection="1">
      <alignment vertical="center"/>
    </xf>
    <xf numFmtId="0" fontId="2" fillId="10" borderId="8" xfId="0" applyFont="1" applyFill="1" applyBorder="1" applyAlignment="1" applyProtection="1">
      <alignment horizontal="left" vertical="center"/>
    </xf>
    <xf numFmtId="168" fontId="2" fillId="8" borderId="1" xfId="3" applyNumberFormat="1" applyFont="1" applyFill="1" applyBorder="1" applyAlignment="1" applyProtection="1">
      <alignment vertical="center"/>
    </xf>
    <xf numFmtId="168" fontId="16" fillId="2" borderId="12" xfId="3" applyNumberFormat="1" applyFont="1" applyFill="1" applyBorder="1" applyAlignment="1" applyProtection="1">
      <alignment vertical="center"/>
    </xf>
    <xf numFmtId="42" fontId="16" fillId="5" borderId="4" xfId="3" applyNumberFormat="1" applyFont="1" applyFill="1" applyBorder="1" applyAlignment="1" applyProtection="1">
      <alignment vertical="center"/>
    </xf>
    <xf numFmtId="0" fontId="17" fillId="0" borderId="0" xfId="0" applyFont="1" applyAlignment="1">
      <alignment vertical="center"/>
    </xf>
    <xf numFmtId="166" fontId="2" fillId="8" borderId="1" xfId="1" applyNumberFormat="1" applyFont="1" applyFill="1" applyBorder="1" applyAlignment="1">
      <alignment vertical="center"/>
    </xf>
    <xf numFmtId="0" fontId="5" fillId="8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8" fontId="4" fillId="7" borderId="7" xfId="3" applyNumberFormat="1" applyFont="1" applyFill="1" applyBorder="1" applyAlignment="1" applyProtection="1">
      <alignment vertical="center"/>
      <protection locked="0"/>
    </xf>
    <xf numFmtId="168" fontId="4" fillId="14" borderId="1" xfId="3" applyNumberFormat="1" applyFont="1" applyFill="1" applyBorder="1" applyAlignment="1" applyProtection="1">
      <alignment vertical="center"/>
    </xf>
    <xf numFmtId="168" fontId="4" fillId="14" borderId="11" xfId="3" applyNumberFormat="1" applyFont="1" applyFill="1" applyBorder="1" applyAlignment="1" applyProtection="1">
      <alignment vertical="center"/>
    </xf>
    <xf numFmtId="0" fontId="5" fillId="8" borderId="25" xfId="0" applyFont="1" applyFill="1" applyBorder="1" applyAlignment="1">
      <alignment horizontal="center" vertical="center"/>
    </xf>
    <xf numFmtId="0" fontId="1" fillId="7" borderId="0" xfId="0" applyFont="1" applyFill="1"/>
    <xf numFmtId="0" fontId="7" fillId="12" borderId="1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vertical="center" wrapText="1"/>
    </xf>
    <xf numFmtId="170" fontId="7" fillId="7" borderId="0" xfId="3" applyNumberFormat="1" applyFont="1" applyFill="1" applyBorder="1" applyAlignment="1"/>
    <xf numFmtId="0" fontId="7" fillId="7" borderId="0" xfId="0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7" fillId="7" borderId="0" xfId="0" applyFont="1" applyFill="1" applyBorder="1" applyAlignment="1">
      <alignment horizontal="center" vertical="center" wrapText="1"/>
    </xf>
    <xf numFmtId="171" fontId="4" fillId="0" borderId="9" xfId="1" applyNumberFormat="1" applyFont="1" applyFill="1" applyBorder="1" applyAlignment="1" applyProtection="1">
      <alignment vertical="center"/>
      <protection locked="0"/>
    </xf>
    <xf numFmtId="168" fontId="3" fillId="7" borderId="7" xfId="3" applyNumberFormat="1" applyFont="1" applyFill="1" applyBorder="1" applyAlignment="1" applyProtection="1">
      <alignment vertical="center"/>
      <protection locked="0"/>
    </xf>
    <xf numFmtId="0" fontId="9" fillId="7" borderId="0" xfId="0" applyFont="1" applyFill="1" applyBorder="1" applyAlignment="1">
      <alignment vertical="center"/>
    </xf>
    <xf numFmtId="49" fontId="0" fillId="0" borderId="1" xfId="0" applyNumberFormat="1" applyBorder="1"/>
    <xf numFmtId="172" fontId="0" fillId="0" borderId="1" xfId="3" applyNumberFormat="1" applyFont="1" applyBorder="1"/>
    <xf numFmtId="169" fontId="1" fillId="7" borderId="0" xfId="0" applyNumberFormat="1" applyFont="1" applyFill="1" applyBorder="1" applyAlignment="1">
      <alignment horizontal="left" indent="1"/>
    </xf>
    <xf numFmtId="172" fontId="0" fillId="0" borderId="10" xfId="3" applyNumberFormat="1" applyFont="1" applyBorder="1"/>
    <xf numFmtId="172" fontId="0" fillId="7" borderId="1" xfId="0" applyNumberFormat="1" applyFill="1" applyBorder="1"/>
    <xf numFmtId="0" fontId="0" fillId="7" borderId="1" xfId="0" applyFill="1" applyBorder="1"/>
    <xf numFmtId="0" fontId="0" fillId="7" borderId="0" xfId="0" applyFill="1" applyBorder="1"/>
    <xf numFmtId="0" fontId="0" fillId="7" borderId="0" xfId="0" applyFill="1" applyBorder="1" applyAlignment="1">
      <alignment horizontal="left" indent="1"/>
    </xf>
    <xf numFmtId="0" fontId="0" fillId="7" borderId="0" xfId="0" applyFill="1" applyAlignment="1">
      <alignment horizontal="center"/>
    </xf>
    <xf numFmtId="0" fontId="0" fillId="7" borderId="1" xfId="0" applyFill="1" applyBorder="1" applyAlignment="1">
      <alignment horizontal="center"/>
    </xf>
    <xf numFmtId="170" fontId="7" fillId="7" borderId="0" xfId="3" applyNumberFormat="1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170" fontId="7" fillId="6" borderId="37" xfId="3" applyNumberFormat="1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 wrapText="1"/>
    </xf>
    <xf numFmtId="172" fontId="0" fillId="0" borderId="2" xfId="3" applyNumberFormat="1" applyFont="1" applyBorder="1"/>
    <xf numFmtId="172" fontId="0" fillId="7" borderId="2" xfId="0" applyNumberFormat="1" applyFill="1" applyBorder="1"/>
    <xf numFmtId="170" fontId="7" fillId="6" borderId="23" xfId="3" applyNumberFormat="1" applyFont="1" applyFill="1" applyBorder="1" applyAlignment="1">
      <alignment horizontal="center" vertical="center"/>
    </xf>
    <xf numFmtId="0" fontId="7" fillId="11" borderId="36" xfId="0" applyFont="1" applyFill="1" applyBorder="1" applyAlignment="1">
      <alignment horizontal="center" vertical="center" wrapText="1"/>
    </xf>
    <xf numFmtId="170" fontId="7" fillId="11" borderId="37" xfId="3" applyNumberFormat="1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7" fillId="14" borderId="16" xfId="0" applyFont="1" applyFill="1" applyBorder="1" applyAlignment="1">
      <alignment horizontal="center" vertical="center"/>
    </xf>
    <xf numFmtId="168" fontId="2" fillId="10" borderId="1" xfId="3" applyNumberFormat="1" applyFont="1" applyFill="1" applyBorder="1" applyAlignment="1" applyProtection="1">
      <alignment vertical="center"/>
    </xf>
    <xf numFmtId="42" fontId="2" fillId="15" borderId="1" xfId="1" applyNumberFormat="1" applyFont="1" applyFill="1" applyBorder="1" applyAlignment="1" applyProtection="1">
      <alignment vertical="center"/>
    </xf>
    <xf numFmtId="0" fontId="5" fillId="10" borderId="1" xfId="0" applyFont="1" applyFill="1" applyBorder="1" applyAlignment="1" applyProtection="1">
      <alignment vertical="center"/>
    </xf>
    <xf numFmtId="0" fontId="5" fillId="14" borderId="1" xfId="0" applyFont="1" applyFill="1" applyBorder="1" applyAlignment="1">
      <alignment vertical="center" wrapText="1"/>
    </xf>
    <xf numFmtId="0" fontId="5" fillId="14" borderId="1" xfId="0" applyFont="1" applyFill="1" applyBorder="1" applyAlignment="1">
      <alignment horizontal="center" vertical="center"/>
    </xf>
    <xf numFmtId="0" fontId="12" fillId="7" borderId="0" xfId="0" applyFont="1" applyFill="1"/>
    <xf numFmtId="0" fontId="7" fillId="7" borderId="1" xfId="0" applyFont="1" applyFill="1" applyBorder="1"/>
    <xf numFmtId="0" fontId="1" fillId="7" borderId="26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3" fontId="0" fillId="7" borderId="1" xfId="0" applyNumberFormat="1" applyFill="1" applyBorder="1"/>
    <xf numFmtId="0" fontId="0" fillId="7" borderId="0" xfId="0" applyFill="1" applyBorder="1" applyAlignment="1"/>
    <xf numFmtId="0" fontId="7" fillId="7" borderId="0" xfId="0" applyFont="1" applyFill="1" applyBorder="1" applyAlignment="1">
      <alignment horizontal="center"/>
    </xf>
    <xf numFmtId="3" fontId="7" fillId="7" borderId="0" xfId="0" applyNumberFormat="1" applyFont="1" applyFill="1" applyBorder="1"/>
    <xf numFmtId="170" fontId="1" fillId="7" borderId="10" xfId="3" applyNumberFormat="1" applyFont="1" applyFill="1" applyBorder="1"/>
    <xf numFmtId="170" fontId="1" fillId="7" borderId="1" xfId="3" applyNumberFormat="1" applyFont="1" applyFill="1" applyBorder="1"/>
    <xf numFmtId="0" fontId="0" fillId="7" borderId="0" xfId="0" applyFill="1" applyAlignment="1">
      <alignment vertical="center"/>
    </xf>
    <xf numFmtId="0" fontId="1" fillId="7" borderId="1" xfId="0" applyFont="1" applyFill="1" applyBorder="1" applyAlignment="1">
      <alignment horizontal="left" vertical="center"/>
    </xf>
    <xf numFmtId="170" fontId="1" fillId="7" borderId="14" xfId="3" applyNumberFormat="1" applyFont="1" applyFill="1" applyBorder="1"/>
    <xf numFmtId="0" fontId="1" fillId="7" borderId="7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164" fontId="5" fillId="12" borderId="2" xfId="0" applyNumberFormat="1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 vertical="center"/>
    </xf>
    <xf numFmtId="0" fontId="5" fillId="12" borderId="8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/>
    </xf>
    <xf numFmtId="170" fontId="1" fillId="7" borderId="2" xfId="3" applyNumberFormat="1" applyFont="1" applyFill="1" applyBorder="1"/>
    <xf numFmtId="170" fontId="1" fillId="7" borderId="18" xfId="3" applyNumberFormat="1" applyFont="1" applyFill="1" applyBorder="1"/>
    <xf numFmtId="170" fontId="7" fillId="6" borderId="23" xfId="3" applyNumberFormat="1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 wrapText="1"/>
    </xf>
    <xf numFmtId="170" fontId="13" fillId="7" borderId="0" xfId="0" applyNumberFormat="1" applyFont="1" applyFill="1" applyBorder="1"/>
    <xf numFmtId="170" fontId="11" fillId="6" borderId="34" xfId="0" applyNumberFormat="1" applyFont="1" applyFill="1" applyBorder="1"/>
    <xf numFmtId="170" fontId="11" fillId="6" borderId="29" xfId="0" applyNumberFormat="1" applyFont="1" applyFill="1" applyBorder="1"/>
    <xf numFmtId="0" fontId="0" fillId="6" borderId="30" xfId="0" applyFill="1" applyBorder="1"/>
    <xf numFmtId="0" fontId="11" fillId="6" borderId="30" xfId="0" applyFont="1" applyFill="1" applyBorder="1" applyAlignment="1">
      <alignment horizontal="center"/>
    </xf>
    <xf numFmtId="170" fontId="11" fillId="6" borderId="31" xfId="0" applyNumberFormat="1" applyFont="1" applyFill="1" applyBorder="1"/>
    <xf numFmtId="170" fontId="11" fillId="6" borderId="32" xfId="0" applyNumberFormat="1" applyFont="1" applyFill="1" applyBorder="1"/>
    <xf numFmtId="0" fontId="0" fillId="6" borderId="33" xfId="0" applyFill="1" applyBorder="1"/>
    <xf numFmtId="170" fontId="11" fillId="6" borderId="33" xfId="0" applyNumberFormat="1" applyFont="1" applyFill="1" applyBorder="1" applyAlignment="1">
      <alignment horizontal="center"/>
    </xf>
    <xf numFmtId="164" fontId="1" fillId="7" borderId="26" xfId="0" applyNumberFormat="1" applyFont="1" applyFill="1" applyBorder="1" applyAlignment="1"/>
    <xf numFmtId="164" fontId="1" fillId="7" borderId="8" xfId="0" applyNumberFormat="1" applyFont="1" applyFill="1" applyBorder="1" applyAlignment="1"/>
    <xf numFmtId="164" fontId="1" fillId="7" borderId="1" xfId="0" applyNumberFormat="1" applyFont="1" applyFill="1" applyBorder="1" applyAlignment="1"/>
    <xf numFmtId="164" fontId="7" fillId="7" borderId="17" xfId="0" applyNumberFormat="1" applyFont="1" applyFill="1" applyBorder="1" applyAlignment="1"/>
    <xf numFmtId="164" fontId="7" fillId="7" borderId="9" xfId="0" applyNumberFormat="1" applyFont="1" applyFill="1" applyBorder="1" applyAlignment="1"/>
    <xf numFmtId="164" fontId="7" fillId="7" borderId="1" xfId="0" applyNumberFormat="1" applyFont="1" applyFill="1" applyBorder="1" applyAlignment="1"/>
    <xf numFmtId="0" fontId="1" fillId="7" borderId="1" xfId="0" applyFont="1" applyFill="1" applyBorder="1" applyAlignment="1">
      <alignment horizontal="left"/>
    </xf>
    <xf numFmtId="0" fontId="7" fillId="7" borderId="9" xfId="0" applyFont="1" applyFill="1" applyBorder="1" applyAlignment="1">
      <alignment horizontal="left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/>
    <xf numFmtId="49" fontId="1" fillId="0" borderId="2" xfId="0" applyNumberFormat="1" applyFont="1" applyBorder="1"/>
    <xf numFmtId="49" fontId="1" fillId="0" borderId="10" xfId="0" applyNumberFormat="1" applyFont="1" applyBorder="1"/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2" fillId="12" borderId="9" xfId="0" applyFont="1" applyFill="1" applyBorder="1" applyAlignment="1" applyProtection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168" fontId="2" fillId="10" borderId="7" xfId="3" applyNumberFormat="1" applyFont="1" applyFill="1" applyBorder="1" applyAlignment="1" applyProtection="1">
      <alignment vertical="center"/>
    </xf>
    <xf numFmtId="0" fontId="2" fillId="10" borderId="1" xfId="0" applyFont="1" applyFill="1" applyBorder="1" applyAlignment="1" applyProtection="1">
      <alignment vertical="center"/>
    </xf>
    <xf numFmtId="0" fontId="2" fillId="8" borderId="1" xfId="0" applyFont="1" applyFill="1" applyBorder="1" applyAlignment="1" applyProtection="1">
      <alignment horizontal="left" vertical="center"/>
    </xf>
    <xf numFmtId="164" fontId="19" fillId="6" borderId="1" xfId="4" applyNumberFormat="1" applyFill="1" applyBorder="1" applyAlignment="1" applyProtection="1">
      <alignment horizontal="left"/>
    </xf>
    <xf numFmtId="0" fontId="2" fillId="12" borderId="1" xfId="0" applyFont="1" applyFill="1" applyBorder="1" applyAlignment="1" applyProtection="1">
      <alignment horizontal="left" vertical="center"/>
    </xf>
    <xf numFmtId="164" fontId="4" fillId="6" borderId="1" xfId="0" applyNumberFormat="1" applyFont="1" applyFill="1" applyBorder="1" applyAlignment="1">
      <alignment horizontal="left"/>
    </xf>
    <xf numFmtId="164" fontId="4" fillId="6" borderId="1" xfId="0" applyNumberFormat="1" applyFont="1" applyFill="1" applyBorder="1" applyAlignment="1"/>
    <xf numFmtId="164" fontId="3" fillId="6" borderId="1" xfId="0" applyNumberFormat="1" applyFont="1" applyFill="1" applyBorder="1" applyAlignment="1"/>
    <xf numFmtId="0" fontId="2" fillId="10" borderId="1" xfId="0" applyFont="1" applyFill="1" applyBorder="1" applyAlignment="1" applyProtection="1">
      <alignment horizontal="left" vertical="center"/>
    </xf>
    <xf numFmtId="164" fontId="5" fillId="12" borderId="1" xfId="0" applyNumberFormat="1" applyFont="1" applyFill="1" applyBorder="1" applyAlignment="1">
      <alignment horizontal="left"/>
    </xf>
    <xf numFmtId="164" fontId="3" fillId="6" borderId="1" xfId="0" applyNumberFormat="1" applyFont="1" applyFill="1" applyBorder="1" applyAlignment="1">
      <alignment horizontal="left"/>
    </xf>
    <xf numFmtId="164" fontId="5" fillId="10" borderId="1" xfId="0" applyNumberFormat="1" applyFont="1" applyFill="1" applyBorder="1" applyAlignment="1">
      <alignment horizontal="left"/>
    </xf>
    <xf numFmtId="0" fontId="16" fillId="2" borderId="4" xfId="0" applyFont="1" applyFill="1" applyBorder="1" applyAlignment="1">
      <alignment vertical="center"/>
    </xf>
    <xf numFmtId="0" fontId="2" fillId="8" borderId="2" xfId="0" applyFont="1" applyFill="1" applyBorder="1" applyAlignment="1">
      <alignment horizontal="center" vertical="center"/>
    </xf>
    <xf numFmtId="3" fontId="3" fillId="16" borderId="1" xfId="3" applyNumberFormat="1" applyFont="1" applyFill="1" applyBorder="1" applyAlignment="1" applyProtection="1">
      <alignment vertical="center"/>
    </xf>
    <xf numFmtId="174" fontId="3" fillId="16" borderId="1" xfId="3" applyNumberFormat="1" applyFont="1" applyFill="1" applyBorder="1" applyAlignment="1" applyProtection="1">
      <alignment vertical="center"/>
    </xf>
    <xf numFmtId="173" fontId="3" fillId="7" borderId="44" xfId="3" applyNumberFormat="1" applyFont="1" applyFill="1" applyBorder="1" applyAlignment="1" applyProtection="1">
      <alignment vertical="center"/>
      <protection locked="0"/>
    </xf>
    <xf numFmtId="173" fontId="3" fillId="7" borderId="47" xfId="3" applyNumberFormat="1" applyFont="1" applyFill="1" applyBorder="1" applyAlignment="1" applyProtection="1">
      <alignment vertical="center"/>
      <protection locked="0"/>
    </xf>
    <xf numFmtId="1" fontId="3" fillId="7" borderId="43" xfId="3" applyNumberFormat="1" applyFont="1" applyFill="1" applyBorder="1" applyAlignment="1" applyProtection="1">
      <alignment vertical="center"/>
      <protection locked="0"/>
    </xf>
    <xf numFmtId="1" fontId="3" fillId="7" borderId="45" xfId="3" applyNumberFormat="1" applyFont="1" applyFill="1" applyBorder="1" applyAlignment="1" applyProtection="1">
      <alignment vertical="center"/>
      <protection locked="0"/>
    </xf>
    <xf numFmtId="3" fontId="3" fillId="16" borderId="10" xfId="3" applyNumberFormat="1" applyFont="1" applyFill="1" applyBorder="1" applyAlignment="1" applyProtection="1">
      <alignment vertical="center"/>
    </xf>
    <xf numFmtId="3" fontId="3" fillId="16" borderId="41" xfId="3" applyNumberFormat="1" applyFont="1" applyFill="1" applyBorder="1" applyAlignment="1" applyProtection="1">
      <alignment vertical="center"/>
    </xf>
    <xf numFmtId="3" fontId="3" fillId="16" borderId="11" xfId="3" applyNumberFormat="1" applyFont="1" applyFill="1" applyBorder="1" applyAlignment="1" applyProtection="1">
      <alignment vertical="center"/>
    </xf>
    <xf numFmtId="174" fontId="3" fillId="16" borderId="3" xfId="3" applyNumberFormat="1" applyFont="1" applyFill="1" applyBorder="1" applyAlignment="1" applyProtection="1">
      <alignment vertical="center"/>
    </xf>
    <xf numFmtId="174" fontId="3" fillId="16" borderId="39" xfId="3" applyNumberFormat="1" applyFont="1" applyFill="1" applyBorder="1" applyAlignment="1" applyProtection="1">
      <alignment vertical="center"/>
    </xf>
    <xf numFmtId="174" fontId="3" fillId="16" borderId="11" xfId="3" applyNumberFormat="1" applyFont="1" applyFill="1" applyBorder="1" applyAlignment="1" applyProtection="1">
      <alignment vertical="center"/>
    </xf>
    <xf numFmtId="174" fontId="3" fillId="19" borderId="46" xfId="3" applyNumberFormat="1" applyFont="1" applyFill="1" applyBorder="1" applyAlignment="1" applyProtection="1">
      <alignment vertical="center"/>
    </xf>
    <xf numFmtId="174" fontId="3" fillId="19" borderId="48" xfId="0" applyNumberFormat="1" applyFont="1" applyFill="1" applyBorder="1" applyAlignment="1" applyProtection="1">
      <alignment vertical="center"/>
    </xf>
    <xf numFmtId="174" fontId="3" fillId="19" borderId="53" xfId="3" applyNumberFormat="1" applyFont="1" applyFill="1" applyBorder="1" applyAlignment="1" applyProtection="1">
      <alignment vertical="center"/>
    </xf>
    <xf numFmtId="174" fontId="3" fillId="19" borderId="49" xfId="0" applyNumberFormat="1" applyFont="1" applyFill="1" applyBorder="1" applyAlignment="1" applyProtection="1">
      <alignment vertical="center"/>
    </xf>
    <xf numFmtId="174" fontId="3" fillId="23" borderId="46" xfId="3" applyNumberFormat="1" applyFont="1" applyFill="1" applyBorder="1" applyAlignment="1" applyProtection="1">
      <alignment vertical="center"/>
    </xf>
    <xf numFmtId="0" fontId="21" fillId="7" borderId="0" xfId="0" applyFont="1" applyFill="1" applyAlignment="1">
      <alignment vertical="center"/>
    </xf>
    <xf numFmtId="0" fontId="22" fillId="7" borderId="0" xfId="0" applyFont="1" applyFill="1" applyAlignment="1">
      <alignment vertical="center"/>
    </xf>
    <xf numFmtId="0" fontId="5" fillId="7" borderId="0" xfId="0" applyFont="1" applyFill="1" applyAlignment="1">
      <alignment horizontal="right" vertical="center"/>
    </xf>
    <xf numFmtId="0" fontId="5" fillId="7" borderId="0" xfId="0" applyFont="1" applyFill="1" applyBorder="1" applyAlignment="1">
      <alignment horizontal="right" vertical="center"/>
    </xf>
    <xf numFmtId="0" fontId="5" fillId="7" borderId="0" xfId="0" applyFont="1" applyFill="1" applyBorder="1" applyAlignment="1">
      <alignment vertical="center"/>
    </xf>
    <xf numFmtId="0" fontId="23" fillId="7" borderId="0" xfId="0" applyFont="1" applyFill="1" applyAlignment="1">
      <alignment vertical="center"/>
    </xf>
    <xf numFmtId="0" fontId="3" fillId="7" borderId="0" xfId="0" applyFont="1" applyFill="1"/>
    <xf numFmtId="0" fontId="5" fillId="7" borderId="0" xfId="0" applyFont="1" applyFill="1" applyBorder="1" applyAlignment="1">
      <alignment horizontal="left" vertical="center"/>
    </xf>
    <xf numFmtId="168" fontId="5" fillId="7" borderId="0" xfId="3" applyNumberFormat="1" applyFont="1" applyFill="1" applyBorder="1" applyAlignment="1">
      <alignment vertical="center"/>
    </xf>
    <xf numFmtId="165" fontId="5" fillId="7" borderId="0" xfId="3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7" borderId="0" xfId="0" applyFont="1" applyFill="1" applyBorder="1" applyAlignment="1">
      <alignment vertical="center"/>
    </xf>
    <xf numFmtId="174" fontId="3" fillId="27" borderId="54" xfId="3" applyNumberFormat="1" applyFont="1" applyFill="1" applyBorder="1" applyAlignment="1" applyProtection="1">
      <alignment vertical="center" wrapText="1"/>
    </xf>
    <xf numFmtId="174" fontId="3" fillId="27" borderId="55" xfId="3" applyNumberFormat="1" applyFont="1" applyFill="1" applyBorder="1" applyAlignment="1" applyProtection="1">
      <alignment vertical="center" wrapText="1"/>
    </xf>
    <xf numFmtId="174" fontId="3" fillId="20" borderId="55" xfId="3" applyNumberFormat="1" applyFont="1" applyFill="1" applyBorder="1" applyAlignment="1" applyProtection="1">
      <alignment vertical="center" wrapText="1"/>
    </xf>
    <xf numFmtId="174" fontId="3" fillId="20" borderId="56" xfId="3" applyNumberFormat="1" applyFont="1" applyFill="1" applyBorder="1" applyAlignment="1" applyProtection="1">
      <alignment vertical="center" wrapText="1"/>
    </xf>
    <xf numFmtId="174" fontId="3" fillId="27" borderId="57" xfId="3" applyNumberFormat="1" applyFont="1" applyFill="1" applyBorder="1" applyAlignment="1" applyProtection="1">
      <alignment vertical="center" wrapText="1"/>
    </xf>
    <xf numFmtId="174" fontId="3" fillId="20" borderId="54" xfId="3" applyNumberFormat="1" applyFont="1" applyFill="1" applyBorder="1" applyAlignment="1" applyProtection="1">
      <alignment vertical="center" wrapText="1"/>
    </xf>
    <xf numFmtId="174" fontId="3" fillId="16" borderId="36" xfId="3" applyNumberFormat="1" applyFont="1" applyFill="1" applyBorder="1" applyAlignment="1" applyProtection="1">
      <alignment vertical="center"/>
    </xf>
    <xf numFmtId="174" fontId="3" fillId="16" borderId="41" xfId="3" applyNumberFormat="1" applyFont="1" applyFill="1" applyBorder="1" applyAlignment="1" applyProtection="1">
      <alignment vertical="center"/>
    </xf>
    <xf numFmtId="174" fontId="3" fillId="24" borderId="58" xfId="3" applyNumberFormat="1" applyFont="1" applyFill="1" applyBorder="1" applyAlignment="1" applyProtection="1">
      <alignment vertical="center" wrapText="1"/>
    </xf>
    <xf numFmtId="174" fontId="3" fillId="24" borderId="59" xfId="3" applyNumberFormat="1" applyFont="1" applyFill="1" applyBorder="1" applyAlignment="1" applyProtection="1">
      <alignment vertical="center" wrapText="1"/>
    </xf>
    <xf numFmtId="174" fontId="3" fillId="24" borderId="60" xfId="3" applyNumberFormat="1" applyFont="1" applyFill="1" applyBorder="1" applyAlignment="1" applyProtection="1">
      <alignment vertical="center" wrapText="1"/>
    </xf>
    <xf numFmtId="175" fontId="3" fillId="7" borderId="53" xfId="3" applyNumberFormat="1" applyFont="1" applyFill="1" applyBorder="1" applyAlignment="1" applyProtection="1">
      <alignment vertical="center"/>
      <protection locked="0"/>
    </xf>
    <xf numFmtId="175" fontId="3" fillId="7" borderId="49" xfId="3" applyNumberFormat="1" applyFont="1" applyFill="1" applyBorder="1" applyAlignment="1" applyProtection="1">
      <alignment vertical="center"/>
      <protection locked="0"/>
    </xf>
    <xf numFmtId="3" fontId="3" fillId="16" borderId="61" xfId="3" applyNumberFormat="1" applyFont="1" applyFill="1" applyBorder="1" applyAlignment="1" applyProtection="1">
      <alignment vertical="center"/>
    </xf>
    <xf numFmtId="3" fontId="3" fillId="16" borderId="62" xfId="3" applyNumberFormat="1" applyFont="1" applyFill="1" applyBorder="1" applyAlignment="1" applyProtection="1">
      <alignment vertical="center"/>
    </xf>
    <xf numFmtId="0" fontId="5" fillId="14" borderId="42" xfId="0" applyFont="1" applyFill="1" applyBorder="1" applyAlignment="1">
      <alignment horizontal="center" vertical="center" wrapText="1"/>
    </xf>
    <xf numFmtId="0" fontId="5" fillId="14" borderId="42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/>
    </xf>
    <xf numFmtId="0" fontId="5" fillId="14" borderId="15" xfId="0" applyFont="1" applyFill="1" applyBorder="1" applyAlignment="1">
      <alignment horizontal="center" vertical="center" wrapText="1"/>
    </xf>
    <xf numFmtId="0" fontId="5" fillId="14" borderId="3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175" fontId="3" fillId="7" borderId="66" xfId="3" applyNumberFormat="1" applyFont="1" applyFill="1" applyBorder="1" applyAlignment="1" applyProtection="1">
      <alignment vertical="center"/>
      <protection locked="0"/>
    </xf>
    <xf numFmtId="1" fontId="3" fillId="7" borderId="67" xfId="3" applyNumberFormat="1" applyFont="1" applyFill="1" applyBorder="1" applyAlignment="1" applyProtection="1">
      <alignment vertical="center"/>
      <protection locked="0"/>
    </xf>
    <xf numFmtId="174" fontId="3" fillId="19" borderId="52" xfId="3" applyNumberFormat="1" applyFont="1" applyFill="1" applyBorder="1" applyAlignment="1" applyProtection="1">
      <alignment vertical="center"/>
    </xf>
    <xf numFmtId="173" fontId="3" fillId="7" borderId="68" xfId="3" applyNumberFormat="1" applyFont="1" applyFill="1" applyBorder="1" applyAlignment="1" applyProtection="1">
      <alignment vertical="center"/>
      <protection locked="0"/>
    </xf>
    <xf numFmtId="174" fontId="3" fillId="19" borderId="66" xfId="3" applyNumberFormat="1" applyFont="1" applyFill="1" applyBorder="1" applyAlignment="1" applyProtection="1">
      <alignment vertical="center"/>
    </xf>
    <xf numFmtId="175" fontId="3" fillId="7" borderId="63" xfId="3" applyNumberFormat="1" applyFont="1" applyFill="1" applyBorder="1" applyAlignment="1" applyProtection="1">
      <alignment vertical="center"/>
      <protection locked="0"/>
    </xf>
    <xf numFmtId="175" fontId="3" fillId="7" borderId="64" xfId="3" applyNumberFormat="1" applyFont="1" applyFill="1" applyBorder="1" applyAlignment="1" applyProtection="1">
      <alignment vertical="center"/>
      <protection locked="0"/>
    </xf>
    <xf numFmtId="175" fontId="3" fillId="7" borderId="69" xfId="3" applyNumberFormat="1" applyFont="1" applyFill="1" applyBorder="1" applyAlignment="1" applyProtection="1">
      <alignment vertical="center"/>
      <protection locked="0"/>
    </xf>
    <xf numFmtId="1" fontId="3" fillId="7" borderId="70" xfId="3" applyNumberFormat="1" applyFont="1" applyFill="1" applyBorder="1" applyAlignment="1" applyProtection="1">
      <alignment vertical="center"/>
      <protection locked="0"/>
    </xf>
    <xf numFmtId="1" fontId="3" fillId="7" borderId="71" xfId="3" applyNumberFormat="1" applyFont="1" applyFill="1" applyBorder="1" applyAlignment="1" applyProtection="1">
      <alignment vertical="center"/>
      <protection locked="0"/>
    </xf>
    <xf numFmtId="174" fontId="3" fillId="23" borderId="72" xfId="3" applyNumberFormat="1" applyFont="1" applyFill="1" applyBorder="1" applyAlignment="1" applyProtection="1">
      <alignment vertical="center"/>
    </xf>
    <xf numFmtId="174" fontId="3" fillId="23" borderId="73" xfId="3" applyNumberFormat="1" applyFont="1" applyFill="1" applyBorder="1" applyAlignment="1" applyProtection="1">
      <alignment vertical="center"/>
    </xf>
    <xf numFmtId="173" fontId="3" fillId="7" borderId="74" xfId="3" applyNumberFormat="1" applyFont="1" applyFill="1" applyBorder="1" applyAlignment="1" applyProtection="1">
      <alignment vertical="center"/>
      <protection locked="0"/>
    </xf>
    <xf numFmtId="173" fontId="3" fillId="7" borderId="75" xfId="3" applyNumberFormat="1" applyFont="1" applyFill="1" applyBorder="1" applyAlignment="1" applyProtection="1">
      <alignment vertical="center"/>
      <protection locked="0"/>
    </xf>
    <xf numFmtId="174" fontId="3" fillId="23" borderId="73" xfId="0" applyNumberFormat="1" applyFont="1" applyFill="1" applyBorder="1" applyAlignment="1" applyProtection="1">
      <alignment vertical="center"/>
    </xf>
    <xf numFmtId="174" fontId="3" fillId="23" borderId="58" xfId="3" applyNumberFormat="1" applyFont="1" applyFill="1" applyBorder="1" applyAlignment="1" applyProtection="1">
      <alignment vertical="center"/>
    </xf>
    <xf numFmtId="174" fontId="3" fillId="23" borderId="59" xfId="3" applyNumberFormat="1" applyFont="1" applyFill="1" applyBorder="1" applyAlignment="1" applyProtection="1">
      <alignment vertical="center"/>
    </xf>
    <xf numFmtId="174" fontId="3" fillId="23" borderId="60" xfId="0" applyNumberFormat="1" applyFont="1" applyFill="1" applyBorder="1" applyAlignment="1" applyProtection="1">
      <alignment vertical="center"/>
    </xf>
    <xf numFmtId="174" fontId="3" fillId="28" borderId="37" xfId="3" applyNumberFormat="1" applyFont="1" applyFill="1" applyBorder="1" applyAlignment="1" applyProtection="1">
      <alignment vertical="center"/>
    </xf>
    <xf numFmtId="174" fontId="3" fillId="28" borderId="4" xfId="3" applyNumberFormat="1" applyFont="1" applyFill="1" applyBorder="1" applyAlignment="1" applyProtection="1">
      <alignment vertical="center"/>
    </xf>
    <xf numFmtId="174" fontId="3" fillId="28" borderId="40" xfId="3" applyNumberFormat="1" applyFont="1" applyFill="1" applyBorder="1" applyAlignment="1" applyProtection="1">
      <alignment vertical="center"/>
    </xf>
    <xf numFmtId="0" fontId="3" fillId="21" borderId="77" xfId="0" applyFont="1" applyFill="1" applyBorder="1" applyAlignment="1" applyProtection="1">
      <alignment vertical="center" wrapText="1"/>
    </xf>
    <xf numFmtId="0" fontId="3" fillId="17" borderId="78" xfId="0" applyFont="1" applyFill="1" applyBorder="1" applyAlignment="1" applyProtection="1">
      <alignment vertical="center" wrapText="1"/>
    </xf>
    <xf numFmtId="0" fontId="3" fillId="17" borderId="79" xfId="0" applyFont="1" applyFill="1" applyBorder="1" applyAlignment="1" applyProtection="1">
      <alignment vertical="center" wrapText="1"/>
    </xf>
    <xf numFmtId="0" fontId="3" fillId="17" borderId="80" xfId="0" applyFont="1" applyFill="1" applyBorder="1" applyAlignment="1" applyProtection="1">
      <alignment vertical="center" wrapText="1"/>
    </xf>
    <xf numFmtId="0" fontId="3" fillId="17" borderId="81" xfId="0" applyFont="1" applyFill="1" applyBorder="1" applyAlignment="1" applyProtection="1">
      <alignment vertical="center" wrapText="1"/>
    </xf>
    <xf numFmtId="0" fontId="5" fillId="21" borderId="82" xfId="0" applyFont="1" applyFill="1" applyBorder="1" applyAlignment="1" applyProtection="1">
      <alignment vertical="center" wrapText="1"/>
    </xf>
    <xf numFmtId="6" fontId="5" fillId="14" borderId="35" xfId="3" applyNumberFormat="1" applyFont="1" applyFill="1" applyBorder="1" applyAlignment="1">
      <alignment vertical="center"/>
    </xf>
    <xf numFmtId="6" fontId="5" fillId="2" borderId="5" xfId="3" applyNumberFormat="1" applyFont="1" applyFill="1" applyBorder="1" applyAlignment="1">
      <alignment vertical="center"/>
    </xf>
    <xf numFmtId="6" fontId="5" fillId="14" borderId="83" xfId="3" applyNumberFormat="1" applyFont="1" applyFill="1" applyBorder="1" applyAlignment="1">
      <alignment vertical="center"/>
    </xf>
    <xf numFmtId="6" fontId="5" fillId="2" borderId="28" xfId="3" applyNumberFormat="1" applyFont="1" applyFill="1" applyBorder="1" applyAlignment="1">
      <alignment vertical="center"/>
    </xf>
    <xf numFmtId="6" fontId="3" fillId="0" borderId="18" xfId="3" applyNumberFormat="1" applyFont="1" applyFill="1" applyBorder="1" applyAlignment="1">
      <alignment vertical="center"/>
    </xf>
    <xf numFmtId="6" fontId="3" fillId="0" borderId="86" xfId="3" applyNumberFormat="1" applyFont="1" applyFill="1" applyBorder="1" applyAlignment="1">
      <alignment vertical="center"/>
    </xf>
    <xf numFmtId="6" fontId="3" fillId="0" borderId="21" xfId="3" applyNumberFormat="1" applyFont="1" applyFill="1" applyBorder="1" applyAlignment="1">
      <alignment vertical="center"/>
    </xf>
    <xf numFmtId="6" fontId="3" fillId="0" borderId="19" xfId="3" applyNumberFormat="1" applyFont="1" applyFill="1" applyBorder="1" applyAlignment="1">
      <alignment vertical="center"/>
    </xf>
    <xf numFmtId="0" fontId="5" fillId="14" borderId="3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14" borderId="83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24" fillId="7" borderId="0" xfId="0" applyFont="1" applyFill="1" applyBorder="1" applyAlignment="1" applyProtection="1">
      <alignment vertical="center"/>
    </xf>
    <xf numFmtId="3" fontId="24" fillId="7" borderId="0" xfId="0" applyNumberFormat="1" applyFont="1" applyFill="1" applyBorder="1" applyAlignment="1" applyProtection="1">
      <alignment vertical="center"/>
    </xf>
    <xf numFmtId="0" fontId="7" fillId="12" borderId="1" xfId="0" applyFont="1" applyFill="1" applyBorder="1"/>
    <xf numFmtId="171" fontId="4" fillId="0" borderId="1" xfId="1" applyNumberFormat="1" applyFont="1" applyFill="1" applyBorder="1" applyAlignment="1" applyProtection="1">
      <alignment vertical="center"/>
      <protection locked="0"/>
    </xf>
    <xf numFmtId="1" fontId="4" fillId="0" borderId="7" xfId="3" applyNumberFormat="1" applyFont="1" applyFill="1" applyBorder="1" applyAlignment="1" applyProtection="1">
      <alignment vertical="center"/>
      <protection locked="0"/>
    </xf>
    <xf numFmtId="0" fontId="28" fillId="12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170" fontId="3" fillId="7" borderId="1" xfId="3" applyNumberFormat="1" applyFont="1" applyFill="1" applyBorder="1" applyAlignment="1">
      <alignment vertical="center"/>
    </xf>
    <xf numFmtId="170" fontId="3" fillId="6" borderId="1" xfId="3" applyNumberFormat="1" applyFont="1" applyFill="1" applyBorder="1"/>
    <xf numFmtId="0" fontId="30" fillId="7" borderId="0" xfId="0" applyFont="1" applyFill="1"/>
    <xf numFmtId="176" fontId="1" fillId="7" borderId="26" xfId="0" applyNumberFormat="1" applyFont="1" applyFill="1" applyBorder="1" applyAlignment="1">
      <alignment horizontal="center"/>
    </xf>
    <xf numFmtId="176" fontId="1" fillId="7" borderId="8" xfId="0" applyNumberFormat="1" applyFont="1" applyFill="1" applyBorder="1" applyAlignment="1">
      <alignment horizontal="center"/>
    </xf>
    <xf numFmtId="176" fontId="1" fillId="7" borderId="24" xfId="0" applyNumberFormat="1" applyFont="1" applyFill="1" applyBorder="1" applyAlignment="1">
      <alignment horizontal="center"/>
    </xf>
    <xf numFmtId="164" fontId="25" fillId="6" borderId="1" xfId="4" applyNumberFormat="1" applyFont="1" applyFill="1" applyBorder="1" applyAlignment="1" applyProtection="1">
      <alignment horizontal="left"/>
    </xf>
    <xf numFmtId="0" fontId="3" fillId="18" borderId="77" xfId="0" applyFont="1" applyFill="1" applyBorder="1" applyAlignment="1" applyProtection="1">
      <alignment vertical="center" wrapText="1"/>
    </xf>
    <xf numFmtId="0" fontId="3" fillId="18" borderId="88" xfId="0" applyFont="1" applyFill="1" applyBorder="1" applyAlignment="1" applyProtection="1">
      <alignment vertical="center" wrapText="1"/>
    </xf>
    <xf numFmtId="175" fontId="3" fillId="7" borderId="89" xfId="3" applyNumberFormat="1" applyFont="1" applyFill="1" applyBorder="1" applyAlignment="1" applyProtection="1">
      <alignment vertical="center"/>
      <protection locked="0"/>
    </xf>
    <xf numFmtId="0" fontId="3" fillId="18" borderId="92" xfId="0" applyFont="1" applyFill="1" applyBorder="1" applyAlignment="1" applyProtection="1">
      <alignment vertical="center" wrapText="1"/>
    </xf>
    <xf numFmtId="173" fontId="3" fillId="7" borderId="93" xfId="3" applyNumberFormat="1" applyFont="1" applyFill="1" applyBorder="1" applyAlignment="1" applyProtection="1">
      <alignment vertical="center"/>
      <protection locked="0"/>
    </xf>
    <xf numFmtId="173" fontId="3" fillId="7" borderId="94" xfId="3" applyNumberFormat="1" applyFont="1" applyFill="1" applyBorder="1" applyAlignment="1" applyProtection="1">
      <alignment vertical="center"/>
      <protection locked="0"/>
    </xf>
    <xf numFmtId="173" fontId="3" fillId="7" borderId="95" xfId="3" applyNumberFormat="1" applyFont="1" applyFill="1" applyBorder="1" applyAlignment="1" applyProtection="1">
      <alignment vertical="center"/>
      <protection locked="0"/>
    </xf>
    <xf numFmtId="173" fontId="3" fillId="7" borderId="96" xfId="3" applyNumberFormat="1" applyFont="1" applyFill="1" applyBorder="1" applyAlignment="1" applyProtection="1">
      <alignment vertical="center"/>
      <protection locked="0"/>
    </xf>
    <xf numFmtId="0" fontId="5" fillId="2" borderId="38" xfId="0" applyFont="1" applyFill="1" applyBorder="1" applyAlignment="1">
      <alignment horizontal="center" vertical="center" wrapText="1"/>
    </xf>
    <xf numFmtId="0" fontId="5" fillId="14" borderId="38" xfId="0" applyFont="1" applyFill="1" applyBorder="1" applyAlignment="1">
      <alignment horizontal="center" vertical="center" wrapText="1"/>
    </xf>
    <xf numFmtId="0" fontId="5" fillId="12" borderId="32" xfId="0" applyFont="1" applyFill="1" applyBorder="1" applyAlignment="1">
      <alignment horizontal="center" vertical="center"/>
    </xf>
    <xf numFmtId="1" fontId="5" fillId="12" borderId="28" xfId="0" applyNumberFormat="1" applyFont="1" applyFill="1" applyBorder="1" applyAlignment="1">
      <alignment horizontal="center" vertical="center"/>
    </xf>
    <xf numFmtId="0" fontId="5" fillId="14" borderId="50" xfId="0" applyFont="1" applyFill="1" applyBorder="1" applyAlignment="1">
      <alignment horizontal="center" vertical="center"/>
    </xf>
    <xf numFmtId="0" fontId="5" fillId="14" borderId="51" xfId="0" applyFont="1" applyFill="1" applyBorder="1" applyAlignment="1">
      <alignment horizontal="center" vertical="center"/>
    </xf>
    <xf numFmtId="0" fontId="3" fillId="18" borderId="77" xfId="0" applyFont="1" applyFill="1" applyBorder="1" applyAlignment="1" applyProtection="1">
      <alignment vertical="center" wrapText="1"/>
    </xf>
    <xf numFmtId="0" fontId="21" fillId="7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23" fillId="7" borderId="0" xfId="0" applyFont="1" applyFill="1" applyBorder="1" applyAlignment="1">
      <alignment vertical="center"/>
    </xf>
    <xf numFmtId="0" fontId="5" fillId="22" borderId="13" xfId="0" applyFont="1" applyFill="1" applyBorder="1" applyAlignment="1" applyProtection="1">
      <alignment horizontal="center" vertical="center" wrapText="1"/>
    </xf>
    <xf numFmtId="0" fontId="5" fillId="22" borderId="20" xfId="0" applyFont="1" applyFill="1" applyBorder="1" applyAlignment="1" applyProtection="1">
      <alignment horizontal="center" vertical="center" wrapText="1"/>
    </xf>
    <xf numFmtId="0" fontId="5" fillId="22" borderId="65" xfId="0" applyFont="1" applyFill="1" applyBorder="1" applyAlignment="1" applyProtection="1">
      <alignment horizontal="center" vertical="center" wrapText="1"/>
    </xf>
    <xf numFmtId="0" fontId="5" fillId="22" borderId="30" xfId="0" applyFont="1" applyFill="1" applyBorder="1" applyAlignment="1" applyProtection="1">
      <alignment horizontal="center" vertical="center" wrapText="1"/>
    </xf>
    <xf numFmtId="0" fontId="5" fillId="14" borderId="32" xfId="0" applyFont="1" applyFill="1" applyBorder="1" applyAlignment="1">
      <alignment horizontal="center" vertical="center"/>
    </xf>
    <xf numFmtId="0" fontId="5" fillId="14" borderId="33" xfId="0" applyFont="1" applyFill="1" applyBorder="1" applyAlignment="1">
      <alignment horizontal="center" vertical="center"/>
    </xf>
    <xf numFmtId="0" fontId="5" fillId="14" borderId="34" xfId="0" applyFont="1" applyFill="1" applyBorder="1" applyAlignment="1">
      <alignment horizontal="center" vertical="center"/>
    </xf>
    <xf numFmtId="0" fontId="3" fillId="18" borderId="76" xfId="0" applyFont="1" applyFill="1" applyBorder="1" applyAlignment="1" applyProtection="1">
      <alignment vertical="center" wrapText="1"/>
    </xf>
    <xf numFmtId="0" fontId="5" fillId="24" borderId="36" xfId="0" applyFont="1" applyFill="1" applyBorder="1" applyAlignment="1" applyProtection="1">
      <alignment horizontal="center" vertical="center" wrapText="1"/>
    </xf>
    <xf numFmtId="0" fontId="5" fillId="24" borderId="37" xfId="0" applyFont="1" applyFill="1" applyBorder="1" applyAlignment="1" applyProtection="1">
      <alignment horizontal="center" vertical="center" wrapText="1"/>
    </xf>
    <xf numFmtId="0" fontId="5" fillId="25" borderId="3" xfId="0" applyFont="1" applyFill="1" applyBorder="1" applyAlignment="1" applyProtection="1">
      <alignment horizontal="center" vertical="center" wrapText="1"/>
    </xf>
    <xf numFmtId="0" fontId="5" fillId="25" borderId="4" xfId="0" applyFont="1" applyFill="1" applyBorder="1" applyAlignment="1" applyProtection="1">
      <alignment horizontal="center" vertical="center" wrapText="1"/>
    </xf>
    <xf numFmtId="0" fontId="5" fillId="26" borderId="39" xfId="0" applyFont="1" applyFill="1" applyBorder="1" applyAlignment="1" applyProtection="1">
      <alignment horizontal="center" vertical="center" wrapText="1"/>
    </xf>
    <xf numFmtId="0" fontId="5" fillId="26" borderId="40" xfId="0" applyFont="1" applyFill="1" applyBorder="1" applyAlignment="1" applyProtection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0" borderId="84" xfId="0" applyFont="1" applyFill="1" applyBorder="1" applyAlignment="1">
      <alignment horizontal="left" vertical="center"/>
    </xf>
    <xf numFmtId="0" fontId="5" fillId="0" borderId="85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right" vertical="center"/>
    </xf>
    <xf numFmtId="0" fontId="5" fillId="2" borderId="34" xfId="0" applyFont="1" applyFill="1" applyBorder="1" applyAlignment="1">
      <alignment horizontal="right" vertical="center"/>
    </xf>
    <xf numFmtId="0" fontId="5" fillId="8" borderId="32" xfId="0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/>
    </xf>
    <xf numFmtId="0" fontId="5" fillId="8" borderId="34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165" fontId="5" fillId="8" borderId="2" xfId="3" applyFont="1" applyFill="1" applyBorder="1" applyAlignment="1">
      <alignment horizontal="center" vertical="center" wrapText="1"/>
    </xf>
    <xf numFmtId="165" fontId="5" fillId="8" borderId="10" xfId="3" applyFont="1" applyFill="1" applyBorder="1" applyAlignment="1">
      <alignment horizontal="center" vertical="center" wrapText="1"/>
    </xf>
    <xf numFmtId="0" fontId="2" fillId="8" borderId="9" xfId="0" applyFont="1" applyFill="1" applyBorder="1" applyAlignment="1" applyProtection="1">
      <alignment horizontal="center" vertical="center"/>
    </xf>
    <xf numFmtId="0" fontId="2" fillId="8" borderId="7" xfId="0" applyFont="1" applyFill="1" applyBorder="1" applyAlignment="1" applyProtection="1">
      <alignment horizontal="center" vertical="center"/>
    </xf>
    <xf numFmtId="0" fontId="2" fillId="12" borderId="9" xfId="0" applyFont="1" applyFill="1" applyBorder="1" applyAlignment="1" applyProtection="1">
      <alignment horizontal="center" vertical="center"/>
    </xf>
    <xf numFmtId="0" fontId="2" fillId="12" borderId="7" xfId="0" applyFont="1" applyFill="1" applyBorder="1" applyAlignment="1" applyProtection="1">
      <alignment horizontal="center" vertical="center"/>
    </xf>
    <xf numFmtId="0" fontId="18" fillId="9" borderId="18" xfId="0" applyFont="1" applyFill="1" applyBorder="1" applyAlignment="1">
      <alignment horizontal="center" vertical="center" wrapText="1"/>
    </xf>
    <xf numFmtId="0" fontId="18" fillId="9" borderId="22" xfId="0" applyFont="1" applyFill="1" applyBorder="1" applyAlignment="1">
      <alignment horizontal="center" vertical="center" wrapText="1"/>
    </xf>
    <xf numFmtId="168" fontId="4" fillId="12" borderId="9" xfId="3" applyNumberFormat="1" applyFont="1" applyFill="1" applyBorder="1" applyAlignment="1" applyProtection="1">
      <alignment horizontal="center" vertical="center"/>
      <protection locked="0"/>
    </xf>
    <xf numFmtId="168" fontId="4" fillId="12" borderId="7" xfId="3" applyNumberFormat="1" applyFont="1" applyFill="1" applyBorder="1" applyAlignment="1" applyProtection="1">
      <alignment horizontal="center" vertical="center"/>
      <protection locked="0"/>
    </xf>
    <xf numFmtId="0" fontId="5" fillId="12" borderId="9" xfId="0" applyFont="1" applyFill="1" applyBorder="1" applyAlignment="1" applyProtection="1">
      <alignment horizontal="left" vertical="center"/>
    </xf>
    <xf numFmtId="0" fontId="5" fillId="12" borderId="7" xfId="0" applyFont="1" applyFill="1" applyBorder="1" applyAlignment="1" applyProtection="1">
      <alignment horizontal="left" vertical="center"/>
    </xf>
    <xf numFmtId="164" fontId="5" fillId="12" borderId="8" xfId="0" applyNumberFormat="1" applyFont="1" applyFill="1" applyBorder="1" applyAlignment="1">
      <alignment horizontal="left"/>
    </xf>
    <xf numFmtId="164" fontId="5" fillId="12" borderId="7" xfId="0" applyNumberFormat="1" applyFont="1" applyFill="1" applyBorder="1" applyAlignment="1">
      <alignment horizontal="left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 applyProtection="1">
      <alignment horizontal="center" vertical="center"/>
    </xf>
    <xf numFmtId="0" fontId="5" fillId="14" borderId="87" xfId="0" applyFont="1" applyFill="1" applyBorder="1" applyAlignment="1">
      <alignment horizontal="center" vertical="center" wrapText="1"/>
    </xf>
    <xf numFmtId="0" fontId="5" fillId="14" borderId="90" xfId="0" applyFont="1" applyFill="1" applyBorder="1" applyAlignment="1">
      <alignment horizontal="center" vertical="center" wrapText="1"/>
    </xf>
    <xf numFmtId="0" fontId="5" fillId="14" borderId="9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5" fillId="14" borderId="1" xfId="4" applyFont="1" applyFill="1" applyBorder="1" applyAlignment="1" applyProtection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170" fontId="7" fillId="7" borderId="16" xfId="3" applyNumberFormat="1" applyFont="1" applyFill="1" applyBorder="1" applyAlignment="1">
      <alignment horizontal="center" vertical="center"/>
    </xf>
    <xf numFmtId="170" fontId="7" fillId="7" borderId="38" xfId="3" applyNumberFormat="1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left"/>
    </xf>
    <xf numFmtId="0" fontId="28" fillId="12" borderId="24" xfId="0" applyFont="1" applyFill="1" applyBorder="1" applyAlignment="1">
      <alignment horizontal="center" vertical="center"/>
    </xf>
    <xf numFmtId="0" fontId="28" fillId="12" borderId="25" xfId="0" applyFont="1" applyFill="1" applyBorder="1" applyAlignment="1">
      <alignment horizontal="center" vertical="center"/>
    </xf>
    <xf numFmtId="0" fontId="28" fillId="12" borderId="26" xfId="0" applyFont="1" applyFill="1" applyBorder="1" applyAlignment="1">
      <alignment horizontal="center" vertical="center"/>
    </xf>
    <xf numFmtId="0" fontId="28" fillId="12" borderId="14" xfId="0" applyFont="1" applyFill="1" applyBorder="1" applyAlignment="1">
      <alignment horizontal="center" vertical="center"/>
    </xf>
    <xf numFmtId="0" fontId="28" fillId="12" borderId="2" xfId="0" applyFont="1" applyFill="1" applyBorder="1" applyAlignment="1">
      <alignment horizontal="center" vertical="center" wrapText="1"/>
    </xf>
    <xf numFmtId="0" fontId="28" fillId="12" borderId="10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 wrapText="1"/>
    </xf>
    <xf numFmtId="0" fontId="7" fillId="6" borderId="35" xfId="0" applyFont="1" applyFill="1" applyBorder="1" applyAlignment="1">
      <alignment horizontal="center" vertical="center" wrapText="1"/>
    </xf>
    <xf numFmtId="0" fontId="8" fillId="14" borderId="32" xfId="0" applyFont="1" applyFill="1" applyBorder="1" applyAlignment="1">
      <alignment horizontal="center"/>
    </xf>
    <xf numFmtId="0" fontId="8" fillId="14" borderId="33" xfId="0" applyFont="1" applyFill="1" applyBorder="1" applyAlignment="1">
      <alignment horizontal="center"/>
    </xf>
    <xf numFmtId="0" fontId="8" fillId="14" borderId="34" xfId="0" applyFont="1" applyFill="1" applyBorder="1" applyAlignment="1">
      <alignment horizontal="center"/>
    </xf>
    <xf numFmtId="0" fontId="7" fillId="12" borderId="32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7" fillId="12" borderId="8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170" fontId="7" fillId="7" borderId="1" xfId="3" applyNumberFormat="1" applyFont="1" applyFill="1" applyBorder="1" applyAlignment="1">
      <alignment horizontal="center"/>
    </xf>
    <xf numFmtId="0" fontId="8" fillId="14" borderId="32" xfId="0" applyFont="1" applyFill="1" applyBorder="1" applyAlignment="1">
      <alignment horizontal="center" vertical="center" wrapText="1"/>
    </xf>
    <xf numFmtId="0" fontId="8" fillId="14" borderId="33" xfId="0" applyFont="1" applyFill="1" applyBorder="1" applyAlignment="1">
      <alignment horizontal="center" vertical="center" wrapText="1"/>
    </xf>
    <xf numFmtId="0" fontId="8" fillId="14" borderId="34" xfId="0" applyFont="1" applyFill="1" applyBorder="1" applyAlignment="1">
      <alignment horizontal="center" vertical="center" wrapText="1"/>
    </xf>
    <xf numFmtId="0" fontId="7" fillId="12" borderId="33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center" vertical="center"/>
    </xf>
  </cellXfs>
  <cellStyles count="5">
    <cellStyle name="Hipervínculo" xfId="4" builtinId="8"/>
    <cellStyle name="Millares" xfId="1" builtinId="3"/>
    <cellStyle name="Millares [0]" xfId="2" builtinId="6"/>
    <cellStyle name="Moneda" xfId="3" builtinId="4"/>
    <cellStyle name="Normal" xfId="0" builtinId="0"/>
  </cellStyles>
  <dxfs count="0"/>
  <tableStyles count="0" defaultTableStyle="TableStyleMedium9" defaultPivotStyle="PivotStyleLight16"/>
  <colors>
    <mruColors>
      <color rgb="FFFFFFCC"/>
      <color rgb="FFFFFF66"/>
      <color rgb="FFFFFF99"/>
      <color rgb="FF32D816"/>
      <color rgb="FFFF66FF"/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228601</xdr:colOff>
      <xdr:row>12</xdr:row>
      <xdr:rowOff>9526</xdr:rowOff>
    </xdr:from>
    <xdr:to>
      <xdr:col>4</xdr:col>
      <xdr:colOff>428625</xdr:colOff>
      <xdr:row>12</xdr:row>
      <xdr:rowOff>200026</xdr:rowOff>
    </xdr:to>
    <xdr:sp macro="" textlink="">
      <xdr:nvSpPr>
        <xdr:cNvPr id="2" name="1 Igual que"/>
        <xdr:cNvSpPr/>
      </xdr:nvSpPr>
      <xdr:spPr>
        <a:xfrm>
          <a:off x="3429001" y="2828926"/>
          <a:ext cx="200024" cy="190500"/>
        </a:xfrm>
        <a:prstGeom prst="mathEqual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CL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104776</xdr:colOff>
      <xdr:row>11</xdr:row>
      <xdr:rowOff>200026</xdr:rowOff>
    </xdr:from>
    <xdr:to>
      <xdr:col>2</xdr:col>
      <xdr:colOff>428625</xdr:colOff>
      <xdr:row>13</xdr:row>
      <xdr:rowOff>1</xdr:rowOff>
    </xdr:to>
    <xdr:sp macro="" textlink="">
      <xdr:nvSpPr>
        <xdr:cNvPr id="3" name="2 División"/>
        <xdr:cNvSpPr/>
      </xdr:nvSpPr>
      <xdr:spPr>
        <a:xfrm>
          <a:off x="1981201" y="2790826"/>
          <a:ext cx="323849" cy="266700"/>
        </a:xfrm>
        <a:prstGeom prst="mathDivide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CL" sz="1100"/>
        </a:p>
      </xdr:txBody>
    </xdr:sp>
    <xdr:clientData/>
  </xdr:twoCellAnchor>
  <xdr:twoCellAnchor>
    <xdr:from>
      <xdr:col>2</xdr:col>
      <xdr:colOff>104775</xdr:colOff>
      <xdr:row>15</xdr:row>
      <xdr:rowOff>171450</xdr:rowOff>
    </xdr:from>
    <xdr:to>
      <xdr:col>2</xdr:col>
      <xdr:colOff>428625</xdr:colOff>
      <xdr:row>17</xdr:row>
      <xdr:rowOff>19050</xdr:rowOff>
    </xdr:to>
    <xdr:sp macro="" textlink="">
      <xdr:nvSpPr>
        <xdr:cNvPr id="6" name="5 Multiplicar"/>
        <xdr:cNvSpPr/>
      </xdr:nvSpPr>
      <xdr:spPr>
        <a:xfrm>
          <a:off x="1981200" y="3581400"/>
          <a:ext cx="323850" cy="266700"/>
        </a:xfrm>
        <a:prstGeom prst="mathMultiply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s-E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228600</xdr:colOff>
      <xdr:row>16</xdr:row>
      <xdr:rowOff>0</xdr:rowOff>
    </xdr:from>
    <xdr:to>
      <xdr:col>4</xdr:col>
      <xdr:colOff>428624</xdr:colOff>
      <xdr:row>16</xdr:row>
      <xdr:rowOff>190500</xdr:rowOff>
    </xdr:to>
    <xdr:sp macro="" textlink="">
      <xdr:nvSpPr>
        <xdr:cNvPr id="7" name="6 Igual que"/>
        <xdr:cNvSpPr/>
      </xdr:nvSpPr>
      <xdr:spPr>
        <a:xfrm>
          <a:off x="3429000" y="3600450"/>
          <a:ext cx="200024" cy="190500"/>
        </a:xfrm>
        <a:prstGeom prst="mathEqual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CL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228601</xdr:colOff>
      <xdr:row>12</xdr:row>
      <xdr:rowOff>9526</xdr:rowOff>
    </xdr:from>
    <xdr:to>
      <xdr:col>4</xdr:col>
      <xdr:colOff>428625</xdr:colOff>
      <xdr:row>12</xdr:row>
      <xdr:rowOff>200026</xdr:rowOff>
    </xdr:to>
    <xdr:sp macro="" textlink="">
      <xdr:nvSpPr>
        <xdr:cNvPr id="2" name="1 Igual que"/>
        <xdr:cNvSpPr/>
      </xdr:nvSpPr>
      <xdr:spPr>
        <a:xfrm>
          <a:off x="3981451" y="2019301"/>
          <a:ext cx="200024" cy="190500"/>
        </a:xfrm>
        <a:prstGeom prst="mathEqual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CL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104776</xdr:colOff>
      <xdr:row>11</xdr:row>
      <xdr:rowOff>200026</xdr:rowOff>
    </xdr:from>
    <xdr:to>
      <xdr:col>2</xdr:col>
      <xdr:colOff>428625</xdr:colOff>
      <xdr:row>13</xdr:row>
      <xdr:rowOff>1</xdr:rowOff>
    </xdr:to>
    <xdr:sp macro="" textlink="">
      <xdr:nvSpPr>
        <xdr:cNvPr id="3" name="2 División"/>
        <xdr:cNvSpPr/>
      </xdr:nvSpPr>
      <xdr:spPr>
        <a:xfrm>
          <a:off x="2533651" y="1981201"/>
          <a:ext cx="323849" cy="266700"/>
        </a:xfrm>
        <a:prstGeom prst="mathDivide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CL" sz="1100"/>
        </a:p>
      </xdr:txBody>
    </xdr:sp>
    <xdr:clientData/>
  </xdr:twoCellAnchor>
  <xdr:twoCellAnchor>
    <xdr:from>
      <xdr:col>2</xdr:col>
      <xdr:colOff>104775</xdr:colOff>
      <xdr:row>15</xdr:row>
      <xdr:rowOff>171450</xdr:rowOff>
    </xdr:from>
    <xdr:to>
      <xdr:col>2</xdr:col>
      <xdr:colOff>428625</xdr:colOff>
      <xdr:row>17</xdr:row>
      <xdr:rowOff>19050</xdr:rowOff>
    </xdr:to>
    <xdr:sp macro="" textlink="">
      <xdr:nvSpPr>
        <xdr:cNvPr id="4" name="3 Multiplicar"/>
        <xdr:cNvSpPr/>
      </xdr:nvSpPr>
      <xdr:spPr>
        <a:xfrm>
          <a:off x="2533650" y="2781300"/>
          <a:ext cx="323850" cy="285750"/>
        </a:xfrm>
        <a:prstGeom prst="mathMultiply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s-E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228600</xdr:colOff>
      <xdr:row>16</xdr:row>
      <xdr:rowOff>0</xdr:rowOff>
    </xdr:from>
    <xdr:to>
      <xdr:col>4</xdr:col>
      <xdr:colOff>428624</xdr:colOff>
      <xdr:row>16</xdr:row>
      <xdr:rowOff>190500</xdr:rowOff>
    </xdr:to>
    <xdr:sp macro="" textlink="">
      <xdr:nvSpPr>
        <xdr:cNvPr id="5" name="4 Igual que"/>
        <xdr:cNvSpPr/>
      </xdr:nvSpPr>
      <xdr:spPr>
        <a:xfrm>
          <a:off x="3981450" y="2809875"/>
          <a:ext cx="200024" cy="190500"/>
        </a:xfrm>
        <a:prstGeom prst="mathEqual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CL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P77"/>
  <sheetViews>
    <sheetView tabSelected="1" topLeftCell="C7" zoomScaleNormal="100" workbookViewId="0">
      <selection activeCell="K22" sqref="K22"/>
    </sheetView>
  </sheetViews>
  <sheetFormatPr baseColWidth="10" defaultColWidth="11.44140625" defaultRowHeight="13.8"/>
  <cols>
    <col min="1" max="1" width="20.44140625" style="1" customWidth="1"/>
    <col min="2" max="2" width="21.33203125" style="1" customWidth="1"/>
    <col min="3" max="3" width="19.88671875" style="1" customWidth="1"/>
    <col min="4" max="4" width="20.88671875" style="1" customWidth="1"/>
    <col min="5" max="5" width="20.33203125" style="1" customWidth="1"/>
    <col min="6" max="6" width="20.109375" style="1" customWidth="1"/>
    <col min="7" max="7" width="21" style="1" customWidth="1"/>
    <col min="8" max="8" width="19.109375" style="1" bestFit="1" customWidth="1"/>
    <col min="9" max="9" width="20" style="1" bestFit="1" customWidth="1"/>
    <col min="10" max="10" width="19.109375" style="1" bestFit="1" customWidth="1"/>
    <col min="11" max="11" width="20" style="29" bestFit="1" customWidth="1"/>
    <col min="12" max="12" width="10.6640625" style="29" customWidth="1"/>
    <col min="13" max="13" width="16.109375" style="29" customWidth="1"/>
    <col min="14" max="14" width="14.5546875" style="29" customWidth="1"/>
    <col min="15" max="15" width="14.88671875" style="29" bestFit="1" customWidth="1"/>
    <col min="16" max="16" width="15.33203125" style="29" bestFit="1" customWidth="1"/>
    <col min="17" max="23" width="11.44140625" style="29"/>
    <col min="24" max="16384" width="11.44140625" style="1"/>
  </cols>
  <sheetData>
    <row r="1" spans="1:250" s="29" customFormat="1"/>
    <row r="2" spans="1:250" s="29" customFormat="1">
      <c r="A2" s="281" t="s">
        <v>192</v>
      </c>
      <c r="B2" s="281"/>
      <c r="C2" s="281"/>
      <c r="D2" s="281"/>
      <c r="E2" s="281"/>
      <c r="F2" s="281"/>
      <c r="G2" s="281"/>
      <c r="H2" s="281"/>
      <c r="I2" s="281"/>
      <c r="J2" s="177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</row>
    <row r="3" spans="1:250" s="29" customFormat="1" ht="37.5" customHeight="1">
      <c r="A3" s="282" t="s">
        <v>195</v>
      </c>
      <c r="B3" s="282"/>
      <c r="C3" s="282"/>
      <c r="D3" s="282"/>
      <c r="E3" s="282"/>
      <c r="F3" s="282"/>
      <c r="G3" s="282"/>
      <c r="H3" s="282"/>
      <c r="I3" s="282"/>
      <c r="J3" s="17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</row>
    <row r="4" spans="1:250" s="29" customFormat="1" ht="12" customHeight="1">
      <c r="F4" s="179"/>
      <c r="G4" s="180"/>
      <c r="H4" s="181"/>
      <c r="I4" s="181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</row>
    <row r="5" spans="1:250" s="29" customFormat="1" ht="33.75" customHeight="1" thickBot="1">
      <c r="A5" s="182" t="s">
        <v>193</v>
      </c>
    </row>
    <row r="6" spans="1:250" ht="30" customHeight="1" thickBot="1">
      <c r="A6" s="298" t="s">
        <v>194</v>
      </c>
      <c r="B6" s="299"/>
      <c r="C6" s="248" t="s">
        <v>18</v>
      </c>
      <c r="D6" s="249" t="s">
        <v>146</v>
      </c>
      <c r="E6" s="249" t="s">
        <v>21</v>
      </c>
      <c r="F6" s="250" t="s">
        <v>22</v>
      </c>
      <c r="G6" s="251" t="s">
        <v>19</v>
      </c>
      <c r="H6" s="29"/>
      <c r="I6" s="29"/>
      <c r="J6" s="29"/>
      <c r="V6" s="1"/>
      <c r="W6" s="1"/>
    </row>
    <row r="7" spans="1:250" ht="30" customHeight="1" thickBot="1">
      <c r="A7" s="300" t="str">
        <f>+A3</f>
        <v>JARDÍN INFANTIL XXX</v>
      </c>
      <c r="B7" s="301"/>
      <c r="C7" s="244">
        <f>+N23</f>
        <v>67980000</v>
      </c>
      <c r="D7" s="245">
        <f>+'Ap. 3 Costos Directos'!J94</f>
        <v>51276592.700000003</v>
      </c>
      <c r="E7" s="246">
        <f>+'Ap. 4 Costos Indirectos'!B7</f>
        <v>8160000</v>
      </c>
      <c r="F7" s="245">
        <f>SUM(D7:E7)</f>
        <v>59436592.700000003</v>
      </c>
      <c r="G7" s="247">
        <f>C7-F7</f>
        <v>8543407.299999997</v>
      </c>
      <c r="H7" s="29"/>
      <c r="I7" s="29"/>
      <c r="J7" s="29"/>
      <c r="V7" s="1"/>
      <c r="W7" s="1"/>
    </row>
    <row r="8" spans="1:250" ht="30" customHeight="1" thickBot="1">
      <c r="A8" s="302" t="s">
        <v>23</v>
      </c>
      <c r="B8" s="303"/>
      <c r="C8" s="240">
        <f>SUM(C7:C7)</f>
        <v>67980000</v>
      </c>
      <c r="D8" s="241">
        <f t="shared" ref="D8:F8" si="0">SUM(D7:D7)</f>
        <v>51276592.700000003</v>
      </c>
      <c r="E8" s="241">
        <f t="shared" si="0"/>
        <v>8160000</v>
      </c>
      <c r="F8" s="242">
        <f t="shared" si="0"/>
        <v>59436592.700000003</v>
      </c>
      <c r="G8" s="243">
        <f>SUM(G7:G7)</f>
        <v>8543407.299999997</v>
      </c>
      <c r="H8" s="183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</row>
    <row r="9" spans="1:250" s="29" customFormat="1" ht="16.5" customHeight="1">
      <c r="A9" s="184"/>
      <c r="B9" s="184"/>
      <c r="C9" s="184"/>
      <c r="D9" s="185"/>
      <c r="E9" s="185"/>
      <c r="F9" s="185"/>
      <c r="G9" s="185"/>
      <c r="H9" s="185"/>
      <c r="I9" s="185"/>
      <c r="J9" s="185"/>
      <c r="K9" s="185"/>
      <c r="L9" s="183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</row>
    <row r="10" spans="1:250" s="29" customFormat="1" ht="16.5" customHeight="1">
      <c r="A10" s="181"/>
      <c r="B10" s="181"/>
      <c r="C10" s="181"/>
      <c r="D10" s="186"/>
      <c r="E10" s="186"/>
      <c r="F10" s="186"/>
      <c r="G10" s="186"/>
      <c r="H10" s="186"/>
      <c r="I10" s="186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</row>
    <row r="11" spans="1:250" s="188" customFormat="1" ht="28.5" customHeight="1" thickBot="1">
      <c r="A11" s="283" t="s">
        <v>196</v>
      </c>
      <c r="B11" s="283"/>
      <c r="C11" s="283"/>
      <c r="D11" s="283"/>
      <c r="E11" s="283"/>
      <c r="F11" s="283"/>
      <c r="G11" s="283"/>
      <c r="H11" s="186"/>
      <c r="I11" s="186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7"/>
      <c r="BX11" s="187"/>
      <c r="BY11" s="187"/>
      <c r="BZ11" s="187"/>
      <c r="CA11" s="187"/>
      <c r="CB11" s="187"/>
      <c r="CC11" s="187"/>
      <c r="CD11" s="187"/>
      <c r="CE11" s="187"/>
      <c r="CF11" s="187"/>
      <c r="CG11" s="187"/>
      <c r="CH11" s="187"/>
      <c r="CI11" s="187"/>
      <c r="CJ11" s="187"/>
      <c r="CK11" s="187"/>
      <c r="CL11" s="187"/>
      <c r="CM11" s="187"/>
      <c r="CN11" s="187"/>
      <c r="CO11" s="187"/>
      <c r="CP11" s="187"/>
      <c r="CQ11" s="187"/>
      <c r="CR11" s="187"/>
      <c r="CS11" s="187"/>
      <c r="CT11" s="187"/>
      <c r="CU11" s="187"/>
      <c r="CV11" s="187"/>
      <c r="CW11" s="187"/>
      <c r="CX11" s="187"/>
      <c r="CY11" s="187"/>
      <c r="CZ11" s="187"/>
      <c r="DA11" s="187"/>
      <c r="DB11" s="187"/>
      <c r="DC11" s="187"/>
      <c r="DD11" s="187"/>
      <c r="DE11" s="187"/>
      <c r="DF11" s="187"/>
      <c r="DG11" s="187"/>
      <c r="DH11" s="187"/>
      <c r="DI11" s="187"/>
      <c r="DJ11" s="187"/>
      <c r="DK11" s="187"/>
      <c r="DL11" s="187"/>
      <c r="DM11" s="187"/>
      <c r="DN11" s="187"/>
      <c r="DO11" s="187"/>
      <c r="DP11" s="187"/>
      <c r="DQ11" s="187"/>
      <c r="DR11" s="187"/>
      <c r="DS11" s="187"/>
      <c r="DT11" s="187"/>
      <c r="DU11" s="187"/>
      <c r="DV11" s="187"/>
      <c r="DW11" s="187"/>
      <c r="DX11" s="187"/>
      <c r="DY11" s="187"/>
      <c r="DZ11" s="187"/>
      <c r="EA11" s="187"/>
      <c r="EB11" s="187"/>
      <c r="EC11" s="187"/>
      <c r="ED11" s="187"/>
      <c r="EE11" s="187"/>
      <c r="EF11" s="187"/>
      <c r="EG11" s="187"/>
      <c r="EH11" s="187"/>
      <c r="EI11" s="187"/>
      <c r="EJ11" s="187"/>
      <c r="EK11" s="187"/>
      <c r="EL11" s="187"/>
      <c r="EM11" s="187"/>
      <c r="EN11" s="187"/>
      <c r="EO11" s="187"/>
      <c r="EP11" s="187"/>
      <c r="EQ11" s="187"/>
      <c r="ER11" s="187"/>
      <c r="ES11" s="187"/>
      <c r="ET11" s="187"/>
      <c r="EU11" s="187"/>
      <c r="EV11" s="187"/>
      <c r="EW11" s="187"/>
      <c r="EX11" s="187"/>
      <c r="EY11" s="187"/>
      <c r="EZ11" s="187"/>
      <c r="FA11" s="187"/>
      <c r="FB11" s="187"/>
      <c r="FC11" s="187"/>
      <c r="FD11" s="187"/>
      <c r="FE11" s="187"/>
      <c r="FF11" s="187"/>
      <c r="FG11" s="187"/>
      <c r="FH11" s="187"/>
      <c r="FI11" s="187"/>
      <c r="FJ11" s="187"/>
      <c r="FK11" s="187"/>
      <c r="FL11" s="187"/>
      <c r="FM11" s="187"/>
      <c r="FN11" s="187"/>
      <c r="FO11" s="187"/>
      <c r="FP11" s="187"/>
      <c r="FQ11" s="187"/>
      <c r="FR11" s="187"/>
      <c r="FS11" s="187"/>
      <c r="FT11" s="187"/>
      <c r="FU11" s="187"/>
      <c r="FV11" s="187"/>
      <c r="FW11" s="187"/>
      <c r="FX11" s="187"/>
      <c r="FY11" s="187"/>
      <c r="FZ11" s="187"/>
      <c r="GA11" s="187"/>
      <c r="GB11" s="187"/>
      <c r="GC11" s="187"/>
      <c r="GD11" s="187"/>
      <c r="GE11" s="187"/>
      <c r="GF11" s="187"/>
      <c r="GG11" s="187"/>
      <c r="GH11" s="187"/>
      <c r="GI11" s="187"/>
      <c r="GJ11" s="187"/>
      <c r="GK11" s="187"/>
      <c r="GL11" s="187"/>
      <c r="GM11" s="187"/>
      <c r="GN11" s="187"/>
      <c r="GO11" s="187"/>
      <c r="GP11" s="187"/>
      <c r="GQ11" s="187"/>
      <c r="GR11" s="187"/>
      <c r="GS11" s="187"/>
      <c r="GT11" s="187"/>
      <c r="GU11" s="187"/>
      <c r="GV11" s="187"/>
      <c r="GW11" s="187"/>
      <c r="GX11" s="187"/>
      <c r="GY11" s="187"/>
      <c r="GZ11" s="187"/>
      <c r="HA11" s="187"/>
      <c r="HB11" s="187"/>
      <c r="HC11" s="187"/>
      <c r="HD11" s="187"/>
      <c r="HE11" s="187"/>
      <c r="HF11" s="187"/>
      <c r="HG11" s="187"/>
      <c r="HH11" s="187"/>
      <c r="HI11" s="187"/>
      <c r="HJ11" s="187"/>
      <c r="HK11" s="187"/>
      <c r="HL11" s="187"/>
      <c r="HM11" s="187"/>
      <c r="HN11" s="187"/>
      <c r="HO11" s="187"/>
      <c r="HP11" s="187"/>
      <c r="HQ11" s="187"/>
      <c r="HR11" s="187"/>
      <c r="HS11" s="187"/>
      <c r="HT11" s="187"/>
      <c r="HU11" s="187"/>
      <c r="HV11" s="187"/>
      <c r="HW11" s="187"/>
      <c r="HX11" s="187"/>
      <c r="HY11" s="187"/>
      <c r="HZ11" s="187"/>
      <c r="IA11" s="187"/>
      <c r="IB11" s="187"/>
      <c r="IC11" s="187"/>
      <c r="ID11" s="187"/>
      <c r="IE11" s="187"/>
      <c r="IF11" s="187"/>
      <c r="IG11" s="187"/>
      <c r="IH11" s="187"/>
      <c r="II11" s="187"/>
      <c r="IJ11" s="187"/>
      <c r="IK11" s="187"/>
      <c r="IL11" s="187"/>
      <c r="IM11" s="187"/>
      <c r="IN11" s="187"/>
      <c r="IO11" s="187"/>
      <c r="IP11" s="187"/>
    </row>
    <row r="12" spans="1:250" s="29" customFormat="1" ht="24.75" customHeight="1" thickBot="1">
      <c r="A12" s="284" t="s">
        <v>17</v>
      </c>
      <c r="B12" s="286" t="s">
        <v>25</v>
      </c>
      <c r="C12" s="284" t="s">
        <v>16</v>
      </c>
      <c r="D12" s="288" t="s">
        <v>197</v>
      </c>
      <c r="E12" s="289"/>
      <c r="F12" s="289"/>
      <c r="G12" s="290"/>
      <c r="H12" s="304" t="s">
        <v>198</v>
      </c>
      <c r="I12" s="305"/>
      <c r="J12" s="305"/>
      <c r="K12" s="306"/>
      <c r="L12" s="292" t="s">
        <v>202</v>
      </c>
      <c r="M12" s="294" t="s">
        <v>203</v>
      </c>
      <c r="N12" s="296" t="s">
        <v>10</v>
      </c>
      <c r="O12" s="189"/>
    </row>
    <row r="13" spans="1:250" s="29" customFormat="1" ht="27" customHeight="1" thickBot="1">
      <c r="A13" s="285"/>
      <c r="B13" s="287"/>
      <c r="C13" s="285"/>
      <c r="D13" s="211" t="s">
        <v>209</v>
      </c>
      <c r="E13" s="208" t="s">
        <v>199</v>
      </c>
      <c r="F13" s="208" t="s">
        <v>200</v>
      </c>
      <c r="G13" s="212" t="s">
        <v>201</v>
      </c>
      <c r="H13" s="209" t="s">
        <v>209</v>
      </c>
      <c r="I13" s="206" t="s">
        <v>199</v>
      </c>
      <c r="J13" s="206" t="s">
        <v>200</v>
      </c>
      <c r="K13" s="210" t="s">
        <v>201</v>
      </c>
      <c r="L13" s="293"/>
      <c r="M13" s="295"/>
      <c r="N13" s="297"/>
    </row>
    <row r="14" spans="1:250" s="29" customFormat="1" ht="18" customHeight="1" thickBot="1">
      <c r="A14" s="278" t="str">
        <f>+A3</f>
        <v>JARDÍN INFANTIL XXX</v>
      </c>
      <c r="B14" s="291" t="s">
        <v>206</v>
      </c>
      <c r="C14" s="235" t="s">
        <v>14</v>
      </c>
      <c r="D14" s="218">
        <v>35000</v>
      </c>
      <c r="E14" s="219">
        <v>40000</v>
      </c>
      <c r="F14" s="219">
        <v>45000</v>
      </c>
      <c r="G14" s="220">
        <v>50000</v>
      </c>
      <c r="H14" s="213">
        <f>D14</f>
        <v>35000</v>
      </c>
      <c r="I14" s="201">
        <f>E14</f>
        <v>40000</v>
      </c>
      <c r="J14" s="201">
        <f>F14</f>
        <v>45000</v>
      </c>
      <c r="K14" s="202">
        <f>G14</f>
        <v>50000</v>
      </c>
      <c r="L14" s="203"/>
      <c r="M14" s="166"/>
      <c r="N14" s="204"/>
    </row>
    <row r="15" spans="1:250" s="29" customFormat="1" ht="18" customHeight="1" thickBot="1">
      <c r="A15" s="278"/>
      <c r="B15" s="280"/>
      <c r="C15" s="236" t="s">
        <v>205</v>
      </c>
      <c r="D15" s="221">
        <v>15</v>
      </c>
      <c r="E15" s="164">
        <v>5</v>
      </c>
      <c r="F15" s="164">
        <v>1</v>
      </c>
      <c r="G15" s="222">
        <v>0</v>
      </c>
      <c r="H15" s="221">
        <f>+D15</f>
        <v>15</v>
      </c>
      <c r="I15" s="164">
        <f>+E15</f>
        <v>5</v>
      </c>
      <c r="J15" s="164">
        <f>+F15</f>
        <v>1</v>
      </c>
      <c r="K15" s="222">
        <f>+G15</f>
        <v>0</v>
      </c>
      <c r="L15" s="167"/>
      <c r="M15" s="160"/>
      <c r="N15" s="168"/>
    </row>
    <row r="16" spans="1:250" s="29" customFormat="1" ht="18" customHeight="1" thickBot="1">
      <c r="A16" s="278"/>
      <c r="B16" s="280"/>
      <c r="C16" s="237" t="s">
        <v>15</v>
      </c>
      <c r="D16" s="223">
        <f>+D15*D14</f>
        <v>525000</v>
      </c>
      <c r="E16" s="176">
        <f t="shared" ref="E16:K16" si="1">+E15*E14</f>
        <v>200000</v>
      </c>
      <c r="F16" s="176">
        <f t="shared" si="1"/>
        <v>45000</v>
      </c>
      <c r="G16" s="224">
        <f t="shared" si="1"/>
        <v>0</v>
      </c>
      <c r="H16" s="215">
        <f>+H15*H14*10</f>
        <v>5250000</v>
      </c>
      <c r="I16" s="172">
        <f>+I15*I14*10</f>
        <v>2000000</v>
      </c>
      <c r="J16" s="172">
        <f>+J15*J14*10</f>
        <v>450000</v>
      </c>
      <c r="K16" s="172">
        <f>+K15*K14*10</f>
        <v>0</v>
      </c>
      <c r="L16" s="231">
        <f>SUM(D16:G16)</f>
        <v>770000</v>
      </c>
      <c r="M16" s="232">
        <f>SUM(H16:K16)</f>
        <v>7700000</v>
      </c>
      <c r="N16" s="233">
        <f>+L16+M16</f>
        <v>8470000</v>
      </c>
    </row>
    <row r="17" spans="1:27" s="29" customFormat="1" ht="18" customHeight="1" thickBot="1">
      <c r="A17" s="278"/>
      <c r="B17" s="280" t="s">
        <v>207</v>
      </c>
      <c r="C17" s="238" t="s">
        <v>14</v>
      </c>
      <c r="D17" s="225">
        <v>90000</v>
      </c>
      <c r="E17" s="162">
        <v>100000</v>
      </c>
      <c r="F17" s="162">
        <v>105000</v>
      </c>
      <c r="G17" s="226">
        <v>120000</v>
      </c>
      <c r="H17" s="216">
        <f>D17</f>
        <v>90000</v>
      </c>
      <c r="I17" s="162">
        <f>E17</f>
        <v>100000</v>
      </c>
      <c r="J17" s="162">
        <f>F17</f>
        <v>105000</v>
      </c>
      <c r="K17" s="163">
        <f>G17</f>
        <v>120000</v>
      </c>
      <c r="L17" s="196"/>
      <c r="M17" s="169"/>
      <c r="N17" s="170"/>
    </row>
    <row r="18" spans="1:27" s="29" customFormat="1" ht="18" customHeight="1" thickBot="1">
      <c r="A18" s="278"/>
      <c r="B18" s="280"/>
      <c r="C18" s="236" t="s">
        <v>205</v>
      </c>
      <c r="D18" s="221">
        <v>44</v>
      </c>
      <c r="E18" s="164">
        <v>7</v>
      </c>
      <c r="F18" s="164">
        <v>3</v>
      </c>
      <c r="G18" s="222">
        <v>1</v>
      </c>
      <c r="H18" s="214">
        <f>+D18</f>
        <v>44</v>
      </c>
      <c r="I18" s="164">
        <f>+E18</f>
        <v>7</v>
      </c>
      <c r="J18" s="164">
        <f>+F18</f>
        <v>3</v>
      </c>
      <c r="K18" s="165">
        <f>+G18</f>
        <v>1</v>
      </c>
      <c r="L18" s="197"/>
      <c r="M18" s="161"/>
      <c r="N18" s="171"/>
    </row>
    <row r="19" spans="1:27" s="29" customFormat="1" ht="18" customHeight="1" thickBot="1">
      <c r="A19" s="278"/>
      <c r="B19" s="280"/>
      <c r="C19" s="237" t="s">
        <v>15</v>
      </c>
      <c r="D19" s="223">
        <f>D18*D17</f>
        <v>3960000</v>
      </c>
      <c r="E19" s="176">
        <f>E18*E17</f>
        <v>700000</v>
      </c>
      <c r="F19" s="176">
        <f>F18*F17</f>
        <v>315000</v>
      </c>
      <c r="G19" s="227">
        <f>G18*G17</f>
        <v>120000</v>
      </c>
      <c r="H19" s="215">
        <f>H18*H17*10</f>
        <v>39600000</v>
      </c>
      <c r="I19" s="172">
        <f>I18*I17*10</f>
        <v>7000000</v>
      </c>
      <c r="J19" s="172">
        <f>J18*J17*10</f>
        <v>3150000</v>
      </c>
      <c r="K19" s="173">
        <f>K18*K17*10</f>
        <v>1200000</v>
      </c>
      <c r="L19" s="231">
        <f>SUM(D19:G19)</f>
        <v>5095000</v>
      </c>
      <c r="M19" s="232">
        <f>SUM(H19:K19)</f>
        <v>50950000</v>
      </c>
      <c r="N19" s="233">
        <f>+L19+M19</f>
        <v>56045000</v>
      </c>
    </row>
    <row r="20" spans="1:27" s="29" customFormat="1" ht="18" customHeight="1" thickBot="1">
      <c r="A20" s="278"/>
      <c r="B20" s="280" t="s">
        <v>208</v>
      </c>
      <c r="C20" s="238" t="s">
        <v>14</v>
      </c>
      <c r="D20" s="225">
        <v>40000</v>
      </c>
      <c r="E20" s="162">
        <v>45000</v>
      </c>
      <c r="F20" s="162">
        <v>50000</v>
      </c>
      <c r="G20" s="226">
        <v>55000</v>
      </c>
      <c r="H20" s="216">
        <f>D20</f>
        <v>40000</v>
      </c>
      <c r="I20" s="162">
        <f>E20</f>
        <v>45000</v>
      </c>
      <c r="J20" s="162">
        <f>F20</f>
        <v>50000</v>
      </c>
      <c r="K20" s="163">
        <f>G20</f>
        <v>55000</v>
      </c>
      <c r="L20" s="196"/>
      <c r="M20" s="169"/>
      <c r="N20" s="170"/>
    </row>
    <row r="21" spans="1:27" s="29" customFormat="1" ht="18" customHeight="1" thickBot="1">
      <c r="A21" s="278"/>
      <c r="B21" s="280"/>
      <c r="C21" s="236" t="s">
        <v>205</v>
      </c>
      <c r="D21" s="221">
        <v>4</v>
      </c>
      <c r="E21" s="164">
        <v>1</v>
      </c>
      <c r="F21" s="164">
        <v>0</v>
      </c>
      <c r="G21" s="222">
        <v>2</v>
      </c>
      <c r="H21" s="214">
        <f>+D21</f>
        <v>4</v>
      </c>
      <c r="I21" s="164">
        <f>+E21</f>
        <v>1</v>
      </c>
      <c r="J21" s="164">
        <f>+F21</f>
        <v>0</v>
      </c>
      <c r="K21" s="165">
        <f>+G21</f>
        <v>2</v>
      </c>
      <c r="L21" s="197"/>
      <c r="M21" s="161"/>
      <c r="N21" s="171"/>
    </row>
    <row r="22" spans="1:27" s="29" customFormat="1" ht="18" customHeight="1" thickBot="1">
      <c r="A22" s="278"/>
      <c r="B22" s="280"/>
      <c r="C22" s="237" t="s">
        <v>15</v>
      </c>
      <c r="D22" s="228">
        <f>D21*D20</f>
        <v>160000</v>
      </c>
      <c r="E22" s="229">
        <f>E21*E20</f>
        <v>45000</v>
      </c>
      <c r="F22" s="229">
        <f>F21*F20</f>
        <v>0</v>
      </c>
      <c r="G22" s="230">
        <f>G21*G20</f>
        <v>110000</v>
      </c>
      <c r="H22" s="217">
        <f>H21*H20*10</f>
        <v>1600000</v>
      </c>
      <c r="I22" s="174">
        <f>I21*I20*10</f>
        <v>450000</v>
      </c>
      <c r="J22" s="174">
        <f>J21*J20*10</f>
        <v>0</v>
      </c>
      <c r="K22" s="175">
        <f>K21*K20*10</f>
        <v>1100000</v>
      </c>
      <c r="L22" s="231">
        <f>SUM(D22:G22)</f>
        <v>315000</v>
      </c>
      <c r="M22" s="232">
        <f>SUM(H22:K22)</f>
        <v>3150000</v>
      </c>
      <c r="N22" s="233">
        <f>+L22+M22</f>
        <v>3465000</v>
      </c>
    </row>
    <row r="23" spans="1:27" s="29" customFormat="1" ht="18" customHeight="1" thickBot="1">
      <c r="A23" s="279"/>
      <c r="B23" s="234" t="s">
        <v>204</v>
      </c>
      <c r="C23" s="239" t="s">
        <v>20</v>
      </c>
      <c r="D23" s="190">
        <f t="shared" ref="D23:K23" si="2">D16+D19+D22</f>
        <v>4645000</v>
      </c>
      <c r="E23" s="191">
        <f t="shared" si="2"/>
        <v>945000</v>
      </c>
      <c r="F23" s="191">
        <f t="shared" si="2"/>
        <v>360000</v>
      </c>
      <c r="G23" s="194">
        <f t="shared" si="2"/>
        <v>230000</v>
      </c>
      <c r="H23" s="195">
        <f t="shared" si="2"/>
        <v>46450000</v>
      </c>
      <c r="I23" s="192">
        <f t="shared" si="2"/>
        <v>9450000</v>
      </c>
      <c r="J23" s="192">
        <f t="shared" si="2"/>
        <v>3600000</v>
      </c>
      <c r="K23" s="193">
        <f t="shared" si="2"/>
        <v>2300000</v>
      </c>
      <c r="L23" s="198">
        <f>L22+L19+L16</f>
        <v>6180000</v>
      </c>
      <c r="M23" s="199">
        <f>M22+M19+M16</f>
        <v>61800000</v>
      </c>
      <c r="N23" s="200">
        <f>+N16+N19+N22</f>
        <v>67980000</v>
      </c>
    </row>
    <row r="24" spans="1:27">
      <c r="A24" s="29"/>
      <c r="B24" s="29"/>
      <c r="C24" s="29"/>
      <c r="D24" s="29"/>
      <c r="E24" s="29"/>
      <c r="F24" s="29"/>
      <c r="G24" s="29"/>
      <c r="H24" s="29"/>
      <c r="I24" s="29"/>
      <c r="J24" s="29"/>
      <c r="X24" s="29"/>
      <c r="Y24" s="29"/>
      <c r="Z24" s="29"/>
      <c r="AA24" s="29"/>
    </row>
    <row r="25" spans="1:27" ht="14.4" thickBot="1">
      <c r="A25" s="29"/>
      <c r="B25" s="29"/>
      <c r="C25" s="29"/>
      <c r="D25" s="29"/>
      <c r="E25" s="29"/>
      <c r="F25" s="29"/>
      <c r="G25" s="29"/>
      <c r="H25" s="29"/>
      <c r="I25" s="29"/>
      <c r="J25" s="29"/>
      <c r="X25" s="29"/>
      <c r="Y25" s="29"/>
      <c r="Z25" s="29"/>
      <c r="AA25" s="29"/>
    </row>
    <row r="26" spans="1:27" ht="14.4" thickBot="1">
      <c r="A26" s="276" t="s">
        <v>240</v>
      </c>
      <c r="B26" s="277">
        <f>+D15+E15+F15+G15+D18+E18+F18+G18+D21+E21+F21+G21</f>
        <v>83</v>
      </c>
      <c r="C26" s="29"/>
      <c r="D26" s="29"/>
      <c r="E26" s="29"/>
      <c r="F26" s="29"/>
      <c r="G26" s="29"/>
      <c r="H26" s="29"/>
      <c r="I26" s="29"/>
      <c r="J26" s="29"/>
      <c r="X26" s="29"/>
      <c r="Y26" s="29"/>
      <c r="Z26" s="29"/>
      <c r="AA26" s="29"/>
    </row>
    <row r="27" spans="1:27">
      <c r="A27" s="29"/>
      <c r="B27" s="29"/>
      <c r="C27" s="29"/>
      <c r="D27" s="29"/>
      <c r="E27" s="29"/>
      <c r="F27" s="29"/>
      <c r="G27" s="29"/>
      <c r="H27" s="29"/>
      <c r="I27" s="29"/>
      <c r="J27" s="29"/>
      <c r="X27" s="29"/>
      <c r="Y27" s="29"/>
      <c r="Z27" s="29"/>
      <c r="AA27" s="29"/>
    </row>
    <row r="28" spans="1:27">
      <c r="A28" s="29"/>
      <c r="B28" s="29"/>
      <c r="C28" s="29"/>
      <c r="D28" s="29"/>
      <c r="E28" s="29"/>
      <c r="F28" s="29"/>
      <c r="G28" s="29"/>
      <c r="H28" s="29"/>
      <c r="I28" s="29"/>
      <c r="J28" s="29"/>
      <c r="X28" s="29"/>
      <c r="Y28" s="29"/>
      <c r="Z28" s="29"/>
      <c r="AA28" s="29"/>
    </row>
    <row r="29" spans="1:27">
      <c r="A29" s="29"/>
      <c r="B29" s="29"/>
      <c r="C29" s="29"/>
      <c r="D29" s="29"/>
      <c r="E29" s="29"/>
      <c r="F29" s="29"/>
      <c r="G29" s="29"/>
      <c r="H29" s="29"/>
      <c r="I29" s="29"/>
      <c r="J29" s="29"/>
      <c r="X29" s="29"/>
      <c r="Y29" s="29"/>
      <c r="Z29" s="29"/>
      <c r="AA29" s="29"/>
    </row>
    <row r="30" spans="1:27">
      <c r="A30" s="29"/>
      <c r="B30" s="29"/>
      <c r="C30" s="29"/>
      <c r="D30" s="29"/>
      <c r="E30" s="29"/>
      <c r="F30" s="29"/>
      <c r="G30" s="29"/>
      <c r="H30" s="29"/>
      <c r="I30" s="29"/>
      <c r="J30" s="29"/>
      <c r="X30" s="29"/>
      <c r="Y30" s="29"/>
      <c r="Z30" s="29"/>
      <c r="AA30" s="29"/>
    </row>
    <row r="31" spans="1:27">
      <c r="A31" s="29"/>
      <c r="B31" s="29"/>
      <c r="C31" s="29"/>
      <c r="D31" s="29"/>
      <c r="E31" s="29"/>
      <c r="F31" s="29"/>
      <c r="G31" s="29"/>
      <c r="H31" s="29"/>
      <c r="I31" s="29"/>
      <c r="J31" s="29"/>
      <c r="X31" s="29"/>
      <c r="Y31" s="29"/>
      <c r="Z31" s="29"/>
      <c r="AA31" s="29"/>
    </row>
    <row r="32" spans="1:27">
      <c r="A32" s="29"/>
      <c r="B32" s="29"/>
      <c r="C32" s="29"/>
      <c r="D32" s="29"/>
      <c r="E32" s="29"/>
      <c r="F32" s="29"/>
      <c r="G32" s="29"/>
      <c r="H32" s="29"/>
      <c r="I32" s="29"/>
      <c r="J32" s="29"/>
      <c r="X32" s="29"/>
      <c r="Y32" s="29"/>
      <c r="Z32" s="29"/>
      <c r="AA32" s="29"/>
    </row>
    <row r="33" spans="1:27">
      <c r="A33" s="29"/>
      <c r="B33" s="29"/>
      <c r="C33" s="29"/>
      <c r="D33" s="29"/>
      <c r="E33" s="29"/>
      <c r="F33" s="29"/>
      <c r="G33" s="29"/>
      <c r="H33" s="29"/>
      <c r="I33" s="29"/>
      <c r="J33" s="29"/>
      <c r="X33" s="29"/>
      <c r="Y33" s="29"/>
      <c r="Z33" s="29"/>
      <c r="AA33" s="29"/>
    </row>
    <row r="34" spans="1:27">
      <c r="A34" s="29"/>
      <c r="B34" s="29"/>
      <c r="C34" s="29"/>
      <c r="D34" s="29"/>
      <c r="E34" s="29"/>
      <c r="F34" s="29"/>
      <c r="G34" s="29"/>
      <c r="H34" s="29"/>
      <c r="I34" s="29"/>
      <c r="J34" s="29"/>
      <c r="X34" s="29"/>
      <c r="Y34" s="29"/>
      <c r="Z34" s="29"/>
      <c r="AA34" s="29"/>
    </row>
    <row r="35" spans="1:27">
      <c r="A35" s="29"/>
      <c r="B35" s="29"/>
      <c r="C35" s="29"/>
      <c r="D35" s="29"/>
      <c r="E35" s="29"/>
      <c r="F35" s="29"/>
      <c r="G35" s="29"/>
      <c r="H35" s="29"/>
      <c r="I35" s="29"/>
      <c r="J35" s="29"/>
      <c r="X35" s="29"/>
      <c r="Y35" s="29"/>
      <c r="Z35" s="29"/>
      <c r="AA35" s="29"/>
    </row>
    <row r="36" spans="1:27">
      <c r="A36" s="29"/>
      <c r="B36" s="29"/>
      <c r="C36" s="29"/>
      <c r="D36" s="29"/>
      <c r="E36" s="29"/>
      <c r="F36" s="29"/>
      <c r="G36" s="29"/>
      <c r="H36" s="29"/>
      <c r="I36" s="29"/>
      <c r="J36" s="29"/>
      <c r="X36" s="29"/>
      <c r="Y36" s="29"/>
      <c r="Z36" s="29"/>
      <c r="AA36" s="29"/>
    </row>
    <row r="37" spans="1:27">
      <c r="A37" s="29"/>
      <c r="B37" s="29"/>
      <c r="C37" s="29"/>
      <c r="D37" s="29"/>
      <c r="E37" s="29"/>
      <c r="F37" s="29"/>
      <c r="G37" s="29"/>
      <c r="H37" s="29"/>
      <c r="I37" s="29"/>
      <c r="J37" s="29"/>
      <c r="X37" s="29"/>
      <c r="Y37" s="29"/>
      <c r="Z37" s="29"/>
      <c r="AA37" s="29"/>
    </row>
    <row r="38" spans="1:27">
      <c r="A38" s="29"/>
      <c r="B38" s="29"/>
      <c r="C38" s="29"/>
      <c r="D38" s="29"/>
      <c r="E38" s="29"/>
      <c r="F38" s="29"/>
      <c r="G38" s="29"/>
      <c r="H38" s="29"/>
      <c r="I38" s="29"/>
      <c r="J38" s="29"/>
      <c r="X38" s="29"/>
      <c r="Y38" s="29"/>
      <c r="Z38" s="29"/>
      <c r="AA38" s="29"/>
    </row>
    <row r="39" spans="1:27">
      <c r="A39" s="29"/>
      <c r="B39" s="29"/>
      <c r="C39" s="29"/>
      <c r="D39" s="29"/>
      <c r="E39" s="29"/>
      <c r="F39" s="29"/>
      <c r="G39" s="29"/>
      <c r="H39" s="29"/>
      <c r="I39" s="29"/>
      <c r="J39" s="29"/>
      <c r="X39" s="29"/>
      <c r="Y39" s="29"/>
      <c r="Z39" s="29"/>
      <c r="AA39" s="29"/>
    </row>
    <row r="40" spans="1:27">
      <c r="A40" s="29"/>
      <c r="B40" s="29"/>
      <c r="C40" s="29"/>
      <c r="D40" s="29"/>
      <c r="E40" s="29"/>
      <c r="F40" s="29"/>
      <c r="G40" s="29"/>
      <c r="H40" s="29"/>
      <c r="I40" s="29"/>
      <c r="J40" s="29"/>
      <c r="X40" s="29"/>
      <c r="Y40" s="29"/>
      <c r="Z40" s="29"/>
      <c r="AA40" s="29"/>
    </row>
    <row r="41" spans="1:27">
      <c r="A41" s="29"/>
      <c r="B41" s="29"/>
      <c r="C41" s="29"/>
      <c r="D41" s="29"/>
      <c r="E41" s="29"/>
      <c r="F41" s="29"/>
      <c r="G41" s="29"/>
      <c r="H41" s="29"/>
      <c r="I41" s="29"/>
      <c r="J41" s="29"/>
      <c r="X41" s="29"/>
      <c r="Y41" s="29"/>
      <c r="Z41" s="29"/>
      <c r="AA41" s="29"/>
    </row>
    <row r="42" spans="1:27">
      <c r="A42" s="29"/>
      <c r="B42" s="29"/>
      <c r="C42" s="29"/>
      <c r="D42" s="29"/>
      <c r="E42" s="29"/>
      <c r="F42" s="29"/>
      <c r="G42" s="29"/>
      <c r="H42" s="29"/>
      <c r="I42" s="29"/>
      <c r="J42" s="29"/>
      <c r="X42" s="29"/>
      <c r="Y42" s="29"/>
      <c r="Z42" s="29"/>
      <c r="AA42" s="29"/>
    </row>
    <row r="43" spans="1:27">
      <c r="A43" s="29"/>
      <c r="B43" s="29"/>
      <c r="C43" s="29"/>
      <c r="D43" s="29"/>
      <c r="E43" s="29"/>
      <c r="F43" s="29"/>
      <c r="G43" s="29"/>
      <c r="H43" s="29"/>
      <c r="I43" s="29"/>
      <c r="J43" s="29"/>
      <c r="X43" s="29"/>
      <c r="Y43" s="29"/>
      <c r="Z43" s="29"/>
      <c r="AA43" s="29"/>
    </row>
    <row r="44" spans="1:27">
      <c r="A44" s="29"/>
      <c r="B44" s="29"/>
      <c r="C44" s="29"/>
      <c r="D44" s="29"/>
      <c r="E44" s="29"/>
      <c r="F44" s="29"/>
      <c r="G44" s="29"/>
      <c r="H44" s="29"/>
      <c r="I44" s="29"/>
      <c r="J44" s="29"/>
      <c r="X44" s="29"/>
      <c r="Y44" s="29"/>
      <c r="Z44" s="29"/>
      <c r="AA44" s="29"/>
    </row>
    <row r="45" spans="1:27">
      <c r="A45" s="29"/>
      <c r="B45" s="29"/>
      <c r="C45" s="29"/>
      <c r="D45" s="29"/>
      <c r="E45" s="29"/>
      <c r="F45" s="29"/>
      <c r="G45" s="29"/>
      <c r="H45" s="29"/>
      <c r="I45" s="29"/>
      <c r="J45" s="29"/>
      <c r="X45" s="29"/>
      <c r="Y45" s="29"/>
      <c r="Z45" s="29"/>
      <c r="AA45" s="29"/>
    </row>
    <row r="46" spans="1:27">
      <c r="A46" s="29"/>
      <c r="B46" s="29"/>
      <c r="C46" s="29"/>
      <c r="D46" s="29"/>
      <c r="E46" s="29"/>
      <c r="F46" s="29"/>
      <c r="G46" s="29"/>
      <c r="H46" s="29"/>
      <c r="I46" s="29"/>
      <c r="J46" s="29"/>
      <c r="X46" s="29"/>
      <c r="Y46" s="29"/>
      <c r="Z46" s="29"/>
      <c r="AA46" s="29"/>
    </row>
    <row r="47" spans="1:27">
      <c r="A47" s="29"/>
      <c r="B47" s="29"/>
      <c r="C47" s="29"/>
      <c r="D47" s="29"/>
      <c r="E47" s="29"/>
      <c r="F47" s="29"/>
      <c r="G47" s="29"/>
      <c r="H47" s="29"/>
      <c r="I47" s="29"/>
      <c r="J47" s="29"/>
      <c r="X47" s="29"/>
      <c r="Y47" s="29"/>
      <c r="Z47" s="29"/>
      <c r="AA47" s="29"/>
    </row>
    <row r="48" spans="1:27">
      <c r="A48" s="29"/>
      <c r="B48" s="29"/>
      <c r="C48" s="29"/>
      <c r="D48" s="29"/>
      <c r="E48" s="29"/>
      <c r="F48" s="29"/>
      <c r="G48" s="29"/>
      <c r="H48" s="29"/>
      <c r="I48" s="29"/>
      <c r="J48" s="29"/>
      <c r="X48" s="29"/>
      <c r="Y48" s="29"/>
      <c r="Z48" s="29"/>
      <c r="AA48" s="29"/>
    </row>
    <row r="49" spans="1:27">
      <c r="A49" s="29"/>
      <c r="B49" s="29"/>
      <c r="C49" s="29"/>
      <c r="D49" s="29"/>
      <c r="E49" s="29"/>
      <c r="F49" s="29"/>
      <c r="G49" s="29"/>
      <c r="H49" s="29"/>
      <c r="I49" s="29"/>
      <c r="J49" s="29"/>
      <c r="X49" s="29"/>
      <c r="Y49" s="29"/>
      <c r="Z49" s="29"/>
      <c r="AA49" s="29"/>
    </row>
    <row r="50" spans="1:27">
      <c r="A50" s="29"/>
      <c r="B50" s="29"/>
      <c r="C50" s="29"/>
      <c r="D50" s="29"/>
      <c r="E50" s="29"/>
      <c r="F50" s="29"/>
      <c r="G50" s="29"/>
      <c r="H50" s="29"/>
      <c r="I50" s="29"/>
      <c r="J50" s="29"/>
      <c r="X50" s="29"/>
      <c r="Y50" s="29"/>
      <c r="Z50" s="29"/>
      <c r="AA50" s="29"/>
    </row>
    <row r="51" spans="1:27">
      <c r="A51" s="29"/>
      <c r="B51" s="29"/>
      <c r="C51" s="29"/>
      <c r="D51" s="29"/>
      <c r="E51" s="29"/>
      <c r="F51" s="29"/>
      <c r="G51" s="29"/>
      <c r="H51" s="29"/>
      <c r="I51" s="29"/>
      <c r="J51" s="29"/>
      <c r="X51" s="29"/>
      <c r="Y51" s="29"/>
      <c r="Z51" s="29"/>
      <c r="AA51" s="29"/>
    </row>
    <row r="52" spans="1:27">
      <c r="A52" s="29"/>
      <c r="B52" s="29"/>
      <c r="C52" s="29"/>
      <c r="D52" s="29"/>
      <c r="E52" s="29"/>
      <c r="F52" s="29"/>
      <c r="G52" s="29"/>
      <c r="H52" s="29"/>
      <c r="I52" s="29"/>
      <c r="J52" s="29"/>
      <c r="X52" s="29"/>
      <c r="Y52" s="29"/>
      <c r="Z52" s="29"/>
      <c r="AA52" s="29"/>
    </row>
    <row r="53" spans="1:27">
      <c r="A53" s="29"/>
      <c r="B53" s="29"/>
      <c r="C53" s="29"/>
      <c r="D53" s="29"/>
      <c r="E53" s="29"/>
      <c r="F53" s="29"/>
      <c r="G53" s="29"/>
      <c r="H53" s="29"/>
      <c r="I53" s="29"/>
      <c r="J53" s="29"/>
      <c r="X53" s="29"/>
      <c r="Y53" s="29"/>
      <c r="Z53" s="29"/>
      <c r="AA53" s="29"/>
    </row>
    <row r="54" spans="1:27">
      <c r="A54" s="29"/>
      <c r="B54" s="29"/>
      <c r="C54" s="29"/>
      <c r="D54" s="29"/>
      <c r="E54" s="29"/>
      <c r="F54" s="29"/>
      <c r="G54" s="29"/>
      <c r="H54" s="29"/>
      <c r="I54" s="29"/>
      <c r="J54" s="29"/>
      <c r="X54" s="29"/>
      <c r="Y54" s="29"/>
      <c r="Z54" s="29"/>
      <c r="AA54" s="29"/>
    </row>
    <row r="55" spans="1:27">
      <c r="A55" s="29"/>
      <c r="B55" s="29"/>
      <c r="C55" s="29"/>
      <c r="D55" s="29"/>
      <c r="E55" s="29"/>
      <c r="F55" s="29"/>
      <c r="G55" s="29"/>
      <c r="H55" s="29"/>
      <c r="I55" s="29"/>
      <c r="J55" s="29"/>
      <c r="X55" s="29"/>
      <c r="Y55" s="29"/>
      <c r="Z55" s="29"/>
      <c r="AA55" s="29"/>
    </row>
    <row r="56" spans="1:27">
      <c r="A56" s="29"/>
      <c r="B56" s="29"/>
      <c r="C56" s="29"/>
      <c r="D56" s="29"/>
      <c r="E56" s="29"/>
      <c r="F56" s="29"/>
      <c r="G56" s="29"/>
      <c r="H56" s="29"/>
      <c r="I56" s="29"/>
      <c r="J56" s="29"/>
      <c r="X56" s="29"/>
      <c r="Y56" s="29"/>
      <c r="Z56" s="29"/>
      <c r="AA56" s="29"/>
    </row>
    <row r="57" spans="1:27">
      <c r="A57" s="29"/>
      <c r="B57" s="29"/>
      <c r="C57" s="29"/>
      <c r="D57" s="29"/>
      <c r="E57" s="29"/>
      <c r="F57" s="29"/>
      <c r="G57" s="29"/>
      <c r="H57" s="29"/>
      <c r="I57" s="29"/>
      <c r="J57" s="29"/>
      <c r="X57" s="29"/>
      <c r="Y57" s="29"/>
      <c r="Z57" s="29"/>
      <c r="AA57" s="29"/>
    </row>
    <row r="58" spans="1:27">
      <c r="A58" s="29"/>
      <c r="B58" s="29"/>
      <c r="C58" s="29"/>
      <c r="D58" s="29"/>
      <c r="E58" s="29"/>
      <c r="F58" s="29"/>
      <c r="G58" s="29"/>
      <c r="H58" s="29"/>
      <c r="I58" s="29"/>
      <c r="J58" s="29"/>
      <c r="X58" s="29"/>
      <c r="Y58" s="29"/>
      <c r="Z58" s="29"/>
      <c r="AA58" s="29"/>
    </row>
    <row r="59" spans="1:27">
      <c r="A59" s="29"/>
      <c r="B59" s="29"/>
      <c r="C59" s="29"/>
      <c r="D59" s="29"/>
      <c r="E59" s="29"/>
      <c r="F59" s="29"/>
      <c r="G59" s="29"/>
      <c r="H59" s="29"/>
      <c r="I59" s="29"/>
      <c r="J59" s="29"/>
      <c r="X59" s="29"/>
      <c r="Y59" s="29"/>
      <c r="Z59" s="29"/>
      <c r="AA59" s="29"/>
    </row>
    <row r="60" spans="1:27">
      <c r="A60" s="29"/>
      <c r="B60" s="29"/>
      <c r="C60" s="29"/>
      <c r="D60" s="29"/>
      <c r="E60" s="29"/>
      <c r="F60" s="29"/>
      <c r="G60" s="29"/>
      <c r="H60" s="29"/>
      <c r="I60" s="29"/>
      <c r="J60" s="29"/>
      <c r="X60" s="29"/>
      <c r="Y60" s="29"/>
      <c r="Z60" s="29"/>
      <c r="AA60" s="29"/>
    </row>
    <row r="61" spans="1:27">
      <c r="A61" s="29"/>
      <c r="B61" s="29"/>
      <c r="C61" s="29"/>
      <c r="D61" s="29"/>
      <c r="E61" s="29"/>
      <c r="F61" s="29"/>
      <c r="G61" s="29"/>
      <c r="H61" s="29"/>
      <c r="I61" s="29"/>
      <c r="J61" s="29"/>
      <c r="X61" s="29"/>
      <c r="Y61" s="29"/>
      <c r="Z61" s="29"/>
      <c r="AA61" s="29"/>
    </row>
    <row r="62" spans="1:27">
      <c r="A62" s="29"/>
      <c r="B62" s="29"/>
      <c r="C62" s="29"/>
      <c r="D62" s="29"/>
      <c r="E62" s="29"/>
      <c r="F62" s="29"/>
      <c r="G62" s="29"/>
      <c r="H62" s="29"/>
      <c r="I62" s="29"/>
      <c r="J62" s="29"/>
      <c r="X62" s="29"/>
      <c r="Y62" s="29"/>
      <c r="Z62" s="29"/>
      <c r="AA62" s="29"/>
    </row>
    <row r="63" spans="1:27">
      <c r="A63" s="29"/>
      <c r="B63" s="29"/>
      <c r="C63" s="29"/>
      <c r="D63" s="29"/>
      <c r="E63" s="29"/>
      <c r="F63" s="29"/>
      <c r="G63" s="29"/>
      <c r="H63" s="29"/>
      <c r="I63" s="29"/>
      <c r="J63" s="29"/>
      <c r="X63" s="29"/>
      <c r="Y63" s="29"/>
      <c r="Z63" s="29"/>
      <c r="AA63" s="29"/>
    </row>
    <row r="64" spans="1:27">
      <c r="A64" s="29"/>
      <c r="B64" s="29"/>
      <c r="C64" s="29"/>
      <c r="D64" s="29"/>
      <c r="E64" s="29"/>
      <c r="F64" s="29"/>
      <c r="G64" s="29"/>
      <c r="H64" s="29"/>
      <c r="I64" s="29"/>
      <c r="J64" s="29"/>
      <c r="X64" s="29"/>
      <c r="Y64" s="29"/>
      <c r="Z64" s="29"/>
      <c r="AA64" s="29"/>
    </row>
    <row r="65" spans="1:27">
      <c r="A65" s="29"/>
      <c r="B65" s="29"/>
      <c r="C65" s="29"/>
      <c r="D65" s="29"/>
      <c r="E65" s="29"/>
      <c r="F65" s="29"/>
      <c r="G65" s="29"/>
      <c r="H65" s="29"/>
      <c r="I65" s="29"/>
      <c r="J65" s="29"/>
      <c r="X65" s="29"/>
      <c r="Y65" s="29"/>
      <c r="Z65" s="29"/>
      <c r="AA65" s="29"/>
    </row>
    <row r="66" spans="1:27">
      <c r="A66" s="29"/>
      <c r="B66" s="29"/>
      <c r="C66" s="29"/>
      <c r="D66" s="29"/>
      <c r="E66" s="29"/>
      <c r="F66" s="29"/>
      <c r="G66" s="29"/>
      <c r="H66" s="29"/>
      <c r="I66" s="29"/>
      <c r="J66" s="29"/>
      <c r="X66" s="29"/>
      <c r="Y66" s="29"/>
      <c r="Z66" s="29"/>
      <c r="AA66" s="29"/>
    </row>
    <row r="67" spans="1:27">
      <c r="A67" s="29"/>
      <c r="B67" s="29"/>
      <c r="C67" s="29"/>
      <c r="D67" s="29"/>
      <c r="E67" s="29"/>
      <c r="F67" s="29"/>
      <c r="G67" s="29"/>
      <c r="H67" s="29"/>
      <c r="I67" s="29"/>
      <c r="J67" s="29"/>
      <c r="X67" s="29"/>
      <c r="Y67" s="29"/>
      <c r="Z67" s="29"/>
      <c r="AA67" s="29"/>
    </row>
    <row r="68" spans="1:27">
      <c r="A68" s="29"/>
      <c r="B68" s="29"/>
      <c r="C68" s="29"/>
      <c r="D68" s="29"/>
      <c r="E68" s="29"/>
      <c r="F68" s="29"/>
      <c r="G68" s="29"/>
      <c r="H68" s="29"/>
      <c r="I68" s="29"/>
      <c r="J68" s="29"/>
      <c r="X68" s="29"/>
      <c r="Y68" s="29"/>
      <c r="Z68" s="29"/>
      <c r="AA68" s="29"/>
    </row>
    <row r="69" spans="1:27">
      <c r="A69" s="29"/>
      <c r="B69" s="29"/>
      <c r="C69" s="29"/>
      <c r="D69" s="29"/>
      <c r="E69" s="29"/>
      <c r="F69" s="29"/>
      <c r="G69" s="29"/>
      <c r="H69" s="29"/>
      <c r="I69" s="29"/>
      <c r="J69" s="29"/>
      <c r="X69" s="29"/>
      <c r="Y69" s="29"/>
      <c r="Z69" s="29"/>
      <c r="AA69" s="29"/>
    </row>
    <row r="70" spans="1:27">
      <c r="A70" s="29"/>
      <c r="B70" s="29"/>
      <c r="C70" s="29"/>
      <c r="D70" s="29"/>
      <c r="E70" s="29"/>
      <c r="F70" s="29"/>
      <c r="G70" s="29"/>
      <c r="H70" s="29"/>
      <c r="I70" s="29"/>
      <c r="J70" s="29"/>
      <c r="X70" s="29"/>
      <c r="Y70" s="29"/>
      <c r="Z70" s="29"/>
      <c r="AA70" s="29"/>
    </row>
    <row r="71" spans="1:27">
      <c r="A71" s="29"/>
      <c r="B71" s="29"/>
      <c r="C71" s="29"/>
      <c r="D71" s="29"/>
      <c r="E71" s="29"/>
      <c r="F71" s="29"/>
      <c r="G71" s="29"/>
      <c r="H71" s="29"/>
      <c r="I71" s="29"/>
      <c r="J71" s="29"/>
      <c r="X71" s="29"/>
      <c r="Y71" s="29"/>
      <c r="Z71" s="29"/>
      <c r="AA71" s="29"/>
    </row>
    <row r="72" spans="1:27">
      <c r="A72" s="29"/>
      <c r="B72" s="29"/>
      <c r="C72" s="29"/>
      <c r="D72" s="29"/>
      <c r="E72" s="29"/>
      <c r="F72" s="29"/>
      <c r="G72" s="29"/>
      <c r="H72" s="29"/>
      <c r="I72" s="29"/>
      <c r="J72" s="29"/>
      <c r="X72" s="29"/>
      <c r="Y72" s="29"/>
      <c r="Z72" s="29"/>
      <c r="AA72" s="29"/>
    </row>
    <row r="73" spans="1:27">
      <c r="A73" s="29"/>
      <c r="B73" s="29"/>
      <c r="C73" s="29"/>
      <c r="D73" s="29"/>
      <c r="E73" s="29"/>
      <c r="F73" s="29"/>
      <c r="G73" s="29"/>
      <c r="H73" s="29"/>
      <c r="I73" s="29"/>
      <c r="J73" s="29"/>
      <c r="X73" s="29"/>
      <c r="Y73" s="29"/>
      <c r="Z73" s="29"/>
      <c r="AA73" s="29"/>
    </row>
    <row r="74" spans="1:27">
      <c r="A74" s="29"/>
      <c r="B74" s="29"/>
      <c r="C74" s="29"/>
      <c r="D74" s="29"/>
      <c r="E74" s="29"/>
      <c r="F74" s="29"/>
      <c r="G74" s="29"/>
      <c r="H74" s="29"/>
      <c r="I74" s="29"/>
      <c r="J74" s="29"/>
      <c r="X74" s="29"/>
      <c r="Y74" s="29"/>
      <c r="Z74" s="29"/>
      <c r="AA74" s="29"/>
    </row>
    <row r="75" spans="1:27">
      <c r="A75" s="29"/>
      <c r="B75" s="29"/>
      <c r="C75" s="29"/>
      <c r="D75" s="29"/>
      <c r="E75" s="29"/>
      <c r="F75" s="29"/>
      <c r="G75" s="29"/>
      <c r="H75" s="29"/>
      <c r="I75" s="29"/>
      <c r="J75" s="29"/>
      <c r="X75" s="29"/>
      <c r="Y75" s="29"/>
      <c r="Z75" s="29"/>
      <c r="AA75" s="29"/>
    </row>
    <row r="76" spans="1:27">
      <c r="A76" s="29"/>
      <c r="B76" s="29"/>
      <c r="C76" s="29"/>
      <c r="D76" s="29"/>
      <c r="E76" s="29"/>
      <c r="F76" s="29"/>
      <c r="G76" s="29"/>
      <c r="H76" s="29"/>
      <c r="I76" s="29"/>
      <c r="J76" s="29"/>
      <c r="X76" s="29"/>
      <c r="Y76" s="29"/>
      <c r="Z76" s="29"/>
      <c r="AA76" s="29"/>
    </row>
    <row r="77" spans="1:27">
      <c r="A77" s="29"/>
      <c r="B77" s="29"/>
      <c r="C77" s="29"/>
      <c r="D77" s="29"/>
      <c r="E77" s="29"/>
      <c r="F77" s="29"/>
      <c r="G77" s="29"/>
      <c r="H77" s="29"/>
      <c r="I77" s="29"/>
      <c r="J77" s="29"/>
      <c r="X77" s="29"/>
      <c r="Y77" s="29"/>
      <c r="Z77" s="29"/>
      <c r="AA77" s="29"/>
    </row>
  </sheetData>
  <mergeCells count="18">
    <mergeCell ref="L12:L13"/>
    <mergeCell ref="M12:M13"/>
    <mergeCell ref="N12:N13"/>
    <mergeCell ref="A6:B6"/>
    <mergeCell ref="A7:B7"/>
    <mergeCell ref="A8:B8"/>
    <mergeCell ref="H12:K12"/>
    <mergeCell ref="A14:A23"/>
    <mergeCell ref="B20:B22"/>
    <mergeCell ref="A2:I2"/>
    <mergeCell ref="A3:I3"/>
    <mergeCell ref="A11:G11"/>
    <mergeCell ref="A12:A13"/>
    <mergeCell ref="B12:B13"/>
    <mergeCell ref="C12:C13"/>
    <mergeCell ref="D12:G12"/>
    <mergeCell ref="B17:B19"/>
    <mergeCell ref="B14:B16"/>
  </mergeCells>
  <pageMargins left="0.7" right="0.7" top="0.75" bottom="0.75" header="0.3" footer="0.3"/>
  <pageSetup orientation="portrait" horizontalDpi="4294967293" r:id="rId1"/>
  <ignoredErrors>
    <ignoredError sqref="H20:J20 K20:K21 H17:K17 H14:H15 I14:K15 H18:K18 H21:J2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B1:L17"/>
  <sheetViews>
    <sheetView showGridLines="0" zoomScaleNormal="100" workbookViewId="0"/>
  </sheetViews>
  <sheetFormatPr baseColWidth="10" defaultColWidth="11.44140625" defaultRowHeight="13.2"/>
  <cols>
    <col min="1" max="1" width="6" style="27" customWidth="1"/>
    <col min="2" max="2" width="19" style="27" bestFit="1" customWidth="1"/>
    <col min="3" max="3" width="8.44140625" style="27" customWidth="1"/>
    <col min="4" max="4" width="11.44140625" style="27"/>
    <col min="5" max="5" width="12.44140625" style="27" customWidth="1"/>
    <col min="6" max="6" width="14.6640625" style="27" bestFit="1" customWidth="1"/>
    <col min="7" max="7" width="10" style="27" customWidth="1"/>
    <col min="8" max="8" width="20" style="27" bestFit="1" customWidth="1"/>
    <col min="9" max="9" width="11.5546875" style="27" bestFit="1" customWidth="1"/>
    <col min="10" max="16384" width="11.44140625" style="27"/>
  </cols>
  <sheetData>
    <row r="1" spans="2:12" ht="13.8" thickBot="1"/>
    <row r="2" spans="2:12" ht="35.25" customHeight="1" thickBot="1">
      <c r="B2" s="350" t="s">
        <v>183</v>
      </c>
      <c r="C2" s="359"/>
      <c r="D2" s="359"/>
      <c r="E2" s="359"/>
      <c r="F2" s="359"/>
      <c r="G2" s="359"/>
      <c r="H2" s="359"/>
      <c r="I2" s="360"/>
    </row>
    <row r="4" spans="2:12" ht="37.5" customHeight="1">
      <c r="B4" s="337" t="s">
        <v>142</v>
      </c>
      <c r="C4" s="332"/>
      <c r="E4" s="337" t="s">
        <v>180</v>
      </c>
      <c r="F4" s="337"/>
      <c r="G4" s="58"/>
      <c r="H4" s="353" t="s">
        <v>172</v>
      </c>
      <c r="I4" s="354"/>
    </row>
    <row r="5" spans="2:12">
      <c r="B5" s="109" t="s">
        <v>13</v>
      </c>
      <c r="C5" s="72">
        <f>'INFO DESAY'!C5</f>
        <v>1059</v>
      </c>
      <c r="E5" s="355">
        <v>150369</v>
      </c>
      <c r="F5" s="355"/>
      <c r="G5" s="59"/>
      <c r="H5" s="109" t="s">
        <v>13</v>
      </c>
      <c r="I5" s="98" t="e">
        <f>'Ap. 2 Ingresos C. Benef.'!#REF!</f>
        <v>#REF!</v>
      </c>
    </row>
    <row r="6" spans="2:12">
      <c r="B6" s="109" t="s">
        <v>138</v>
      </c>
      <c r="C6" s="72">
        <f>'INFO DESAY'!C6</f>
        <v>80</v>
      </c>
      <c r="H6" s="109" t="s">
        <v>138</v>
      </c>
      <c r="I6" s="98">
        <f>'Ap. 2 Ingresos C. Benef.'!D18</f>
        <v>44</v>
      </c>
    </row>
    <row r="7" spans="2:12">
      <c r="B7" s="109" t="s">
        <v>139</v>
      </c>
      <c r="C7" s="72">
        <f>'INFO DESAY'!C7</f>
        <v>54</v>
      </c>
      <c r="H7" s="109" t="s">
        <v>139</v>
      </c>
      <c r="I7" s="98">
        <f>'Ap. 2 Ingresos C. Benef.'!E18</f>
        <v>7</v>
      </c>
    </row>
    <row r="8" spans="2:12">
      <c r="B8" s="109" t="s">
        <v>140</v>
      </c>
      <c r="C8" s="72">
        <f>'INFO DESAY'!C8</f>
        <v>30</v>
      </c>
      <c r="H8" s="109" t="s">
        <v>140</v>
      </c>
      <c r="I8" s="98">
        <f>'Ap. 2 Ingresos C. Benef.'!F18</f>
        <v>3</v>
      </c>
      <c r="K8" s="63"/>
      <c r="L8" s="63"/>
    </row>
    <row r="9" spans="2:12">
      <c r="B9" s="95" t="s">
        <v>173</v>
      </c>
      <c r="C9" s="95">
        <f>SUM(C5:C8)</f>
        <v>1223</v>
      </c>
      <c r="H9" s="95" t="s">
        <v>174</v>
      </c>
      <c r="I9" s="95" t="e">
        <f>SUM(I5:I8)</f>
        <v>#REF!</v>
      </c>
      <c r="K9" s="59"/>
      <c r="L9" s="59"/>
    </row>
    <row r="11" spans="2:12" ht="13.8" thickBot="1"/>
    <row r="12" spans="2:12" ht="18" customHeight="1" thickBot="1">
      <c r="B12" s="356" t="s">
        <v>178</v>
      </c>
      <c r="C12" s="357"/>
      <c r="D12" s="357"/>
      <c r="E12" s="357"/>
      <c r="F12" s="358"/>
      <c r="I12" s="119"/>
    </row>
    <row r="13" spans="2:12" ht="18" thickBot="1">
      <c r="B13" s="121">
        <f>E5</f>
        <v>150369</v>
      </c>
      <c r="C13" s="122"/>
      <c r="D13" s="123">
        <f>C9</f>
        <v>1223</v>
      </c>
      <c r="E13" s="122"/>
      <c r="F13" s="124">
        <f>B13/D13</f>
        <v>122.95094031071136</v>
      </c>
      <c r="G13" s="61"/>
    </row>
    <row r="15" spans="2:12" ht="14.4" thickBot="1">
      <c r="D15" s="62"/>
      <c r="E15" s="62"/>
      <c r="F15" s="62"/>
      <c r="G15" s="62"/>
      <c r="H15" s="62"/>
    </row>
    <row r="16" spans="2:12" ht="14.4" thickBot="1">
      <c r="B16" s="347" t="s">
        <v>179</v>
      </c>
      <c r="C16" s="348"/>
      <c r="D16" s="348"/>
      <c r="E16" s="348"/>
      <c r="F16" s="349"/>
    </row>
    <row r="17" spans="2:6" ht="18" thickBot="1">
      <c r="B17" s="125" t="e">
        <f>I9</f>
        <v>#REF!</v>
      </c>
      <c r="C17" s="126"/>
      <c r="D17" s="127">
        <f>F13</f>
        <v>122.95094031071136</v>
      </c>
      <c r="E17" s="127"/>
      <c r="F17" s="120" t="e">
        <f>B17*D17</f>
        <v>#REF!</v>
      </c>
    </row>
  </sheetData>
  <mergeCells count="7">
    <mergeCell ref="B2:I2"/>
    <mergeCell ref="B16:F16"/>
    <mergeCell ref="B4:C4"/>
    <mergeCell ref="E4:F4"/>
    <mergeCell ref="H4:I4"/>
    <mergeCell ref="E5:F5"/>
    <mergeCell ref="B12:F12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8" sqref="I28"/>
    </sheetView>
  </sheetViews>
  <sheetFormatPr baseColWidth="10" defaultRowHeight="13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5">
    <tabColor rgb="FFFF0000"/>
  </sheetPr>
  <dimension ref="A1:N94"/>
  <sheetViews>
    <sheetView showGridLines="0" zoomScale="110" zoomScaleNormal="110" workbookViewId="0"/>
  </sheetViews>
  <sheetFormatPr baseColWidth="10" defaultColWidth="11.44140625" defaultRowHeight="13.8"/>
  <cols>
    <col min="1" max="1" width="19.44140625" style="1" customWidth="1"/>
    <col min="2" max="2" width="79.5546875" style="1" customWidth="1"/>
    <col min="3" max="3" width="18.88671875" style="1" customWidth="1"/>
    <col min="4" max="4" width="15.6640625" style="1" customWidth="1"/>
    <col min="5" max="5" width="15.88671875" style="3" customWidth="1"/>
    <col min="6" max="6" width="15.109375" style="4" customWidth="1"/>
    <col min="7" max="7" width="12.33203125" style="1" hidden="1" customWidth="1"/>
    <col min="8" max="8" width="10.109375" style="3" hidden="1" customWidth="1"/>
    <col min="9" max="9" width="15.88671875" style="4" hidden="1" customWidth="1"/>
    <col min="10" max="10" width="21.33203125" style="5" customWidth="1"/>
    <col min="11" max="11" width="11.44140625" style="1"/>
    <col min="12" max="15" width="0" style="1" hidden="1" customWidth="1"/>
    <col min="16" max="16" width="112.6640625" style="1" bestFit="1" customWidth="1"/>
    <col min="17" max="16384" width="11.44140625" style="1"/>
  </cols>
  <sheetData>
    <row r="1" spans="1:14">
      <c r="B1" s="4"/>
      <c r="C1" s="4"/>
      <c r="D1" s="4"/>
      <c r="E1" s="4"/>
      <c r="G1" s="4"/>
      <c r="H1" s="4"/>
      <c r="J1" s="4"/>
    </row>
    <row r="2" spans="1:14" ht="23.4">
      <c r="B2" s="39" t="s">
        <v>210</v>
      </c>
      <c r="C2" s="38"/>
      <c r="D2" s="38"/>
      <c r="E2" s="38"/>
      <c r="F2" s="38"/>
      <c r="G2" s="38"/>
      <c r="H2" s="38"/>
      <c r="I2" s="38"/>
      <c r="J2" s="38"/>
    </row>
    <row r="3" spans="1:14" ht="6.75" customHeight="1">
      <c r="B3" s="4"/>
    </row>
    <row r="4" spans="1:14" ht="22.5" customHeight="1"/>
    <row r="5" spans="1:14" ht="31.95" customHeight="1">
      <c r="C5" s="50" t="s">
        <v>0</v>
      </c>
      <c r="D5" s="307" t="s">
        <v>9</v>
      </c>
      <c r="E5" s="308"/>
      <c r="F5" s="309"/>
      <c r="G5" s="31" t="s">
        <v>9</v>
      </c>
      <c r="H5" s="47"/>
      <c r="I5" s="31" t="s">
        <v>3</v>
      </c>
      <c r="J5" s="310" t="s">
        <v>11</v>
      </c>
    </row>
    <row r="6" spans="1:14" ht="46.95" customHeight="1">
      <c r="A6" s="118" t="s">
        <v>211</v>
      </c>
      <c r="B6" s="145" t="s">
        <v>141</v>
      </c>
      <c r="C6" s="54" t="s">
        <v>4</v>
      </c>
      <c r="D6" s="48" t="s">
        <v>12</v>
      </c>
      <c r="E6" s="48" t="s">
        <v>2</v>
      </c>
      <c r="F6" s="159" t="s">
        <v>3</v>
      </c>
      <c r="G6" s="48" t="s">
        <v>12</v>
      </c>
      <c r="H6" s="48" t="s">
        <v>2</v>
      </c>
      <c r="I6" s="49" t="s">
        <v>3</v>
      </c>
      <c r="J6" s="311"/>
    </row>
    <row r="7" spans="1:14">
      <c r="A7" s="316"/>
      <c r="B7" s="147" t="s">
        <v>75</v>
      </c>
      <c r="C7" s="146">
        <f>SUM(C9:C13,C15,C17:C18)</f>
        <v>29007892.699999999</v>
      </c>
      <c r="D7" s="90"/>
      <c r="E7" s="90"/>
      <c r="F7" s="89">
        <f>SUM(F9:F13,F15,F17:F18)</f>
        <v>0</v>
      </c>
      <c r="G7" s="90"/>
      <c r="H7" s="90"/>
      <c r="I7" s="89">
        <f>SUM(I9:I13,I15,I17:I18)</f>
        <v>0</v>
      </c>
      <c r="J7" s="89">
        <f>+C7+F7</f>
        <v>29007892.699999999</v>
      </c>
      <c r="L7" s="10" t="s">
        <v>33</v>
      </c>
      <c r="M7" s="10"/>
    </row>
    <row r="8" spans="1:14">
      <c r="A8" s="316"/>
      <c r="B8" s="148" t="s">
        <v>74</v>
      </c>
      <c r="C8" s="312"/>
      <c r="D8" s="312"/>
      <c r="E8" s="312"/>
      <c r="F8" s="312"/>
      <c r="G8" s="312"/>
      <c r="H8" s="312"/>
      <c r="I8" s="312"/>
      <c r="J8" s="313"/>
      <c r="L8" s="6" t="s">
        <v>26</v>
      </c>
      <c r="M8" s="8" t="e">
        <f>SUM(#REF!)+SUM(#REF!)+SUM(#REF!)+SUM(#REF!)+SUM(#REF!)</f>
        <v>#REF!</v>
      </c>
      <c r="N8" s="9"/>
    </row>
    <row r="9" spans="1:14">
      <c r="A9" s="316"/>
      <c r="B9" s="149" t="s">
        <v>152</v>
      </c>
      <c r="C9" s="65">
        <f>'INFO-REM'!F11</f>
        <v>27457892.699999999</v>
      </c>
      <c r="D9" s="15">
        <v>0</v>
      </c>
      <c r="E9" s="255">
        <v>1</v>
      </c>
      <c r="F9" s="43">
        <f>D9*E9</f>
        <v>0</v>
      </c>
      <c r="G9" s="15">
        <v>0</v>
      </c>
      <c r="H9" s="16">
        <v>1</v>
      </c>
      <c r="I9" s="17">
        <f t="shared" ref="I9:I17" si="0">G9*H9</f>
        <v>0</v>
      </c>
      <c r="J9" s="53">
        <f>+C9+F9</f>
        <v>27457892.699999999</v>
      </c>
      <c r="L9" s="6" t="s">
        <v>27</v>
      </c>
      <c r="M9" s="8" t="e">
        <f>SUM(#REF!)+SUM(#REF!)+SUM(#REF!)+SUM(#REF!)+SUM(#REF!)</f>
        <v>#REF!</v>
      </c>
      <c r="N9" s="8" t="e">
        <f>M9/M8</f>
        <v>#REF!</v>
      </c>
    </row>
    <row r="10" spans="1:14">
      <c r="A10" s="316"/>
      <c r="B10" s="149" t="s">
        <v>34</v>
      </c>
      <c r="C10" s="18">
        <v>0</v>
      </c>
      <c r="D10" s="15">
        <v>0</v>
      </c>
      <c r="E10" s="255">
        <v>1</v>
      </c>
      <c r="F10" s="43">
        <f>D10*E10</f>
        <v>0</v>
      </c>
      <c r="G10" s="15">
        <v>0</v>
      </c>
      <c r="H10" s="16">
        <v>1</v>
      </c>
      <c r="I10" s="17">
        <f t="shared" si="0"/>
        <v>0</v>
      </c>
      <c r="J10" s="53">
        <f>+C10+F10</f>
        <v>0</v>
      </c>
      <c r="L10" s="6" t="s">
        <v>28</v>
      </c>
      <c r="M10" s="8" t="e">
        <f>M8-M9</f>
        <v>#REF!</v>
      </c>
      <c r="N10" s="8" t="e">
        <f>M10/M8</f>
        <v>#REF!</v>
      </c>
    </row>
    <row r="11" spans="1:14">
      <c r="A11" s="316"/>
      <c r="B11" s="149" t="s">
        <v>77</v>
      </c>
      <c r="C11" s="18">
        <v>0</v>
      </c>
      <c r="D11" s="15">
        <v>0</v>
      </c>
      <c r="E11" s="255">
        <v>1</v>
      </c>
      <c r="F11" s="43">
        <f>D11*E11</f>
        <v>0</v>
      </c>
      <c r="G11" s="15">
        <v>0</v>
      </c>
      <c r="H11" s="16">
        <v>1</v>
      </c>
      <c r="I11" s="17">
        <f t="shared" si="0"/>
        <v>0</v>
      </c>
      <c r="J11" s="53">
        <f>+C11+F11</f>
        <v>0</v>
      </c>
    </row>
    <row r="12" spans="1:14">
      <c r="A12" s="316"/>
      <c r="B12" s="149" t="s">
        <v>78</v>
      </c>
      <c r="C12" s="65">
        <f>'INFO-REM'!I11</f>
        <v>1250000</v>
      </c>
      <c r="D12" s="15">
        <v>0</v>
      </c>
      <c r="E12" s="255">
        <v>1</v>
      </c>
      <c r="F12" s="43">
        <f>D12*E12</f>
        <v>0</v>
      </c>
      <c r="G12" s="15">
        <v>0</v>
      </c>
      <c r="H12" s="16">
        <v>1</v>
      </c>
      <c r="I12" s="17">
        <f t="shared" si="0"/>
        <v>0</v>
      </c>
      <c r="J12" s="53">
        <f>+C12+F12</f>
        <v>1250000</v>
      </c>
      <c r="L12" s="11" t="s">
        <v>29</v>
      </c>
      <c r="M12" s="12"/>
      <c r="N12" s="13"/>
    </row>
    <row r="13" spans="1:14">
      <c r="A13" s="316"/>
      <c r="B13" s="149" t="s">
        <v>79</v>
      </c>
      <c r="C13" s="18">
        <v>0</v>
      </c>
      <c r="D13" s="15">
        <v>0</v>
      </c>
      <c r="E13" s="255">
        <v>1</v>
      </c>
      <c r="F13" s="43">
        <f>D13*E13</f>
        <v>0</v>
      </c>
      <c r="G13" s="15">
        <v>0</v>
      </c>
      <c r="H13" s="16">
        <v>1</v>
      </c>
      <c r="I13" s="17">
        <f t="shared" si="0"/>
        <v>0</v>
      </c>
      <c r="J13" s="53">
        <f>+C13+F13</f>
        <v>0</v>
      </c>
      <c r="L13" s="6" t="s">
        <v>30</v>
      </c>
      <c r="M13" s="7" t="e">
        <f>#REF!/#REF!</f>
        <v>#REF!</v>
      </c>
      <c r="N13" s="7" t="e">
        <f>#REF!/#REF!</f>
        <v>#REF!</v>
      </c>
    </row>
    <row r="14" spans="1:14">
      <c r="A14" s="316"/>
      <c r="B14" s="150" t="s">
        <v>66</v>
      </c>
      <c r="C14" s="318"/>
      <c r="D14" s="318"/>
      <c r="E14" s="318"/>
      <c r="F14" s="318"/>
      <c r="G14" s="318"/>
      <c r="H14" s="318"/>
      <c r="I14" s="318"/>
      <c r="J14" s="319"/>
      <c r="L14" s="6"/>
      <c r="M14" s="14"/>
      <c r="N14" s="14"/>
    </row>
    <row r="15" spans="1:14">
      <c r="A15" s="316"/>
      <c r="B15" s="151" t="s">
        <v>80</v>
      </c>
      <c r="C15" s="22">
        <v>300000</v>
      </c>
      <c r="D15" s="15">
        <v>0</v>
      </c>
      <c r="E15" s="64">
        <v>1</v>
      </c>
      <c r="F15" s="43">
        <f>D15*E15</f>
        <v>0</v>
      </c>
      <c r="G15" s="22">
        <v>0</v>
      </c>
      <c r="H15" s="16">
        <v>1</v>
      </c>
      <c r="I15" s="17">
        <f>G15*H15</f>
        <v>0</v>
      </c>
      <c r="J15" s="53">
        <f>+C15+F15</f>
        <v>300000</v>
      </c>
      <c r="L15" s="6"/>
      <c r="M15" s="14"/>
      <c r="N15" s="14"/>
    </row>
    <row r="16" spans="1:14">
      <c r="A16" s="316"/>
      <c r="B16" s="150" t="s">
        <v>35</v>
      </c>
      <c r="C16" s="314"/>
      <c r="D16" s="314"/>
      <c r="E16" s="314"/>
      <c r="F16" s="314"/>
      <c r="G16" s="314"/>
      <c r="H16" s="314"/>
      <c r="I16" s="314"/>
      <c r="J16" s="315"/>
      <c r="L16" s="6" t="s">
        <v>31</v>
      </c>
      <c r="M16" s="7" t="e">
        <f>#REF!*#REF!</f>
        <v>#REF!</v>
      </c>
      <c r="N16" s="7" t="e">
        <f>#REF!*#REF!</f>
        <v>#REF!</v>
      </c>
    </row>
    <row r="17" spans="1:14">
      <c r="A17" s="316"/>
      <c r="B17" s="152" t="s">
        <v>81</v>
      </c>
      <c r="C17" s="18">
        <v>0</v>
      </c>
      <c r="D17" s="15">
        <v>0</v>
      </c>
      <c r="E17" s="255">
        <v>1</v>
      </c>
      <c r="F17" s="43">
        <f t="shared" ref="F17:F75" si="1">D17*E17</f>
        <v>0</v>
      </c>
      <c r="G17" s="15">
        <v>0</v>
      </c>
      <c r="H17" s="16">
        <v>1</v>
      </c>
      <c r="I17" s="17">
        <f t="shared" si="0"/>
        <v>0</v>
      </c>
      <c r="J17" s="53">
        <f>+C17+F17</f>
        <v>0</v>
      </c>
      <c r="L17" s="6" t="s">
        <v>32</v>
      </c>
      <c r="M17" s="7" t="e">
        <f>M13/M16</f>
        <v>#REF!</v>
      </c>
      <c r="N17" s="7" t="e">
        <f>N13/N16</f>
        <v>#REF!</v>
      </c>
    </row>
    <row r="18" spans="1:14">
      <c r="A18" s="316"/>
      <c r="B18" s="153" t="s">
        <v>82</v>
      </c>
      <c r="C18" s="18">
        <v>0</v>
      </c>
      <c r="D18" s="15">
        <v>0</v>
      </c>
      <c r="E18" s="255">
        <v>1</v>
      </c>
      <c r="F18" s="43">
        <f t="shared" si="1"/>
        <v>0</v>
      </c>
      <c r="G18" s="15">
        <v>0</v>
      </c>
      <c r="H18" s="16">
        <v>1</v>
      </c>
      <c r="I18" s="24">
        <f>G18*H18</f>
        <v>0</v>
      </c>
      <c r="J18" s="53">
        <f>+C18+F18</f>
        <v>0</v>
      </c>
      <c r="L18" s="2"/>
      <c r="M18" s="25"/>
      <c r="N18" s="25"/>
    </row>
    <row r="19" spans="1:14">
      <c r="A19" s="316"/>
      <c r="B19" s="154" t="s">
        <v>36</v>
      </c>
      <c r="C19" s="40">
        <f>SUM(C21,C24:C26,C28:C29,C32:C41,C43:C51,C53:C59,C61:C63,C66:C70,C72:C75,C78,C80:C83,C85:C86)</f>
        <v>19894700</v>
      </c>
      <c r="D19" s="41"/>
      <c r="E19" s="41"/>
      <c r="F19" s="40">
        <f>SUM(F21,F24:F26,F28:F29,F32:F41,F43:F51,F53:F59,F61:F63,F66:F70,F72:F75,F78,F80:F83,F85:F86)</f>
        <v>624000</v>
      </c>
      <c r="G19" s="41"/>
      <c r="H19" s="41"/>
      <c r="I19" s="40" t="e">
        <f>SUM(I21,I24:I26,I28:I29,I32:I41,I43:I51,I53:I59,I61:I63,I66:I70,I72:I75,I78,I80:I83,I85:I86,#REF!)</f>
        <v>#REF!</v>
      </c>
      <c r="J19" s="40">
        <f>+C19+F19</f>
        <v>20518700</v>
      </c>
    </row>
    <row r="20" spans="1:14">
      <c r="A20" s="316"/>
      <c r="B20" s="155" t="s">
        <v>37</v>
      </c>
      <c r="C20" s="314"/>
      <c r="D20" s="314"/>
      <c r="E20" s="314"/>
      <c r="F20" s="314"/>
      <c r="G20" s="314"/>
      <c r="H20" s="314"/>
      <c r="I20" s="314"/>
      <c r="J20" s="315"/>
    </row>
    <row r="21" spans="1:14">
      <c r="A21" s="316"/>
      <c r="B21" s="156" t="s">
        <v>73</v>
      </c>
      <c r="C21" s="51"/>
      <c r="D21" s="15">
        <v>1150</v>
      </c>
      <c r="E21" s="255">
        <v>20</v>
      </c>
      <c r="F21" s="43">
        <f t="shared" si="1"/>
        <v>23000</v>
      </c>
      <c r="G21" s="15">
        <v>0</v>
      </c>
      <c r="H21" s="16">
        <v>1</v>
      </c>
      <c r="I21" s="17">
        <f t="shared" ref="I21:I75" si="2">G21*H21</f>
        <v>0</v>
      </c>
      <c r="J21" s="52">
        <f>+C21+F21</f>
        <v>23000</v>
      </c>
    </row>
    <row r="22" spans="1:14">
      <c r="A22" s="316"/>
      <c r="B22" s="156" t="s">
        <v>184</v>
      </c>
      <c r="C22" s="51"/>
      <c r="D22" s="15">
        <v>550</v>
      </c>
      <c r="E22" s="64">
        <f>+'Ap. 2 Ingresos C. Benef.'!B26</f>
        <v>83</v>
      </c>
      <c r="F22" s="43">
        <f>D22*E22</f>
        <v>45650</v>
      </c>
      <c r="G22" s="22"/>
      <c r="H22" s="23"/>
      <c r="I22" s="36"/>
      <c r="J22" s="52">
        <f>+F22+C22</f>
        <v>45650</v>
      </c>
    </row>
    <row r="23" spans="1:14">
      <c r="A23" s="316"/>
      <c r="B23" s="155" t="s">
        <v>39</v>
      </c>
      <c r="C23" s="314"/>
      <c r="D23" s="314"/>
      <c r="E23" s="314"/>
      <c r="F23" s="314"/>
      <c r="G23" s="314"/>
      <c r="H23" s="314"/>
      <c r="I23" s="314"/>
      <c r="J23" s="315"/>
    </row>
    <row r="24" spans="1:14">
      <c r="A24" s="316"/>
      <c r="B24" s="151" t="s">
        <v>220</v>
      </c>
      <c r="C24" s="18">
        <v>0</v>
      </c>
      <c r="D24" s="15">
        <v>0</v>
      </c>
      <c r="E24" s="255">
        <v>1</v>
      </c>
      <c r="F24" s="43">
        <f t="shared" si="1"/>
        <v>0</v>
      </c>
      <c r="G24" s="15">
        <v>0</v>
      </c>
      <c r="H24" s="16">
        <v>1</v>
      </c>
      <c r="I24" s="17">
        <f t="shared" si="2"/>
        <v>0</v>
      </c>
      <c r="J24" s="52">
        <f>+C24+F24</f>
        <v>0</v>
      </c>
    </row>
    <row r="25" spans="1:14">
      <c r="A25" s="316"/>
      <c r="B25" s="151" t="s">
        <v>83</v>
      </c>
      <c r="C25" s="18">
        <v>0</v>
      </c>
      <c r="D25" s="15">
        <v>0</v>
      </c>
      <c r="E25" s="255">
        <v>1</v>
      </c>
      <c r="F25" s="43">
        <f t="shared" si="1"/>
        <v>0</v>
      </c>
      <c r="G25" s="15">
        <v>0</v>
      </c>
      <c r="H25" s="16">
        <v>1</v>
      </c>
      <c r="I25" s="17">
        <f t="shared" si="2"/>
        <v>0</v>
      </c>
      <c r="J25" s="52">
        <f>+C25+F25</f>
        <v>0</v>
      </c>
    </row>
    <row r="26" spans="1:14">
      <c r="A26" s="316"/>
      <c r="B26" s="151" t="s">
        <v>84</v>
      </c>
      <c r="C26" s="18">
        <v>0</v>
      </c>
      <c r="D26" s="15">
        <v>20000</v>
      </c>
      <c r="E26" s="255">
        <v>1</v>
      </c>
      <c r="F26" s="43">
        <f t="shared" si="1"/>
        <v>20000</v>
      </c>
      <c r="G26" s="15">
        <v>0</v>
      </c>
      <c r="H26" s="16">
        <v>1</v>
      </c>
      <c r="I26" s="17">
        <f t="shared" si="2"/>
        <v>0</v>
      </c>
      <c r="J26" s="52">
        <f>+C26+F26</f>
        <v>20000</v>
      </c>
    </row>
    <row r="27" spans="1:14">
      <c r="A27" s="316"/>
      <c r="B27" s="155" t="s">
        <v>40</v>
      </c>
      <c r="C27" s="314"/>
      <c r="D27" s="314"/>
      <c r="E27" s="314"/>
      <c r="F27" s="314"/>
      <c r="G27" s="314"/>
      <c r="H27" s="314"/>
      <c r="I27" s="314"/>
      <c r="J27" s="315"/>
    </row>
    <row r="28" spans="1:14">
      <c r="A28" s="316"/>
      <c r="B28" s="156" t="s">
        <v>85</v>
      </c>
      <c r="C28" s="18">
        <v>0</v>
      </c>
      <c r="D28" s="15">
        <v>0</v>
      </c>
      <c r="E28" s="255">
        <v>1</v>
      </c>
      <c r="F28" s="43">
        <f t="shared" si="1"/>
        <v>0</v>
      </c>
      <c r="G28" s="15">
        <v>0</v>
      </c>
      <c r="H28" s="16">
        <v>1</v>
      </c>
      <c r="I28" s="17">
        <f t="shared" si="2"/>
        <v>0</v>
      </c>
      <c r="J28" s="52">
        <f>+C28+F28</f>
        <v>0</v>
      </c>
    </row>
    <row r="29" spans="1:14">
      <c r="A29" s="316"/>
      <c r="B29" s="151" t="s">
        <v>86</v>
      </c>
      <c r="C29" s="18">
        <v>200000</v>
      </c>
      <c r="D29" s="15">
        <v>0</v>
      </c>
      <c r="E29" s="255">
        <v>1</v>
      </c>
      <c r="F29" s="43">
        <f t="shared" si="1"/>
        <v>0</v>
      </c>
      <c r="G29" s="15">
        <v>0</v>
      </c>
      <c r="H29" s="16">
        <v>1</v>
      </c>
      <c r="I29" s="17">
        <f t="shared" si="2"/>
        <v>0</v>
      </c>
      <c r="J29" s="52">
        <f>+C29+F29</f>
        <v>200000</v>
      </c>
    </row>
    <row r="30" spans="1:14">
      <c r="A30" s="316"/>
      <c r="B30" s="155" t="s">
        <v>42</v>
      </c>
      <c r="C30" s="314"/>
      <c r="D30" s="314"/>
      <c r="E30" s="314"/>
      <c r="F30" s="314"/>
      <c r="G30" s="314"/>
      <c r="H30" s="314"/>
      <c r="I30" s="314"/>
      <c r="J30" s="315"/>
    </row>
    <row r="31" spans="1:14">
      <c r="A31" s="316"/>
      <c r="B31" s="156" t="s">
        <v>185</v>
      </c>
      <c r="C31" s="18">
        <v>300000</v>
      </c>
      <c r="D31" s="18">
        <v>0</v>
      </c>
      <c r="E31" s="256">
        <f>+'Ap. 2 Ingresos C. Benef.'!B26</f>
        <v>83</v>
      </c>
      <c r="F31" s="43">
        <f>+E31*D31</f>
        <v>0</v>
      </c>
      <c r="G31" s="144"/>
      <c r="H31" s="144"/>
      <c r="I31" s="144"/>
      <c r="J31" s="52"/>
    </row>
    <row r="32" spans="1:14">
      <c r="A32" s="316"/>
      <c r="B32" s="156" t="s">
        <v>87</v>
      </c>
      <c r="C32" s="18">
        <v>50000</v>
      </c>
      <c r="D32" s="15">
        <v>0</v>
      </c>
      <c r="E32" s="255">
        <v>1</v>
      </c>
      <c r="F32" s="43">
        <f t="shared" si="1"/>
        <v>0</v>
      </c>
      <c r="G32" s="15">
        <v>0</v>
      </c>
      <c r="H32" s="16">
        <v>1</v>
      </c>
      <c r="I32" s="17">
        <f t="shared" si="2"/>
        <v>0</v>
      </c>
      <c r="J32" s="52">
        <f t="shared" ref="J32:J41" si="3">+C32+F32</f>
        <v>50000</v>
      </c>
    </row>
    <row r="33" spans="1:10">
      <c r="A33" s="316"/>
      <c r="B33" s="156" t="s">
        <v>88</v>
      </c>
      <c r="C33" s="18">
        <v>0</v>
      </c>
      <c r="D33" s="15">
        <v>0</v>
      </c>
      <c r="E33" s="255">
        <v>1</v>
      </c>
      <c r="F33" s="43">
        <f t="shared" si="1"/>
        <v>0</v>
      </c>
      <c r="G33" s="15">
        <v>0</v>
      </c>
      <c r="H33" s="16">
        <v>1</v>
      </c>
      <c r="I33" s="17">
        <f t="shared" si="2"/>
        <v>0</v>
      </c>
      <c r="J33" s="52">
        <f t="shared" si="3"/>
        <v>0</v>
      </c>
    </row>
    <row r="34" spans="1:10">
      <c r="A34" s="316"/>
      <c r="B34" s="156" t="s">
        <v>89</v>
      </c>
      <c r="C34" s="18">
        <v>5000</v>
      </c>
      <c r="D34" s="15">
        <v>0</v>
      </c>
      <c r="E34" s="255">
        <v>1</v>
      </c>
      <c r="F34" s="43">
        <f t="shared" si="1"/>
        <v>0</v>
      </c>
      <c r="G34" s="15">
        <v>0</v>
      </c>
      <c r="H34" s="16">
        <v>1</v>
      </c>
      <c r="I34" s="17">
        <f t="shared" si="2"/>
        <v>0</v>
      </c>
      <c r="J34" s="52">
        <f t="shared" si="3"/>
        <v>5000</v>
      </c>
    </row>
    <row r="35" spans="1:10">
      <c r="A35" s="316"/>
      <c r="B35" s="156" t="s">
        <v>90</v>
      </c>
      <c r="C35" s="18">
        <v>0</v>
      </c>
      <c r="D35" s="15">
        <v>0</v>
      </c>
      <c r="E35" s="255">
        <v>1</v>
      </c>
      <c r="F35" s="43">
        <f t="shared" si="1"/>
        <v>0</v>
      </c>
      <c r="G35" s="15">
        <v>0</v>
      </c>
      <c r="H35" s="16">
        <v>1</v>
      </c>
      <c r="I35" s="17">
        <f t="shared" si="2"/>
        <v>0</v>
      </c>
      <c r="J35" s="52">
        <f t="shared" si="3"/>
        <v>0</v>
      </c>
    </row>
    <row r="36" spans="1:10">
      <c r="A36" s="316"/>
      <c r="B36" s="156" t="s">
        <v>91</v>
      </c>
      <c r="C36" s="18">
        <v>0</v>
      </c>
      <c r="D36" s="15">
        <v>0</v>
      </c>
      <c r="E36" s="255">
        <v>1</v>
      </c>
      <c r="F36" s="43">
        <f t="shared" si="1"/>
        <v>0</v>
      </c>
      <c r="G36" s="15">
        <v>0</v>
      </c>
      <c r="H36" s="16">
        <v>1</v>
      </c>
      <c r="I36" s="17">
        <f t="shared" si="2"/>
        <v>0</v>
      </c>
      <c r="J36" s="52">
        <f t="shared" si="3"/>
        <v>0</v>
      </c>
    </row>
    <row r="37" spans="1:10">
      <c r="A37" s="316"/>
      <c r="B37" s="156" t="s">
        <v>92</v>
      </c>
      <c r="C37" s="18">
        <v>200000</v>
      </c>
      <c r="D37" s="15">
        <v>0</v>
      </c>
      <c r="E37" s="255">
        <v>1</v>
      </c>
      <c r="F37" s="43">
        <f t="shared" si="1"/>
        <v>0</v>
      </c>
      <c r="G37" s="15">
        <v>0</v>
      </c>
      <c r="H37" s="16">
        <v>1</v>
      </c>
      <c r="I37" s="17">
        <f t="shared" si="2"/>
        <v>0</v>
      </c>
      <c r="J37" s="52">
        <f t="shared" si="3"/>
        <v>200000</v>
      </c>
    </row>
    <row r="38" spans="1:10">
      <c r="A38" s="316"/>
      <c r="B38" s="156" t="s">
        <v>45</v>
      </c>
      <c r="C38" s="18">
        <v>350000</v>
      </c>
      <c r="D38" s="15">
        <v>0</v>
      </c>
      <c r="E38" s="255">
        <v>1</v>
      </c>
      <c r="F38" s="43">
        <f t="shared" si="1"/>
        <v>0</v>
      </c>
      <c r="G38" s="15">
        <v>0</v>
      </c>
      <c r="H38" s="16">
        <v>1</v>
      </c>
      <c r="I38" s="17">
        <f t="shared" si="2"/>
        <v>0</v>
      </c>
      <c r="J38" s="52">
        <f t="shared" si="3"/>
        <v>350000</v>
      </c>
    </row>
    <row r="39" spans="1:10">
      <c r="A39" s="316"/>
      <c r="B39" s="156" t="s">
        <v>93</v>
      </c>
      <c r="C39" s="18">
        <v>0</v>
      </c>
      <c r="D39" s="15">
        <v>0</v>
      </c>
      <c r="E39" s="255">
        <v>1</v>
      </c>
      <c r="F39" s="43">
        <f t="shared" si="1"/>
        <v>0</v>
      </c>
      <c r="G39" s="15">
        <v>0</v>
      </c>
      <c r="H39" s="16">
        <v>1</v>
      </c>
      <c r="I39" s="17">
        <f t="shared" si="2"/>
        <v>0</v>
      </c>
      <c r="J39" s="52">
        <f t="shared" si="3"/>
        <v>0</v>
      </c>
    </row>
    <row r="40" spans="1:10">
      <c r="A40" s="316"/>
      <c r="B40" s="156" t="s">
        <v>94</v>
      </c>
      <c r="C40" s="18">
        <v>50000</v>
      </c>
      <c r="D40" s="15">
        <v>0</v>
      </c>
      <c r="E40" s="255">
        <v>1</v>
      </c>
      <c r="F40" s="43">
        <f t="shared" si="1"/>
        <v>0</v>
      </c>
      <c r="G40" s="15">
        <v>0</v>
      </c>
      <c r="H40" s="16">
        <v>1</v>
      </c>
      <c r="I40" s="17">
        <f t="shared" si="2"/>
        <v>0</v>
      </c>
      <c r="J40" s="52">
        <f t="shared" si="3"/>
        <v>50000</v>
      </c>
    </row>
    <row r="41" spans="1:10">
      <c r="A41" s="316"/>
      <c r="B41" s="156" t="s">
        <v>95</v>
      </c>
      <c r="C41" s="18">
        <v>50000</v>
      </c>
      <c r="D41" s="15">
        <v>0</v>
      </c>
      <c r="E41" s="255">
        <v>1</v>
      </c>
      <c r="F41" s="43">
        <f t="shared" si="1"/>
        <v>0</v>
      </c>
      <c r="G41" s="15">
        <v>0</v>
      </c>
      <c r="H41" s="16">
        <v>1</v>
      </c>
      <c r="I41" s="17">
        <f t="shared" si="2"/>
        <v>0</v>
      </c>
      <c r="J41" s="52">
        <f t="shared" si="3"/>
        <v>50000</v>
      </c>
    </row>
    <row r="42" spans="1:10">
      <c r="A42" s="316"/>
      <c r="B42" s="155" t="s">
        <v>47</v>
      </c>
      <c r="C42" s="314"/>
      <c r="D42" s="314"/>
      <c r="E42" s="314"/>
      <c r="F42" s="314"/>
      <c r="G42" s="314"/>
      <c r="H42" s="314"/>
      <c r="I42" s="314"/>
      <c r="J42" s="315"/>
    </row>
    <row r="43" spans="1:10">
      <c r="A43" s="316"/>
      <c r="B43" s="149" t="s">
        <v>48</v>
      </c>
      <c r="C43" s="18">
        <f>'INFO-CONS'!F7</f>
        <v>869199.99999999988</v>
      </c>
      <c r="D43" s="15">
        <v>0</v>
      </c>
      <c r="E43" s="255">
        <v>1</v>
      </c>
      <c r="F43" s="43">
        <f t="shared" si="1"/>
        <v>0</v>
      </c>
      <c r="G43" s="15">
        <v>0</v>
      </c>
      <c r="H43" s="16">
        <v>1</v>
      </c>
      <c r="I43" s="17">
        <f t="shared" si="2"/>
        <v>0</v>
      </c>
      <c r="J43" s="52">
        <f>+F43+C43</f>
        <v>869199.99999999988</v>
      </c>
    </row>
    <row r="44" spans="1:10">
      <c r="A44" s="316"/>
      <c r="B44" s="149" t="s">
        <v>5</v>
      </c>
      <c r="C44" s="18">
        <f>'INFO-CONS'!F8</f>
        <v>1019874.9999999999</v>
      </c>
      <c r="D44" s="15">
        <v>0</v>
      </c>
      <c r="E44" s="255">
        <v>1</v>
      </c>
      <c r="F44" s="43">
        <f t="shared" si="1"/>
        <v>0</v>
      </c>
      <c r="G44" s="15">
        <v>0</v>
      </c>
      <c r="H44" s="16">
        <v>1</v>
      </c>
      <c r="I44" s="17">
        <f t="shared" si="2"/>
        <v>0</v>
      </c>
      <c r="J44" s="52">
        <f t="shared" ref="J44:J51" si="4">+F44+C44</f>
        <v>1019874.9999999999</v>
      </c>
    </row>
    <row r="45" spans="1:10">
      <c r="A45" s="316"/>
      <c r="B45" s="149" t="s">
        <v>7</v>
      </c>
      <c r="C45" s="18">
        <f>'INFO-CONS'!F9</f>
        <v>1793749.9999999998</v>
      </c>
      <c r="D45" s="15">
        <v>0</v>
      </c>
      <c r="E45" s="255">
        <v>1</v>
      </c>
      <c r="F45" s="43">
        <f t="shared" si="1"/>
        <v>0</v>
      </c>
      <c r="G45" s="15">
        <v>0</v>
      </c>
      <c r="H45" s="16">
        <v>1</v>
      </c>
      <c r="I45" s="17">
        <f t="shared" si="2"/>
        <v>0</v>
      </c>
      <c r="J45" s="52">
        <f t="shared" si="4"/>
        <v>1793749.9999999998</v>
      </c>
    </row>
    <row r="46" spans="1:10">
      <c r="A46" s="316"/>
      <c r="B46" s="149" t="s">
        <v>49</v>
      </c>
      <c r="C46" s="18">
        <f>'INFO-CONS'!F10</f>
        <v>25000</v>
      </c>
      <c r="D46" s="15">
        <v>0</v>
      </c>
      <c r="E46" s="255">
        <v>1</v>
      </c>
      <c r="F46" s="43">
        <f t="shared" si="1"/>
        <v>0</v>
      </c>
      <c r="G46" s="15">
        <v>0</v>
      </c>
      <c r="H46" s="16">
        <v>1</v>
      </c>
      <c r="I46" s="17">
        <f t="shared" si="2"/>
        <v>0</v>
      </c>
      <c r="J46" s="52">
        <f t="shared" si="4"/>
        <v>25000</v>
      </c>
    </row>
    <row r="47" spans="1:10">
      <c r="A47" s="316"/>
      <c r="B47" s="149" t="s">
        <v>50</v>
      </c>
      <c r="C47" s="18">
        <f>'INFO-CONS'!F11</f>
        <v>404874.99999999994</v>
      </c>
      <c r="D47" s="15">
        <v>0</v>
      </c>
      <c r="E47" s="255">
        <v>1</v>
      </c>
      <c r="F47" s="43">
        <f t="shared" si="1"/>
        <v>0</v>
      </c>
      <c r="G47" s="15">
        <v>0</v>
      </c>
      <c r="H47" s="16">
        <v>1</v>
      </c>
      <c r="I47" s="17">
        <f t="shared" si="2"/>
        <v>0</v>
      </c>
      <c r="J47" s="52">
        <f t="shared" si="4"/>
        <v>404874.99999999994</v>
      </c>
    </row>
    <row r="48" spans="1:10">
      <c r="A48" s="316"/>
      <c r="B48" s="149" t="s">
        <v>51</v>
      </c>
      <c r="C48" s="18">
        <f>'INFO-CONS'!F12</f>
        <v>220374.99999999997</v>
      </c>
      <c r="D48" s="15">
        <v>0</v>
      </c>
      <c r="E48" s="255">
        <v>1</v>
      </c>
      <c r="F48" s="43">
        <f t="shared" si="1"/>
        <v>0</v>
      </c>
      <c r="G48" s="15">
        <v>0</v>
      </c>
      <c r="H48" s="16">
        <v>1</v>
      </c>
      <c r="I48" s="17">
        <f t="shared" si="2"/>
        <v>0</v>
      </c>
      <c r="J48" s="52">
        <f t="shared" si="4"/>
        <v>220374.99999999997</v>
      </c>
    </row>
    <row r="49" spans="1:10">
      <c r="A49" s="316"/>
      <c r="B49" s="149" t="s">
        <v>52</v>
      </c>
      <c r="C49" s="18">
        <f>'INFO-CONS'!F13</f>
        <v>461249.99999999994</v>
      </c>
      <c r="D49" s="15">
        <v>0</v>
      </c>
      <c r="E49" s="255">
        <v>1</v>
      </c>
      <c r="F49" s="43">
        <f t="shared" si="1"/>
        <v>0</v>
      </c>
      <c r="G49" s="15">
        <v>0</v>
      </c>
      <c r="H49" s="16">
        <v>1</v>
      </c>
      <c r="I49" s="17">
        <f t="shared" si="2"/>
        <v>0</v>
      </c>
      <c r="J49" s="52">
        <f t="shared" si="4"/>
        <v>461249.99999999994</v>
      </c>
    </row>
    <row r="50" spans="1:10">
      <c r="A50" s="316"/>
      <c r="B50" s="149" t="s">
        <v>96</v>
      </c>
      <c r="C50" s="18">
        <f>'INFO-CONS'!F14</f>
        <v>456124.99999999994</v>
      </c>
      <c r="D50" s="15">
        <v>0</v>
      </c>
      <c r="E50" s="255">
        <v>1</v>
      </c>
      <c r="F50" s="43">
        <f t="shared" si="1"/>
        <v>0</v>
      </c>
      <c r="G50" s="15">
        <v>0</v>
      </c>
      <c r="H50" s="16">
        <v>1</v>
      </c>
      <c r="I50" s="17">
        <f t="shared" si="2"/>
        <v>0</v>
      </c>
      <c r="J50" s="52">
        <f t="shared" si="4"/>
        <v>456124.99999999994</v>
      </c>
    </row>
    <row r="51" spans="1:10">
      <c r="A51" s="316"/>
      <c r="B51" s="149" t="s">
        <v>97</v>
      </c>
      <c r="C51" s="18">
        <f>'INFO-CONS'!F15</f>
        <v>256249.99999999997</v>
      </c>
      <c r="D51" s="15">
        <v>0</v>
      </c>
      <c r="E51" s="255">
        <v>1</v>
      </c>
      <c r="F51" s="43">
        <f t="shared" si="1"/>
        <v>0</v>
      </c>
      <c r="G51" s="15">
        <v>0</v>
      </c>
      <c r="H51" s="16">
        <v>1</v>
      </c>
      <c r="I51" s="17">
        <f t="shared" si="2"/>
        <v>0</v>
      </c>
      <c r="J51" s="52">
        <f t="shared" si="4"/>
        <v>256249.99999999997</v>
      </c>
    </row>
    <row r="52" spans="1:10">
      <c r="A52" s="316"/>
      <c r="B52" s="150" t="s">
        <v>54</v>
      </c>
      <c r="C52" s="314"/>
      <c r="D52" s="314"/>
      <c r="E52" s="314"/>
      <c r="F52" s="314"/>
      <c r="G52" s="314"/>
      <c r="H52" s="314"/>
      <c r="I52" s="314"/>
      <c r="J52" s="315"/>
    </row>
    <row r="53" spans="1:10">
      <c r="A53" s="316"/>
      <c r="B53" s="149" t="s">
        <v>55</v>
      </c>
      <c r="C53" s="18">
        <f>'INFO-MANT'!E6</f>
        <v>9000000</v>
      </c>
      <c r="D53" s="15">
        <v>0</v>
      </c>
      <c r="E53" s="255">
        <v>1</v>
      </c>
      <c r="F53" s="43">
        <f t="shared" si="1"/>
        <v>0</v>
      </c>
      <c r="G53" s="15">
        <v>0</v>
      </c>
      <c r="H53" s="16">
        <v>1</v>
      </c>
      <c r="I53" s="17">
        <f t="shared" si="2"/>
        <v>0</v>
      </c>
      <c r="J53" s="52">
        <f>+F53+C53</f>
        <v>9000000</v>
      </c>
    </row>
    <row r="54" spans="1:10">
      <c r="A54" s="316"/>
      <c r="B54" s="149" t="s">
        <v>56</v>
      </c>
      <c r="C54" s="18">
        <f>'INFO-MANT'!E7</f>
        <v>800000</v>
      </c>
      <c r="D54" s="15">
        <v>0</v>
      </c>
      <c r="E54" s="255">
        <v>1</v>
      </c>
      <c r="F54" s="43">
        <f t="shared" si="1"/>
        <v>0</v>
      </c>
      <c r="G54" s="15">
        <v>0</v>
      </c>
      <c r="H54" s="16">
        <v>1</v>
      </c>
      <c r="I54" s="17">
        <f t="shared" si="2"/>
        <v>0</v>
      </c>
      <c r="J54" s="52">
        <f t="shared" ref="J54:J59" si="5">+F54+C54</f>
        <v>800000</v>
      </c>
    </row>
    <row r="55" spans="1:10">
      <c r="A55" s="316"/>
      <c r="B55" s="149" t="s">
        <v>98</v>
      </c>
      <c r="C55" s="18">
        <f>'INFO-MANT'!E8</f>
        <v>1800000</v>
      </c>
      <c r="D55" s="15">
        <v>0</v>
      </c>
      <c r="E55" s="255">
        <v>1</v>
      </c>
      <c r="F55" s="43">
        <f t="shared" si="1"/>
        <v>0</v>
      </c>
      <c r="G55" s="15">
        <v>0</v>
      </c>
      <c r="H55" s="16">
        <v>1</v>
      </c>
      <c r="I55" s="17">
        <f t="shared" si="2"/>
        <v>0</v>
      </c>
      <c r="J55" s="52">
        <f t="shared" si="5"/>
        <v>1800000</v>
      </c>
    </row>
    <row r="56" spans="1:10">
      <c r="A56" s="316"/>
      <c r="B56" s="149" t="s">
        <v>99</v>
      </c>
      <c r="C56" s="18">
        <f>'INFO-MANT'!E9</f>
        <v>0</v>
      </c>
      <c r="D56" s="15">
        <v>0</v>
      </c>
      <c r="E56" s="255">
        <v>1</v>
      </c>
      <c r="F56" s="43">
        <f t="shared" si="1"/>
        <v>0</v>
      </c>
      <c r="G56" s="15">
        <v>0</v>
      </c>
      <c r="H56" s="16">
        <v>1</v>
      </c>
      <c r="I56" s="17">
        <f t="shared" si="2"/>
        <v>0</v>
      </c>
      <c r="J56" s="52">
        <f t="shared" si="5"/>
        <v>0</v>
      </c>
    </row>
    <row r="57" spans="1:10">
      <c r="A57" s="316"/>
      <c r="B57" s="149" t="s">
        <v>100</v>
      </c>
      <c r="C57" s="18">
        <f>'INFO-MANT'!E10</f>
        <v>240000</v>
      </c>
      <c r="D57" s="15">
        <v>0</v>
      </c>
      <c r="E57" s="255">
        <v>1</v>
      </c>
      <c r="F57" s="43">
        <f t="shared" si="1"/>
        <v>0</v>
      </c>
      <c r="G57" s="15">
        <v>0</v>
      </c>
      <c r="H57" s="16">
        <v>1</v>
      </c>
      <c r="I57" s="17">
        <f t="shared" si="2"/>
        <v>0</v>
      </c>
      <c r="J57" s="52">
        <f t="shared" si="5"/>
        <v>240000</v>
      </c>
    </row>
    <row r="58" spans="1:10">
      <c r="A58" s="316"/>
      <c r="B58" s="149" t="s">
        <v>57</v>
      </c>
      <c r="C58" s="18">
        <f>'INFO-MANT'!E11</f>
        <v>30000</v>
      </c>
      <c r="D58" s="15">
        <v>0</v>
      </c>
      <c r="E58" s="255">
        <v>1</v>
      </c>
      <c r="F58" s="43">
        <f t="shared" si="1"/>
        <v>0</v>
      </c>
      <c r="G58" s="15">
        <v>0</v>
      </c>
      <c r="H58" s="16">
        <v>1</v>
      </c>
      <c r="I58" s="17">
        <f t="shared" si="2"/>
        <v>0</v>
      </c>
      <c r="J58" s="52">
        <f t="shared" si="5"/>
        <v>30000</v>
      </c>
    </row>
    <row r="59" spans="1:10">
      <c r="A59" s="316"/>
      <c r="B59" s="149" t="s">
        <v>101</v>
      </c>
      <c r="C59" s="18">
        <f>'INFO-MANT'!E12</f>
        <v>0</v>
      </c>
      <c r="D59" s="15">
        <v>0</v>
      </c>
      <c r="E59" s="255">
        <v>1</v>
      </c>
      <c r="F59" s="43">
        <f t="shared" si="1"/>
        <v>0</v>
      </c>
      <c r="G59" s="15">
        <v>0</v>
      </c>
      <c r="H59" s="16">
        <v>1</v>
      </c>
      <c r="I59" s="17">
        <f t="shared" si="2"/>
        <v>0</v>
      </c>
      <c r="J59" s="52">
        <f t="shared" si="5"/>
        <v>0</v>
      </c>
    </row>
    <row r="60" spans="1:10">
      <c r="A60" s="316"/>
      <c r="B60" s="150" t="s">
        <v>59</v>
      </c>
      <c r="C60" s="314"/>
      <c r="D60" s="314"/>
      <c r="E60" s="314"/>
      <c r="F60" s="314"/>
      <c r="G60" s="314"/>
      <c r="H60" s="314"/>
      <c r="I60" s="314"/>
      <c r="J60" s="315"/>
    </row>
    <row r="61" spans="1:10">
      <c r="A61" s="316"/>
      <c r="B61" s="151" t="s">
        <v>102</v>
      </c>
      <c r="C61" s="18">
        <v>0</v>
      </c>
      <c r="D61" s="15">
        <v>0</v>
      </c>
      <c r="E61" s="255">
        <v>1</v>
      </c>
      <c r="F61" s="43">
        <f t="shared" si="1"/>
        <v>0</v>
      </c>
      <c r="G61" s="15">
        <v>0</v>
      </c>
      <c r="H61" s="16">
        <v>1</v>
      </c>
      <c r="I61" s="17">
        <f t="shared" si="2"/>
        <v>0</v>
      </c>
      <c r="J61" s="52">
        <f>+F61+C61</f>
        <v>0</v>
      </c>
    </row>
    <row r="62" spans="1:10">
      <c r="A62" s="316"/>
      <c r="B62" s="151" t="s">
        <v>103</v>
      </c>
      <c r="C62" s="18">
        <v>33000</v>
      </c>
      <c r="D62" s="15">
        <v>0</v>
      </c>
      <c r="E62" s="255">
        <v>1</v>
      </c>
      <c r="F62" s="43">
        <f t="shared" si="1"/>
        <v>0</v>
      </c>
      <c r="G62" s="15">
        <v>0</v>
      </c>
      <c r="H62" s="16">
        <v>1</v>
      </c>
      <c r="I62" s="17">
        <f t="shared" si="2"/>
        <v>0</v>
      </c>
      <c r="J62" s="52">
        <f t="shared" ref="J62:J63" si="6">+F62+C62</f>
        <v>33000</v>
      </c>
    </row>
    <row r="63" spans="1:10">
      <c r="A63" s="316"/>
      <c r="B63" s="151" t="s">
        <v>104</v>
      </c>
      <c r="C63" s="18">
        <v>0</v>
      </c>
      <c r="D63" s="15">
        <v>0</v>
      </c>
      <c r="E63" s="255">
        <v>1</v>
      </c>
      <c r="F63" s="43">
        <f t="shared" si="1"/>
        <v>0</v>
      </c>
      <c r="G63" s="15">
        <v>0</v>
      </c>
      <c r="H63" s="16">
        <v>1</v>
      </c>
      <c r="I63" s="17">
        <f t="shared" si="2"/>
        <v>0</v>
      </c>
      <c r="J63" s="52">
        <f t="shared" si="6"/>
        <v>0</v>
      </c>
    </row>
    <row r="64" spans="1:10">
      <c r="A64" s="316"/>
      <c r="B64" s="150" t="s">
        <v>24</v>
      </c>
      <c r="C64" s="314"/>
      <c r="D64" s="314"/>
      <c r="E64" s="314"/>
      <c r="F64" s="314"/>
      <c r="G64" s="314"/>
      <c r="H64" s="314"/>
      <c r="I64" s="314"/>
      <c r="J64" s="315"/>
    </row>
    <row r="65" spans="1:10">
      <c r="A65" s="316"/>
      <c r="B65" s="151" t="s">
        <v>187</v>
      </c>
      <c r="C65" s="18">
        <v>1000000</v>
      </c>
      <c r="D65" s="15">
        <v>0</v>
      </c>
      <c r="E65" s="255">
        <v>1</v>
      </c>
      <c r="F65" s="43"/>
      <c r="G65" s="144"/>
      <c r="H65" s="144"/>
      <c r="I65" s="144"/>
      <c r="J65" s="52">
        <f>+F65+C65</f>
        <v>1000000</v>
      </c>
    </row>
    <row r="66" spans="1:10">
      <c r="A66" s="316"/>
      <c r="B66" s="151" t="s">
        <v>105</v>
      </c>
      <c r="C66" s="18">
        <v>548000</v>
      </c>
      <c r="D66" s="15">
        <v>0</v>
      </c>
      <c r="E66" s="255">
        <v>1</v>
      </c>
      <c r="F66" s="43">
        <f t="shared" si="1"/>
        <v>0</v>
      </c>
      <c r="G66" s="15">
        <v>0</v>
      </c>
      <c r="H66" s="16">
        <v>1</v>
      </c>
      <c r="I66" s="17">
        <f t="shared" si="2"/>
        <v>0</v>
      </c>
      <c r="J66" s="52">
        <f t="shared" ref="J66:J70" si="7">+F66+C66</f>
        <v>548000</v>
      </c>
    </row>
    <row r="67" spans="1:10">
      <c r="A67" s="316"/>
      <c r="B67" s="151" t="s">
        <v>106</v>
      </c>
      <c r="C67" s="18">
        <v>0</v>
      </c>
      <c r="D67" s="15">
        <v>0</v>
      </c>
      <c r="E67" s="255">
        <v>1</v>
      </c>
      <c r="F67" s="43">
        <f t="shared" si="1"/>
        <v>0</v>
      </c>
      <c r="G67" s="15">
        <v>0</v>
      </c>
      <c r="H67" s="16">
        <v>1</v>
      </c>
      <c r="I67" s="17">
        <f t="shared" si="2"/>
        <v>0</v>
      </c>
      <c r="J67" s="52">
        <f t="shared" si="7"/>
        <v>0</v>
      </c>
    </row>
    <row r="68" spans="1:10">
      <c r="A68" s="316"/>
      <c r="B68" s="151" t="s">
        <v>60</v>
      </c>
      <c r="C68" s="18">
        <v>632000</v>
      </c>
      <c r="D68" s="15">
        <v>0</v>
      </c>
      <c r="E68" s="255">
        <v>1</v>
      </c>
      <c r="F68" s="43">
        <f t="shared" si="1"/>
        <v>0</v>
      </c>
      <c r="G68" s="15">
        <v>0</v>
      </c>
      <c r="H68" s="16">
        <v>1</v>
      </c>
      <c r="I68" s="17">
        <f t="shared" si="2"/>
        <v>0</v>
      </c>
      <c r="J68" s="52">
        <f t="shared" si="7"/>
        <v>632000</v>
      </c>
    </row>
    <row r="69" spans="1:10">
      <c r="A69" s="316"/>
      <c r="B69" s="151" t="s">
        <v>107</v>
      </c>
      <c r="C69" s="18">
        <v>0</v>
      </c>
      <c r="D69" s="15">
        <v>0</v>
      </c>
      <c r="E69" s="255">
        <v>1</v>
      </c>
      <c r="F69" s="43">
        <f t="shared" si="1"/>
        <v>0</v>
      </c>
      <c r="G69" s="15">
        <v>0</v>
      </c>
      <c r="H69" s="16">
        <v>1</v>
      </c>
      <c r="I69" s="17">
        <f t="shared" si="2"/>
        <v>0</v>
      </c>
      <c r="J69" s="52">
        <f t="shared" si="7"/>
        <v>0</v>
      </c>
    </row>
    <row r="70" spans="1:10">
      <c r="A70" s="316"/>
      <c r="B70" s="156" t="s">
        <v>72</v>
      </c>
      <c r="C70" s="18">
        <v>0</v>
      </c>
      <c r="D70" s="15">
        <v>0</v>
      </c>
      <c r="E70" s="255">
        <v>1</v>
      </c>
      <c r="F70" s="43">
        <f t="shared" si="1"/>
        <v>0</v>
      </c>
      <c r="G70" s="15">
        <v>0</v>
      </c>
      <c r="H70" s="16">
        <v>1</v>
      </c>
      <c r="I70" s="17">
        <f>G70*H70</f>
        <v>0</v>
      </c>
      <c r="J70" s="52">
        <f t="shared" si="7"/>
        <v>0</v>
      </c>
    </row>
    <row r="71" spans="1:10">
      <c r="A71" s="316"/>
      <c r="B71" s="150" t="s">
        <v>61</v>
      </c>
      <c r="C71" s="314"/>
      <c r="D71" s="314"/>
      <c r="E71" s="314"/>
      <c r="F71" s="314"/>
      <c r="G71" s="314"/>
      <c r="H71" s="314"/>
      <c r="I71" s="314"/>
      <c r="J71" s="315"/>
    </row>
    <row r="72" spans="1:10">
      <c r="A72" s="316"/>
      <c r="B72" s="151" t="s">
        <v>108</v>
      </c>
      <c r="C72" s="18">
        <v>0</v>
      </c>
      <c r="D72" s="15">
        <v>0</v>
      </c>
      <c r="E72" s="255">
        <v>1</v>
      </c>
      <c r="F72" s="43">
        <f t="shared" si="1"/>
        <v>0</v>
      </c>
      <c r="G72" s="15">
        <v>0</v>
      </c>
      <c r="H72" s="16">
        <v>1</v>
      </c>
      <c r="I72" s="17">
        <f t="shared" si="2"/>
        <v>0</v>
      </c>
      <c r="J72" s="52">
        <f>+F72+C72</f>
        <v>0</v>
      </c>
    </row>
    <row r="73" spans="1:10">
      <c r="A73" s="316"/>
      <c r="B73" s="151" t="s">
        <v>109</v>
      </c>
      <c r="C73" s="18">
        <v>0</v>
      </c>
      <c r="D73" s="15">
        <v>0</v>
      </c>
      <c r="E73" s="255">
        <v>1</v>
      </c>
      <c r="F73" s="43">
        <f t="shared" si="1"/>
        <v>0</v>
      </c>
      <c r="G73" s="15">
        <v>0</v>
      </c>
      <c r="H73" s="16">
        <v>1</v>
      </c>
      <c r="I73" s="17">
        <f t="shared" si="2"/>
        <v>0</v>
      </c>
      <c r="J73" s="52">
        <f t="shared" ref="J73:J75" si="8">+F73+C73</f>
        <v>0</v>
      </c>
    </row>
    <row r="74" spans="1:10">
      <c r="A74" s="316"/>
      <c r="B74" s="151" t="s">
        <v>110</v>
      </c>
      <c r="C74" s="18">
        <v>0</v>
      </c>
      <c r="D74" s="15">
        <v>0</v>
      </c>
      <c r="E74" s="255">
        <v>1</v>
      </c>
      <c r="F74" s="43">
        <f t="shared" si="1"/>
        <v>0</v>
      </c>
      <c r="G74" s="15">
        <v>0</v>
      </c>
      <c r="H74" s="16">
        <v>1</v>
      </c>
      <c r="I74" s="17">
        <f t="shared" si="2"/>
        <v>0</v>
      </c>
      <c r="J74" s="52">
        <f t="shared" si="8"/>
        <v>0</v>
      </c>
    </row>
    <row r="75" spans="1:10">
      <c r="A75" s="316"/>
      <c r="B75" s="151" t="s">
        <v>58</v>
      </c>
      <c r="C75" s="18">
        <v>0</v>
      </c>
      <c r="D75" s="15">
        <v>0</v>
      </c>
      <c r="E75" s="255">
        <v>1</v>
      </c>
      <c r="F75" s="43">
        <f t="shared" si="1"/>
        <v>0</v>
      </c>
      <c r="G75" s="15">
        <v>0</v>
      </c>
      <c r="H75" s="16">
        <v>1</v>
      </c>
      <c r="I75" s="17">
        <f t="shared" si="2"/>
        <v>0</v>
      </c>
      <c r="J75" s="52">
        <f t="shared" si="8"/>
        <v>0</v>
      </c>
    </row>
    <row r="76" spans="1:10">
      <c r="A76" s="316"/>
      <c r="B76" s="150" t="s">
        <v>62</v>
      </c>
      <c r="C76" s="314"/>
      <c r="D76" s="314"/>
      <c r="E76" s="314"/>
      <c r="F76" s="314"/>
      <c r="G76" s="314"/>
      <c r="H76" s="314"/>
      <c r="I76" s="314"/>
      <c r="J76" s="315"/>
    </row>
    <row r="77" spans="1:10">
      <c r="A77" s="316"/>
      <c r="B77" s="156" t="s">
        <v>188</v>
      </c>
      <c r="C77" s="65">
        <v>150000</v>
      </c>
      <c r="D77" s="65"/>
      <c r="E77" s="65"/>
      <c r="F77" s="43"/>
      <c r="G77" s="144"/>
      <c r="H77" s="144"/>
      <c r="I77" s="144"/>
      <c r="J77" s="52">
        <f>+F77+C77</f>
        <v>150000</v>
      </c>
    </row>
    <row r="78" spans="1:10">
      <c r="A78" s="316"/>
      <c r="B78" s="156" t="s">
        <v>189</v>
      </c>
      <c r="C78" s="65"/>
      <c r="D78" s="15">
        <v>7000</v>
      </c>
      <c r="E78" s="255">
        <f>+'Ap. 2 Ingresos C. Benef.'!B26</f>
        <v>83</v>
      </c>
      <c r="F78" s="43">
        <f t="shared" ref="F78:F93" si="9">D78*E78</f>
        <v>581000</v>
      </c>
      <c r="G78" s="15">
        <v>0</v>
      </c>
      <c r="H78" s="16">
        <v>1</v>
      </c>
      <c r="I78" s="17">
        <f t="shared" ref="I78:I83" si="10">G78*H78</f>
        <v>0</v>
      </c>
      <c r="J78" s="52">
        <f>+F78+C78</f>
        <v>581000</v>
      </c>
    </row>
    <row r="79" spans="1:10">
      <c r="A79" s="316"/>
      <c r="B79" s="150" t="s">
        <v>63</v>
      </c>
      <c r="C79" s="314"/>
      <c r="D79" s="314"/>
      <c r="E79" s="314"/>
      <c r="F79" s="314"/>
      <c r="G79" s="314"/>
      <c r="H79" s="314"/>
      <c r="I79" s="314"/>
      <c r="J79" s="315"/>
    </row>
    <row r="80" spans="1:10">
      <c r="A80" s="316"/>
      <c r="B80" s="151" t="s">
        <v>111</v>
      </c>
      <c r="C80" s="18">
        <v>0</v>
      </c>
      <c r="D80" s="15">
        <v>0</v>
      </c>
      <c r="E80" s="255">
        <v>1</v>
      </c>
      <c r="F80" s="43">
        <f t="shared" si="9"/>
        <v>0</v>
      </c>
      <c r="G80" s="15">
        <v>0</v>
      </c>
      <c r="H80" s="16">
        <v>1</v>
      </c>
      <c r="I80" s="17">
        <f t="shared" si="10"/>
        <v>0</v>
      </c>
      <c r="J80" s="52">
        <f>+F80+C80</f>
        <v>0</v>
      </c>
    </row>
    <row r="81" spans="1:10">
      <c r="A81" s="316"/>
      <c r="B81" s="151" t="s">
        <v>64</v>
      </c>
      <c r="C81" s="18">
        <v>0</v>
      </c>
      <c r="D81" s="15">
        <v>0</v>
      </c>
      <c r="E81" s="255">
        <v>1</v>
      </c>
      <c r="F81" s="43">
        <f t="shared" si="9"/>
        <v>0</v>
      </c>
      <c r="G81" s="15">
        <v>0</v>
      </c>
      <c r="H81" s="16">
        <v>1</v>
      </c>
      <c r="I81" s="17">
        <f t="shared" si="10"/>
        <v>0</v>
      </c>
      <c r="J81" s="52">
        <f t="shared" ref="J81:J83" si="11">+F81+C81</f>
        <v>0</v>
      </c>
    </row>
    <row r="82" spans="1:10">
      <c r="A82" s="316"/>
      <c r="B82" s="151" t="s">
        <v>76</v>
      </c>
      <c r="C82" s="18">
        <v>0</v>
      </c>
      <c r="D82" s="15">
        <v>0</v>
      </c>
      <c r="E82" s="255">
        <v>1</v>
      </c>
      <c r="F82" s="43">
        <f t="shared" si="9"/>
        <v>0</v>
      </c>
      <c r="G82" s="15">
        <v>0</v>
      </c>
      <c r="H82" s="16">
        <v>1</v>
      </c>
      <c r="I82" s="17">
        <f t="shared" si="10"/>
        <v>0</v>
      </c>
      <c r="J82" s="52">
        <f t="shared" si="11"/>
        <v>0</v>
      </c>
    </row>
    <row r="83" spans="1:10">
      <c r="A83" s="316"/>
      <c r="B83" s="156" t="s">
        <v>112</v>
      </c>
      <c r="C83" s="18">
        <v>0</v>
      </c>
      <c r="D83" s="15">
        <v>0</v>
      </c>
      <c r="E83" s="255">
        <v>1</v>
      </c>
      <c r="F83" s="43">
        <f t="shared" si="9"/>
        <v>0</v>
      </c>
      <c r="G83" s="15">
        <v>0</v>
      </c>
      <c r="H83" s="16">
        <v>1</v>
      </c>
      <c r="I83" s="17">
        <f t="shared" si="10"/>
        <v>0</v>
      </c>
      <c r="J83" s="52">
        <f t="shared" si="11"/>
        <v>0</v>
      </c>
    </row>
    <row r="84" spans="1:10">
      <c r="A84" s="316"/>
      <c r="B84" s="150" t="s">
        <v>65</v>
      </c>
      <c r="C84" s="314"/>
      <c r="D84" s="314"/>
      <c r="E84" s="314"/>
      <c r="F84" s="314"/>
      <c r="G84" s="314"/>
      <c r="H84" s="314"/>
      <c r="I84" s="314"/>
      <c r="J84" s="315"/>
    </row>
    <row r="85" spans="1:10">
      <c r="A85" s="316"/>
      <c r="B85" s="156" t="s">
        <v>113</v>
      </c>
      <c r="C85" s="18">
        <v>400000</v>
      </c>
      <c r="D85" s="15">
        <v>0</v>
      </c>
      <c r="E85" s="255">
        <v>1</v>
      </c>
      <c r="F85" s="43">
        <f t="shared" ref="F85" si="12">D85*E85</f>
        <v>0</v>
      </c>
      <c r="G85" s="15">
        <v>0</v>
      </c>
      <c r="H85" s="16">
        <v>1</v>
      </c>
      <c r="I85" s="17">
        <f t="shared" ref="I85" si="13">G85*H85</f>
        <v>0</v>
      </c>
      <c r="J85" s="52">
        <f>+F85+C85</f>
        <v>400000</v>
      </c>
    </row>
    <row r="86" spans="1:10">
      <c r="A86" s="316"/>
      <c r="B86" s="156" t="s">
        <v>114</v>
      </c>
      <c r="C86" s="18">
        <v>0</v>
      </c>
      <c r="D86" s="15">
        <v>0</v>
      </c>
      <c r="E86" s="255">
        <v>1</v>
      </c>
      <c r="F86" s="43">
        <f t="shared" ref="F86" si="14">D86*E86</f>
        <v>0</v>
      </c>
      <c r="G86" s="15">
        <v>0</v>
      </c>
      <c r="H86" s="16">
        <v>1</v>
      </c>
      <c r="I86" s="17">
        <f t="shared" ref="I86" si="15">G86*H86</f>
        <v>0</v>
      </c>
      <c r="J86" s="52">
        <f>+F86+C86</f>
        <v>0</v>
      </c>
    </row>
    <row r="87" spans="1:10">
      <c r="A87" s="316"/>
      <c r="B87" s="157" t="s">
        <v>67</v>
      </c>
      <c r="C87" s="40">
        <f>SUM(C88:C93)</f>
        <v>1750000</v>
      </c>
      <c r="D87" s="41"/>
      <c r="E87" s="41"/>
      <c r="F87" s="40">
        <f>SUM(F88:F93)</f>
        <v>0</v>
      </c>
      <c r="G87" s="41"/>
      <c r="H87" s="41"/>
      <c r="I87" s="40">
        <f>SUM(I88:I93)</f>
        <v>0</v>
      </c>
      <c r="J87" s="40">
        <f>+F87+C87</f>
        <v>1750000</v>
      </c>
    </row>
    <row r="88" spans="1:10">
      <c r="A88" s="316"/>
      <c r="B88" s="265" t="s">
        <v>68</v>
      </c>
      <c r="C88" s="18">
        <v>800000</v>
      </c>
      <c r="D88" s="15">
        <v>0</v>
      </c>
      <c r="E88" s="255">
        <v>1</v>
      </c>
      <c r="F88" s="43">
        <f t="shared" ref="F88" si="16">D88*E88</f>
        <v>0</v>
      </c>
      <c r="G88" s="19">
        <v>0</v>
      </c>
      <c r="H88" s="20">
        <v>1</v>
      </c>
      <c r="I88" s="21">
        <f>G88*H88</f>
        <v>0</v>
      </c>
      <c r="J88" s="52">
        <f>+F88+C88</f>
        <v>800000</v>
      </c>
    </row>
    <row r="89" spans="1:10">
      <c r="A89" s="316"/>
      <c r="B89" s="265" t="s">
        <v>186</v>
      </c>
      <c r="C89" s="18">
        <v>500000</v>
      </c>
      <c r="D89" s="15">
        <v>0</v>
      </c>
      <c r="E89" s="255">
        <v>1</v>
      </c>
      <c r="F89" s="43"/>
      <c r="G89" s="19"/>
      <c r="H89" s="20"/>
      <c r="I89" s="21"/>
      <c r="J89" s="52">
        <f t="shared" ref="J89:J93" si="17">+F89+C89</f>
        <v>500000</v>
      </c>
    </row>
    <row r="90" spans="1:10">
      <c r="A90" s="316"/>
      <c r="B90" s="265" t="s">
        <v>115</v>
      </c>
      <c r="C90" s="18"/>
      <c r="D90" s="15">
        <v>0</v>
      </c>
      <c r="E90" s="255">
        <v>1</v>
      </c>
      <c r="F90" s="43">
        <f t="shared" si="9"/>
        <v>0</v>
      </c>
      <c r="G90" s="19">
        <v>0</v>
      </c>
      <c r="H90" s="20">
        <v>1</v>
      </c>
      <c r="I90" s="21">
        <f>G90*H90</f>
        <v>0</v>
      </c>
      <c r="J90" s="52">
        <f t="shared" si="17"/>
        <v>0</v>
      </c>
    </row>
    <row r="91" spans="1:10">
      <c r="A91" s="316"/>
      <c r="B91" s="265" t="s">
        <v>69</v>
      </c>
      <c r="C91" s="18">
        <v>450000</v>
      </c>
      <c r="D91" s="15">
        <v>0</v>
      </c>
      <c r="E91" s="255">
        <v>1</v>
      </c>
      <c r="F91" s="43">
        <f t="shared" si="9"/>
        <v>0</v>
      </c>
      <c r="G91" s="19">
        <v>0</v>
      </c>
      <c r="H91" s="20">
        <v>1</v>
      </c>
      <c r="I91" s="21">
        <f>G91*H91</f>
        <v>0</v>
      </c>
      <c r="J91" s="52">
        <f t="shared" si="17"/>
        <v>450000</v>
      </c>
    </row>
    <row r="92" spans="1:10">
      <c r="A92" s="316"/>
      <c r="B92" s="265" t="s">
        <v>70</v>
      </c>
      <c r="C92" s="18"/>
      <c r="D92" s="15">
        <v>0</v>
      </c>
      <c r="E92" s="255">
        <v>1</v>
      </c>
      <c r="F92" s="43">
        <f t="shared" si="9"/>
        <v>0</v>
      </c>
      <c r="G92" s="19">
        <v>0</v>
      </c>
      <c r="H92" s="20">
        <v>1</v>
      </c>
      <c r="I92" s="21">
        <f>G92*H92</f>
        <v>0</v>
      </c>
      <c r="J92" s="52">
        <f t="shared" si="17"/>
        <v>0</v>
      </c>
    </row>
    <row r="93" spans="1:10">
      <c r="A93" s="316"/>
      <c r="B93" s="265" t="s">
        <v>71</v>
      </c>
      <c r="C93" s="18"/>
      <c r="D93" s="15">
        <v>0</v>
      </c>
      <c r="E93" s="255">
        <v>1</v>
      </c>
      <c r="F93" s="43">
        <f t="shared" si="9"/>
        <v>0</v>
      </c>
      <c r="G93" s="19">
        <v>0</v>
      </c>
      <c r="H93" s="20">
        <v>1</v>
      </c>
      <c r="I93" s="21">
        <f>G93*H93</f>
        <v>0</v>
      </c>
      <c r="J93" s="52">
        <f t="shared" si="17"/>
        <v>0</v>
      </c>
    </row>
    <row r="94" spans="1:10" s="46" customFormat="1" ht="21" thickBot="1">
      <c r="A94" s="317"/>
      <c r="B94" s="158" t="s">
        <v>1</v>
      </c>
      <c r="C94" s="44">
        <f>SUM(C87+C19+C7)</f>
        <v>50652592.700000003</v>
      </c>
      <c r="D94" s="45"/>
      <c r="E94" s="45"/>
      <c r="F94" s="44">
        <f>SUM(F87+F19+F7)</f>
        <v>624000</v>
      </c>
      <c r="G94" s="45"/>
      <c r="H94" s="45"/>
      <c r="I94" s="44" t="e">
        <f>SUM(I87+I19+I7)</f>
        <v>#REF!</v>
      </c>
      <c r="J94" s="44">
        <f>SUM(J87+J19+J7)</f>
        <v>51276592.700000003</v>
      </c>
    </row>
  </sheetData>
  <sheetProtection selectLockedCells="1" selectUnlockedCells="1"/>
  <mergeCells count="18">
    <mergeCell ref="C20:J20"/>
    <mergeCell ref="C14:J14"/>
    <mergeCell ref="D5:F5"/>
    <mergeCell ref="J5:J6"/>
    <mergeCell ref="C8:J8"/>
    <mergeCell ref="C16:J16"/>
    <mergeCell ref="A7:A94"/>
    <mergeCell ref="C60:J60"/>
    <mergeCell ref="C52:J52"/>
    <mergeCell ref="C42:J42"/>
    <mergeCell ref="C30:J30"/>
    <mergeCell ref="C84:J84"/>
    <mergeCell ref="C79:J79"/>
    <mergeCell ref="C76:J76"/>
    <mergeCell ref="C71:J71"/>
    <mergeCell ref="C64:J64"/>
    <mergeCell ref="C27:J27"/>
    <mergeCell ref="C23:J23"/>
  </mergeCells>
  <phoneticPr fontId="0" type="noConversion"/>
  <hyperlinks>
    <hyperlink ref="B43:B51" location="'INFO-CONS'!A1" display="Electricidad"/>
    <hyperlink ref="B53:B59" location="'INFO-MANT'!A1" display="Mantenimiento y Reparaciones de Edificaciones (Exteriores e interiores)"/>
    <hyperlink ref="B9:B13" location="'INFO-REM'!A1" display="Sueldos (Personal Estable)"/>
    <hyperlink ref="B88:B93" location="'INFO-ACT'!A1" display="Mobiliario y Otros"/>
  </hyperlinks>
  <pageMargins left="0.86614173228346458" right="0.74803149606299213" top="0.55118110236220474" bottom="0.9055118110236221" header="0" footer="0"/>
  <pageSetup scale="70" fitToHeight="12" orientation="landscape" horizontalDpi="1200" verticalDpi="1200" r:id="rId1"/>
  <headerFooter alignWithMargins="0">
    <oddHeader>&amp;LSEPT - 2004&amp;CDIRECTIVA D.B.S.A.
ORDINARIO&amp;R02-BS/0307/02
pag &amp;P de &amp;N</oddHeader>
  </headerFooter>
  <ignoredErrors>
    <ignoredError sqref="C43:C51 C9 C12 C53:C59 E31" unlockedFormula="1"/>
    <ignoredError sqref="F87:I87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51"/>
  <sheetViews>
    <sheetView zoomScale="130" zoomScaleNormal="130" workbookViewId="0">
      <selection activeCell="C13" sqref="C13"/>
    </sheetView>
  </sheetViews>
  <sheetFormatPr baseColWidth="10" defaultColWidth="11.44140625" defaultRowHeight="13.8"/>
  <cols>
    <col min="1" max="1" width="74.6640625" style="29" bestFit="1" customWidth="1"/>
    <col min="2" max="2" width="20.5546875" style="29" customWidth="1"/>
    <col min="3" max="16384" width="11.44140625" style="27"/>
  </cols>
  <sheetData>
    <row r="1" spans="1:2">
      <c r="A1" s="324"/>
      <c r="B1" s="324"/>
    </row>
    <row r="2" spans="1:2">
      <c r="A2" s="324"/>
      <c r="B2" s="324"/>
    </row>
    <row r="3" spans="1:2">
      <c r="A3" s="325" t="s">
        <v>190</v>
      </c>
      <c r="B3" s="325"/>
    </row>
    <row r="4" spans="1:2">
      <c r="A4" s="28"/>
    </row>
    <row r="6" spans="1:2" ht="21.75" customHeight="1">
      <c r="A6" s="92" t="s">
        <v>191</v>
      </c>
      <c r="B6" s="93" t="s">
        <v>4</v>
      </c>
    </row>
    <row r="7" spans="1:2" ht="25.5" customHeight="1">
      <c r="A7" s="31" t="s">
        <v>181</v>
      </c>
      <c r="B7" s="32">
        <f>SUM(B18+B8)</f>
        <v>8160000</v>
      </c>
    </row>
    <row r="8" spans="1:2">
      <c r="A8" s="91" t="s">
        <v>75</v>
      </c>
      <c r="B8" s="89">
        <f>SUM(B9:B17)</f>
        <v>8160000</v>
      </c>
    </row>
    <row r="9" spans="1:2">
      <c r="A9" s="33" t="s">
        <v>152</v>
      </c>
      <c r="B9" s="15">
        <f>680000*12</f>
        <v>8160000</v>
      </c>
    </row>
    <row r="10" spans="1:2">
      <c r="A10" s="33" t="s">
        <v>34</v>
      </c>
      <c r="B10" s="15">
        <v>0</v>
      </c>
    </row>
    <row r="11" spans="1:2">
      <c r="A11" s="33" t="s">
        <v>77</v>
      </c>
      <c r="B11" s="15">
        <v>0</v>
      </c>
    </row>
    <row r="12" spans="1:2">
      <c r="A12" s="33" t="s">
        <v>78</v>
      </c>
      <c r="B12" s="15">
        <v>0</v>
      </c>
    </row>
    <row r="13" spans="1:2">
      <c r="A13" s="33" t="s">
        <v>79</v>
      </c>
      <c r="B13" s="15">
        <v>0</v>
      </c>
    </row>
    <row r="14" spans="1:2">
      <c r="A14" s="33" t="s">
        <v>8</v>
      </c>
      <c r="B14" s="15">
        <v>0</v>
      </c>
    </row>
    <row r="15" spans="1:2">
      <c r="A15" s="33" t="s">
        <v>116</v>
      </c>
      <c r="B15" s="15">
        <v>0</v>
      </c>
    </row>
    <row r="16" spans="1:2">
      <c r="A16" s="33" t="s">
        <v>117</v>
      </c>
      <c r="B16" s="15">
        <v>0</v>
      </c>
    </row>
    <row r="17" spans="1:2">
      <c r="A17" s="33" t="s">
        <v>118</v>
      </c>
      <c r="B17" s="15">
        <v>0</v>
      </c>
    </row>
    <row r="18" spans="1:2">
      <c r="A18" s="42" t="s">
        <v>36</v>
      </c>
      <c r="B18" s="89">
        <f>SUM(B49:B51,B39:B47,B34:B37,B31:B32,B26:B29,B24,B22,B20)</f>
        <v>0</v>
      </c>
    </row>
    <row r="19" spans="1:2">
      <c r="A19" s="322" t="s">
        <v>37</v>
      </c>
      <c r="B19" s="323"/>
    </row>
    <row r="20" spans="1:2">
      <c r="A20" s="33" t="s">
        <v>38</v>
      </c>
      <c r="B20" s="15">
        <v>0</v>
      </c>
    </row>
    <row r="21" spans="1:2">
      <c r="A21" s="322" t="s">
        <v>39</v>
      </c>
      <c r="B21" s="323"/>
    </row>
    <row r="22" spans="1:2">
      <c r="A22" s="33" t="s">
        <v>119</v>
      </c>
      <c r="B22" s="15">
        <v>0</v>
      </c>
    </row>
    <row r="23" spans="1:2">
      <c r="A23" s="322" t="s">
        <v>40</v>
      </c>
      <c r="B23" s="323"/>
    </row>
    <row r="24" spans="1:2" s="30" customFormat="1">
      <c r="A24" s="34" t="s">
        <v>41</v>
      </c>
      <c r="B24" s="35">
        <v>0</v>
      </c>
    </row>
    <row r="25" spans="1:2">
      <c r="A25" s="320" t="s">
        <v>63</v>
      </c>
      <c r="B25" s="321"/>
    </row>
    <row r="26" spans="1:2">
      <c r="A26" s="33" t="s">
        <v>111</v>
      </c>
      <c r="B26" s="15">
        <v>0</v>
      </c>
    </row>
    <row r="27" spans="1:2">
      <c r="A27" s="33" t="s">
        <v>64</v>
      </c>
      <c r="B27" s="15">
        <v>0</v>
      </c>
    </row>
    <row r="28" spans="1:2">
      <c r="A28" s="33" t="s">
        <v>76</v>
      </c>
      <c r="B28" s="15">
        <v>0</v>
      </c>
    </row>
    <row r="29" spans="1:2">
      <c r="A29" s="33" t="s">
        <v>112</v>
      </c>
      <c r="B29" s="15">
        <v>0</v>
      </c>
    </row>
    <row r="30" spans="1:2">
      <c r="A30" s="320" t="s">
        <v>65</v>
      </c>
      <c r="B30" s="321"/>
    </row>
    <row r="31" spans="1:2">
      <c r="A31" s="33" t="s">
        <v>123</v>
      </c>
      <c r="B31" s="15">
        <v>0</v>
      </c>
    </row>
    <row r="32" spans="1:2">
      <c r="A32" s="26" t="s">
        <v>124</v>
      </c>
      <c r="B32" s="15"/>
    </row>
    <row r="33" spans="1:2">
      <c r="A33" s="322" t="s">
        <v>42</v>
      </c>
      <c r="B33" s="323"/>
    </row>
    <row r="34" spans="1:2">
      <c r="A34" s="33" t="s">
        <v>43</v>
      </c>
      <c r="B34" s="15">
        <v>0</v>
      </c>
    </row>
    <row r="35" spans="1:2">
      <c r="A35" s="33" t="s">
        <v>44</v>
      </c>
      <c r="B35" s="15">
        <v>0</v>
      </c>
    </row>
    <row r="36" spans="1:2">
      <c r="A36" s="33" t="s">
        <v>125</v>
      </c>
      <c r="B36" s="15">
        <v>0</v>
      </c>
    </row>
    <row r="37" spans="1:2">
      <c r="A37" s="33" t="s">
        <v>46</v>
      </c>
      <c r="B37" s="15">
        <v>0</v>
      </c>
    </row>
    <row r="38" spans="1:2">
      <c r="A38" s="322" t="s">
        <v>47</v>
      </c>
      <c r="B38" s="323"/>
    </row>
    <row r="39" spans="1:2">
      <c r="A39" s="33" t="s">
        <v>5</v>
      </c>
      <c r="B39" s="15">
        <v>0</v>
      </c>
    </row>
    <row r="40" spans="1:2">
      <c r="A40" s="33" t="s">
        <v>6</v>
      </c>
      <c r="B40" s="15">
        <v>0</v>
      </c>
    </row>
    <row r="41" spans="1:2">
      <c r="A41" s="33" t="s">
        <v>7</v>
      </c>
      <c r="B41" s="15">
        <v>0</v>
      </c>
    </row>
    <row r="42" spans="1:2">
      <c r="A42" s="33" t="s">
        <v>49</v>
      </c>
      <c r="B42" s="15">
        <v>0</v>
      </c>
    </row>
    <row r="43" spans="1:2">
      <c r="A43" s="33" t="s">
        <v>50</v>
      </c>
      <c r="B43" s="15">
        <v>0</v>
      </c>
    </row>
    <row r="44" spans="1:2">
      <c r="A44" s="33" t="s">
        <v>51</v>
      </c>
      <c r="B44" s="15">
        <v>0</v>
      </c>
    </row>
    <row r="45" spans="1:2">
      <c r="A45" s="33" t="s">
        <v>52</v>
      </c>
      <c r="B45" s="15">
        <v>0</v>
      </c>
    </row>
    <row r="46" spans="1:2">
      <c r="A46" s="33" t="s">
        <v>53</v>
      </c>
      <c r="B46" s="15">
        <v>0</v>
      </c>
    </row>
    <row r="47" spans="1:2">
      <c r="A47" s="33" t="s">
        <v>120</v>
      </c>
      <c r="B47" s="15">
        <v>0</v>
      </c>
    </row>
    <row r="48" spans="1:2">
      <c r="A48" s="320" t="s">
        <v>59</v>
      </c>
      <c r="B48" s="321"/>
    </row>
    <row r="49" spans="1:2">
      <c r="A49" s="33" t="s">
        <v>122</v>
      </c>
      <c r="B49" s="15">
        <v>0</v>
      </c>
    </row>
    <row r="50" spans="1:2">
      <c r="A50" s="33" t="s">
        <v>121</v>
      </c>
      <c r="B50" s="15">
        <v>0</v>
      </c>
    </row>
    <row r="51" spans="1:2">
      <c r="A51" s="33" t="s">
        <v>104</v>
      </c>
      <c r="B51" s="15">
        <v>0</v>
      </c>
    </row>
  </sheetData>
  <mergeCells count="11">
    <mergeCell ref="A23:B23"/>
    <mergeCell ref="A1:B1"/>
    <mergeCell ref="A2:B2"/>
    <mergeCell ref="A3:B3"/>
    <mergeCell ref="A19:B19"/>
    <mergeCell ref="A21:B21"/>
    <mergeCell ref="A25:B25"/>
    <mergeCell ref="A30:B30"/>
    <mergeCell ref="A33:B33"/>
    <mergeCell ref="A38:B38"/>
    <mergeCell ref="A48:B48"/>
  </mergeCells>
  <pageMargins left="0.7" right="0.7" top="0.75" bottom="0.75" header="0.3" footer="0.3"/>
  <pageSetup paperSize="9" orientation="portrait" r:id="rId1"/>
  <ignoredErrors>
    <ignoredError sqref="B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7">
    <pageSetUpPr fitToPage="1"/>
  </sheetPr>
  <dimension ref="B1:IN10"/>
  <sheetViews>
    <sheetView showGridLines="0" zoomScale="110" zoomScaleNormal="110" zoomScaleSheetLayoutView="75" workbookViewId="0">
      <selection activeCell="E22" sqref="E22"/>
    </sheetView>
  </sheetViews>
  <sheetFormatPr baseColWidth="10" defaultColWidth="11.44140625" defaultRowHeight="13.2"/>
  <cols>
    <col min="1" max="1" width="11.44140625" style="137"/>
    <col min="2" max="2" width="25.6640625" style="137" customWidth="1"/>
    <col min="3" max="3" width="18.88671875" style="137" customWidth="1"/>
    <col min="4" max="4" width="11.109375" style="137" bestFit="1" customWidth="1"/>
    <col min="5" max="5" width="11.5546875" style="137" bestFit="1" customWidth="1"/>
    <col min="6" max="6" width="12.88671875" style="137" customWidth="1"/>
    <col min="7" max="7" width="12.33203125" style="137" customWidth="1"/>
    <col min="8" max="8" width="11.109375" style="137" bestFit="1" customWidth="1"/>
    <col min="9" max="10" width="11.5546875" style="137" bestFit="1" customWidth="1"/>
    <col min="11" max="16384" width="11.44140625" style="137"/>
  </cols>
  <sheetData>
    <row r="1" spans="2:248"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36"/>
      <c r="GE1" s="136"/>
      <c r="GF1" s="136"/>
      <c r="GG1" s="136"/>
      <c r="GH1" s="136"/>
      <c r="GI1" s="136"/>
      <c r="GJ1" s="136"/>
      <c r="GK1" s="136"/>
      <c r="GL1" s="136"/>
      <c r="GM1" s="136"/>
      <c r="GN1" s="136"/>
      <c r="GO1" s="136"/>
      <c r="GP1" s="136"/>
      <c r="GQ1" s="136"/>
      <c r="GR1" s="136"/>
      <c r="GS1" s="136"/>
      <c r="GT1" s="136"/>
      <c r="GU1" s="136"/>
      <c r="GV1" s="136"/>
      <c r="GW1" s="136"/>
      <c r="GX1" s="136"/>
      <c r="GY1" s="136"/>
      <c r="GZ1" s="136"/>
      <c r="HA1" s="136"/>
      <c r="HB1" s="136"/>
      <c r="HC1" s="136"/>
      <c r="HD1" s="136"/>
      <c r="HE1" s="136"/>
      <c r="HF1" s="136"/>
      <c r="HG1" s="136"/>
      <c r="HH1" s="136"/>
      <c r="HI1" s="136"/>
      <c r="HJ1" s="136"/>
      <c r="HK1" s="136"/>
      <c r="HL1" s="136"/>
      <c r="HM1" s="136"/>
      <c r="HN1" s="136"/>
      <c r="HO1" s="136"/>
      <c r="HP1" s="136"/>
      <c r="HQ1" s="136"/>
      <c r="HR1" s="136"/>
      <c r="HS1" s="136"/>
      <c r="HT1" s="136"/>
      <c r="HU1" s="136"/>
      <c r="HV1" s="136"/>
      <c r="HW1" s="136"/>
      <c r="HX1" s="136"/>
      <c r="HY1" s="136"/>
      <c r="HZ1" s="136"/>
      <c r="IA1" s="136"/>
      <c r="IB1" s="136"/>
      <c r="IC1" s="136"/>
      <c r="ID1" s="136"/>
      <c r="IE1" s="136"/>
      <c r="IF1" s="136"/>
      <c r="IG1" s="136"/>
      <c r="IH1" s="136"/>
      <c r="II1" s="136"/>
      <c r="IJ1" s="136"/>
      <c r="IK1" s="136"/>
      <c r="IL1" s="136"/>
      <c r="IM1" s="136"/>
      <c r="IN1" s="136"/>
    </row>
    <row r="2" spans="2:248"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136"/>
      <c r="DU2" s="136"/>
      <c r="DV2" s="136"/>
      <c r="DW2" s="136"/>
      <c r="DX2" s="136"/>
      <c r="DY2" s="136"/>
      <c r="DZ2" s="136"/>
      <c r="EA2" s="136"/>
      <c r="EB2" s="136"/>
      <c r="EC2" s="136"/>
      <c r="ED2" s="136"/>
      <c r="EE2" s="136"/>
      <c r="EF2" s="136"/>
      <c r="EG2" s="136"/>
      <c r="EH2" s="136"/>
      <c r="EI2" s="136"/>
      <c r="EJ2" s="136"/>
      <c r="EK2" s="136"/>
      <c r="EL2" s="136"/>
      <c r="EM2" s="136"/>
      <c r="EN2" s="136"/>
      <c r="EO2" s="136"/>
      <c r="EP2" s="136"/>
      <c r="EQ2" s="136"/>
      <c r="ER2" s="136"/>
      <c r="ES2" s="136"/>
      <c r="ET2" s="136"/>
      <c r="EU2" s="136"/>
      <c r="EV2" s="136"/>
      <c r="EW2" s="136"/>
      <c r="EX2" s="136"/>
      <c r="EY2" s="136"/>
      <c r="EZ2" s="136"/>
      <c r="FA2" s="136"/>
      <c r="FB2" s="136"/>
      <c r="FC2" s="136"/>
      <c r="FD2" s="136"/>
      <c r="FE2" s="136"/>
      <c r="FF2" s="136"/>
      <c r="FG2" s="136"/>
      <c r="FH2" s="136"/>
      <c r="FI2" s="136"/>
      <c r="FJ2" s="136"/>
      <c r="FK2" s="136"/>
      <c r="FL2" s="136"/>
      <c r="FM2" s="136"/>
      <c r="FN2" s="136"/>
      <c r="FO2" s="136"/>
      <c r="FP2" s="136"/>
      <c r="FQ2" s="136"/>
      <c r="FR2" s="136"/>
      <c r="FS2" s="136"/>
      <c r="FT2" s="136"/>
      <c r="FU2" s="136"/>
      <c r="FV2" s="136"/>
      <c r="FW2" s="136"/>
      <c r="FX2" s="136"/>
      <c r="FY2" s="136"/>
      <c r="FZ2" s="136"/>
      <c r="GA2" s="136"/>
      <c r="GB2" s="136"/>
      <c r="GC2" s="136"/>
      <c r="GD2" s="136"/>
      <c r="GE2" s="136"/>
      <c r="GF2" s="136"/>
      <c r="GG2" s="136"/>
      <c r="GH2" s="136"/>
      <c r="GI2" s="136"/>
      <c r="GJ2" s="136"/>
      <c r="GK2" s="136"/>
      <c r="GL2" s="136"/>
      <c r="GM2" s="136"/>
      <c r="GN2" s="136"/>
      <c r="GO2" s="136"/>
      <c r="GP2" s="136"/>
      <c r="GQ2" s="136"/>
      <c r="GR2" s="136"/>
      <c r="GS2" s="136"/>
      <c r="GT2" s="136"/>
      <c r="GU2" s="136"/>
      <c r="GV2" s="136"/>
      <c r="GW2" s="136"/>
      <c r="GX2" s="136"/>
      <c r="GY2" s="136"/>
      <c r="GZ2" s="136"/>
      <c r="HA2" s="136"/>
      <c r="HB2" s="136"/>
      <c r="HC2" s="136"/>
      <c r="HD2" s="136"/>
      <c r="HE2" s="136"/>
      <c r="HF2" s="136"/>
      <c r="HG2" s="136"/>
      <c r="HH2" s="136"/>
      <c r="HI2" s="136"/>
      <c r="HJ2" s="136"/>
      <c r="HK2" s="136"/>
      <c r="HL2" s="136"/>
      <c r="HM2" s="136"/>
      <c r="HN2" s="136"/>
      <c r="HO2" s="136"/>
      <c r="HP2" s="136"/>
      <c r="HQ2" s="136"/>
      <c r="HR2" s="136"/>
      <c r="HS2" s="136"/>
      <c r="HT2" s="136"/>
      <c r="HU2" s="136"/>
      <c r="HV2" s="136"/>
      <c r="HW2" s="136"/>
      <c r="HX2" s="136"/>
      <c r="HY2" s="136"/>
      <c r="HZ2" s="136"/>
      <c r="IA2" s="136"/>
      <c r="IB2" s="136"/>
      <c r="IC2" s="136"/>
      <c r="ID2" s="136"/>
      <c r="IE2" s="136"/>
      <c r="IF2" s="136"/>
      <c r="IG2" s="136"/>
      <c r="IH2" s="136"/>
      <c r="II2" s="136"/>
      <c r="IJ2" s="136"/>
      <c r="IK2" s="136"/>
      <c r="IL2" s="136"/>
      <c r="IM2" s="136"/>
      <c r="IN2" s="136"/>
    </row>
    <row r="3" spans="2:248" ht="26.25" customHeight="1">
      <c r="B3" s="329" t="s">
        <v>235</v>
      </c>
      <c r="C3" s="329"/>
      <c r="D3" s="329"/>
      <c r="E3" s="329"/>
      <c r="F3" s="329"/>
      <c r="G3" s="329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  <c r="II3" s="136"/>
      <c r="IJ3" s="136"/>
      <c r="IK3" s="136"/>
      <c r="IL3" s="136"/>
      <c r="IM3" s="136"/>
      <c r="IN3" s="136"/>
    </row>
    <row r="4" spans="2:248" ht="18.75" customHeight="1">
      <c r="B4" s="330" t="s">
        <v>159</v>
      </c>
      <c r="C4" s="330"/>
      <c r="D4" s="330"/>
      <c r="E4" s="330"/>
      <c r="F4" s="330"/>
      <c r="G4" s="330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</row>
    <row r="5" spans="2:248" ht="12" customHeight="1" thickBot="1">
      <c r="E5" s="141"/>
      <c r="F5" s="142"/>
      <c r="G5" s="143"/>
      <c r="H5" s="143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</row>
    <row r="6" spans="2:248" ht="13.5" customHeight="1" thickBot="1">
      <c r="B6" s="284" t="s">
        <v>17</v>
      </c>
      <c r="C6" s="286" t="s">
        <v>25</v>
      </c>
      <c r="D6" s="288" t="s">
        <v>197</v>
      </c>
      <c r="E6" s="289"/>
      <c r="F6" s="289"/>
      <c r="G6" s="290"/>
      <c r="H6" s="304" t="s">
        <v>198</v>
      </c>
      <c r="I6" s="305"/>
      <c r="J6" s="305"/>
      <c r="K6" s="306"/>
    </row>
    <row r="7" spans="2:248" ht="42" thickBot="1">
      <c r="B7" s="285"/>
      <c r="C7" s="287"/>
      <c r="D7" s="211" t="s">
        <v>209</v>
      </c>
      <c r="E7" s="208" t="s">
        <v>199</v>
      </c>
      <c r="F7" s="207" t="s">
        <v>237</v>
      </c>
      <c r="G7" s="274" t="s">
        <v>238</v>
      </c>
      <c r="H7" s="209" t="s">
        <v>209</v>
      </c>
      <c r="I7" s="206" t="s">
        <v>199</v>
      </c>
      <c r="J7" s="205" t="s">
        <v>239</v>
      </c>
      <c r="K7" s="275" t="s">
        <v>238</v>
      </c>
    </row>
    <row r="8" spans="2:248" ht="45" customHeight="1" thickBot="1">
      <c r="B8" s="326" t="s">
        <v>236</v>
      </c>
      <c r="C8" s="267" t="s">
        <v>206</v>
      </c>
      <c r="D8" s="218">
        <f>+'Ap. 2 Ingresos C. Benef.'!D14</f>
        <v>35000</v>
      </c>
      <c r="E8" s="219">
        <f>+'Ap. 2 Ingresos C. Benef.'!E14</f>
        <v>40000</v>
      </c>
      <c r="F8" s="219">
        <f>+'Ap. 2 Ingresos C. Benef.'!F14</f>
        <v>45000</v>
      </c>
      <c r="G8" s="220">
        <f>+'Ap. 2 Ingresos C. Benef.'!G14</f>
        <v>50000</v>
      </c>
      <c r="H8" s="268">
        <f t="shared" ref="H8:K10" si="0">+D8</f>
        <v>35000</v>
      </c>
      <c r="I8" s="219">
        <f t="shared" si="0"/>
        <v>40000</v>
      </c>
      <c r="J8" s="219">
        <f t="shared" si="0"/>
        <v>45000</v>
      </c>
      <c r="K8" s="220">
        <f t="shared" si="0"/>
        <v>50000</v>
      </c>
    </row>
    <row r="9" spans="2:248" ht="45" customHeight="1" thickBot="1">
      <c r="B9" s="327"/>
      <c r="C9" s="266" t="s">
        <v>207</v>
      </c>
      <c r="D9" s="225">
        <f>+'Ap. 2 Ingresos C. Benef.'!D17</f>
        <v>90000</v>
      </c>
      <c r="E9" s="162">
        <f>+'Ap. 2 Ingresos C. Benef.'!E17</f>
        <v>100000</v>
      </c>
      <c r="F9" s="162">
        <f>+'Ap. 2 Ingresos C. Benef.'!F17</f>
        <v>105000</v>
      </c>
      <c r="G9" s="226">
        <f>+'Ap. 2 Ingresos C. Benef.'!G17</f>
        <v>120000</v>
      </c>
      <c r="H9" s="216">
        <f t="shared" si="0"/>
        <v>90000</v>
      </c>
      <c r="I9" s="162">
        <f t="shared" si="0"/>
        <v>100000</v>
      </c>
      <c r="J9" s="162">
        <f t="shared" si="0"/>
        <v>105000</v>
      </c>
      <c r="K9" s="226">
        <f t="shared" si="0"/>
        <v>120000</v>
      </c>
    </row>
    <row r="10" spans="2:248" ht="45" customHeight="1" thickBot="1">
      <c r="B10" s="328"/>
      <c r="C10" s="269" t="s">
        <v>208</v>
      </c>
      <c r="D10" s="270">
        <f>+'Ap. 2 Ingresos C. Benef.'!D20</f>
        <v>40000</v>
      </c>
      <c r="E10" s="271">
        <f>+'Ap. 2 Ingresos C. Benef.'!E20</f>
        <v>45000</v>
      </c>
      <c r="F10" s="271">
        <f>+'Ap. 2 Ingresos C. Benef.'!F20</f>
        <v>50000</v>
      </c>
      <c r="G10" s="272">
        <f>+'Ap. 2 Ingresos C. Benef.'!G20</f>
        <v>55000</v>
      </c>
      <c r="H10" s="273">
        <f t="shared" si="0"/>
        <v>40000</v>
      </c>
      <c r="I10" s="271">
        <f t="shared" si="0"/>
        <v>45000</v>
      </c>
      <c r="J10" s="271">
        <f t="shared" si="0"/>
        <v>50000</v>
      </c>
      <c r="K10" s="272">
        <f t="shared" si="0"/>
        <v>55000</v>
      </c>
    </row>
  </sheetData>
  <sheetProtection selectLockedCells="1" selectUnlockedCells="1"/>
  <mergeCells count="9">
    <mergeCell ref="B8:B10"/>
    <mergeCell ref="B1:K1"/>
    <mergeCell ref="B2:K2"/>
    <mergeCell ref="B3:G3"/>
    <mergeCell ref="B4:G4"/>
    <mergeCell ref="B6:B7"/>
    <mergeCell ref="C6:C7"/>
    <mergeCell ref="D6:G6"/>
    <mergeCell ref="H6:K6"/>
  </mergeCells>
  <phoneticPr fontId="0" type="noConversion"/>
  <pageMargins left="0.75" right="0.75" top="1" bottom="1" header="0" footer="0"/>
  <pageSetup scale="73" fitToHeight="14" orientation="landscape" horizontalDpi="4294967294" r:id="rId1"/>
  <headerFooter alignWithMargins="0">
    <oddHeader>&amp;LSEPT - 2004&amp;CDIRECTIVA D.B.S.A.
ORDINARIA&amp;R02-BS0307/02
Pag &amp;P de &amp;N/</oddHeader>
  </headerFooter>
  <ignoredErrors>
    <ignoredError sqref="K8:K10 J8:J10 I8:I10 H8:H10 G8:G10 F8:F10 E8:E10 D8:D1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2:P20"/>
  <sheetViews>
    <sheetView workbookViewId="0">
      <selection activeCell="A2" sqref="A2:F2"/>
    </sheetView>
  </sheetViews>
  <sheetFormatPr baseColWidth="10" defaultColWidth="11.44140625" defaultRowHeight="13.2"/>
  <cols>
    <col min="1" max="1" width="5.5546875" style="27" customWidth="1"/>
    <col min="2" max="2" width="43" style="27" customWidth="1"/>
    <col min="3" max="3" width="29" style="27" customWidth="1"/>
    <col min="4" max="4" width="15.44140625" style="27" customWidth="1"/>
    <col min="5" max="5" width="17.33203125" style="27" bestFit="1" customWidth="1"/>
    <col min="6" max="6" width="16.6640625" style="27" customWidth="1"/>
    <col min="7" max="7" width="2.33203125" style="37" customWidth="1"/>
    <col min="8" max="8" width="25.44140625" style="27" customWidth="1"/>
    <col min="9" max="16384" width="11.44140625" style="27"/>
  </cols>
  <sheetData>
    <row r="2" spans="1:16" ht="24.75" customHeight="1">
      <c r="A2" s="331" t="s">
        <v>212</v>
      </c>
      <c r="B2" s="331"/>
      <c r="C2" s="331"/>
      <c r="D2" s="331"/>
      <c r="E2" s="331"/>
      <c r="F2" s="331"/>
      <c r="G2" s="66"/>
    </row>
    <row r="3" spans="1:16" ht="12.75" customHeight="1" thickBot="1">
      <c r="B3" s="66"/>
      <c r="C3" s="66"/>
      <c r="D3" s="66"/>
      <c r="E3" s="66"/>
      <c r="F3" s="66"/>
      <c r="G3" s="66"/>
    </row>
    <row r="4" spans="1:16" ht="51" customHeight="1" thickBot="1">
      <c r="A4" s="332" t="s">
        <v>155</v>
      </c>
      <c r="B4" s="332" t="s">
        <v>154</v>
      </c>
      <c r="C4" s="332" t="s">
        <v>150</v>
      </c>
      <c r="D4" s="337" t="s">
        <v>149</v>
      </c>
      <c r="E4" s="332" t="s">
        <v>126</v>
      </c>
      <c r="F4" s="56" t="s">
        <v>151</v>
      </c>
      <c r="G4" s="27"/>
      <c r="H4" s="79" t="s">
        <v>157</v>
      </c>
      <c r="I4" s="88">
        <f>A10</f>
        <v>5</v>
      </c>
      <c r="L4" s="73"/>
      <c r="M4" s="73"/>
      <c r="N4" s="73"/>
      <c r="O4" s="73"/>
      <c r="P4" s="73"/>
    </row>
    <row r="5" spans="1:16" ht="26.4">
      <c r="A5" s="332"/>
      <c r="B5" s="332"/>
      <c r="C5" s="332"/>
      <c r="D5" s="337"/>
      <c r="E5" s="332"/>
      <c r="F5" s="87">
        <v>1.0249999999999999</v>
      </c>
      <c r="G5" s="73"/>
      <c r="H5" s="85" t="s">
        <v>156</v>
      </c>
      <c r="I5" s="335">
        <f>H6*I4</f>
        <v>300000</v>
      </c>
      <c r="L5" s="252"/>
      <c r="M5" s="252"/>
      <c r="N5" s="253"/>
      <c r="O5" s="253"/>
      <c r="P5" s="73"/>
    </row>
    <row r="6" spans="1:16" ht="13.5" customHeight="1" thickBot="1">
      <c r="A6" s="76">
        <v>1</v>
      </c>
      <c r="B6" s="140" t="s">
        <v>217</v>
      </c>
      <c r="C6" s="140" t="s">
        <v>213</v>
      </c>
      <c r="D6" s="70">
        <v>542132</v>
      </c>
      <c r="E6" s="71">
        <f>D6*12</f>
        <v>6505584</v>
      </c>
      <c r="F6" s="71">
        <f>E6*F$5</f>
        <v>6668223.5999999996</v>
      </c>
      <c r="G6" s="74"/>
      <c r="H6" s="86">
        <v>60000</v>
      </c>
      <c r="I6" s="336"/>
      <c r="L6" s="252"/>
      <c r="M6" s="252"/>
      <c r="N6" s="253"/>
      <c r="O6" s="253"/>
      <c r="P6" s="73"/>
    </row>
    <row r="7" spans="1:16" ht="13.8">
      <c r="A7" s="76">
        <f>A6+1</f>
        <v>2</v>
      </c>
      <c r="B7" s="138" t="s">
        <v>216</v>
      </c>
      <c r="C7" s="138" t="s">
        <v>213</v>
      </c>
      <c r="D7" s="68">
        <v>562385</v>
      </c>
      <c r="E7" s="71">
        <f t="shared" ref="E7:E10" si="0">D7*12</f>
        <v>6748620</v>
      </c>
      <c r="F7" s="71">
        <f t="shared" ref="F7:F10" si="1">E7*F$5</f>
        <v>6917335.4999999991</v>
      </c>
      <c r="G7" s="69"/>
      <c r="H7" s="85" t="s">
        <v>129</v>
      </c>
      <c r="I7" s="335">
        <f>H8*I4</f>
        <v>50000</v>
      </c>
      <c r="L7" s="252"/>
      <c r="M7" s="252"/>
      <c r="N7" s="253"/>
      <c r="O7" s="253"/>
      <c r="P7" s="73"/>
    </row>
    <row r="8" spans="1:16" ht="14.4" thickBot="1">
      <c r="A8" s="76">
        <f t="shared" ref="A8:A10" si="2">A7+1</f>
        <v>3</v>
      </c>
      <c r="B8" s="138" t="s">
        <v>218</v>
      </c>
      <c r="C8" s="138" t="s">
        <v>213</v>
      </c>
      <c r="D8" s="68">
        <v>550000</v>
      </c>
      <c r="E8" s="71">
        <f t="shared" si="0"/>
        <v>6600000</v>
      </c>
      <c r="F8" s="71">
        <f t="shared" si="1"/>
        <v>6764999.9999999991</v>
      </c>
      <c r="G8" s="69"/>
      <c r="H8" s="86">
        <v>10000</v>
      </c>
      <c r="I8" s="336"/>
      <c r="L8" s="252"/>
      <c r="M8" s="252"/>
      <c r="N8" s="253"/>
      <c r="O8" s="253"/>
      <c r="P8" s="73"/>
    </row>
    <row r="9" spans="1:16">
      <c r="A9" s="76">
        <f t="shared" si="2"/>
        <v>4</v>
      </c>
      <c r="B9" s="67" t="s">
        <v>147</v>
      </c>
      <c r="C9" s="138" t="s">
        <v>214</v>
      </c>
      <c r="D9" s="68">
        <v>321456</v>
      </c>
      <c r="E9" s="71">
        <f t="shared" si="0"/>
        <v>3857472</v>
      </c>
      <c r="F9" s="71">
        <f t="shared" si="1"/>
        <v>3953908.8</v>
      </c>
      <c r="G9" s="69"/>
      <c r="H9" s="85" t="s">
        <v>127</v>
      </c>
      <c r="I9" s="335">
        <f>H10*I4</f>
        <v>900000</v>
      </c>
      <c r="L9" s="73"/>
      <c r="M9" s="73"/>
      <c r="N9" s="73"/>
      <c r="O9" s="73"/>
      <c r="P9" s="73"/>
    </row>
    <row r="10" spans="1:16" ht="13.8" thickBot="1">
      <c r="A10" s="76">
        <f t="shared" si="2"/>
        <v>5</v>
      </c>
      <c r="B10" s="67" t="s">
        <v>148</v>
      </c>
      <c r="C10" s="139" t="s">
        <v>215</v>
      </c>
      <c r="D10" s="82">
        <v>256376</v>
      </c>
      <c r="E10" s="83">
        <f t="shared" si="0"/>
        <v>3076512</v>
      </c>
      <c r="F10" s="83">
        <f t="shared" si="1"/>
        <v>3153424.8</v>
      </c>
      <c r="G10" s="69"/>
      <c r="H10" s="86">
        <v>180000</v>
      </c>
      <c r="I10" s="336"/>
      <c r="L10" s="73"/>
      <c r="M10" s="73"/>
      <c r="N10" s="73"/>
      <c r="O10" s="73"/>
      <c r="P10" s="73"/>
    </row>
    <row r="11" spans="1:16" ht="32.25" customHeight="1" thickBot="1">
      <c r="C11" s="333" t="s">
        <v>153</v>
      </c>
      <c r="D11" s="334"/>
      <c r="E11" s="334"/>
      <c r="F11" s="84">
        <f>SUM(F6:F10)</f>
        <v>27457892.699999999</v>
      </c>
      <c r="H11" s="81" t="s">
        <v>158</v>
      </c>
      <c r="I11" s="80">
        <f>SUM(I5:I10)</f>
        <v>1250000</v>
      </c>
      <c r="L11" s="73"/>
      <c r="M11" s="73"/>
      <c r="N11" s="73"/>
      <c r="O11" s="73"/>
      <c r="P11" s="73"/>
    </row>
    <row r="12" spans="1:16" ht="39.75" customHeight="1"/>
    <row r="13" spans="1:16" ht="22.5" customHeight="1">
      <c r="C13" s="63"/>
      <c r="D13" s="63"/>
      <c r="E13" s="63"/>
      <c r="F13" s="77"/>
    </row>
    <row r="14" spans="1:16" ht="22.5" customHeight="1">
      <c r="F14" s="37"/>
      <c r="G14" s="27"/>
    </row>
    <row r="15" spans="1:16" ht="30.75" customHeight="1">
      <c r="F15" s="37"/>
      <c r="G15" s="27"/>
    </row>
    <row r="16" spans="1:16" ht="12.75" customHeight="1">
      <c r="F16" s="37"/>
      <c r="G16" s="27"/>
    </row>
    <row r="17" spans="6:6" ht="12.75" customHeight="1">
      <c r="F17" s="60"/>
    </row>
    <row r="18" spans="6:6" ht="12.75" customHeight="1">
      <c r="F18" s="60"/>
    </row>
    <row r="19" spans="6:6" ht="12.75" customHeight="1">
      <c r="F19" s="60"/>
    </row>
    <row r="20" spans="6:6" ht="22.5" customHeight="1"/>
  </sheetData>
  <mergeCells count="10">
    <mergeCell ref="I5:I6"/>
    <mergeCell ref="I7:I8"/>
    <mergeCell ref="I9:I10"/>
    <mergeCell ref="D4:D5"/>
    <mergeCell ref="E4:E5"/>
    <mergeCell ref="A2:F2"/>
    <mergeCell ref="B4:B5"/>
    <mergeCell ref="C4:C5"/>
    <mergeCell ref="C11:E11"/>
    <mergeCell ref="A4:A5"/>
  </mergeCells>
  <hyperlinks>
    <hyperlink ref="A2:F2" location="'Ap. 3 Costos Directos'!A1" display="CENTRO DE COSTO:JARDÍN INFANTIL XXX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2:F15"/>
  <sheetViews>
    <sheetView zoomScale="110" zoomScaleNormal="110" workbookViewId="0">
      <selection activeCell="A2" sqref="A2:F3"/>
    </sheetView>
  </sheetViews>
  <sheetFormatPr baseColWidth="10" defaultColWidth="11.44140625" defaultRowHeight="13.8"/>
  <cols>
    <col min="1" max="1" width="11.44140625" style="183"/>
    <col min="2" max="2" width="35" style="183" customWidth="1"/>
    <col min="3" max="3" width="24.44140625" style="183" customWidth="1"/>
    <col min="4" max="4" width="25.33203125" style="183" customWidth="1"/>
    <col min="5" max="5" width="26.33203125" style="183" customWidth="1"/>
    <col min="6" max="6" width="21.44140625" style="183" customWidth="1"/>
    <col min="7" max="16384" width="11.44140625" style="183"/>
  </cols>
  <sheetData>
    <row r="2" spans="1:6" ht="12" customHeight="1">
      <c r="A2" s="331" t="s">
        <v>195</v>
      </c>
      <c r="B2" s="331"/>
      <c r="C2" s="331"/>
      <c r="D2" s="331"/>
      <c r="E2" s="331"/>
      <c r="F2" s="331"/>
    </row>
    <row r="3" spans="1:6" ht="31.5" customHeight="1">
      <c r="A3" s="331"/>
      <c r="B3" s="331"/>
      <c r="C3" s="331"/>
      <c r="D3" s="331"/>
      <c r="E3" s="331"/>
      <c r="F3" s="331"/>
    </row>
    <row r="4" spans="1:6" ht="11.25" customHeight="1"/>
    <row r="5" spans="1:6" ht="25.5" customHeight="1">
      <c r="A5" s="339" t="s">
        <v>128</v>
      </c>
      <c r="B5" s="340"/>
      <c r="C5" s="257" t="s">
        <v>221</v>
      </c>
      <c r="D5" s="257" t="s">
        <v>223</v>
      </c>
      <c r="E5" s="257" t="s">
        <v>225</v>
      </c>
      <c r="F5" s="343" t="s">
        <v>175</v>
      </c>
    </row>
    <row r="6" spans="1:6" ht="25.5" customHeight="1">
      <c r="A6" s="341"/>
      <c r="B6" s="342"/>
      <c r="C6" s="112" t="s">
        <v>222</v>
      </c>
      <c r="D6" s="112" t="s">
        <v>224</v>
      </c>
      <c r="E6" s="258">
        <v>1.0249999999999999</v>
      </c>
      <c r="F6" s="344"/>
    </row>
    <row r="7" spans="1:6" s="261" customFormat="1" ht="20.100000000000001" customHeight="1">
      <c r="A7" s="338" t="s">
        <v>48</v>
      </c>
      <c r="B7" s="338"/>
      <c r="C7" s="259">
        <v>850000</v>
      </c>
      <c r="D7" s="259">
        <v>848000</v>
      </c>
      <c r="E7" s="259">
        <f>D7*E$6</f>
        <v>869199.99999999988</v>
      </c>
      <c r="F7" s="260">
        <f>MAX(C7,E7)</f>
        <v>869199.99999999988</v>
      </c>
    </row>
    <row r="8" spans="1:6" s="261" customFormat="1" ht="20.100000000000001" customHeight="1">
      <c r="A8" s="338" t="s">
        <v>5</v>
      </c>
      <c r="B8" s="338"/>
      <c r="C8" s="259">
        <v>630000</v>
      </c>
      <c r="D8" s="259">
        <v>995000</v>
      </c>
      <c r="E8" s="259">
        <f t="shared" ref="E8:E15" si="0">D8*E$6</f>
        <v>1019874.9999999999</v>
      </c>
      <c r="F8" s="260">
        <f t="shared" ref="F8:F15" si="1">MAX(C8,E8)</f>
        <v>1019874.9999999999</v>
      </c>
    </row>
    <row r="9" spans="1:6" s="261" customFormat="1" ht="20.100000000000001" customHeight="1">
      <c r="A9" s="338" t="s">
        <v>7</v>
      </c>
      <c r="B9" s="338"/>
      <c r="C9" s="259">
        <v>1350000</v>
      </c>
      <c r="D9" s="259">
        <v>1750000</v>
      </c>
      <c r="E9" s="259">
        <f t="shared" si="0"/>
        <v>1793749.9999999998</v>
      </c>
      <c r="F9" s="260">
        <f t="shared" si="1"/>
        <v>1793749.9999999998</v>
      </c>
    </row>
    <row r="10" spans="1:6" s="261" customFormat="1" ht="20.100000000000001" customHeight="1">
      <c r="A10" s="338" t="s">
        <v>49</v>
      </c>
      <c r="B10" s="338"/>
      <c r="C10" s="259">
        <v>25000</v>
      </c>
      <c r="D10" s="259">
        <v>12000</v>
      </c>
      <c r="E10" s="259">
        <f t="shared" si="0"/>
        <v>12299.999999999998</v>
      </c>
      <c r="F10" s="260">
        <f t="shared" si="1"/>
        <v>25000</v>
      </c>
    </row>
    <row r="11" spans="1:6" s="261" customFormat="1" ht="20.100000000000001" customHeight="1">
      <c r="A11" s="338" t="s">
        <v>50</v>
      </c>
      <c r="B11" s="338"/>
      <c r="C11" s="259">
        <v>380000</v>
      </c>
      <c r="D11" s="259">
        <v>395000</v>
      </c>
      <c r="E11" s="259">
        <f t="shared" si="0"/>
        <v>404874.99999999994</v>
      </c>
      <c r="F11" s="260">
        <f t="shared" si="1"/>
        <v>404874.99999999994</v>
      </c>
    </row>
    <row r="12" spans="1:6" s="261" customFormat="1" ht="20.100000000000001" customHeight="1">
      <c r="A12" s="338" t="s">
        <v>51</v>
      </c>
      <c r="B12" s="338"/>
      <c r="C12" s="259">
        <v>125000</v>
      </c>
      <c r="D12" s="259">
        <v>215000</v>
      </c>
      <c r="E12" s="259">
        <f t="shared" si="0"/>
        <v>220374.99999999997</v>
      </c>
      <c r="F12" s="260">
        <f t="shared" si="1"/>
        <v>220374.99999999997</v>
      </c>
    </row>
    <row r="13" spans="1:6" s="261" customFormat="1" ht="20.100000000000001" customHeight="1">
      <c r="A13" s="338" t="s">
        <v>52</v>
      </c>
      <c r="B13" s="338"/>
      <c r="C13" s="259">
        <v>410000</v>
      </c>
      <c r="D13" s="259">
        <v>450000</v>
      </c>
      <c r="E13" s="259">
        <f t="shared" si="0"/>
        <v>461249.99999999994</v>
      </c>
      <c r="F13" s="260">
        <f t="shared" si="1"/>
        <v>461249.99999999994</v>
      </c>
    </row>
    <row r="14" spans="1:6" s="261" customFormat="1" ht="20.100000000000001" customHeight="1">
      <c r="A14" s="338" t="s">
        <v>96</v>
      </c>
      <c r="B14" s="338"/>
      <c r="C14" s="259">
        <v>450000</v>
      </c>
      <c r="D14" s="259">
        <v>445000</v>
      </c>
      <c r="E14" s="259">
        <f t="shared" si="0"/>
        <v>456124.99999999994</v>
      </c>
      <c r="F14" s="260">
        <f t="shared" si="1"/>
        <v>456124.99999999994</v>
      </c>
    </row>
    <row r="15" spans="1:6" s="261" customFormat="1" ht="20.100000000000001" customHeight="1">
      <c r="A15" s="338" t="s">
        <v>97</v>
      </c>
      <c r="B15" s="338"/>
      <c r="C15" s="259">
        <v>250000</v>
      </c>
      <c r="D15" s="259">
        <v>250000</v>
      </c>
      <c r="E15" s="259">
        <f t="shared" si="0"/>
        <v>256249.99999999997</v>
      </c>
      <c r="F15" s="260">
        <f t="shared" si="1"/>
        <v>256249.99999999997</v>
      </c>
    </row>
  </sheetData>
  <mergeCells count="12">
    <mergeCell ref="A13:B13"/>
    <mergeCell ref="A14:B14"/>
    <mergeCell ref="A15:B15"/>
    <mergeCell ref="A2:F3"/>
    <mergeCell ref="A5:B6"/>
    <mergeCell ref="F5:F6"/>
    <mergeCell ref="A7:B7"/>
    <mergeCell ref="A8:B8"/>
    <mergeCell ref="A9:B9"/>
    <mergeCell ref="A10:B10"/>
    <mergeCell ref="A11:B11"/>
    <mergeCell ref="A12:B12"/>
  </mergeCells>
  <hyperlinks>
    <hyperlink ref="A2:F3" location="'Ap. 3 Costos Directos'!A1" display="JARDÍN INFANTIL XXX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2:K14"/>
  <sheetViews>
    <sheetView zoomScale="110" zoomScaleNormal="110" workbookViewId="0">
      <selection activeCell="A2" sqref="A2:F3"/>
    </sheetView>
  </sheetViews>
  <sheetFormatPr baseColWidth="10" defaultColWidth="11.44140625" defaultRowHeight="13.2"/>
  <cols>
    <col min="1" max="1" width="53" style="27" customWidth="1"/>
    <col min="2" max="2" width="39.33203125" style="27" customWidth="1"/>
    <col min="3" max="3" width="15.109375" style="27" customWidth="1"/>
    <col min="4" max="4" width="12.5546875" style="27" customWidth="1"/>
    <col min="5" max="5" width="15.109375" style="27" customWidth="1"/>
    <col min="6" max="6" width="23" style="27" customWidth="1"/>
    <col min="7" max="7" width="11.44140625" style="27"/>
    <col min="8" max="8" width="18.6640625" style="27" customWidth="1"/>
    <col min="9" max="16384" width="11.44140625" style="27"/>
  </cols>
  <sheetData>
    <row r="2" spans="1:11">
      <c r="A2" s="331" t="s">
        <v>195</v>
      </c>
      <c r="B2" s="331"/>
      <c r="C2" s="331"/>
      <c r="D2" s="331"/>
      <c r="E2" s="331"/>
      <c r="F2" s="331"/>
    </row>
    <row r="3" spans="1:11" s="94" customFormat="1">
      <c r="A3" s="331"/>
      <c r="B3" s="331"/>
      <c r="C3" s="331"/>
      <c r="D3" s="331"/>
      <c r="E3" s="331"/>
      <c r="F3" s="331"/>
    </row>
    <row r="4" spans="1:11" s="94" customFormat="1">
      <c r="A4" s="27"/>
      <c r="B4" s="27"/>
      <c r="C4" s="27"/>
      <c r="D4" s="27"/>
      <c r="E4" s="27"/>
      <c r="F4" s="27"/>
      <c r="G4" s="27"/>
    </row>
    <row r="5" spans="1:11" s="104" customFormat="1" ht="33" customHeight="1">
      <c r="A5" s="56" t="s">
        <v>160</v>
      </c>
      <c r="B5" s="56" t="s">
        <v>161</v>
      </c>
      <c r="C5" s="56" t="s">
        <v>135</v>
      </c>
      <c r="D5" s="57" t="s">
        <v>168</v>
      </c>
      <c r="E5" s="57" t="s">
        <v>167</v>
      </c>
      <c r="F5" s="56" t="s">
        <v>136</v>
      </c>
      <c r="H5" s="78" t="s">
        <v>166</v>
      </c>
    </row>
    <row r="6" spans="1:11" ht="21" customHeight="1">
      <c r="A6" s="131" t="s">
        <v>130</v>
      </c>
      <c r="B6" s="128" t="s">
        <v>226</v>
      </c>
      <c r="C6" s="96">
        <v>1</v>
      </c>
      <c r="D6" s="102">
        <f>7500000+1500000</f>
        <v>9000000</v>
      </c>
      <c r="E6" s="106">
        <f>D6*C6</f>
        <v>9000000</v>
      </c>
      <c r="F6" s="107"/>
      <c r="H6" s="105" t="s">
        <v>162</v>
      </c>
      <c r="J6" s="55"/>
      <c r="K6" s="55"/>
    </row>
    <row r="7" spans="1:11" ht="21" customHeight="1">
      <c r="A7" s="132" t="s">
        <v>228</v>
      </c>
      <c r="B7" s="129" t="s">
        <v>177</v>
      </c>
      <c r="C7" s="97">
        <v>2</v>
      </c>
      <c r="D7" s="103">
        <v>400000</v>
      </c>
      <c r="E7" s="106">
        <f t="shared" ref="E7:E12" si="0">D7*C7</f>
        <v>800000</v>
      </c>
      <c r="F7" s="107"/>
      <c r="H7" s="105" t="s">
        <v>163</v>
      </c>
      <c r="J7" s="55"/>
      <c r="K7" s="55"/>
    </row>
    <row r="8" spans="1:11" ht="21" customHeight="1">
      <c r="A8" s="132" t="s">
        <v>131</v>
      </c>
      <c r="B8" s="129" t="s">
        <v>227</v>
      </c>
      <c r="C8" s="97">
        <v>12</v>
      </c>
      <c r="D8" s="103">
        <v>150000</v>
      </c>
      <c r="E8" s="106">
        <f t="shared" si="0"/>
        <v>1800000</v>
      </c>
      <c r="F8" s="107"/>
      <c r="H8" s="105" t="s">
        <v>164</v>
      </c>
      <c r="J8" s="55"/>
      <c r="K8" s="55"/>
    </row>
    <row r="9" spans="1:11" ht="21" customHeight="1">
      <c r="A9" s="132" t="s">
        <v>132</v>
      </c>
      <c r="B9" s="129"/>
      <c r="C9" s="97"/>
      <c r="D9" s="103"/>
      <c r="E9" s="106">
        <f t="shared" si="0"/>
        <v>0</v>
      </c>
      <c r="F9" s="107"/>
      <c r="H9" s="105" t="s">
        <v>165</v>
      </c>
      <c r="J9" s="55"/>
      <c r="K9" s="55"/>
    </row>
    <row r="10" spans="1:11" ht="21" customHeight="1">
      <c r="A10" s="132" t="s">
        <v>133</v>
      </c>
      <c r="B10" s="129" t="s">
        <v>176</v>
      </c>
      <c r="C10" s="97">
        <v>2</v>
      </c>
      <c r="D10" s="103">
        <v>120000</v>
      </c>
      <c r="E10" s="106">
        <f t="shared" si="0"/>
        <v>240000</v>
      </c>
      <c r="F10" s="107"/>
      <c r="H10" s="105" t="s">
        <v>171</v>
      </c>
      <c r="J10" s="55"/>
      <c r="K10" s="55"/>
    </row>
    <row r="11" spans="1:11" ht="21" customHeight="1">
      <c r="A11" s="132" t="s">
        <v>134</v>
      </c>
      <c r="B11" s="129" t="s">
        <v>229</v>
      </c>
      <c r="C11" s="97">
        <v>1</v>
      </c>
      <c r="D11" s="103">
        <v>30000</v>
      </c>
      <c r="E11" s="106">
        <f t="shared" si="0"/>
        <v>30000</v>
      </c>
      <c r="F11" s="107"/>
    </row>
    <row r="12" spans="1:11" ht="21" customHeight="1" thickBot="1">
      <c r="A12" s="133" t="s">
        <v>101</v>
      </c>
      <c r="B12" s="130"/>
      <c r="C12" s="114"/>
      <c r="D12" s="115">
        <v>0</v>
      </c>
      <c r="E12" s="116">
        <f t="shared" si="0"/>
        <v>0</v>
      </c>
      <c r="F12" s="107"/>
    </row>
    <row r="13" spans="1:11" ht="30.75" customHeight="1" thickBot="1">
      <c r="C13" s="333" t="s">
        <v>169</v>
      </c>
      <c r="D13" s="334"/>
      <c r="E13" s="117">
        <f>SUM(E6:E12)</f>
        <v>11870000</v>
      </c>
    </row>
    <row r="14" spans="1:11">
      <c r="A14" s="99"/>
      <c r="B14" s="99"/>
      <c r="C14" s="100"/>
      <c r="D14" s="101"/>
      <c r="E14" s="101"/>
      <c r="F14" s="99"/>
    </row>
  </sheetData>
  <mergeCells count="2">
    <mergeCell ref="A2:F3"/>
    <mergeCell ref="C13:D13"/>
  </mergeCells>
  <hyperlinks>
    <hyperlink ref="A2:F3" location="'Ap. 3 Costos Directos'!A1" display="JARDÍN INFANTIL XXX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2:H11"/>
  <sheetViews>
    <sheetView zoomScale="110" zoomScaleNormal="110" workbookViewId="0">
      <selection activeCell="A2" sqref="A2:F2"/>
    </sheetView>
  </sheetViews>
  <sheetFormatPr baseColWidth="10" defaultColWidth="11.44140625" defaultRowHeight="13.2"/>
  <cols>
    <col min="1" max="1" width="30.5546875" style="27" customWidth="1"/>
    <col min="2" max="2" width="41.33203125" style="27" customWidth="1"/>
    <col min="3" max="3" width="13.5546875" style="27" customWidth="1"/>
    <col min="4" max="4" width="17.109375" style="27" customWidth="1"/>
    <col min="5" max="5" width="19.5546875" style="27" customWidth="1"/>
    <col min="6" max="6" width="25.109375" style="27" customWidth="1"/>
    <col min="7" max="7" width="3.109375" style="73" customWidth="1"/>
    <col min="8" max="8" width="20.6640625" style="27" customWidth="1"/>
    <col min="9" max="16384" width="11.44140625" style="27"/>
  </cols>
  <sheetData>
    <row r="2" spans="1:8" ht="25.5" customHeight="1">
      <c r="A2" s="331" t="s">
        <v>195</v>
      </c>
      <c r="B2" s="331"/>
      <c r="C2" s="331"/>
      <c r="D2" s="331"/>
      <c r="E2" s="331"/>
      <c r="F2" s="331"/>
    </row>
    <row r="3" spans="1:8" ht="6.75" customHeight="1"/>
    <row r="4" spans="1:8" s="75" customFormat="1" ht="32.25" customHeight="1">
      <c r="A4" s="110" t="s">
        <v>67</v>
      </c>
      <c r="B4" s="112" t="s">
        <v>137</v>
      </c>
      <c r="C4" s="112" t="s">
        <v>135</v>
      </c>
      <c r="D4" s="113" t="s">
        <v>168</v>
      </c>
      <c r="E4" s="113" t="s">
        <v>167</v>
      </c>
      <c r="F4" s="112" t="s">
        <v>136</v>
      </c>
      <c r="G4" s="60"/>
      <c r="H4" s="78" t="s">
        <v>166</v>
      </c>
    </row>
    <row r="5" spans="1:8" ht="21" customHeight="1">
      <c r="A5" s="135" t="s">
        <v>232</v>
      </c>
      <c r="B5" s="134" t="s">
        <v>230</v>
      </c>
      <c r="C5" s="262">
        <f>1/2</f>
        <v>0.5</v>
      </c>
      <c r="D5" s="102">
        <v>5000000</v>
      </c>
      <c r="E5" s="106">
        <f>D5*C5</f>
        <v>2500000</v>
      </c>
      <c r="F5" s="108"/>
      <c r="G5" s="111"/>
      <c r="H5" s="105" t="s">
        <v>162</v>
      </c>
    </row>
    <row r="6" spans="1:8" ht="15" customHeight="1">
      <c r="A6" s="135" t="s">
        <v>233</v>
      </c>
      <c r="B6" s="134" t="s">
        <v>234</v>
      </c>
      <c r="C6" s="263">
        <f>1/4</f>
        <v>0.25</v>
      </c>
      <c r="D6" s="103">
        <v>1300000</v>
      </c>
      <c r="E6" s="106">
        <f t="shared" ref="E6:E9" si="0">D6*C6</f>
        <v>325000</v>
      </c>
      <c r="F6" s="108"/>
      <c r="G6" s="111"/>
      <c r="H6" s="105" t="s">
        <v>163</v>
      </c>
    </row>
    <row r="7" spans="1:8" ht="15" customHeight="1">
      <c r="A7" s="135" t="s">
        <v>69</v>
      </c>
      <c r="B7" s="134" t="s">
        <v>231</v>
      </c>
      <c r="C7" s="263">
        <f>1/4</f>
        <v>0.25</v>
      </c>
      <c r="D7" s="103">
        <v>150000</v>
      </c>
      <c r="E7" s="106">
        <f t="shared" si="0"/>
        <v>37500</v>
      </c>
      <c r="F7" s="108"/>
      <c r="G7" s="111"/>
      <c r="H7" s="105" t="s">
        <v>164</v>
      </c>
    </row>
    <row r="8" spans="1:8" ht="15" customHeight="1">
      <c r="A8" s="135" t="s">
        <v>70</v>
      </c>
      <c r="B8" s="134"/>
      <c r="C8" s="263">
        <v>1</v>
      </c>
      <c r="D8" s="103">
        <v>0</v>
      </c>
      <c r="E8" s="106">
        <f t="shared" si="0"/>
        <v>0</v>
      </c>
      <c r="F8" s="108"/>
      <c r="G8" s="111"/>
      <c r="H8" s="105" t="s">
        <v>165</v>
      </c>
    </row>
    <row r="9" spans="1:8" ht="15" customHeight="1" thickBot="1">
      <c r="A9" s="135" t="s">
        <v>71</v>
      </c>
      <c r="B9" s="134"/>
      <c r="C9" s="264">
        <v>2</v>
      </c>
      <c r="D9" s="115">
        <v>0</v>
      </c>
      <c r="E9" s="116">
        <f t="shared" si="0"/>
        <v>0</v>
      </c>
      <c r="F9" s="108"/>
      <c r="G9" s="111"/>
      <c r="H9" s="105" t="s">
        <v>171</v>
      </c>
    </row>
    <row r="10" spans="1:8" ht="33.75" customHeight="1" thickBot="1">
      <c r="C10" s="345" t="s">
        <v>170</v>
      </c>
      <c r="D10" s="346"/>
      <c r="E10" s="117">
        <f>SUM(E5:E9)</f>
        <v>2862500</v>
      </c>
      <c r="G10" s="111"/>
    </row>
    <row r="11" spans="1:8">
      <c r="G11" s="111"/>
    </row>
  </sheetData>
  <mergeCells count="2">
    <mergeCell ref="A2:F2"/>
    <mergeCell ref="C10:D10"/>
  </mergeCells>
  <hyperlinks>
    <hyperlink ref="A2:F2" location="'Ap. 3 Costos Directos'!A1" display="JARDÍN INFANTIL XXX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</sheetPr>
  <dimension ref="B1:L25"/>
  <sheetViews>
    <sheetView showGridLines="0" zoomScaleNormal="100" workbookViewId="0">
      <selection activeCell="B25" sqref="B25"/>
    </sheetView>
  </sheetViews>
  <sheetFormatPr baseColWidth="10" defaultColWidth="11.44140625" defaultRowHeight="13.2"/>
  <cols>
    <col min="1" max="1" width="6" style="27" customWidth="1"/>
    <col min="2" max="2" width="19" style="27" bestFit="1" customWidth="1"/>
    <col min="3" max="3" width="8.44140625" style="27" customWidth="1"/>
    <col min="4" max="4" width="11.44140625" style="27"/>
    <col min="5" max="5" width="12.44140625" style="27" customWidth="1"/>
    <col min="6" max="6" width="16.88671875" style="27" customWidth="1"/>
    <col min="7" max="7" width="10" style="27" customWidth="1"/>
    <col min="8" max="8" width="20" style="27" bestFit="1" customWidth="1"/>
    <col min="9" max="9" width="11.5546875" style="27" bestFit="1" customWidth="1"/>
    <col min="10" max="16384" width="11.44140625" style="27"/>
  </cols>
  <sheetData>
    <row r="1" spans="2:12" ht="13.8" thickBot="1"/>
    <row r="2" spans="2:12" ht="34.5" customHeight="1" thickBot="1">
      <c r="B2" s="350" t="s">
        <v>182</v>
      </c>
      <c r="C2" s="351"/>
      <c r="D2" s="351"/>
      <c r="E2" s="351"/>
      <c r="F2" s="351"/>
      <c r="G2" s="351"/>
      <c r="H2" s="351"/>
      <c r="I2" s="352"/>
    </row>
    <row r="4" spans="2:12" ht="37.5" customHeight="1">
      <c r="B4" s="337" t="s">
        <v>142</v>
      </c>
      <c r="C4" s="332"/>
      <c r="E4" s="337" t="s">
        <v>145</v>
      </c>
      <c r="F4" s="337"/>
      <c r="G4" s="58"/>
      <c r="H4" s="353" t="s">
        <v>172</v>
      </c>
      <c r="I4" s="354"/>
    </row>
    <row r="5" spans="2:12">
      <c r="B5" s="109" t="s">
        <v>219</v>
      </c>
      <c r="C5" s="72">
        <v>1059</v>
      </c>
      <c r="E5" s="355">
        <v>1133560</v>
      </c>
      <c r="F5" s="355"/>
      <c r="G5" s="59"/>
      <c r="H5" s="109" t="s">
        <v>219</v>
      </c>
      <c r="I5" s="98"/>
    </row>
    <row r="6" spans="2:12">
      <c r="B6" s="109" t="s">
        <v>199</v>
      </c>
      <c r="C6" s="72">
        <v>80</v>
      </c>
      <c r="H6" s="109" t="s">
        <v>199</v>
      </c>
      <c r="I6" s="98">
        <f>'Ap. 2 Ingresos C. Benef.'!D18</f>
        <v>44</v>
      </c>
    </row>
    <row r="7" spans="2:12">
      <c r="B7" s="109" t="s">
        <v>200</v>
      </c>
      <c r="C7" s="72">
        <v>54</v>
      </c>
      <c r="H7" s="109" t="s">
        <v>200</v>
      </c>
      <c r="I7" s="98">
        <f>'Ap. 2 Ingresos C. Benef.'!E18</f>
        <v>7</v>
      </c>
    </row>
    <row r="8" spans="2:12">
      <c r="B8" s="109" t="s">
        <v>201</v>
      </c>
      <c r="C8" s="72">
        <v>30</v>
      </c>
      <c r="H8" s="109" t="s">
        <v>201</v>
      </c>
      <c r="I8" s="98">
        <f>'Ap. 2 Ingresos C. Benef.'!F18</f>
        <v>3</v>
      </c>
      <c r="K8" s="63"/>
      <c r="L8" s="63"/>
    </row>
    <row r="9" spans="2:12">
      <c r="B9" s="254" t="s">
        <v>173</v>
      </c>
      <c r="C9" s="254">
        <f>SUM(C5:C8)</f>
        <v>1223</v>
      </c>
      <c r="H9" s="254" t="s">
        <v>174</v>
      </c>
      <c r="I9" s="254">
        <f>SUM(I6:I8)</f>
        <v>54</v>
      </c>
      <c r="K9" s="59"/>
      <c r="L9" s="59"/>
    </row>
    <row r="11" spans="2:12" ht="13.8" thickBot="1"/>
    <row r="12" spans="2:12" ht="18" customHeight="1" thickBot="1">
      <c r="B12" s="356" t="s">
        <v>144</v>
      </c>
      <c r="C12" s="357"/>
      <c r="D12" s="357"/>
      <c r="E12" s="357"/>
      <c r="F12" s="358"/>
      <c r="I12" s="119"/>
    </row>
    <row r="13" spans="2:12" ht="18" thickBot="1">
      <c r="B13" s="121">
        <f>E5</f>
        <v>1133560</v>
      </c>
      <c r="C13" s="122"/>
      <c r="D13" s="123">
        <f>C9</f>
        <v>1223</v>
      </c>
      <c r="E13" s="122"/>
      <c r="F13" s="124">
        <f>B13/D13</f>
        <v>926.86835650040882</v>
      </c>
      <c r="G13" s="61"/>
    </row>
    <row r="15" spans="2:12" ht="14.4" thickBot="1">
      <c r="D15" s="62"/>
      <c r="E15" s="62"/>
      <c r="F15" s="62"/>
      <c r="G15" s="62"/>
      <c r="H15" s="62"/>
    </row>
    <row r="16" spans="2:12" ht="14.4" thickBot="1">
      <c r="B16" s="347" t="s">
        <v>143</v>
      </c>
      <c r="C16" s="348"/>
      <c r="D16" s="348"/>
      <c r="E16" s="348"/>
      <c r="F16" s="349"/>
    </row>
    <row r="17" spans="2:6" ht="18" thickBot="1">
      <c r="B17" s="125">
        <f>I9</f>
        <v>54</v>
      </c>
      <c r="C17" s="126"/>
      <c r="D17" s="127">
        <f>F13</f>
        <v>926.86835650040882</v>
      </c>
      <c r="E17" s="127"/>
      <c r="F17" s="120">
        <f>B17*D17</f>
        <v>50050.891251022076</v>
      </c>
    </row>
    <row r="21" spans="2:6">
      <c r="B21" s="55">
        <v>99</v>
      </c>
    </row>
    <row r="23" spans="2:6">
      <c r="B23" s="27">
        <v>600</v>
      </c>
    </row>
    <row r="25" spans="2:6">
      <c r="B25" s="27">
        <f>+B21*B23</f>
        <v>59400</v>
      </c>
    </row>
  </sheetData>
  <mergeCells count="7">
    <mergeCell ref="B16:F16"/>
    <mergeCell ref="B4:C4"/>
    <mergeCell ref="B2:I2"/>
    <mergeCell ref="H4:I4"/>
    <mergeCell ref="E4:F4"/>
    <mergeCell ref="E5:F5"/>
    <mergeCell ref="B12:F12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Ap. 2 Ingresos C. Benef.</vt:lpstr>
      <vt:lpstr>Ap. 3 Costos Directos</vt:lpstr>
      <vt:lpstr>Ap. 4 Costos Indirectos</vt:lpstr>
      <vt:lpstr>Ap. 5 Tarifado </vt:lpstr>
      <vt:lpstr>INFO-REM</vt:lpstr>
      <vt:lpstr>INFO-CONS</vt:lpstr>
      <vt:lpstr>INFO-MANT</vt:lpstr>
      <vt:lpstr>INFO-ACT</vt:lpstr>
      <vt:lpstr>INFO DESAY</vt:lpstr>
      <vt:lpstr>INFO AMENITIES</vt:lpstr>
      <vt:lpstr>Hoja1</vt:lpstr>
      <vt:lpstr>'Ap. 3 Costos Directos'!Área_de_impresión</vt:lpstr>
      <vt:lpstr>'Ap. 5 Tarifado '!Área_de_impresión</vt:lpstr>
      <vt:lpstr>'Ap. 3 Costos Directos'!Títulos_a_imprimir</vt:lpstr>
    </vt:vector>
  </TitlesOfParts>
  <Company>Direbien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Ejemplo Cálculo Tarifas</dc:subject>
  <dc:creator>Carolina Vera</dc:creator>
  <cp:lastModifiedBy>clavin</cp:lastModifiedBy>
  <cp:lastPrinted>2012-08-08T20:59:13Z</cp:lastPrinted>
  <dcterms:created xsi:type="dcterms:W3CDTF">2004-08-23T01:48:25Z</dcterms:created>
  <dcterms:modified xsi:type="dcterms:W3CDTF">2014-08-19T14:53:08Z</dcterms:modified>
</cp:coreProperties>
</file>