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3426884\Desktop\PLANILLAS TARIFAS 2020 (A. EDUCACIONAL)\"/>
    </mc:Choice>
  </mc:AlternateContent>
  <workbookProtection workbookPassword="9C6E" lockStructure="1"/>
  <bookViews>
    <workbookView xWindow="0" yWindow="0" windowWidth="28800" windowHeight="12345" tabRatio="929" activeTab="2"/>
  </bookViews>
  <sheets>
    <sheet name="Instrucciones" sheetId="14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</sheets>
  <definedNames>
    <definedName name="__xlnm_Print_Area">'A) Resumen Ingresos y Egresos'!$A$1:$N$28</definedName>
    <definedName name="__xlnm_Print_Area_1">'C) Costos Directos'!$A$1:$H$38</definedName>
    <definedName name="__xlnm_Print_Area_2">'E) Resumen Tarifado '!$A$4:$G$12</definedName>
    <definedName name="__xlnm_Print_Titles">'A) Resumen Ingresos y Egresos'!$1:$18</definedName>
    <definedName name="__xlnm_Print_Titles_1">'C) Costos Directos'!$1:$11</definedName>
    <definedName name="__xlnm_Print_Titles_2">NA()</definedName>
    <definedName name="_xlnm.Print_Area" localSheetId="2">'A) Resumen Ingresos y Egresos'!$A$1:$N$28</definedName>
    <definedName name="_xlnm.Print_Area" localSheetId="4">'C) Costos Directos'!$A$1:$H$75</definedName>
    <definedName name="_xlnm.Print_Area" localSheetId="6">'E) Resumen Tarifado '!$A$4:$G$12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Egresos'!$1:$18</definedName>
    <definedName name="_xlnm.Print_Titles" localSheetId="4">'C) Costos Directos'!$1:$11</definedName>
  </definedNames>
  <calcPr calcId="162913"/>
</workbook>
</file>

<file path=xl/calcChain.xml><?xml version="1.0" encoding="utf-8"?>
<calcChain xmlns="http://schemas.openxmlformats.org/spreadsheetml/2006/main">
  <c r="B22" i="2" l="1"/>
  <c r="AP15" i="13" l="1"/>
  <c r="AN15" i="13"/>
  <c r="AE15" i="13"/>
  <c r="AD15" i="13"/>
  <c r="AC15" i="13"/>
  <c r="AB15" i="13"/>
  <c r="AA15" i="13"/>
  <c r="Z15" i="13"/>
  <c r="J23" i="2"/>
  <c r="K23" i="2"/>
  <c r="L23" i="2"/>
  <c r="M23" i="2"/>
  <c r="I23" i="2"/>
  <c r="Q17" i="1"/>
  <c r="B17" i="1"/>
  <c r="R11" i="5"/>
  <c r="S11" i="5"/>
  <c r="T11" i="5"/>
  <c r="U11" i="5"/>
  <c r="V11" i="5"/>
  <c r="H11" i="5"/>
  <c r="I11" i="5"/>
  <c r="J11" i="5"/>
  <c r="K11" i="5"/>
  <c r="L11" i="5"/>
  <c r="B11" i="5"/>
  <c r="P22" i="2"/>
  <c r="H24" i="7"/>
  <c r="P13" i="7"/>
  <c r="F17" i="1" s="1"/>
  <c r="K17" i="1" s="1"/>
  <c r="M13" i="7"/>
  <c r="C11" i="5" s="1"/>
  <c r="M11" i="5" s="1"/>
  <c r="L13" i="7"/>
  <c r="Q13" i="7" s="1"/>
  <c r="M22" i="2" s="1"/>
  <c r="K13" i="7"/>
  <c r="J13" i="7"/>
  <c r="O13" i="7" s="1"/>
  <c r="E17" i="1" s="1"/>
  <c r="I13" i="7"/>
  <c r="N13" i="7" s="1"/>
  <c r="J22" i="2" s="1"/>
  <c r="F11" i="5" l="1"/>
  <c r="P11" i="5" s="1"/>
  <c r="D17" i="1"/>
  <c r="L22" i="2"/>
  <c r="E11" i="5"/>
  <c r="O11" i="5" s="1"/>
  <c r="G17" i="1"/>
  <c r="L17" i="1" s="1"/>
  <c r="C17" i="1"/>
  <c r="H17" i="1" s="1"/>
  <c r="I17" i="1"/>
  <c r="K22" i="2"/>
  <c r="D11" i="5"/>
  <c r="N11" i="5" s="1"/>
  <c r="I22" i="2"/>
  <c r="G11" i="5"/>
  <c r="Q11" i="5" s="1"/>
  <c r="J17" i="1"/>
  <c r="B24" i="7"/>
  <c r="B25" i="7"/>
  <c r="P24" i="2" l="1"/>
  <c r="M24" i="2"/>
  <c r="K24" i="2"/>
  <c r="I24" i="2"/>
  <c r="L24" i="2"/>
  <c r="E22" i="2"/>
  <c r="G23" i="2"/>
  <c r="E23" i="2"/>
  <c r="H22" i="2"/>
  <c r="F22" i="2"/>
  <c r="D22" i="2"/>
  <c r="E24" i="2" l="1"/>
  <c r="J24" i="2"/>
  <c r="O24" i="2" s="1"/>
  <c r="G22" i="2"/>
  <c r="G24" i="2" s="1"/>
  <c r="F23" i="2"/>
  <c r="F24" i="2" s="1"/>
  <c r="D23" i="2"/>
  <c r="D24" i="2" s="1"/>
  <c r="H23" i="2"/>
  <c r="H24" i="2" s="1"/>
  <c r="N24" i="2" l="1"/>
  <c r="Q24" i="2" s="1"/>
  <c r="D18" i="3" l="1"/>
  <c r="G20" i="3" l="1"/>
  <c r="H20" i="3" s="1"/>
  <c r="G21" i="3"/>
  <c r="H21" i="3" s="1"/>
  <c r="I12" i="7" l="1"/>
  <c r="N12" i="7" s="1"/>
  <c r="M12" i="7" l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R10" i="5"/>
  <c r="J10" i="5"/>
  <c r="K10" i="5"/>
  <c r="L10" i="5"/>
  <c r="W78" i="13"/>
  <c r="W70" i="13"/>
  <c r="W60" i="13"/>
  <c r="W49" i="13"/>
  <c r="W46" i="13"/>
  <c r="W41" i="13"/>
  <c r="W20" i="13"/>
  <c r="W16" i="13"/>
  <c r="J69" i="13"/>
  <c r="K69" i="13" s="1"/>
  <c r="J68" i="13"/>
  <c r="K68" i="13" s="1"/>
  <c r="J67" i="13"/>
  <c r="K67" i="13" s="1"/>
  <c r="J66" i="13"/>
  <c r="K66" i="13" s="1"/>
  <c r="J65" i="13"/>
  <c r="K65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K70" i="13" l="1"/>
  <c r="K62" i="13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18" i="12"/>
  <c r="K18" i="12" s="1"/>
  <c r="I20" i="2"/>
  <c r="R62" i="13" l="1"/>
  <c r="Q62" i="13" s="1"/>
  <c r="P62" i="13"/>
  <c r="O62" i="13" s="1"/>
  <c r="N62" i="13"/>
  <c r="M62" i="13" s="1"/>
  <c r="W80" i="13"/>
  <c r="AG15" i="13" l="1"/>
  <c r="AH15" i="13" s="1"/>
  <c r="AK15" i="13"/>
  <c r="AL15" i="13" s="1"/>
  <c r="AI15" i="13"/>
  <c r="AJ15" i="13" s="1"/>
  <c r="I19" i="2"/>
  <c r="AR15" i="13" l="1"/>
  <c r="C12" i="5"/>
  <c r="C18" i="1"/>
  <c r="D16" i="1"/>
  <c r="I16" i="1" s="1"/>
  <c r="S10" i="5"/>
  <c r="L12" i="7"/>
  <c r="Q12" i="7" s="1"/>
  <c r="K12" i="7"/>
  <c r="P12" i="7" s="1"/>
  <c r="F16" i="1" l="1"/>
  <c r="K16" i="1" s="1"/>
  <c r="U10" i="5"/>
  <c r="G16" i="1"/>
  <c r="L16" i="1" s="1"/>
  <c r="V10" i="5"/>
  <c r="P19" i="2"/>
  <c r="E12" i="5" l="1"/>
  <c r="E18" i="1"/>
  <c r="G12" i="5"/>
  <c r="G18" i="1"/>
  <c r="D12" i="5"/>
  <c r="D18" i="1"/>
  <c r="F12" i="5"/>
  <c r="F18" i="1"/>
  <c r="L19" i="2"/>
  <c r="P25" i="2"/>
  <c r="P27" i="2" s="1"/>
  <c r="P21" i="2" l="1"/>
  <c r="P28" i="2" l="1"/>
  <c r="P29" i="2" s="1"/>
  <c r="K26" i="2"/>
  <c r="F26" i="2" s="1"/>
  <c r="K20" i="2"/>
  <c r="F20" i="2" s="1"/>
  <c r="J12" i="7"/>
  <c r="O12" i="7" s="1"/>
  <c r="H23" i="7"/>
  <c r="T10" i="5" l="1"/>
  <c r="K19" i="2"/>
  <c r="E16" i="1" l="1"/>
  <c r="J16" i="1" s="1"/>
  <c r="E10" i="5"/>
  <c r="O10" i="5" s="1"/>
  <c r="F19" i="2"/>
  <c r="F21" i="2" s="1"/>
  <c r="K21" i="2"/>
  <c r="K25" i="2" l="1"/>
  <c r="D9" i="2"/>
  <c r="D10" i="2" l="1"/>
  <c r="F25" i="2"/>
  <c r="F27" i="2" s="1"/>
  <c r="F28" i="2" s="1"/>
  <c r="F29" i="2" s="1"/>
  <c r="K27" i="2"/>
  <c r="K28" i="2" s="1"/>
  <c r="K29" i="2" s="1"/>
  <c r="E4" i="12"/>
  <c r="B11" i="12"/>
  <c r="J31" i="12"/>
  <c r="K31" i="12" s="1"/>
  <c r="J30" i="12"/>
  <c r="K30" i="12" s="1"/>
  <c r="J29" i="12"/>
  <c r="K29" i="12" s="1"/>
  <c r="J28" i="12"/>
  <c r="K28" i="12" s="1"/>
  <c r="J27" i="12"/>
  <c r="K27" i="12" s="1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L11" i="12" l="1"/>
  <c r="D14" i="3" l="1"/>
  <c r="L32" i="12"/>
  <c r="C16" i="1" l="1"/>
  <c r="H16" i="1" s="1"/>
  <c r="J26" i="2" l="1"/>
  <c r="E26" i="2" s="1"/>
  <c r="L26" i="2"/>
  <c r="M26" i="2"/>
  <c r="I26" i="2"/>
  <c r="I25" i="2"/>
  <c r="D25" i="2" s="1"/>
  <c r="J20" i="2"/>
  <c r="E20" i="2" s="1"/>
  <c r="L20" i="2"/>
  <c r="G20" i="2" s="1"/>
  <c r="M20" i="2"/>
  <c r="D20" i="2"/>
  <c r="B25" i="2"/>
  <c r="B19" i="2"/>
  <c r="I10" i="5"/>
  <c r="H10" i="5"/>
  <c r="B12" i="5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8" i="1"/>
  <c r="B16" i="1"/>
  <c r="M25" i="2"/>
  <c r="H25" i="2" s="1"/>
  <c r="H25" i="7"/>
  <c r="A23" i="7"/>
  <c r="B23" i="7"/>
  <c r="M19" i="2"/>
  <c r="H19" i="2" s="1"/>
  <c r="D19" i="2"/>
  <c r="A16" i="1"/>
  <c r="C8" i="2"/>
  <c r="B8" i="2"/>
  <c r="D21" i="2" l="1"/>
  <c r="H20" i="2"/>
  <c r="M21" i="2"/>
  <c r="D26" i="2"/>
  <c r="I27" i="2"/>
  <c r="H26" i="2"/>
  <c r="M27" i="2"/>
  <c r="G26" i="2"/>
  <c r="I21" i="2"/>
  <c r="G19" i="2"/>
  <c r="L21" i="2"/>
  <c r="L25" i="2"/>
  <c r="L27" i="2" s="1"/>
  <c r="F10" i="5"/>
  <c r="P10" i="5" s="1"/>
  <c r="C10" i="5"/>
  <c r="M10" i="5" s="1"/>
  <c r="G10" i="5"/>
  <c r="Q10" i="5" s="1"/>
  <c r="M28" i="2" l="1"/>
  <c r="M29" i="2" s="1"/>
  <c r="L28" i="2"/>
  <c r="L29" i="2" s="1"/>
  <c r="I28" i="2"/>
  <c r="I29" i="2" s="1"/>
  <c r="G25" i="2"/>
  <c r="J4" i="9" l="1"/>
  <c r="Q18" i="1" l="1"/>
  <c r="H18" i="1" l="1"/>
  <c r="I18" i="1"/>
  <c r="J18" i="1"/>
  <c r="K18" i="1"/>
  <c r="L18" i="1"/>
  <c r="G4" i="5"/>
  <c r="D4" i="1"/>
  <c r="B10" i="5" l="1"/>
  <c r="A10" i="5"/>
  <c r="A19" i="2" l="1"/>
  <c r="A9" i="2"/>
  <c r="A12" i="3"/>
  <c r="D65" i="3" l="1"/>
  <c r="G65" i="3"/>
  <c r="H65" i="3"/>
  <c r="G46" i="3" l="1"/>
  <c r="H46" i="3" s="1"/>
  <c r="H73" i="3" l="1"/>
  <c r="G73" i="3"/>
  <c r="D73" i="3"/>
  <c r="H56" i="3"/>
  <c r="G56" i="3"/>
  <c r="D56" i="3"/>
  <c r="H47" i="3"/>
  <c r="G47" i="3"/>
  <c r="D47" i="3"/>
  <c r="H45" i="3"/>
  <c r="G45" i="3"/>
  <c r="D45" i="3"/>
  <c r="D40" i="3" l="1"/>
  <c r="G43" i="3"/>
  <c r="H43" i="3" s="1"/>
  <c r="G44" i="3"/>
  <c r="H44" i="3" s="1"/>
  <c r="G42" i="3" l="1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G18" i="3" l="1"/>
  <c r="H41" i="3"/>
  <c r="H40" i="3" s="1"/>
  <c r="H39" i="3" s="1"/>
  <c r="G40" i="3"/>
  <c r="G39" i="3" s="1"/>
  <c r="H19" i="3"/>
  <c r="H18" i="3" s="1"/>
  <c r="G14" i="3" l="1"/>
  <c r="G15" i="3" l="1"/>
  <c r="A9" i="5"/>
  <c r="B9" i="5"/>
  <c r="H15" i="3" l="1"/>
  <c r="G13" i="3"/>
  <c r="G21" i="2"/>
  <c r="H21" i="2"/>
  <c r="G27" i="2"/>
  <c r="D27" i="2"/>
  <c r="H27" i="2"/>
  <c r="H28" i="2" l="1"/>
  <c r="H29" i="2" s="1"/>
  <c r="G28" i="2"/>
  <c r="G29" i="2" s="1"/>
  <c r="G12" i="3"/>
  <c r="G75" i="3" s="1"/>
  <c r="D28" i="2"/>
  <c r="D29" i="2" s="1"/>
  <c r="H14" i="3" l="1"/>
  <c r="D13" i="3"/>
  <c r="H13" i="3" l="1"/>
  <c r="H12" i="3" s="1"/>
  <c r="H75" i="3" s="1"/>
  <c r="H76" i="3" s="1"/>
  <c r="D12" i="3"/>
  <c r="D75" i="3" s="1"/>
  <c r="F9" i="2" l="1"/>
  <c r="F10" i="2" l="1"/>
  <c r="J25" i="2"/>
  <c r="G9" i="2" l="1"/>
  <c r="H9" i="2" s="1"/>
  <c r="J27" i="2"/>
  <c r="E25" i="2"/>
  <c r="E27" i="2" s="1"/>
  <c r="G10" i="2" l="1"/>
  <c r="N27" i="2"/>
  <c r="O27" i="2"/>
  <c r="L9" i="2" l="1"/>
  <c r="Q27" i="2"/>
  <c r="L10" i="2" l="1"/>
  <c r="D10" i="5"/>
  <c r="N10" i="5" s="1"/>
  <c r="J19" i="2"/>
  <c r="J21" i="2" s="1"/>
  <c r="J28" i="2" s="1"/>
  <c r="J29" i="2" s="1"/>
  <c r="E19" i="2" l="1"/>
  <c r="E21" i="2" s="1"/>
  <c r="E28" i="2" s="1"/>
  <c r="E29" i="2" s="1"/>
  <c r="O21" i="2"/>
  <c r="O28" i="2" s="1"/>
  <c r="O29" i="2" l="1"/>
  <c r="N21" i="2"/>
  <c r="N28" i="2" l="1"/>
  <c r="N29" i="2" s="1"/>
  <c r="C9" i="2"/>
  <c r="C10" i="2" s="1"/>
  <c r="Q21" i="2"/>
  <c r="Q28" i="2" l="1"/>
  <c r="Q29" i="2" s="1"/>
  <c r="B9" i="2"/>
  <c r="B10" i="2" s="1"/>
  <c r="E9" i="2" l="1"/>
  <c r="E10" i="2" s="1"/>
  <c r="I9" i="2" l="1"/>
  <c r="I10" i="2" s="1"/>
  <c r="H10" i="2"/>
</calcChain>
</file>

<file path=xl/comments1.xml><?xml version="1.0" encoding="utf-8"?>
<comments xmlns="http://schemas.openxmlformats.org/spreadsheetml/2006/main">
  <authors>
    <author>321 Marcelo Hernandez</author>
    <author>320 Carolina Vera</author>
  </authors>
  <commentList>
    <comment ref="N11" authorId="0" shapeId="0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1" shapeId="0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</commentList>
</comments>
</file>

<file path=xl/comments2.xml><?xml version="1.0" encoding="utf-8"?>
<comments xmlns="http://schemas.openxmlformats.org/spreadsheetml/2006/main">
  <authors>
    <author>321 Marcelo Hernandez</author>
  </authors>
  <commentList>
    <comment ref="N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<sst xmlns="http://schemas.openxmlformats.org/spreadsheetml/2006/main" count="485" uniqueCount="239">
  <si>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</si>
  <si>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</si>
  <si>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</si>
  <si>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</si>
  <si>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</si>
  <si>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</si>
  <si>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</si>
  <si>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</si>
  <si>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</si>
  <si>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</si>
  <si>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</si>
  <si>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</si>
  <si>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</si>
  <si>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</si>
  <si>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</si>
  <si>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</si>
  <si>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</si>
  <si>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</si>
  <si>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</si>
  <si>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</si>
  <si>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</si>
  <si>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</si>
  <si>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</si>
  <si>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</si>
  <si>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</si>
  <si>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</si>
  <si>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</si>
  <si>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</si>
  <si>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</si>
  <si>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</si>
  <si>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</si>
  <si>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</si>
  <si>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</si>
  <si>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</si>
  <si>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</si>
  <si>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</si>
  <si>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</si>
  <si>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</si>
  <si>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</si>
  <si>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</si>
  <si>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</si>
  <si>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</si>
  <si>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</si>
  <si>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</si>
  <si>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</si>
  <si>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</si>
  <si>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</si>
  <si>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</si>
  <si>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</si>
  <si>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</si>
  <si>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</si>
  <si>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</si>
  <si>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</si>
  <si>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</si>
  <si>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</si>
  <si>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</si>
  <si>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</si>
  <si>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</si>
  <si>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</si>
  <si>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</si>
  <si>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</si>
  <si>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</si>
  <si>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</si>
  <si>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</si>
  <si>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</si>
  <si>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</si>
  <si>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</si>
  <si>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</si>
  <si>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</si>
  <si>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</si>
  <si>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</si>
  <si>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</si>
  <si>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</si>
  <si>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Nombre</t>
  </si>
  <si>
    <t>Apellido</t>
  </si>
  <si>
    <t>DETALLE / OBSERVACIONES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</si>
  <si>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</si>
  <si>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</si>
  <si>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</si>
  <si>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</si>
  <si>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</si>
  <si>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</si>
  <si>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</si>
  <si>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</si>
  <si>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INSTRUCCIONES</t>
  </si>
  <si>
    <t>ÍNDICE DE TABLAS</t>
  </si>
  <si>
    <t>Mensualidad</t>
  </si>
  <si>
    <t>Mensualidad 2019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</si>
  <si>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</si>
  <si>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</si>
  <si>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</si>
  <si>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</si>
  <si>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</si>
  <si>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</si>
  <si>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</si>
  <si>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</si>
  <si>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</si>
  <si>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</si>
  <si>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</si>
  <si>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</si>
  <si>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</si>
  <si>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</si>
  <si>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</si>
  <si>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</si>
  <si>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</si>
  <si>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</si>
  <si>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</si>
  <si>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</si>
  <si>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</si>
  <si>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</si>
  <si>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</si>
  <si>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</si>
  <si>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</si>
  <si>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</si>
  <si>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</si>
  <si>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</si>
  <si>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</si>
  <si>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</si>
  <si>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Haberes anual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</si>
  <si>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</si>
  <si>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</si>
  <si>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</si>
  <si>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</si>
  <si>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</si>
  <si>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</si>
  <si>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</si>
  <si>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</si>
  <si>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(DEPTO./DELEG.)</t>
  </si>
  <si>
    <t>Reajuste en pesos ($)</t>
  </si>
  <si>
    <t>Reajuste en porcentaje (%)</t>
  </si>
  <si>
    <t>Ingreso por Escuela de Verano</t>
  </si>
  <si>
    <t>Media jornada</t>
  </si>
  <si>
    <t>Jardín Infantil ABC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</si>
  <si>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</si>
  <si>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</si>
  <si>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</si>
  <si>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</si>
  <si>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Jardín Infantil xxxxx</t>
  </si>
  <si>
    <t>SERVICIO DE SUSCRIPCION</t>
  </si>
  <si>
    <t>EQUIPOS COMPUTACIONALES</t>
  </si>
  <si>
    <t>Total Meta Ocupación</t>
  </si>
  <si>
    <t>Jardines Infantiles</t>
  </si>
  <si>
    <t>Ej: Contador</t>
  </si>
  <si>
    <t xml:space="preserve">Ej. Ed. De Párvulos </t>
  </si>
  <si>
    <t>Ej: Técnicos</t>
  </si>
  <si>
    <t>Ej: Apoyo asist.</t>
  </si>
  <si>
    <t>Ej: Man. De Alimentos</t>
  </si>
  <si>
    <t>Ej: Aux.  De Aseo</t>
  </si>
  <si>
    <t>Ej: Encargado Informática</t>
  </si>
  <si>
    <t>Ej: Encargado RR.HH.</t>
  </si>
  <si>
    <t>PDI</t>
  </si>
  <si>
    <t>GENDARMERIA</t>
  </si>
  <si>
    <t>Propuesta Mensualidad 2020</t>
  </si>
  <si>
    <t>Meta Ocupación niños 2020</t>
  </si>
  <si>
    <t>Matrícula 2020</t>
  </si>
  <si>
    <t>Mensualidad 2020</t>
  </si>
  <si>
    <t>COSTO DIRECTO ESTIMADO 2020</t>
  </si>
  <si>
    <t>Tarifa 2020</t>
  </si>
  <si>
    <t>ÁREA APOYO A. EDUCACIONAL</t>
  </si>
  <si>
    <t>ADMINISTRACIÓN CENTRAL</t>
  </si>
  <si>
    <t>REMUNERACIONES 2019</t>
  </si>
  <si>
    <t>Costo Total anual por Servidor 2019</t>
  </si>
  <si>
    <t>Costo Total por Servidor Reajustado 2020</t>
  </si>
  <si>
    <t>COSTO INDIRECTO ESTIMADO 2020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</si>
  <si>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</si>
  <si>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</si>
  <si>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</si>
  <si>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</si>
  <si>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</si>
  <si>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</si>
  <si>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</si>
  <si>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</si>
  <si>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</si>
  <si>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</si>
  <si>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</si>
  <si>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</si>
  <si>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</si>
  <si>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</si>
  <si>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</si>
  <si>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</si>
  <si>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</si>
  <si>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</si>
  <si>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</si>
  <si>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</si>
  <si>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</si>
  <si>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</si>
  <si>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</si>
  <si>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</si>
  <si>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</si>
  <si>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</si>
  <si>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</si>
  <si>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</si>
  <si>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</si>
  <si>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</si>
  <si>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</si>
  <si>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</si>
  <si>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</si>
  <si>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</si>
  <si>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</si>
  <si>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</si>
  <si>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</si>
  <si>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</si>
  <si>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PRODUCTOS QUIMICOS (BOTIQUIN)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</si>
  <si>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</si>
  <si>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</si>
  <si>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</si>
  <si>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</si>
  <si>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</si>
  <si>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</si>
  <si>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</si>
  <si>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</si>
  <si>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</si>
  <si>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</si>
  <si>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MATERIALES DE USO CONSUMO (CUOTA DE PADRES)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</si>
  <si>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</si>
  <si>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</si>
  <si>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</si>
  <si>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</si>
  <si>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</si>
  <si>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PROD.QUIMIC,FARMACEUTICOS IND. (EXTINTORES)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</si>
  <si>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</si>
  <si>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</si>
  <si>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</si>
  <si>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</si>
  <si>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</si>
  <si>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</si>
  <si>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</si>
  <si>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</si>
  <si>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</si>
  <si>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</si>
  <si>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</si>
  <si>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</si>
  <si>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</si>
  <si>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</si>
  <si>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TABLA 9: RESUMEN DISTRIBUCION COSTOS REMUNERACIONES ADMINISTRACION CENTRAL</t>
  </si>
  <si>
    <t>Jardín Infantil Mar y Cielo</t>
  </si>
  <si>
    <t xml:space="preserve">Doble jornada </t>
  </si>
  <si>
    <t>Jornada completa</t>
  </si>
  <si>
    <t>C) ESTIMACION DE COSTOS DIRECTOS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</si>
</sst>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-\$* #,##0.00_-;&quot;-$&quot;* #,##0.00_-;_-\$* \-??_-;_-@_-"/>
    <numFmt numFmtId="165" formatCode="\$#,##0_);&quot;($&quot;#,##0\)"/>
    <numFmt numFmtId="166" formatCode="_-&quot;$ &quot;* #,##0_-;&quot;-$ &quot;* #,##0_-;_-&quot;$ &quot;* \-_-;_-@_-"/>
    <numFmt numFmtId="167" formatCode="0\ %"/>
    <numFmt numFmtId="168" formatCode="0.0%"/>
    <numFmt numFmtId="169" formatCode="#,##0_ ;[Red]\-#,##0\ "/>
    <numFmt numFmtId="170" formatCode="_-* #,##0.00_-;\-* #,##0.00_-;_-* \-??_-;_-@_-"/>
    <numFmt numFmtId="171" formatCode="_-\ * #,##0_-;&quot;$ &quot;* #,##0_-;_-\ * \-_-;_-@_-"/>
    <numFmt numFmtId="172" formatCode="_-* #,##0.0_-;\-* #,##0.0_-;_-* \-??_-;_-@_-"/>
    <numFmt numFmtId="173" formatCode="_(* #,##0_);_(* \(#,##0\);_(* \-_);_(@_)"/>
    <numFmt numFmtId="174" formatCode="_-* #,##0_-;\-* #,##0_-;_-* \-??_-;_-@_-"/>
    <numFmt numFmtId="175" formatCode="&quot;$&quot;\ #,##0"/>
    <numFmt numFmtId="176" formatCode="_-&quot;$&quot;* #,##0_-;\-&quot;$&quot;* #,##0_-;_-&quot;$&quot;* &quot;-&quot;??_-;_-@_-"/>
    <numFmt numFmtId="177" formatCode="#,##0_ ;\-#,##0\ "/>
    <numFmt numFmtId="178" formatCode="0.00\ %"/>
    <numFmt numFmtId="179" formatCode="_-\$* #,##0_-;&quot;-$&quot;* #,##0_-;_-\$* \-??_-;_-@_-"/>
    <numFmt numFmtId="180" formatCode="_-[$$-340A]\ * #,##0_-;\-[$$-340A]\ * #,##0_-;_-[$$-340A]\ * &quot;-&quot;??_-;_-@_-"/>
    <numFmt numFmtId="181" formatCode="_-* #,##0.00\ &quot;€&quot;_-;\-* #,##0.00\ &quot;€&quot;_-;_-* &quot;-&quot;??\ &quot;€&quot;_-;_-@_-"/>
    <numFmt numFmtId="182" formatCode="_-[$€]* #,##0.00_-;\-[$€]* #,##0.00_-;_-[$€]* &quot;-&quot;??_-;_-@_-"/>
    <numFmt numFmtId="183" formatCode="_-[$€-2]\ * #,##0.00_-;\-[$€-2]\ * #,##0.00_-;_-[$€-2]\ * &quot;-&quot;??_-"/>
  </numFmts>
  <fonts count="35" x14ac:knownFonts="1">
    <font>
      <sz val="10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gray125">
        <bgColor theme="4" tint="0.59999389629810485"/>
      </patternFill>
    </fill>
    <fill>
      <patternFill patternType="gray125">
        <bgColor theme="0" tint="-0.14999847407452621"/>
      </patternFill>
    </fill>
  </fills>
  <borders count="2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8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medium">
        <color indexed="64"/>
      </bottom>
      <diagonal/>
    </border>
    <border>
      <left/>
      <right style="thin">
        <color auto="1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3" fillId="0" borderId="0"/>
    <xf numFmtId="164" fontId="13" fillId="0" borderId="0"/>
    <xf numFmtId="0" fontId="7" fillId="8" borderId="0" applyNumberFormat="0" applyBorder="0" applyAlignment="0" applyProtection="0"/>
    <xf numFmtId="0" fontId="4" fillId="8" borderId="1" applyNumberFormat="0" applyAlignment="0" applyProtection="0"/>
    <xf numFmtId="167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2" fontId="33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0" fontId="13" fillId="0" borderId="0" applyFill="0" applyBorder="0" applyAlignment="0" applyProtection="0"/>
    <xf numFmtId="164" fontId="13" fillId="0" borderId="0" applyFill="0" applyBorder="0" applyAlignment="0" applyProtection="0"/>
    <xf numFmtId="18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ill="0" applyBorder="0" applyAlignment="0" applyProtection="0"/>
  </cellStyleXfs>
  <cellXfs count="723">
    <xf numFmtId="0" fontId="0" fillId="0" borderId="0" xfId="0"/>
    <xf numFmtId="0" fontId="0" fillId="0" borderId="0" xfId="0" applyFont="1" applyProtection="1"/>
    <xf numFmtId="0" fontId="0" fillId="0" borderId="0" xfId="0" applyFont="1" applyFill="1" applyProtection="1"/>
    <xf numFmtId="167" fontId="0" fillId="0" borderId="0" xfId="16" applyFont="1" applyProtection="1"/>
    <xf numFmtId="0" fontId="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right" vertical="center"/>
    </xf>
    <xf numFmtId="0" fontId="0" fillId="0" borderId="0" xfId="0" applyFont="1" applyFill="1" applyAlignment="1" applyProtection="1">
      <alignment vertical="center"/>
    </xf>
    <xf numFmtId="0" fontId="12" fillId="9" borderId="0" xfId="0" applyFont="1" applyFill="1" applyBorder="1" applyAlignment="1" applyProtection="1">
      <alignment horizontal="left" vertical="center"/>
    </xf>
    <xf numFmtId="166" fontId="12" fillId="9" borderId="0" xfId="13" applyNumberFormat="1" applyFont="1" applyFill="1" applyBorder="1" applyAlignment="1" applyProtection="1">
      <alignment vertical="center"/>
    </xf>
    <xf numFmtId="164" fontId="12" fillId="0" borderId="0" xfId="13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9" fontId="12" fillId="0" borderId="0" xfId="0" applyNumberFormat="1" applyFont="1" applyFill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166" fontId="12" fillId="0" borderId="0" xfId="0" applyNumberFormat="1" applyFont="1" applyFill="1" applyBorder="1" applyAlignment="1" applyProtection="1">
      <alignment horizontal="center" vertical="center" wrapText="1"/>
    </xf>
    <xf numFmtId="166" fontId="0" fillId="0" borderId="0" xfId="13" applyNumberFormat="1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164" fontId="0" fillId="0" borderId="0" xfId="13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167" fontId="15" fillId="0" borderId="0" xfId="16" applyFont="1" applyBorder="1" applyAlignment="1" applyProtection="1">
      <alignment vertical="center"/>
    </xf>
    <xf numFmtId="172" fontId="0" fillId="0" borderId="0" xfId="12" applyNumberFormat="1" applyFont="1" applyFill="1" applyBorder="1" applyAlignment="1" applyProtection="1">
      <alignment vertical="center"/>
    </xf>
    <xf numFmtId="167" fontId="0" fillId="0" borderId="0" xfId="16" applyFont="1" applyFill="1" applyProtection="1"/>
    <xf numFmtId="0" fontId="0" fillId="11" borderId="0" xfId="0" applyFont="1" applyFill="1" applyBorder="1" applyAlignment="1" applyProtection="1">
      <alignment horizontal="left" vertical="center"/>
    </xf>
    <xf numFmtId="175" fontId="0" fillId="11" borderId="0" xfId="0" applyNumberFormat="1" applyFont="1" applyFill="1" applyBorder="1" applyAlignment="1" applyProtection="1">
      <alignment horizontal="right" vertical="center"/>
    </xf>
    <xf numFmtId="0" fontId="0" fillId="11" borderId="0" xfId="0" applyFont="1" applyFill="1" applyProtection="1"/>
    <xf numFmtId="0" fontId="0" fillId="0" borderId="0" xfId="0" applyFont="1" applyFill="1" applyBorder="1" applyProtection="1"/>
    <xf numFmtId="17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11" borderId="0" xfId="0" applyFont="1" applyFill="1" applyAlignment="1" applyProtection="1">
      <alignment vertical="center"/>
    </xf>
    <xf numFmtId="175" fontId="0" fillId="0" borderId="0" xfId="0" applyNumberFormat="1" applyFont="1" applyFill="1" applyBorder="1" applyAlignment="1" applyProtection="1">
      <alignment horizontal="right" vertical="center"/>
    </xf>
    <xf numFmtId="9" fontId="0" fillId="0" borderId="0" xfId="0" applyNumberFormat="1" applyFont="1" applyFill="1" applyBorder="1" applyAlignment="1" applyProtection="1">
      <alignment horizontal="center" vertical="center"/>
    </xf>
    <xf numFmtId="175" fontId="12" fillId="0" borderId="0" xfId="0" applyNumberFormat="1" applyFont="1" applyFill="1" applyBorder="1" applyProtection="1"/>
    <xf numFmtId="175" fontId="12" fillId="11" borderId="0" xfId="0" applyNumberFormat="1" applyFont="1" applyFill="1" applyBorder="1" applyAlignment="1" applyProtection="1">
      <alignment horizontal="right" vertical="center"/>
    </xf>
    <xf numFmtId="9" fontId="0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Protection="1"/>
    <xf numFmtId="175" fontId="0" fillId="0" borderId="0" xfId="0" applyNumberFormat="1" applyFont="1" applyFill="1" applyBorder="1" applyProtection="1"/>
    <xf numFmtId="175" fontId="0" fillId="11" borderId="0" xfId="0" applyNumberFormat="1" applyFont="1" applyFill="1" applyBorder="1" applyProtection="1"/>
    <xf numFmtId="0" fontId="0" fillId="11" borderId="0" xfId="0" applyFont="1" applyFill="1" applyAlignment="1" applyProtection="1">
      <alignment horizontal="center" vertical="center"/>
    </xf>
    <xf numFmtId="0" fontId="0" fillId="11" borderId="0" xfId="0" applyFont="1" applyFill="1" applyAlignment="1" applyProtection="1"/>
    <xf numFmtId="0" fontId="12" fillId="0" borderId="0" xfId="0" applyFont="1" applyBorder="1" applyAlignment="1" applyProtection="1">
      <alignment horizontal="center" vertical="center"/>
    </xf>
    <xf numFmtId="0" fontId="0" fillId="0" borderId="0" xfId="0" applyFont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166" fontId="18" fillId="0" borderId="0" xfId="13" applyNumberFormat="1" applyFont="1" applyFill="1" applyBorder="1" applyAlignment="1" applyProtection="1">
      <alignment vertical="center"/>
    </xf>
    <xf numFmtId="174" fontId="18" fillId="0" borderId="0" xfId="12" applyNumberFormat="1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6" fontId="10" fillId="0" borderId="0" xfId="13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7" fontId="12" fillId="0" borderId="0" xfId="16" applyFont="1" applyFill="1" applyBorder="1" applyAlignment="1" applyProtection="1">
      <alignment horizontal="center" vertical="center"/>
    </xf>
    <xf numFmtId="0" fontId="12" fillId="21" borderId="11" xfId="0" applyFont="1" applyFill="1" applyBorder="1" applyAlignment="1" applyProtection="1">
      <alignment horizontal="center" vertical="center"/>
    </xf>
    <xf numFmtId="0" fontId="12" fillId="20" borderId="26" xfId="0" applyFont="1" applyFill="1" applyBorder="1" applyAlignment="1" applyProtection="1">
      <alignment horizontal="center" vertical="center" wrapText="1"/>
    </xf>
    <xf numFmtId="1" fontId="0" fillId="0" borderId="26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 wrapText="1"/>
    </xf>
    <xf numFmtId="1" fontId="0" fillId="0" borderId="0" xfId="16" applyNumberFormat="1" applyFont="1" applyProtection="1"/>
    <xf numFmtId="0" fontId="12" fillId="0" borderId="0" xfId="0" applyFont="1" applyFill="1" applyBorder="1" applyAlignment="1" applyProtection="1">
      <alignment horizontal="center"/>
    </xf>
    <xf numFmtId="175" fontId="12" fillId="0" borderId="0" xfId="0" applyNumberFormat="1" applyFont="1" applyFill="1" applyBorder="1" applyAlignment="1" applyProtection="1">
      <alignment horizontal="center" vertical="center" wrapText="1"/>
    </xf>
    <xf numFmtId="1" fontId="0" fillId="0" borderId="2" xfId="0" applyNumberFormat="1" applyFont="1" applyFill="1" applyBorder="1" applyAlignment="1" applyProtection="1">
      <alignment horizontal="center" vertical="center" wrapText="1"/>
    </xf>
    <xf numFmtId="165" fontId="24" fillId="30" borderId="39" xfId="0" applyNumberFormat="1" applyFont="1" applyFill="1" applyBorder="1" applyAlignment="1" applyProtection="1">
      <alignment vertical="center"/>
    </xf>
    <xf numFmtId="0" fontId="12" fillId="31" borderId="46" xfId="0" applyFont="1" applyFill="1" applyBorder="1" applyAlignment="1" applyProtection="1">
      <alignment horizontal="center" vertical="center" wrapText="1"/>
    </xf>
    <xf numFmtId="165" fontId="12" fillId="32" borderId="47" xfId="13" applyNumberFormat="1" applyFont="1" applyFill="1" applyBorder="1" applyAlignment="1" applyProtection="1">
      <alignment vertical="center"/>
    </xf>
    <xf numFmtId="166" fontId="12" fillId="35" borderId="51" xfId="0" applyNumberFormat="1" applyFont="1" applyFill="1" applyBorder="1" applyAlignment="1" applyProtection="1">
      <alignment horizontal="center" vertical="center" wrapText="1"/>
    </xf>
    <xf numFmtId="166" fontId="12" fillId="15" borderId="5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12" fillId="16" borderId="28" xfId="0" applyFont="1" applyFill="1" applyBorder="1" applyAlignment="1" applyProtection="1">
      <alignment horizontal="center" vertical="center" wrapText="1"/>
    </xf>
    <xf numFmtId="0" fontId="23" fillId="0" borderId="6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175" fontId="12" fillId="26" borderId="28" xfId="0" applyNumberFormat="1" applyFont="1" applyFill="1" applyBorder="1" applyAlignment="1" applyProtection="1">
      <alignment horizontal="center" vertical="center"/>
    </xf>
    <xf numFmtId="168" fontId="12" fillId="19" borderId="28" xfId="16" applyNumberFormat="1" applyFont="1" applyFill="1" applyBorder="1" applyAlignment="1" applyProtection="1">
      <alignment horizontal="center" vertical="center"/>
    </xf>
    <xf numFmtId="0" fontId="12" fillId="16" borderId="41" xfId="0" applyFont="1" applyFill="1" applyBorder="1" applyAlignment="1" applyProtection="1">
      <alignment horizontal="center" vertical="center" wrapText="1"/>
    </xf>
    <xf numFmtId="175" fontId="0" fillId="26" borderId="28" xfId="0" applyNumberFormat="1" applyFont="1" applyFill="1" applyBorder="1" applyAlignment="1" applyProtection="1">
      <alignment horizontal="center" vertical="center"/>
    </xf>
    <xf numFmtId="166" fontId="12" fillId="15" borderId="70" xfId="0" applyNumberFormat="1" applyFont="1" applyFill="1" applyBorder="1" applyAlignment="1" applyProtection="1">
      <alignment horizontal="center" vertical="center" wrapText="1"/>
    </xf>
    <xf numFmtId="175" fontId="23" fillId="26" borderId="23" xfId="0" applyNumberFormat="1" applyFont="1" applyFill="1" applyBorder="1" applyAlignment="1" applyProtection="1">
      <alignment horizontal="right" vertical="center"/>
    </xf>
    <xf numFmtId="167" fontId="14" fillId="19" borderId="7" xfId="16" applyFont="1" applyFill="1" applyBorder="1" applyAlignment="1" applyProtection="1">
      <alignment horizontal="center" vertical="center"/>
    </xf>
    <xf numFmtId="0" fontId="12" fillId="43" borderId="0" xfId="0" applyFont="1" applyFill="1" applyBorder="1" applyAlignment="1" applyProtection="1">
      <alignment horizontal="center" vertical="center"/>
    </xf>
    <xf numFmtId="0" fontId="0" fillId="43" borderId="0" xfId="0" applyFill="1" applyProtection="1"/>
    <xf numFmtId="0" fontId="0" fillId="43" borderId="0" xfId="0" applyFill="1" applyAlignment="1" applyProtection="1">
      <alignment horizontal="center" vertical="center"/>
    </xf>
    <xf numFmtId="176" fontId="0" fillId="0" borderId="0" xfId="13" applyNumberFormat="1" applyFont="1" applyFill="1" applyBorder="1" applyAlignment="1" applyProtection="1">
      <alignment vertical="center"/>
    </xf>
    <xf numFmtId="0" fontId="0" fillId="12" borderId="43" xfId="0" applyFont="1" applyFill="1" applyBorder="1" applyAlignment="1" applyProtection="1">
      <alignment horizontal="left" vertical="center"/>
      <protection locked="0"/>
    </xf>
    <xf numFmtId="0" fontId="0" fillId="12" borderId="52" xfId="0" applyFont="1" applyFill="1" applyBorder="1" applyAlignment="1" applyProtection="1">
      <alignment horizontal="left" vertical="center"/>
      <protection locked="0"/>
    </xf>
    <xf numFmtId="0" fontId="0" fillId="12" borderId="22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7" fontId="13" fillId="0" borderId="28" xfId="16" applyBorder="1" applyAlignment="1" applyProtection="1">
      <alignment horizontal="center" vertical="center"/>
    </xf>
    <xf numFmtId="167" fontId="12" fillId="16" borderId="28" xfId="16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166" fontId="12" fillId="15" borderId="74" xfId="0" applyNumberFormat="1" applyFont="1" applyFill="1" applyBorder="1" applyAlignment="1" applyProtection="1">
      <alignment horizontal="center" vertical="center" wrapText="1"/>
    </xf>
    <xf numFmtId="166" fontId="12" fillId="15" borderId="75" xfId="0" applyNumberFormat="1" applyFont="1" applyFill="1" applyBorder="1" applyAlignment="1" applyProtection="1">
      <alignment horizontal="center" vertical="center" wrapText="1"/>
    </xf>
    <xf numFmtId="166" fontId="12" fillId="35" borderId="75" xfId="0" applyNumberFormat="1" applyFont="1" applyFill="1" applyBorder="1" applyAlignment="1" applyProtection="1">
      <alignment horizontal="center" vertical="center" wrapText="1"/>
    </xf>
    <xf numFmtId="166" fontId="12" fillId="35" borderId="78" xfId="0" applyNumberFormat="1" applyFont="1" applyFill="1" applyBorder="1" applyAlignment="1" applyProtection="1">
      <alignment horizontal="center" vertical="center" wrapText="1"/>
    </xf>
    <xf numFmtId="166" fontId="12" fillId="15" borderId="78" xfId="0" applyNumberFormat="1" applyFont="1" applyFill="1" applyBorder="1" applyAlignment="1" applyProtection="1">
      <alignment horizontal="center" vertical="center" wrapText="1"/>
    </xf>
    <xf numFmtId="166" fontId="12" fillId="15" borderId="79" xfId="0" applyNumberFormat="1" applyFont="1" applyFill="1" applyBorder="1" applyAlignment="1" applyProtection="1">
      <alignment horizontal="center" vertical="center" wrapText="1"/>
    </xf>
    <xf numFmtId="166" fontId="12" fillId="35" borderId="81" xfId="0" applyNumberFormat="1" applyFont="1" applyFill="1" applyBorder="1" applyAlignment="1" applyProtection="1">
      <alignment horizontal="center" vertical="center" wrapText="1"/>
    </xf>
    <xf numFmtId="166" fontId="12" fillId="35" borderId="82" xfId="0" applyNumberFormat="1" applyFont="1" applyFill="1" applyBorder="1" applyAlignment="1" applyProtection="1">
      <alignment horizontal="center" vertical="center" wrapText="1"/>
    </xf>
    <xf numFmtId="0" fontId="0" fillId="12" borderId="84" xfId="0" applyFont="1" applyFill="1" applyBorder="1" applyProtection="1">
      <protection locked="0"/>
    </xf>
    <xf numFmtId="166" fontId="12" fillId="35" borderId="99" xfId="0" applyNumberFormat="1" applyFont="1" applyFill="1" applyBorder="1" applyAlignment="1" applyProtection="1">
      <alignment horizontal="center" vertical="center" wrapText="1"/>
    </xf>
    <xf numFmtId="166" fontId="12" fillId="35" borderId="100" xfId="0" applyNumberFormat="1" applyFont="1" applyFill="1" applyBorder="1" applyAlignment="1" applyProtection="1">
      <alignment horizontal="center" vertical="center" wrapText="1"/>
    </xf>
    <xf numFmtId="166" fontId="12" fillId="35" borderId="101" xfId="0" applyNumberFormat="1" applyFont="1" applyFill="1" applyBorder="1" applyAlignment="1" applyProtection="1">
      <alignment horizontal="center" vertical="center" wrapText="1"/>
    </xf>
    <xf numFmtId="176" fontId="0" fillId="29" borderId="87" xfId="13" applyNumberFormat="1" applyFont="1" applyFill="1" applyBorder="1" applyAlignment="1" applyProtection="1">
      <alignment vertical="center"/>
    </xf>
    <xf numFmtId="166" fontId="12" fillId="35" borderId="93" xfId="0" applyNumberFormat="1" applyFont="1" applyFill="1" applyBorder="1" applyAlignment="1" applyProtection="1">
      <alignment horizontal="center" vertical="center" wrapText="1"/>
    </xf>
    <xf numFmtId="166" fontId="12" fillId="15" borderId="106" xfId="0" applyNumberFormat="1" applyFont="1" applyFill="1" applyBorder="1" applyAlignment="1" applyProtection="1">
      <alignment horizontal="center" vertical="center" wrapText="1"/>
    </xf>
    <xf numFmtId="166" fontId="12" fillId="15" borderId="107" xfId="0" applyNumberFormat="1" applyFont="1" applyFill="1" applyBorder="1" applyAlignment="1" applyProtection="1">
      <alignment horizontal="center" vertical="center" wrapText="1"/>
    </xf>
    <xf numFmtId="166" fontId="12" fillId="15" borderId="108" xfId="0" applyNumberFormat="1" applyFont="1" applyFill="1" applyBorder="1" applyAlignment="1" applyProtection="1">
      <alignment horizontal="center" vertical="center" wrapText="1"/>
    </xf>
    <xf numFmtId="166" fontId="12" fillId="15" borderId="101" xfId="0" applyNumberFormat="1" applyFont="1" applyFill="1" applyBorder="1" applyAlignment="1" applyProtection="1">
      <alignment horizontal="center" vertical="center" wrapText="1"/>
    </xf>
    <xf numFmtId="168" fontId="0" fillId="12" borderId="87" xfId="13" applyNumberFormat="1" applyFont="1" applyFill="1" applyBorder="1" applyAlignment="1" applyProtection="1">
      <alignment horizontal="center" vertical="center"/>
      <protection locked="0"/>
    </xf>
    <xf numFmtId="166" fontId="12" fillId="35" borderId="109" xfId="0" applyNumberFormat="1" applyFont="1" applyFill="1" applyBorder="1" applyAlignment="1" applyProtection="1">
      <alignment horizontal="center" vertical="center" wrapText="1"/>
    </xf>
    <xf numFmtId="166" fontId="12" fillId="35" borderId="110" xfId="0" applyNumberFormat="1" applyFont="1" applyFill="1" applyBorder="1" applyAlignment="1" applyProtection="1">
      <alignment horizontal="center" vertical="center" wrapText="1"/>
    </xf>
    <xf numFmtId="166" fontId="12" fillId="35" borderId="111" xfId="0" applyNumberFormat="1" applyFont="1" applyFill="1" applyBorder="1" applyAlignment="1" applyProtection="1">
      <alignment horizontal="center" vertical="center" wrapText="1"/>
    </xf>
    <xf numFmtId="0" fontId="12" fillId="16" borderId="112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167" fontId="31" fillId="0" borderId="0" xfId="16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25" fillId="11" borderId="0" xfId="0" applyFont="1" applyFill="1" applyBorder="1" applyAlignment="1" applyProtection="1">
      <alignment horizontal="left" vertical="center" indent="2"/>
    </xf>
    <xf numFmtId="0" fontId="25" fillId="0" borderId="0" xfId="0" applyFont="1" applyBorder="1" applyAlignment="1" applyProtection="1">
      <alignment horizontal="left" vertical="center" indent="2"/>
    </xf>
    <xf numFmtId="0" fontId="12" fillId="0" borderId="0" xfId="0" applyFont="1" applyFill="1" applyBorder="1" applyAlignment="1" applyProtection="1">
      <alignment horizontal="center" vertical="center"/>
    </xf>
    <xf numFmtId="0" fontId="0" fillId="12" borderId="120" xfId="0" applyFont="1" applyFill="1" applyBorder="1" applyAlignment="1" applyProtection="1">
      <alignment horizontal="left" vertical="center"/>
      <protection locked="0"/>
    </xf>
    <xf numFmtId="0" fontId="0" fillId="12" borderId="120" xfId="0" applyFont="1" applyFill="1" applyBorder="1" applyProtection="1">
      <protection locked="0"/>
    </xf>
    <xf numFmtId="0" fontId="0" fillId="12" borderId="121" xfId="0" applyFont="1" applyFill="1" applyBorder="1" applyProtection="1">
      <protection locked="0"/>
    </xf>
    <xf numFmtId="176" fontId="0" fillId="12" borderId="122" xfId="13" applyNumberFormat="1" applyFont="1" applyFill="1" applyBorder="1" applyAlignment="1" applyProtection="1">
      <alignment vertical="center"/>
      <protection locked="0"/>
    </xf>
    <xf numFmtId="176" fontId="0" fillId="12" borderId="123" xfId="13" applyNumberFormat="1" applyFont="1" applyFill="1" applyBorder="1" applyAlignment="1" applyProtection="1">
      <alignment vertical="center"/>
      <protection locked="0"/>
    </xf>
    <xf numFmtId="0" fontId="0" fillId="12" borderId="124" xfId="0" applyFont="1" applyFill="1" applyBorder="1" applyAlignment="1" applyProtection="1">
      <alignment horizontal="left" vertical="center"/>
      <protection locked="0"/>
    </xf>
    <xf numFmtId="0" fontId="0" fillId="12" borderId="124" xfId="0" applyFont="1" applyFill="1" applyBorder="1" applyProtection="1">
      <protection locked="0"/>
    </xf>
    <xf numFmtId="0" fontId="0" fillId="12" borderId="125" xfId="0" applyFont="1" applyFill="1" applyBorder="1" applyProtection="1">
      <protection locked="0"/>
    </xf>
    <xf numFmtId="176" fontId="0" fillId="12" borderId="124" xfId="13" applyNumberFormat="1" applyFont="1" applyFill="1" applyBorder="1" applyAlignment="1" applyProtection="1">
      <alignment vertical="center"/>
      <protection locked="0"/>
    </xf>
    <xf numFmtId="0" fontId="0" fillId="12" borderId="122" xfId="0" applyFont="1" applyFill="1" applyBorder="1" applyAlignment="1" applyProtection="1">
      <alignment horizontal="left" vertical="center"/>
      <protection locked="0"/>
    </xf>
    <xf numFmtId="0" fontId="0" fillId="12" borderId="122" xfId="0" applyFont="1" applyFill="1" applyBorder="1" applyProtection="1">
      <protection locked="0"/>
    </xf>
    <xf numFmtId="0" fontId="0" fillId="12" borderId="127" xfId="0" applyFont="1" applyFill="1" applyBorder="1" applyProtection="1">
      <protection locked="0"/>
    </xf>
    <xf numFmtId="0" fontId="0" fillId="12" borderId="118" xfId="0" applyFont="1" applyFill="1" applyBorder="1" applyAlignment="1" applyProtection="1">
      <alignment horizontal="left" vertical="center"/>
      <protection locked="0"/>
    </xf>
    <xf numFmtId="0" fontId="0" fillId="12" borderId="118" xfId="0" applyFont="1" applyFill="1" applyBorder="1" applyProtection="1">
      <protection locked="0"/>
    </xf>
    <xf numFmtId="0" fontId="0" fillId="12" borderId="123" xfId="0" applyFont="1" applyFill="1" applyBorder="1" applyAlignment="1" applyProtection="1">
      <alignment horizontal="left" vertical="center"/>
      <protection locked="0"/>
    </xf>
    <xf numFmtId="0" fontId="0" fillId="12" borderId="123" xfId="0" applyFont="1" applyFill="1" applyBorder="1" applyProtection="1">
      <protection locked="0"/>
    </xf>
    <xf numFmtId="0" fontId="0" fillId="12" borderId="129" xfId="0" applyFont="1" applyFill="1" applyBorder="1" applyProtection="1">
      <protection locked="0"/>
    </xf>
    <xf numFmtId="175" fontId="0" fillId="0" borderId="130" xfId="0" applyNumberFormat="1" applyFont="1" applyFill="1" applyBorder="1" applyAlignment="1" applyProtection="1">
      <alignment horizontal="right" vertical="center"/>
    </xf>
    <xf numFmtId="175" fontId="0" fillId="0" borderId="132" xfId="0" applyNumberFormat="1" applyFont="1" applyFill="1" applyBorder="1" applyAlignment="1" applyProtection="1">
      <alignment horizontal="right" vertical="center"/>
    </xf>
    <xf numFmtId="175" fontId="0" fillId="0" borderId="133" xfId="0" applyNumberFormat="1" applyFont="1" applyFill="1" applyBorder="1" applyAlignment="1" applyProtection="1">
      <alignment horizontal="right" vertical="center"/>
    </xf>
    <xf numFmtId="0" fontId="12" fillId="16" borderId="84" xfId="0" applyFont="1" applyFill="1" applyBorder="1" applyAlignment="1" applyProtection="1">
      <alignment horizontal="center" vertical="center" wrapText="1"/>
    </xf>
    <xf numFmtId="0" fontId="12" fillId="16" borderId="30" xfId="0" applyFont="1" applyFill="1" applyBorder="1" applyAlignment="1" applyProtection="1">
      <alignment horizontal="center" vertical="center" wrapText="1"/>
    </xf>
    <xf numFmtId="0" fontId="12" fillId="16" borderId="58" xfId="0" applyFont="1" applyFill="1" applyBorder="1" applyAlignment="1" applyProtection="1">
      <alignment horizontal="center" vertical="center" wrapText="1"/>
    </xf>
    <xf numFmtId="176" fontId="0" fillId="12" borderId="127" xfId="13" applyNumberFormat="1" applyFont="1" applyFill="1" applyBorder="1" applyAlignment="1" applyProtection="1">
      <alignment vertical="center"/>
      <protection locked="0"/>
    </xf>
    <xf numFmtId="176" fontId="0" fillId="12" borderId="129" xfId="13" applyNumberFormat="1" applyFont="1" applyFill="1" applyBorder="1" applyAlignment="1" applyProtection="1">
      <alignment vertical="center"/>
      <protection locked="0"/>
    </xf>
    <xf numFmtId="176" fontId="0" fillId="12" borderId="125" xfId="13" applyNumberFormat="1" applyFont="1" applyFill="1" applyBorder="1" applyAlignment="1" applyProtection="1">
      <alignment vertical="center"/>
      <protection locked="0"/>
    </xf>
    <xf numFmtId="175" fontId="0" fillId="29" borderId="132" xfId="0" applyNumberFormat="1" applyFont="1" applyFill="1" applyBorder="1" applyAlignment="1" applyProtection="1">
      <alignment horizontal="right" vertical="center"/>
    </xf>
    <xf numFmtId="175" fontId="0" fillId="29" borderId="133" xfId="0" applyNumberFormat="1" applyFont="1" applyFill="1" applyBorder="1" applyAlignment="1" applyProtection="1">
      <alignment horizontal="right" vertical="center"/>
    </xf>
    <xf numFmtId="175" fontId="0" fillId="29" borderId="130" xfId="0" applyNumberFormat="1" applyFont="1" applyFill="1" applyBorder="1" applyAlignment="1" applyProtection="1">
      <alignment horizontal="right" vertical="center"/>
    </xf>
    <xf numFmtId="175" fontId="0" fillId="29" borderId="126" xfId="0" applyNumberFormat="1" applyFont="1" applyFill="1" applyBorder="1" applyAlignment="1" applyProtection="1">
      <alignment horizontal="right" vertical="center"/>
    </xf>
    <xf numFmtId="175" fontId="0" fillId="29" borderId="134" xfId="0" applyNumberFormat="1" applyFont="1" applyFill="1" applyBorder="1" applyAlignment="1" applyProtection="1">
      <alignment horizontal="right" vertical="center"/>
    </xf>
    <xf numFmtId="175" fontId="0" fillId="0" borderId="126" xfId="0" applyNumberFormat="1" applyFont="1" applyFill="1" applyBorder="1" applyAlignment="1" applyProtection="1">
      <alignment horizontal="right" vertical="center"/>
    </xf>
    <xf numFmtId="175" fontId="0" fillId="0" borderId="134" xfId="0" applyNumberFormat="1" applyFont="1" applyFill="1" applyBorder="1" applyAlignment="1" applyProtection="1">
      <alignment horizontal="right" vertical="center"/>
    </xf>
    <xf numFmtId="0" fontId="0" fillId="12" borderId="135" xfId="0" applyFont="1" applyFill="1" applyBorder="1" applyAlignment="1" applyProtection="1">
      <alignment horizontal="left" vertical="center"/>
      <protection locked="0"/>
    </xf>
    <xf numFmtId="0" fontId="0" fillId="12" borderId="136" xfId="0" applyFont="1" applyFill="1" applyBorder="1" applyAlignment="1" applyProtection="1">
      <alignment horizontal="left" vertical="center"/>
      <protection locked="0"/>
    </xf>
    <xf numFmtId="0" fontId="0" fillId="12" borderId="137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vertical="center"/>
    </xf>
    <xf numFmtId="0" fontId="10" fillId="23" borderId="123" xfId="0" applyFont="1" applyFill="1" applyBorder="1" applyAlignment="1" applyProtection="1">
      <alignment horizontal="left" vertical="center"/>
    </xf>
    <xf numFmtId="0" fontId="10" fillId="20" borderId="123" xfId="0" applyFont="1" applyFill="1" applyBorder="1" applyAlignment="1" applyProtection="1">
      <alignment horizontal="left" vertical="center"/>
    </xf>
    <xf numFmtId="173" fontId="18" fillId="0" borderId="123" xfId="0" applyNumberFormat="1" applyFont="1" applyFill="1" applyBorder="1" applyAlignment="1" applyProtection="1">
      <alignment horizontal="left"/>
    </xf>
    <xf numFmtId="0" fontId="12" fillId="21" borderId="123" xfId="0" applyFont="1" applyFill="1" applyBorder="1" applyAlignment="1" applyProtection="1">
      <alignment horizontal="center" vertical="center"/>
    </xf>
    <xf numFmtId="0" fontId="12" fillId="20" borderId="123" xfId="0" applyFont="1" applyFill="1" applyBorder="1" applyAlignment="1" applyProtection="1">
      <alignment horizontal="center" vertical="center" wrapText="1"/>
    </xf>
    <xf numFmtId="1" fontId="0" fillId="0" borderId="123" xfId="0" applyNumberFormat="1" applyFont="1" applyFill="1" applyBorder="1" applyAlignment="1" applyProtection="1">
      <alignment horizontal="center" vertical="center" wrapText="1"/>
    </xf>
    <xf numFmtId="166" fontId="10" fillId="23" borderId="123" xfId="13" applyNumberFormat="1" applyFont="1" applyFill="1" applyBorder="1" applyAlignment="1" applyProtection="1">
      <alignment horizontal="center" vertical="center"/>
    </xf>
    <xf numFmtId="166" fontId="10" fillId="20" borderId="123" xfId="13" applyNumberFormat="1" applyFont="1" applyFill="1" applyBorder="1" applyAlignment="1" applyProtection="1">
      <alignment horizontal="center" vertical="center"/>
    </xf>
    <xf numFmtId="166" fontId="0" fillId="12" borderId="123" xfId="13" applyNumberFormat="1" applyFont="1" applyFill="1" applyBorder="1" applyAlignment="1" applyProtection="1">
      <alignment vertical="center"/>
      <protection locked="0"/>
    </xf>
    <xf numFmtId="0" fontId="12" fillId="31" borderId="123" xfId="0" applyFont="1" applyFill="1" applyBorder="1" applyAlignment="1" applyProtection="1">
      <alignment horizontal="center" vertical="center" wrapText="1"/>
    </xf>
    <xf numFmtId="0" fontId="12" fillId="32" borderId="123" xfId="0" applyFont="1" applyFill="1" applyBorder="1" applyAlignment="1" applyProtection="1">
      <alignment horizontal="left" vertical="center"/>
    </xf>
    <xf numFmtId="166" fontId="12" fillId="31" borderId="123" xfId="0" applyNumberFormat="1" applyFont="1" applyFill="1" applyBorder="1" applyAlignment="1" applyProtection="1">
      <alignment horizontal="center" vertical="center" wrapText="1"/>
    </xf>
    <xf numFmtId="9" fontId="0" fillId="12" borderId="138" xfId="0" applyNumberFormat="1" applyFont="1" applyFill="1" applyBorder="1" applyAlignment="1" applyProtection="1">
      <alignment horizontal="center" vertical="center"/>
      <protection locked="0"/>
    </xf>
    <xf numFmtId="180" fontId="0" fillId="11" borderId="0" xfId="0" applyNumberFormat="1" applyFont="1" applyFill="1" applyProtection="1"/>
    <xf numFmtId="179" fontId="0" fillId="11" borderId="0" xfId="0" applyNumberFormat="1" applyFont="1" applyFill="1" applyProtection="1"/>
    <xf numFmtId="166" fontId="0" fillId="29" borderId="157" xfId="13" applyNumberFormat="1" applyFont="1" applyFill="1" applyBorder="1" applyAlignment="1" applyProtection="1">
      <alignment vertical="center"/>
    </xf>
    <xf numFmtId="178" fontId="13" fillId="37" borderId="159" xfId="16" applyNumberFormat="1" applyFill="1" applyBorder="1" applyAlignment="1" applyProtection="1">
      <alignment horizontal="center" vertical="center"/>
    </xf>
    <xf numFmtId="178" fontId="13" fillId="37" borderId="160" xfId="16" applyNumberFormat="1" applyFill="1" applyBorder="1" applyAlignment="1" applyProtection="1">
      <alignment horizontal="center" vertical="center"/>
    </xf>
    <xf numFmtId="178" fontId="13" fillId="37" borderId="161" xfId="16" applyNumberFormat="1" applyFill="1" applyBorder="1" applyAlignment="1" applyProtection="1">
      <alignment horizontal="center" vertical="center"/>
    </xf>
    <xf numFmtId="178" fontId="13" fillId="37" borderId="162" xfId="16" applyNumberFormat="1" applyFill="1" applyBorder="1" applyAlignment="1" applyProtection="1">
      <alignment horizontal="center" vertical="center"/>
    </xf>
    <xf numFmtId="177" fontId="0" fillId="12" borderId="159" xfId="13" applyNumberFormat="1" applyFont="1" applyFill="1" applyBorder="1" applyAlignment="1" applyProtection="1">
      <alignment horizontal="center" vertical="center"/>
      <protection locked="0"/>
    </xf>
    <xf numFmtId="177" fontId="0" fillId="12" borderId="164" xfId="13" applyNumberFormat="1" applyFont="1" applyFill="1" applyBorder="1" applyAlignment="1" applyProtection="1">
      <alignment horizontal="center" vertical="center"/>
      <protection locked="0"/>
    </xf>
    <xf numFmtId="177" fontId="12" fillId="29" borderId="160" xfId="0" applyNumberFormat="1" applyFont="1" applyFill="1" applyBorder="1" applyAlignment="1" applyProtection="1">
      <alignment vertical="center"/>
    </xf>
    <xf numFmtId="177" fontId="12" fillId="29" borderId="165" xfId="0" applyNumberFormat="1" applyFont="1" applyFill="1" applyBorder="1" applyAlignment="1" applyProtection="1">
      <alignment vertical="center"/>
    </xf>
    <xf numFmtId="0" fontId="0" fillId="46" borderId="88" xfId="0" applyFont="1" applyFill="1" applyBorder="1" applyAlignment="1" applyProtection="1">
      <alignment horizontal="left" vertical="center"/>
    </xf>
    <xf numFmtId="176" fontId="0" fillId="46" borderId="88" xfId="13" applyNumberFormat="1" applyFont="1" applyFill="1" applyBorder="1" applyAlignment="1" applyProtection="1">
      <alignment vertical="center"/>
    </xf>
    <xf numFmtId="176" fontId="0" fillId="46" borderId="94" xfId="13" applyNumberFormat="1" applyFont="1" applyFill="1" applyBorder="1" applyAlignment="1" applyProtection="1">
      <alignment vertical="center"/>
    </xf>
    <xf numFmtId="0" fontId="0" fillId="46" borderId="85" xfId="0" applyFont="1" applyFill="1" applyBorder="1" applyAlignment="1" applyProtection="1">
      <alignment horizontal="left" vertical="center"/>
    </xf>
    <xf numFmtId="168" fontId="0" fillId="46" borderId="94" xfId="13" applyNumberFormat="1" applyFont="1" applyFill="1" applyBorder="1" applyAlignment="1" applyProtection="1">
      <alignment horizontal="center" vertical="center"/>
    </xf>
    <xf numFmtId="167" fontId="13" fillId="0" borderId="0" xfId="16" applyProtection="1"/>
    <xf numFmtId="179" fontId="13" fillId="0" borderId="0" xfId="13" applyNumberFormat="1" applyProtection="1"/>
    <xf numFmtId="0" fontId="23" fillId="12" borderId="60" xfId="0" applyFont="1" applyFill="1" applyBorder="1" applyAlignment="1" applyProtection="1">
      <alignment horizontal="center" vertical="center"/>
      <protection locked="0"/>
    </xf>
    <xf numFmtId="176" fontId="0" fillId="12" borderId="161" xfId="13" applyNumberFormat="1" applyFont="1" applyFill="1" applyBorder="1" applyAlignment="1" applyProtection="1">
      <alignment vertical="center"/>
      <protection locked="0"/>
    </xf>
    <xf numFmtId="9" fontId="0" fillId="12" borderId="162" xfId="0" applyNumberFormat="1" applyFont="1" applyFill="1" applyBorder="1" applyAlignment="1" applyProtection="1">
      <alignment horizontal="center" vertical="center"/>
      <protection locked="0"/>
    </xf>
    <xf numFmtId="175" fontId="0" fillId="0" borderId="163" xfId="0" applyNumberFormat="1" applyFont="1" applyFill="1" applyBorder="1" applyAlignment="1" applyProtection="1">
      <alignment horizontal="right" vertical="center"/>
    </xf>
    <xf numFmtId="175" fontId="0" fillId="0" borderId="127" xfId="0" applyNumberFormat="1" applyFont="1" applyFill="1" applyBorder="1" applyAlignment="1" applyProtection="1">
      <alignment horizontal="right" vertical="center"/>
    </xf>
    <xf numFmtId="175" fontId="0" fillId="0" borderId="171" xfId="0" applyNumberFormat="1" applyFont="1" applyFill="1" applyBorder="1" applyAlignment="1" applyProtection="1">
      <alignment horizontal="right" vertical="center"/>
    </xf>
    <xf numFmtId="175" fontId="0" fillId="0" borderId="157" xfId="0" applyNumberFormat="1" applyFont="1" applyFill="1" applyBorder="1" applyAlignment="1" applyProtection="1">
      <alignment horizontal="right" vertical="center"/>
    </xf>
    <xf numFmtId="9" fontId="0" fillId="11" borderId="160" xfId="0" applyNumberFormat="1" applyFont="1" applyFill="1" applyBorder="1" applyAlignment="1" applyProtection="1">
      <alignment horizontal="center" vertical="center"/>
    </xf>
    <xf numFmtId="9" fontId="0" fillId="11" borderId="163" xfId="0" applyNumberFormat="1" applyFont="1" applyFill="1" applyBorder="1" applyAlignment="1" applyProtection="1">
      <alignment horizontal="center" vertical="center"/>
    </xf>
    <xf numFmtId="9" fontId="0" fillId="12" borderId="166" xfId="0" applyNumberFormat="1" applyFont="1" applyFill="1" applyBorder="1" applyAlignment="1" applyProtection="1">
      <alignment horizontal="center" vertical="center"/>
      <protection locked="0"/>
    </xf>
    <xf numFmtId="9" fontId="0" fillId="11" borderId="165" xfId="0" applyNumberFormat="1" applyFont="1" applyFill="1" applyBorder="1" applyAlignment="1" applyProtection="1">
      <alignment horizontal="center" vertical="center"/>
    </xf>
    <xf numFmtId="0" fontId="12" fillId="16" borderId="174" xfId="0" applyFont="1" applyFill="1" applyBorder="1" applyAlignment="1" applyProtection="1">
      <alignment horizontal="center" vertical="center" wrapText="1"/>
    </xf>
    <xf numFmtId="0" fontId="9" fillId="14" borderId="166" xfId="0" applyFont="1" applyFill="1" applyBorder="1" applyAlignment="1" applyProtection="1">
      <alignment horizontal="center" vertical="center"/>
    </xf>
    <xf numFmtId="0" fontId="9" fillId="47" borderId="165" xfId="0" applyFont="1" applyFill="1" applyBorder="1" applyAlignment="1" applyProtection="1">
      <alignment horizontal="center" vertical="center"/>
    </xf>
    <xf numFmtId="0" fontId="9" fillId="14" borderId="157" xfId="0" applyFont="1" applyFill="1" applyBorder="1" applyAlignment="1" applyProtection="1">
      <alignment horizontal="center" vertical="center"/>
    </xf>
    <xf numFmtId="0" fontId="9" fillId="47" borderId="178" xfId="0" applyFont="1" applyFill="1" applyBorder="1" applyAlignment="1" applyProtection="1">
      <alignment horizontal="center" vertical="center"/>
    </xf>
    <xf numFmtId="167" fontId="0" fillId="12" borderId="140" xfId="16" applyFont="1" applyFill="1" applyBorder="1" applyAlignment="1" applyProtection="1">
      <alignment horizontal="center" vertical="center"/>
      <protection locked="0"/>
    </xf>
    <xf numFmtId="167" fontId="0" fillId="12" borderId="179" xfId="16" applyFont="1" applyFill="1" applyBorder="1" applyAlignment="1" applyProtection="1">
      <alignment horizontal="center" vertical="center"/>
      <protection locked="0"/>
    </xf>
    <xf numFmtId="167" fontId="0" fillId="12" borderId="178" xfId="16" applyFont="1" applyFill="1" applyBorder="1" applyAlignment="1" applyProtection="1">
      <alignment horizontal="center" vertical="center"/>
      <protection locked="0"/>
    </xf>
    <xf numFmtId="175" fontId="0" fillId="0" borderId="160" xfId="0" applyNumberFormat="1" applyFont="1" applyFill="1" applyBorder="1" applyAlignment="1" applyProtection="1">
      <alignment horizontal="right" vertical="center"/>
    </xf>
    <xf numFmtId="175" fontId="0" fillId="0" borderId="165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 wrapText="1"/>
    </xf>
    <xf numFmtId="0" fontId="9" fillId="48" borderId="166" xfId="0" applyFont="1" applyFill="1" applyBorder="1" applyAlignment="1" applyProtection="1">
      <alignment horizontal="center" vertical="center"/>
    </xf>
    <xf numFmtId="0" fontId="9" fillId="48" borderId="165" xfId="0" applyFont="1" applyFill="1" applyBorder="1" applyAlignment="1" applyProtection="1">
      <alignment horizontal="center" vertical="center"/>
    </xf>
    <xf numFmtId="167" fontId="32" fillId="0" borderId="142" xfId="16" applyFont="1" applyFill="1" applyBorder="1" applyAlignment="1" applyProtection="1">
      <alignment horizontal="center" vertical="center"/>
    </xf>
    <xf numFmtId="167" fontId="32" fillId="0" borderId="145" xfId="16" applyFont="1" applyFill="1" applyBorder="1" applyAlignment="1" applyProtection="1">
      <alignment horizontal="center" vertical="center"/>
    </xf>
    <xf numFmtId="175" fontId="0" fillId="27" borderId="144" xfId="0" applyNumberFormat="1" applyFont="1" applyFill="1" applyBorder="1" applyAlignment="1" applyProtection="1">
      <alignment horizontal="right" vertical="center"/>
    </xf>
    <xf numFmtId="175" fontId="0" fillId="27" borderId="182" xfId="0" applyNumberFormat="1" applyFont="1" applyFill="1" applyBorder="1" applyAlignment="1" applyProtection="1">
      <alignment horizontal="right" vertical="center"/>
    </xf>
    <xf numFmtId="0" fontId="0" fillId="11" borderId="184" xfId="0" applyFont="1" applyFill="1" applyBorder="1" applyProtection="1"/>
    <xf numFmtId="0" fontId="0" fillId="11" borderId="185" xfId="0" applyFont="1" applyFill="1" applyBorder="1" applyProtection="1"/>
    <xf numFmtId="0" fontId="0" fillId="11" borderId="186" xfId="0" applyFont="1" applyFill="1" applyBorder="1" applyProtection="1"/>
    <xf numFmtId="0" fontId="0" fillId="11" borderId="174" xfId="0" applyFont="1" applyFill="1" applyBorder="1" applyProtection="1"/>
    <xf numFmtId="0" fontId="0" fillId="11" borderId="117" xfId="0" applyFont="1" applyFill="1" applyBorder="1" applyProtection="1"/>
    <xf numFmtId="0" fontId="25" fillId="0" borderId="174" xfId="0" applyFont="1" applyBorder="1" applyAlignment="1" applyProtection="1">
      <alignment vertical="center"/>
    </xf>
    <xf numFmtId="0" fontId="9" fillId="14" borderId="167" xfId="0" applyFont="1" applyFill="1" applyBorder="1" applyAlignment="1" applyProtection="1">
      <alignment horizontal="center" vertical="center"/>
    </xf>
    <xf numFmtId="0" fontId="9" fillId="14" borderId="183" xfId="0" applyFont="1" applyFill="1" applyBorder="1" applyAlignment="1" applyProtection="1">
      <alignment horizontal="center" vertical="center"/>
    </xf>
    <xf numFmtId="0" fontId="9" fillId="48" borderId="167" xfId="0" applyFont="1" applyFill="1" applyBorder="1" applyAlignment="1" applyProtection="1">
      <alignment horizontal="center" vertical="center"/>
    </xf>
    <xf numFmtId="0" fontId="9" fillId="48" borderId="183" xfId="0" applyFont="1" applyFill="1" applyBorder="1" applyAlignment="1" applyProtection="1">
      <alignment horizontal="center" vertical="center"/>
    </xf>
    <xf numFmtId="0" fontId="9" fillId="47" borderId="167" xfId="0" applyFont="1" applyFill="1" applyBorder="1" applyAlignment="1" applyProtection="1">
      <alignment horizontal="center" vertical="center"/>
    </xf>
    <xf numFmtId="0" fontId="9" fillId="47" borderId="183" xfId="0" applyFont="1" applyFill="1" applyBorder="1" applyAlignment="1" applyProtection="1">
      <alignment horizontal="center" vertical="center"/>
    </xf>
    <xf numFmtId="175" fontId="0" fillId="26" borderId="159" xfId="0" applyNumberFormat="1" applyFont="1" applyFill="1" applyBorder="1" applyAlignment="1" applyProtection="1">
      <alignment horizontal="right" vertical="center"/>
    </xf>
    <xf numFmtId="175" fontId="0" fillId="26" borderId="160" xfId="0" applyNumberFormat="1" applyFont="1" applyFill="1" applyBorder="1" applyAlignment="1" applyProtection="1">
      <alignment horizontal="right" vertical="center"/>
    </xf>
    <xf numFmtId="0" fontId="0" fillId="11" borderId="175" xfId="0" applyFont="1" applyFill="1" applyBorder="1" applyProtection="1"/>
    <xf numFmtId="0" fontId="0" fillId="11" borderId="181" xfId="0" applyFont="1" applyFill="1" applyBorder="1" applyProtection="1"/>
    <xf numFmtId="0" fontId="0" fillId="11" borderId="113" xfId="0" applyFont="1" applyFill="1" applyBorder="1" applyProtection="1"/>
    <xf numFmtId="166" fontId="10" fillId="20" borderId="123" xfId="13" applyNumberFormat="1" applyFont="1" applyFill="1" applyBorder="1" applyAlignment="1" applyProtection="1">
      <alignment horizontal="center" vertical="center"/>
      <protection locked="0"/>
    </xf>
    <xf numFmtId="9" fontId="0" fillId="44" borderId="138" xfId="0" applyNumberFormat="1" applyFont="1" applyFill="1" applyBorder="1" applyAlignment="1" applyProtection="1">
      <alignment horizontal="center" vertical="center"/>
    </xf>
    <xf numFmtId="9" fontId="0" fillId="44" borderId="159" xfId="0" applyNumberFormat="1" applyFont="1" applyFill="1" applyBorder="1" applyAlignment="1" applyProtection="1">
      <alignment horizontal="center" vertical="center"/>
    </xf>
    <xf numFmtId="167" fontId="0" fillId="44" borderId="159" xfId="16" applyFont="1" applyFill="1" applyBorder="1" applyAlignment="1" applyProtection="1">
      <alignment horizontal="center" vertical="center"/>
    </xf>
    <xf numFmtId="0" fontId="12" fillId="16" borderId="183" xfId="0" applyFont="1" applyFill="1" applyBorder="1" applyAlignment="1" applyProtection="1">
      <alignment horizontal="center" vertical="center" wrapText="1"/>
    </xf>
    <xf numFmtId="0" fontId="0" fillId="12" borderId="161" xfId="0" applyFont="1" applyFill="1" applyBorder="1" applyAlignment="1" applyProtection="1">
      <alignment horizontal="left" vertical="center"/>
      <protection locked="0"/>
    </xf>
    <xf numFmtId="0" fontId="0" fillId="12" borderId="159" xfId="0" applyFont="1" applyFill="1" applyBorder="1" applyAlignment="1" applyProtection="1">
      <alignment horizontal="left" vertical="center"/>
      <protection locked="0"/>
    </xf>
    <xf numFmtId="176" fontId="0" fillId="12" borderId="159" xfId="13" applyNumberFormat="1" applyFont="1" applyFill="1" applyBorder="1" applyAlignment="1" applyProtection="1">
      <alignment vertical="center"/>
      <protection locked="0"/>
    </xf>
    <xf numFmtId="0" fontId="0" fillId="12" borderId="164" xfId="0" applyFont="1" applyFill="1" applyBorder="1" applyAlignment="1" applyProtection="1">
      <alignment horizontal="left" vertical="center"/>
      <protection locked="0"/>
    </xf>
    <xf numFmtId="176" fontId="0" fillId="12" borderId="164" xfId="13" applyNumberFormat="1" applyFont="1" applyFill="1" applyBorder="1" applyAlignment="1" applyProtection="1">
      <alignment vertical="center"/>
      <protection locked="0"/>
    </xf>
    <xf numFmtId="0" fontId="0" fillId="12" borderId="127" xfId="0" applyFont="1" applyFill="1" applyBorder="1" applyAlignment="1" applyProtection="1">
      <alignment horizontal="left" vertical="center"/>
      <protection locked="0"/>
    </xf>
    <xf numFmtId="0" fontId="0" fillId="12" borderId="171" xfId="0" applyFont="1" applyFill="1" applyBorder="1" applyAlignment="1" applyProtection="1">
      <alignment horizontal="left" vertical="center"/>
      <protection locked="0"/>
    </xf>
    <xf numFmtId="0" fontId="0" fillId="12" borderId="157" xfId="0" applyFont="1" applyFill="1" applyBorder="1" applyAlignment="1" applyProtection="1">
      <alignment horizontal="left" vertical="center"/>
      <protection locked="0"/>
    </xf>
    <xf numFmtId="176" fontId="0" fillId="12" borderId="138" xfId="13" applyNumberFormat="1" applyFont="1" applyFill="1" applyBorder="1" applyAlignment="1" applyProtection="1">
      <alignment vertical="center"/>
      <protection locked="0"/>
    </xf>
    <xf numFmtId="175" fontId="0" fillId="29" borderId="160" xfId="0" applyNumberFormat="1" applyFont="1" applyFill="1" applyBorder="1" applyAlignment="1" applyProtection="1">
      <alignment vertical="center"/>
    </xf>
    <xf numFmtId="176" fontId="0" fillId="12" borderId="162" xfId="13" applyNumberFormat="1" applyFont="1" applyFill="1" applyBorder="1" applyAlignment="1" applyProtection="1">
      <alignment vertical="center"/>
      <protection locked="0"/>
    </xf>
    <xf numFmtId="175" fontId="0" fillId="29" borderId="163" xfId="0" applyNumberFormat="1" applyFont="1" applyFill="1" applyBorder="1" applyAlignment="1" applyProtection="1">
      <alignment vertical="center"/>
    </xf>
    <xf numFmtId="176" fontId="0" fillId="12" borderId="166" xfId="13" applyNumberFormat="1" applyFont="1" applyFill="1" applyBorder="1" applyAlignment="1" applyProtection="1">
      <alignment vertical="center"/>
      <protection locked="0"/>
    </xf>
    <xf numFmtId="175" fontId="0" fillId="29" borderId="165" xfId="0" applyNumberFormat="1" applyFont="1" applyFill="1" applyBorder="1" applyAlignment="1" applyProtection="1">
      <alignment vertical="center"/>
    </xf>
    <xf numFmtId="175" fontId="0" fillId="29" borderId="177" xfId="0" applyNumberFormat="1" applyFont="1" applyFill="1" applyBorder="1" applyAlignment="1" applyProtection="1">
      <alignment horizontal="right" vertical="center"/>
    </xf>
    <xf numFmtId="175" fontId="0" fillId="29" borderId="198" xfId="0" applyNumberFormat="1" applyFont="1" applyFill="1" applyBorder="1" applyAlignment="1" applyProtection="1">
      <alignment horizontal="right" vertical="center"/>
    </xf>
    <xf numFmtId="175" fontId="0" fillId="29" borderId="199" xfId="0" applyNumberFormat="1" applyFont="1" applyFill="1" applyBorder="1" applyAlignment="1" applyProtection="1">
      <alignment horizontal="right" vertical="center"/>
    </xf>
    <xf numFmtId="175" fontId="22" fillId="28" borderId="173" xfId="0" applyNumberFormat="1" applyFont="1" applyFill="1" applyBorder="1" applyAlignment="1" applyProtection="1">
      <alignment horizontal="center" vertical="center"/>
    </xf>
    <xf numFmtId="175" fontId="23" fillId="28" borderId="83" xfId="0" applyNumberFormat="1" applyFont="1" applyFill="1" applyBorder="1" applyAlignment="1" applyProtection="1">
      <alignment vertical="center"/>
    </xf>
    <xf numFmtId="166" fontId="0" fillId="12" borderId="160" xfId="13" applyNumberFormat="1" applyFont="1" applyFill="1" applyBorder="1" applyAlignment="1" applyProtection="1">
      <alignment vertical="center"/>
      <protection locked="0"/>
    </xf>
    <xf numFmtId="0" fontId="0" fillId="12" borderId="162" xfId="0" applyFont="1" applyFill="1" applyBorder="1" applyAlignment="1" applyProtection="1">
      <alignment horizontal="left" vertical="center"/>
      <protection locked="0"/>
    </xf>
    <xf numFmtId="166" fontId="0" fillId="12" borderId="163" xfId="13" applyNumberFormat="1" applyFont="1" applyFill="1" applyBorder="1" applyAlignment="1" applyProtection="1">
      <alignment vertical="center"/>
      <protection locked="0"/>
    </xf>
    <xf numFmtId="0" fontId="0" fillId="12" borderId="166" xfId="0" applyFont="1" applyFill="1" applyBorder="1" applyAlignment="1" applyProtection="1">
      <alignment horizontal="left" vertical="center"/>
      <protection locked="0"/>
    </xf>
    <xf numFmtId="166" fontId="0" fillId="12" borderId="165" xfId="13" applyNumberFormat="1" applyFont="1" applyFill="1" applyBorder="1" applyAlignment="1" applyProtection="1">
      <alignment vertical="center"/>
      <protection locked="0"/>
    </xf>
    <xf numFmtId="178" fontId="13" fillId="37" borderId="166" xfId="16" applyNumberFormat="1" applyFill="1" applyBorder="1" applyAlignment="1" applyProtection="1">
      <alignment horizontal="center" vertical="center"/>
    </xf>
    <xf numFmtId="178" fontId="13" fillId="37" borderId="164" xfId="16" applyNumberFormat="1" applyFill="1" applyBorder="1" applyAlignment="1" applyProtection="1">
      <alignment horizontal="center" vertical="center"/>
    </xf>
    <xf numFmtId="178" fontId="13" fillId="37" borderId="165" xfId="16" applyNumberFormat="1" applyFill="1" applyBorder="1" applyAlignment="1" applyProtection="1">
      <alignment horizontal="center" vertical="center"/>
    </xf>
    <xf numFmtId="0" fontId="0" fillId="0" borderId="0" xfId="0" applyFont="1"/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 indent="2"/>
    </xf>
    <xf numFmtId="0" fontId="0" fillId="0" borderId="203" xfId="0" applyFont="1" applyFill="1" applyBorder="1" applyAlignment="1" applyProtection="1">
      <alignment horizontal="left" vertical="center"/>
    </xf>
    <xf numFmtId="0" fontId="0" fillId="0" borderId="208" xfId="0" applyFont="1" applyFill="1" applyBorder="1" applyAlignment="1" applyProtection="1">
      <alignment horizontal="left" vertical="center"/>
    </xf>
    <xf numFmtId="0" fontId="0" fillId="0" borderId="207" xfId="0" applyFont="1" applyFill="1" applyBorder="1" applyAlignment="1" applyProtection="1">
      <alignment horizontal="left" vertical="center"/>
    </xf>
    <xf numFmtId="1" fontId="0" fillId="44" borderId="26" xfId="0" applyNumberFormat="1" applyFont="1" applyFill="1" applyBorder="1" applyAlignment="1" applyProtection="1">
      <alignment horizontal="center" vertical="center" wrapText="1"/>
    </xf>
    <xf numFmtId="173" fontId="32" fillId="0" borderId="203" xfId="0" applyNumberFormat="1" applyFont="1" applyFill="1" applyBorder="1" applyAlignment="1" applyProtection="1">
      <alignment horizontal="left"/>
    </xf>
    <xf numFmtId="173" fontId="18" fillId="0" borderId="203" xfId="0" applyNumberFormat="1" applyFont="1" applyFill="1" applyBorder="1" applyAlignment="1" applyProtection="1">
      <alignment horizontal="left"/>
    </xf>
    <xf numFmtId="173" fontId="0" fillId="0" borderId="203" xfId="0" applyNumberFormat="1" applyFont="1" applyFill="1" applyBorder="1" applyAlignment="1" applyProtection="1">
      <alignment horizontal="left"/>
    </xf>
    <xf numFmtId="173" fontId="18" fillId="44" borderId="203" xfId="0" applyNumberFormat="1" applyFont="1" applyFill="1" applyBorder="1" applyAlignment="1" applyProtection="1">
      <alignment horizontal="left"/>
    </xf>
    <xf numFmtId="166" fontId="0" fillId="12" borderId="161" xfId="13" applyNumberFormat="1" applyFont="1" applyFill="1" applyBorder="1" applyAlignment="1" applyProtection="1">
      <alignment vertical="center"/>
      <protection locked="0"/>
    </xf>
    <xf numFmtId="174" fontId="18" fillId="12" borderId="161" xfId="12" applyNumberFormat="1" applyFont="1" applyFill="1" applyBorder="1" applyAlignment="1" applyProtection="1">
      <alignment vertical="center"/>
      <protection locked="0"/>
    </xf>
    <xf numFmtId="166" fontId="18" fillId="12" borderId="161" xfId="13" applyNumberFormat="1" applyFont="1" applyFill="1" applyBorder="1" applyAlignment="1" applyProtection="1">
      <alignment vertical="center"/>
      <protection locked="0"/>
    </xf>
    <xf numFmtId="0" fontId="10" fillId="20" borderId="203" xfId="0" applyFont="1" applyFill="1" applyBorder="1" applyAlignment="1" applyProtection="1">
      <alignment horizontal="left" vertical="center"/>
    </xf>
    <xf numFmtId="173" fontId="18" fillId="0" borderId="158" xfId="0" applyNumberFormat="1" applyFont="1" applyFill="1" applyBorder="1" applyAlignment="1" applyProtection="1">
      <alignment horizontal="left"/>
    </xf>
    <xf numFmtId="166" fontId="10" fillId="20" borderId="161" xfId="13" applyNumberFormat="1" applyFont="1" applyFill="1" applyBorder="1" applyAlignment="1" applyProtection="1">
      <alignment horizontal="center" vertical="center"/>
    </xf>
    <xf numFmtId="166" fontId="10" fillId="22" borderId="161" xfId="13" applyNumberFormat="1" applyFont="1" applyFill="1" applyBorder="1" applyAlignment="1" applyProtection="1">
      <alignment vertical="center"/>
    </xf>
    <xf numFmtId="0" fontId="10" fillId="23" borderId="203" xfId="0" applyFont="1" applyFill="1" applyBorder="1" applyAlignment="1" applyProtection="1">
      <alignment horizontal="left" vertical="center"/>
    </xf>
    <xf numFmtId="0" fontId="12" fillId="32" borderId="48" xfId="0" applyFont="1" applyFill="1" applyBorder="1" applyAlignment="1" applyProtection="1">
      <alignment vertical="center"/>
    </xf>
    <xf numFmtId="166" fontId="10" fillId="28" borderId="207" xfId="13" applyNumberFormat="1" applyFont="1" applyFill="1" applyBorder="1" applyAlignment="1" applyProtection="1">
      <alignment vertical="center"/>
    </xf>
    <xf numFmtId="166" fontId="10" fillId="20" borderId="206" xfId="13" applyNumberFormat="1" applyFont="1" applyFill="1" applyBorder="1" applyAlignment="1" applyProtection="1">
      <alignment horizontal="center" vertical="center"/>
    </xf>
    <xf numFmtId="166" fontId="10" fillId="23" borderId="206" xfId="13" applyNumberFormat="1" applyFont="1" applyFill="1" applyBorder="1" applyAlignment="1" applyProtection="1">
      <alignment horizontal="center" vertical="center"/>
    </xf>
    <xf numFmtId="166" fontId="10" fillId="20" borderId="207" xfId="13" applyNumberFormat="1" applyFont="1" applyFill="1" applyBorder="1" applyAlignment="1" applyProtection="1">
      <alignment vertical="center"/>
    </xf>
    <xf numFmtId="166" fontId="10" fillId="28" borderId="201" xfId="13" applyNumberFormat="1" applyFont="1" applyFill="1" applyBorder="1" applyAlignment="1" applyProtection="1">
      <alignment vertical="center"/>
    </xf>
    <xf numFmtId="166" fontId="10" fillId="23" borderId="207" xfId="13" applyNumberFormat="1" applyFont="1" applyFill="1" applyBorder="1" applyAlignment="1" applyProtection="1">
      <alignment horizontal="center" vertical="center"/>
    </xf>
    <xf numFmtId="166" fontId="18" fillId="29" borderId="161" xfId="13" applyNumberFormat="1" applyFont="1" applyFill="1" applyBorder="1" applyAlignment="1" applyProtection="1">
      <alignment vertical="center"/>
    </xf>
    <xf numFmtId="166" fontId="10" fillId="23" borderId="161" xfId="13" applyNumberFormat="1" applyFont="1" applyFill="1" applyBorder="1" applyAlignment="1" applyProtection="1">
      <alignment horizontal="center" vertical="center"/>
    </xf>
    <xf numFmtId="166" fontId="10" fillId="24" borderId="161" xfId="13" applyNumberFormat="1" applyFont="1" applyFill="1" applyBorder="1" applyAlignment="1" applyProtection="1">
      <alignment vertical="center"/>
    </xf>
    <xf numFmtId="166" fontId="10" fillId="20" borderId="161" xfId="13" applyNumberFormat="1" applyFont="1" applyFill="1" applyBorder="1" applyAlignment="1" applyProtection="1">
      <alignment vertical="center"/>
    </xf>
    <xf numFmtId="165" fontId="12" fillId="32" borderId="161" xfId="13" applyNumberFormat="1" applyFont="1" applyFill="1" applyBorder="1" applyAlignment="1" applyProtection="1">
      <alignment vertical="center"/>
    </xf>
    <xf numFmtId="165" fontId="12" fillId="33" borderId="161" xfId="13" applyNumberFormat="1" applyFont="1" applyFill="1" applyBorder="1" applyAlignment="1" applyProtection="1">
      <alignment vertical="center"/>
    </xf>
    <xf numFmtId="0" fontId="12" fillId="17" borderId="161" xfId="0" applyFont="1" applyFill="1" applyBorder="1" applyAlignment="1" applyProtection="1">
      <alignment horizontal="center" vertical="center" wrapText="1"/>
    </xf>
    <xf numFmtId="172" fontId="12" fillId="17" borderId="161" xfId="12" applyNumberFormat="1" applyFont="1" applyFill="1" applyBorder="1" applyAlignment="1" applyProtection="1">
      <alignment horizontal="center" vertical="center" wrapText="1"/>
    </xf>
    <xf numFmtId="0" fontId="10" fillId="17" borderId="161" xfId="0" applyFont="1" applyFill="1" applyBorder="1" applyAlignment="1" applyProtection="1">
      <alignment horizontal="center" vertical="center"/>
    </xf>
    <xf numFmtId="166" fontId="12" fillId="41" borderId="161" xfId="13" applyNumberFormat="1" applyFont="1" applyFill="1" applyBorder="1" applyAlignment="1" applyProtection="1">
      <alignment vertical="center"/>
    </xf>
    <xf numFmtId="166" fontId="12" fillId="42" borderId="161" xfId="13" applyNumberFormat="1" applyFont="1" applyFill="1" applyBorder="1" applyAlignment="1" applyProtection="1">
      <alignment vertical="center"/>
    </xf>
    <xf numFmtId="166" fontId="18" fillId="1" borderId="161" xfId="13" applyNumberFormat="1" applyFont="1" applyFill="1" applyBorder="1" applyAlignment="1" applyProtection="1">
      <alignment vertical="center"/>
    </xf>
    <xf numFmtId="174" fontId="18" fillId="1" borderId="161" xfId="12" applyNumberFormat="1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1" fontId="0" fillId="0" borderId="205" xfId="0" applyNumberFormat="1" applyBorder="1" applyAlignment="1" applyProtection="1">
      <alignment horizontal="center"/>
    </xf>
    <xf numFmtId="1" fontId="0" fillId="0" borderId="210" xfId="0" applyNumberFormat="1" applyBorder="1" applyAlignment="1" applyProtection="1"/>
    <xf numFmtId="1" fontId="32" fillId="0" borderId="210" xfId="0" applyNumberFormat="1" applyFont="1" applyBorder="1" applyAlignment="1" applyProtection="1"/>
    <xf numFmtId="166" fontId="0" fillId="46" borderId="161" xfId="13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6" fontId="0" fillId="29" borderId="160" xfId="13" applyNumberFormat="1" applyFont="1" applyFill="1" applyBorder="1" applyAlignment="1" applyProtection="1">
      <alignment vertical="center"/>
    </xf>
    <xf numFmtId="166" fontId="0" fillId="0" borderId="0" xfId="0" applyNumberFormat="1" applyFont="1" applyAlignment="1" applyProtection="1">
      <alignment vertical="center"/>
    </xf>
    <xf numFmtId="166" fontId="12" fillId="0" borderId="0" xfId="0" applyNumberFormat="1" applyFont="1" applyAlignment="1" applyProtection="1">
      <alignment vertical="center"/>
    </xf>
    <xf numFmtId="0" fontId="0" fillId="12" borderId="87" xfId="0" applyFont="1" applyFill="1" applyBorder="1" applyAlignment="1" applyProtection="1">
      <alignment horizontal="left" vertical="center"/>
      <protection locked="0"/>
    </xf>
    <xf numFmtId="0" fontId="0" fillId="46" borderId="211" xfId="0" applyFont="1" applyFill="1" applyBorder="1" applyAlignment="1" applyProtection="1">
      <alignment horizontal="left" vertical="center"/>
    </xf>
    <xf numFmtId="176" fontId="0" fillId="46" borderId="211" xfId="13" applyNumberFormat="1" applyFont="1" applyFill="1" applyBorder="1" applyAlignment="1" applyProtection="1">
      <alignment vertical="center"/>
    </xf>
    <xf numFmtId="176" fontId="0" fillId="46" borderId="215" xfId="13" applyNumberFormat="1" applyFont="1" applyFill="1" applyBorder="1" applyAlignment="1" applyProtection="1">
      <alignment vertical="center"/>
    </xf>
    <xf numFmtId="177" fontId="0" fillId="12" borderId="211" xfId="13" applyNumberFormat="1" applyFont="1" applyFill="1" applyBorder="1" applyAlignment="1" applyProtection="1">
      <alignment horizontal="center" vertical="center"/>
      <protection locked="0"/>
    </xf>
    <xf numFmtId="177" fontId="12" fillId="29" borderId="212" xfId="0" applyNumberFormat="1" applyFont="1" applyFill="1" applyBorder="1" applyAlignment="1" applyProtection="1">
      <alignment vertical="center"/>
    </xf>
    <xf numFmtId="166" fontId="0" fillId="0" borderId="219" xfId="0" applyNumberFormat="1" applyFont="1" applyFill="1" applyBorder="1" applyAlignment="1" applyProtection="1">
      <alignment vertical="center"/>
    </xf>
    <xf numFmtId="166" fontId="12" fillId="35" borderId="220" xfId="0" applyNumberFormat="1" applyFont="1" applyFill="1" applyBorder="1" applyAlignment="1" applyProtection="1">
      <alignment horizontal="center" vertical="center" wrapText="1"/>
    </xf>
    <xf numFmtId="166" fontId="12" fillId="35" borderId="221" xfId="0" applyNumberFormat="1" applyFont="1" applyFill="1" applyBorder="1" applyAlignment="1" applyProtection="1">
      <alignment horizontal="center" vertical="center" wrapText="1"/>
    </xf>
    <xf numFmtId="166" fontId="12" fillId="35" borderId="222" xfId="0" applyNumberFormat="1" applyFont="1" applyFill="1" applyBorder="1" applyAlignment="1" applyProtection="1">
      <alignment horizontal="center" vertical="center" wrapText="1"/>
    </xf>
    <xf numFmtId="166" fontId="0" fillId="10" borderId="161" xfId="13" applyNumberFormat="1" applyFont="1" applyFill="1" applyBorder="1" applyAlignment="1" applyProtection="1">
      <alignment horizontal="right" vertical="center"/>
    </xf>
    <xf numFmtId="171" fontId="0" fillId="0" borderId="161" xfId="12" applyNumberFormat="1" applyFont="1" applyFill="1" applyBorder="1" applyAlignment="1" applyProtection="1">
      <alignment vertical="center"/>
    </xf>
    <xf numFmtId="166" fontId="0" fillId="0" borderId="148" xfId="0" applyNumberFormat="1" applyFont="1" applyFill="1" applyBorder="1" applyAlignment="1" applyProtection="1">
      <alignment vertical="center"/>
    </xf>
    <xf numFmtId="166" fontId="13" fillId="0" borderId="159" xfId="13" applyNumberFormat="1" applyFont="1" applyFill="1" applyBorder="1" applyAlignment="1" applyProtection="1">
      <alignment vertical="center"/>
    </xf>
    <xf numFmtId="166" fontId="0" fillId="10" borderId="159" xfId="13" applyNumberFormat="1" applyFont="1" applyFill="1" applyBorder="1" applyAlignment="1" applyProtection="1">
      <alignment horizontal="right" vertical="center"/>
    </xf>
    <xf numFmtId="166" fontId="12" fillId="40" borderId="225" xfId="0" applyNumberFormat="1" applyFont="1" applyFill="1" applyBorder="1" applyAlignment="1" applyProtection="1">
      <alignment vertical="center"/>
    </xf>
    <xf numFmtId="166" fontId="12" fillId="40" borderId="164" xfId="13" applyNumberFormat="1" applyFont="1" applyFill="1" applyBorder="1" applyAlignment="1" applyProtection="1">
      <alignment vertical="center"/>
    </xf>
    <xf numFmtId="166" fontId="12" fillId="40" borderId="164" xfId="13" applyNumberFormat="1" applyFont="1" applyFill="1" applyBorder="1" applyAlignment="1" applyProtection="1">
      <alignment horizontal="right" vertical="center"/>
    </xf>
    <xf numFmtId="166" fontId="0" fillId="0" borderId="159" xfId="13" applyNumberFormat="1" applyFont="1" applyFill="1" applyBorder="1" applyAlignment="1" applyProtection="1">
      <alignment vertical="center"/>
    </xf>
    <xf numFmtId="166" fontId="13" fillId="0" borderId="87" xfId="13" applyNumberFormat="1" applyFont="1" applyFill="1" applyBorder="1" applyAlignment="1" applyProtection="1">
      <alignment vertical="center"/>
    </xf>
    <xf numFmtId="166" fontId="13" fillId="0" borderId="160" xfId="13" applyNumberFormat="1" applyFont="1" applyFill="1" applyBorder="1" applyAlignment="1" applyProtection="1">
      <alignment vertical="center"/>
    </xf>
    <xf numFmtId="171" fontId="0" fillId="0" borderId="162" xfId="12" applyNumberFormat="1" applyFont="1" applyFill="1" applyBorder="1" applyAlignment="1" applyProtection="1">
      <alignment vertical="center"/>
    </xf>
    <xf numFmtId="171" fontId="0" fillId="0" borderId="163" xfId="12" applyNumberFormat="1" applyFont="1" applyFill="1" applyBorder="1" applyAlignment="1" applyProtection="1">
      <alignment vertical="center"/>
    </xf>
    <xf numFmtId="166" fontId="12" fillId="40" borderId="166" xfId="13" applyNumberFormat="1" applyFont="1" applyFill="1" applyBorder="1" applyAlignment="1" applyProtection="1">
      <alignment vertical="center"/>
    </xf>
    <xf numFmtId="166" fontId="12" fillId="40" borderId="165" xfId="13" applyNumberFormat="1" applyFont="1" applyFill="1" applyBorder="1" applyAlignment="1" applyProtection="1">
      <alignment vertical="center"/>
    </xf>
    <xf numFmtId="166" fontId="0" fillId="10" borderId="204" xfId="13" applyNumberFormat="1" applyFont="1" applyFill="1" applyBorder="1" applyAlignment="1" applyProtection="1">
      <alignment horizontal="right" vertical="center"/>
    </xf>
    <xf numFmtId="166" fontId="0" fillId="10" borderId="179" xfId="13" applyNumberFormat="1" applyFont="1" applyFill="1" applyBorder="1" applyAlignment="1" applyProtection="1">
      <alignment horizontal="right" vertical="center"/>
    </xf>
    <xf numFmtId="166" fontId="12" fillId="40" borderId="178" xfId="13" applyNumberFormat="1" applyFont="1" applyFill="1" applyBorder="1" applyAlignment="1" applyProtection="1">
      <alignment horizontal="right" vertical="center"/>
    </xf>
    <xf numFmtId="166" fontId="0" fillId="0" borderId="87" xfId="13" applyNumberFormat="1" applyFont="1" applyFill="1" applyBorder="1" applyAlignment="1" applyProtection="1">
      <alignment vertical="center"/>
    </xf>
    <xf numFmtId="166" fontId="13" fillId="44" borderId="94" xfId="13" applyNumberFormat="1" applyFont="1" applyFill="1" applyBorder="1" applyAlignment="1" applyProtection="1">
      <alignment vertical="center"/>
    </xf>
    <xf numFmtId="171" fontId="0" fillId="12" borderId="171" xfId="12" applyNumberFormat="1" applyFont="1" applyFill="1" applyBorder="1" applyAlignment="1" applyProtection="1">
      <alignment vertical="center"/>
      <protection locked="0"/>
    </xf>
    <xf numFmtId="166" fontId="12" fillId="40" borderId="157" xfId="13" applyNumberFormat="1" applyFont="1" applyFill="1" applyBorder="1" applyAlignment="1" applyProtection="1">
      <alignment vertical="center"/>
    </xf>
    <xf numFmtId="166" fontId="12" fillId="40" borderId="191" xfId="13" applyNumberFormat="1" applyFont="1" applyFill="1" applyBorder="1" applyAlignment="1" applyProtection="1">
      <alignment horizontal="right" vertical="center"/>
    </xf>
    <xf numFmtId="0" fontId="12" fillId="15" borderId="202" xfId="0" applyFont="1" applyFill="1" applyBorder="1" applyAlignment="1" applyProtection="1">
      <alignment horizontal="center" vertical="center" wrapText="1"/>
    </xf>
    <xf numFmtId="166" fontId="17" fillId="36" borderId="149" xfId="0" applyNumberFormat="1" applyFont="1" applyFill="1" applyBorder="1" applyAlignment="1" applyProtection="1">
      <alignment horizontal="center" vertical="center" wrapText="1"/>
    </xf>
    <xf numFmtId="166" fontId="17" fillId="36" borderId="235" xfId="0" applyNumberFormat="1" applyFont="1" applyFill="1" applyBorder="1" applyAlignment="1" applyProtection="1">
      <alignment horizontal="center" vertical="center" wrapText="1"/>
    </xf>
    <xf numFmtId="0" fontId="17" fillId="36" borderId="148" xfId="0" applyFont="1" applyFill="1" applyBorder="1" applyAlignment="1" applyProtection="1">
      <alignment horizontal="center" vertical="center" wrapText="1"/>
    </xf>
    <xf numFmtId="0" fontId="17" fillId="25" borderId="236" xfId="0" applyFont="1" applyFill="1" applyBorder="1" applyAlignment="1" applyProtection="1">
      <alignment horizontal="center" vertical="center" wrapText="1"/>
    </xf>
    <xf numFmtId="0" fontId="17" fillId="25" borderId="233" xfId="0" applyFont="1" applyFill="1" applyBorder="1" applyAlignment="1" applyProtection="1">
      <alignment horizontal="center" vertical="center" wrapText="1"/>
    </xf>
    <xf numFmtId="0" fontId="17" fillId="25" borderId="149" xfId="0" applyFont="1" applyFill="1" applyBorder="1" applyAlignment="1" applyProtection="1">
      <alignment horizontal="center" vertical="center" wrapText="1"/>
    </xf>
    <xf numFmtId="0" fontId="12" fillId="15" borderId="152" xfId="0" applyFont="1" applyFill="1" applyBorder="1" applyAlignment="1" applyProtection="1">
      <alignment horizontal="center" vertical="center" wrapText="1"/>
    </xf>
    <xf numFmtId="0" fontId="12" fillId="0" borderId="237" xfId="0" applyFont="1" applyFill="1" applyBorder="1" applyAlignment="1" applyProtection="1">
      <alignment horizontal="left" vertical="center"/>
    </xf>
    <xf numFmtId="166" fontId="0" fillId="29" borderId="213" xfId="13" applyNumberFormat="1" applyFont="1" applyFill="1" applyBorder="1" applyAlignment="1" applyProtection="1">
      <alignment vertical="center"/>
    </xf>
    <xf numFmtId="166" fontId="0" fillId="29" borderId="219" xfId="13" applyNumberFormat="1" applyFont="1" applyFill="1" applyBorder="1" applyAlignment="1" applyProtection="1">
      <alignment vertical="center"/>
    </xf>
    <xf numFmtId="166" fontId="12" fillId="29" borderId="238" xfId="13" applyNumberFormat="1" applyFont="1" applyFill="1" applyBorder="1" applyAlignment="1" applyProtection="1">
      <alignment vertical="center"/>
    </xf>
    <xf numFmtId="166" fontId="0" fillId="19" borderId="239" xfId="13" applyNumberFormat="1" applyFont="1" applyFill="1" applyBorder="1" applyAlignment="1" applyProtection="1">
      <alignment vertical="center"/>
    </xf>
    <xf numFmtId="166" fontId="0" fillId="19" borderId="240" xfId="13" applyNumberFormat="1" applyFont="1" applyFill="1" applyBorder="1" applyAlignment="1" applyProtection="1">
      <alignment vertical="center"/>
    </xf>
    <xf numFmtId="166" fontId="12" fillId="19" borderId="213" xfId="13" applyNumberFormat="1" applyFont="1" applyFill="1" applyBorder="1" applyAlignment="1" applyProtection="1">
      <alignment vertical="center"/>
    </xf>
    <xf numFmtId="166" fontId="12" fillId="0" borderId="241" xfId="13" applyNumberFormat="1" applyFont="1" applyFill="1" applyBorder="1" applyAlignment="1" applyProtection="1">
      <alignment vertical="center"/>
    </xf>
    <xf numFmtId="0" fontId="12" fillId="15" borderId="242" xfId="0" applyFont="1" applyFill="1" applyBorder="1" applyAlignment="1" applyProtection="1">
      <alignment horizontal="center" vertical="center"/>
    </xf>
    <xf numFmtId="166" fontId="22" fillId="15" borderId="243" xfId="13" applyNumberFormat="1" applyFont="1" applyFill="1" applyBorder="1" applyAlignment="1" applyProtection="1">
      <alignment vertical="center"/>
    </xf>
    <xf numFmtId="166" fontId="22" fillId="15" borderId="244" xfId="13" applyNumberFormat="1" applyFont="1" applyFill="1" applyBorder="1" applyAlignment="1" applyProtection="1">
      <alignment vertical="center"/>
    </xf>
    <xf numFmtId="166" fontId="22" fillId="15" borderId="245" xfId="13" applyNumberFormat="1" applyFont="1" applyFill="1" applyBorder="1" applyAlignment="1" applyProtection="1">
      <alignment vertical="center"/>
    </xf>
    <xf numFmtId="166" fontId="12" fillId="40" borderId="214" xfId="13" applyNumberFormat="1" applyFont="1" applyFill="1" applyBorder="1" applyAlignment="1" applyProtection="1">
      <alignment horizontal="right" vertical="center"/>
    </xf>
    <xf numFmtId="166" fontId="12" fillId="40" borderId="246" xfId="13" applyNumberFormat="1" applyFont="1" applyFill="1" applyBorder="1" applyAlignment="1" applyProtection="1">
      <alignment horizontal="right" vertical="center"/>
    </xf>
    <xf numFmtId="166" fontId="12" fillId="40" borderId="247" xfId="13" applyNumberFormat="1" applyFont="1" applyFill="1" applyBorder="1" applyAlignment="1" applyProtection="1">
      <alignment vertical="center"/>
    </xf>
    <xf numFmtId="166" fontId="12" fillId="40" borderId="172" xfId="13" applyNumberFormat="1" applyFont="1" applyFill="1" applyBorder="1" applyAlignment="1" applyProtection="1">
      <alignment horizontal="right" vertical="center"/>
    </xf>
    <xf numFmtId="177" fontId="0" fillId="12" borderId="248" xfId="13" applyNumberFormat="1" applyFont="1" applyFill="1" applyBorder="1" applyAlignment="1" applyProtection="1">
      <alignment horizontal="center" vertical="center"/>
      <protection locked="0"/>
    </xf>
    <xf numFmtId="177" fontId="0" fillId="12" borderId="216" xfId="13" applyNumberFormat="1" applyFont="1" applyFill="1" applyBorder="1" applyAlignment="1" applyProtection="1">
      <alignment horizontal="center" vertical="center"/>
      <protection locked="0"/>
    </xf>
    <xf numFmtId="177" fontId="0" fillId="12" borderId="178" xfId="13" applyNumberFormat="1" applyFont="1" applyFill="1" applyBorder="1" applyAlignment="1" applyProtection="1">
      <alignment horizontal="center" vertical="center"/>
      <protection locked="0"/>
    </xf>
    <xf numFmtId="0" fontId="0" fillId="0" borderId="189" xfId="0" applyFont="1" applyFill="1" applyBorder="1" applyAlignment="1" applyProtection="1">
      <alignment horizontal="left" vertical="center"/>
    </xf>
    <xf numFmtId="0" fontId="0" fillId="0" borderId="190" xfId="0" applyFont="1" applyFill="1" applyBorder="1" applyAlignment="1" applyProtection="1">
      <alignment horizontal="left" vertical="center"/>
    </xf>
    <xf numFmtId="0" fontId="0" fillId="0" borderId="191" xfId="0" applyFont="1" applyFill="1" applyBorder="1" applyAlignment="1" applyProtection="1">
      <alignment horizontal="left" vertical="center"/>
    </xf>
    <xf numFmtId="168" fontId="0" fillId="46" borderId="161" xfId="13" applyNumberFormat="1" applyFont="1" applyFill="1" applyBorder="1" applyAlignment="1" applyProtection="1">
      <alignment horizontal="center" vertical="center"/>
    </xf>
    <xf numFmtId="168" fontId="0" fillId="46" borderId="159" xfId="13" applyNumberFormat="1" applyFont="1" applyFill="1" applyBorder="1" applyAlignment="1" applyProtection="1">
      <alignment horizontal="center" vertical="center"/>
    </xf>
    <xf numFmtId="168" fontId="0" fillId="12" borderId="162" xfId="13" applyNumberFormat="1" applyFont="1" applyFill="1" applyBorder="1" applyAlignment="1" applyProtection="1">
      <alignment horizontal="center" vertical="center"/>
      <protection locked="0"/>
    </xf>
    <xf numFmtId="168" fontId="0" fillId="46" borderId="171" xfId="13" applyNumberFormat="1" applyFont="1" applyFill="1" applyBorder="1" applyAlignment="1" applyProtection="1">
      <alignment horizontal="center" vertical="center"/>
    </xf>
    <xf numFmtId="176" fontId="0" fillId="29" borderId="161" xfId="13" applyNumberFormat="1" applyFont="1" applyFill="1" applyBorder="1" applyAlignment="1" applyProtection="1">
      <alignment vertical="center"/>
    </xf>
    <xf numFmtId="176" fontId="0" fillId="29" borderId="159" xfId="13" applyNumberFormat="1" applyFont="1" applyFill="1" applyBorder="1" applyAlignment="1" applyProtection="1">
      <alignment vertical="center"/>
    </xf>
    <xf numFmtId="176" fontId="0" fillId="29" borderId="162" xfId="13" applyNumberFormat="1" applyFont="1" applyFill="1" applyBorder="1" applyAlignment="1" applyProtection="1">
      <alignment vertical="center"/>
    </xf>
    <xf numFmtId="176" fontId="0" fillId="29" borderId="163" xfId="13" applyNumberFormat="1" applyFont="1" applyFill="1" applyBorder="1" applyAlignment="1" applyProtection="1">
      <alignment vertical="center"/>
    </xf>
    <xf numFmtId="165" fontId="0" fillId="0" borderId="168" xfId="13" applyNumberFormat="1" applyFont="1" applyFill="1" applyBorder="1" applyAlignment="1" applyProtection="1">
      <alignment vertical="center"/>
    </xf>
    <xf numFmtId="165" fontId="0" fillId="0" borderId="253" xfId="13" applyNumberFormat="1" applyFont="1" applyFill="1" applyBorder="1" applyAlignment="1" applyProtection="1">
      <alignment vertical="center"/>
    </xf>
    <xf numFmtId="165" fontId="0" fillId="0" borderId="169" xfId="13" applyNumberFormat="1" applyFont="1" applyFill="1" applyBorder="1" applyAlignment="1" applyProtection="1">
      <alignment vertical="center"/>
    </xf>
    <xf numFmtId="166" fontId="0" fillId="29" borderId="161" xfId="13" applyNumberFormat="1" applyFont="1" applyFill="1" applyBorder="1" applyAlignment="1" applyProtection="1">
      <alignment vertical="center"/>
    </xf>
    <xf numFmtId="166" fontId="0" fillId="29" borderId="87" xfId="13" applyNumberFormat="1" applyFont="1" applyFill="1" applyBorder="1" applyAlignment="1" applyProtection="1">
      <alignment vertical="center"/>
    </xf>
    <xf numFmtId="166" fontId="0" fillId="29" borderId="159" xfId="13" applyNumberFormat="1" applyFont="1" applyFill="1" applyBorder="1" applyAlignment="1" applyProtection="1">
      <alignment vertical="center"/>
    </xf>
    <xf numFmtId="166" fontId="0" fillId="29" borderId="160" xfId="13" applyNumberFormat="1" applyFont="1" applyFill="1" applyBorder="1" applyAlignment="1" applyProtection="1">
      <alignment vertical="center"/>
    </xf>
    <xf numFmtId="166" fontId="0" fillId="29" borderId="162" xfId="13" applyNumberFormat="1" applyFont="1" applyFill="1" applyBorder="1" applyAlignment="1" applyProtection="1">
      <alignment vertical="center"/>
    </xf>
    <xf numFmtId="166" fontId="0" fillId="29" borderId="163" xfId="13" applyNumberFormat="1" applyFont="1" applyFill="1" applyBorder="1" applyAlignment="1" applyProtection="1">
      <alignment vertical="center"/>
    </xf>
    <xf numFmtId="166" fontId="0" fillId="29" borderId="166" xfId="13" applyNumberFormat="1" applyFont="1" applyFill="1" applyBorder="1" applyAlignment="1" applyProtection="1">
      <alignment vertical="center"/>
    </xf>
    <xf numFmtId="166" fontId="0" fillId="29" borderId="164" xfId="13" applyNumberFormat="1" applyFont="1" applyFill="1" applyBorder="1" applyAlignment="1" applyProtection="1">
      <alignment vertical="center"/>
    </xf>
    <xf numFmtId="166" fontId="0" fillId="29" borderId="165" xfId="13" applyNumberFormat="1" applyFont="1" applyFill="1" applyBorder="1" applyAlignment="1" applyProtection="1">
      <alignment vertical="center"/>
    </xf>
    <xf numFmtId="166" fontId="0" fillId="29" borderId="94" xfId="13" applyNumberFormat="1" applyFont="1" applyFill="1" applyBorder="1" applyAlignment="1" applyProtection="1">
      <alignment vertical="center"/>
    </xf>
    <xf numFmtId="166" fontId="0" fillId="29" borderId="171" xfId="13" applyNumberFormat="1" applyFont="1" applyFill="1" applyBorder="1" applyAlignment="1" applyProtection="1">
      <alignment vertical="center"/>
    </xf>
    <xf numFmtId="166" fontId="0" fillId="37" borderId="161" xfId="13" applyNumberFormat="1" applyFont="1" applyFill="1" applyBorder="1" applyAlignment="1" applyProtection="1">
      <alignment vertical="center"/>
    </xf>
    <xf numFmtId="166" fontId="0" fillId="37" borderId="87" xfId="13" applyNumberFormat="1" applyFont="1" applyFill="1" applyBorder="1" applyAlignment="1" applyProtection="1">
      <alignment vertical="center"/>
    </xf>
    <xf numFmtId="166" fontId="0" fillId="37" borderId="159" xfId="13" applyNumberFormat="1" applyFont="1" applyFill="1" applyBorder="1" applyAlignment="1" applyProtection="1">
      <alignment vertical="center"/>
    </xf>
    <xf numFmtId="166" fontId="0" fillId="37" borderId="162" xfId="13" applyNumberFormat="1" applyFont="1" applyFill="1" applyBorder="1" applyAlignment="1" applyProtection="1">
      <alignment vertical="center"/>
    </xf>
    <xf numFmtId="166" fontId="0" fillId="37" borderId="94" xfId="13" applyNumberFormat="1" applyFont="1" applyFill="1" applyBorder="1" applyAlignment="1" applyProtection="1">
      <alignment vertical="center"/>
    </xf>
    <xf numFmtId="166" fontId="0" fillId="37" borderId="171" xfId="13" applyNumberFormat="1" applyFont="1" applyFill="1" applyBorder="1" applyAlignment="1" applyProtection="1">
      <alignment vertical="center"/>
    </xf>
    <xf numFmtId="166" fontId="0" fillId="0" borderId="161" xfId="13" applyNumberFormat="1" applyFont="1" applyFill="1" applyBorder="1" applyAlignment="1" applyProtection="1">
      <alignment vertical="center"/>
    </xf>
    <xf numFmtId="166" fontId="0" fillId="0" borderId="162" xfId="13" applyNumberFormat="1" applyFont="1" applyFill="1" applyBorder="1" applyAlignment="1" applyProtection="1">
      <alignment vertical="center"/>
    </xf>
    <xf numFmtId="166" fontId="0" fillId="0" borderId="94" xfId="13" applyNumberFormat="1" applyFont="1" applyFill="1" applyBorder="1" applyAlignment="1" applyProtection="1">
      <alignment vertical="center"/>
    </xf>
    <xf numFmtId="166" fontId="0" fillId="0" borderId="171" xfId="13" applyNumberFormat="1" applyFont="1" applyFill="1" applyBorder="1" applyAlignment="1" applyProtection="1">
      <alignment vertical="center"/>
    </xf>
    <xf numFmtId="168" fontId="0" fillId="0" borderId="161" xfId="0" applyNumberFormat="1" applyFont="1" applyFill="1" applyBorder="1" applyAlignment="1" applyProtection="1">
      <alignment horizontal="center" vertical="center"/>
    </xf>
    <xf numFmtId="168" fontId="0" fillId="0" borderId="87" xfId="0" applyNumberFormat="1" applyFont="1" applyFill="1" applyBorder="1" applyAlignment="1" applyProtection="1">
      <alignment horizontal="center" vertical="center"/>
    </xf>
    <xf numFmtId="168" fontId="0" fillId="0" borderId="159" xfId="0" applyNumberFormat="1" applyFont="1" applyFill="1" applyBorder="1" applyAlignment="1" applyProtection="1">
      <alignment horizontal="center" vertical="center"/>
    </xf>
    <xf numFmtId="168" fontId="0" fillId="0" borderId="160" xfId="0" applyNumberFormat="1" applyFont="1" applyFill="1" applyBorder="1" applyAlignment="1" applyProtection="1">
      <alignment horizontal="center" vertical="center"/>
    </xf>
    <xf numFmtId="168" fontId="0" fillId="0" borderId="162" xfId="0" applyNumberFormat="1" applyFont="1" applyFill="1" applyBorder="1" applyAlignment="1" applyProtection="1">
      <alignment horizontal="center" vertical="center"/>
    </xf>
    <xf numFmtId="168" fontId="0" fillId="0" borderId="163" xfId="0" applyNumberFormat="1" applyFont="1" applyFill="1" applyBorder="1" applyAlignment="1" applyProtection="1">
      <alignment horizontal="center" vertical="center"/>
    </xf>
    <xf numFmtId="166" fontId="12" fillId="35" borderId="254" xfId="0" applyNumberFormat="1" applyFont="1" applyFill="1" applyBorder="1" applyAlignment="1" applyProtection="1">
      <alignment horizontal="center" vertical="center" wrapText="1"/>
    </xf>
    <xf numFmtId="166" fontId="12" fillId="35" borderId="255" xfId="0" applyNumberFormat="1" applyFont="1" applyFill="1" applyBorder="1" applyAlignment="1" applyProtection="1">
      <alignment horizontal="center" vertical="center" wrapText="1"/>
    </xf>
    <xf numFmtId="166" fontId="12" fillId="35" borderId="256" xfId="0" applyNumberFormat="1" applyFont="1" applyFill="1" applyBorder="1" applyAlignment="1" applyProtection="1">
      <alignment horizontal="center" vertical="center" wrapText="1"/>
    </xf>
    <xf numFmtId="166" fontId="12" fillId="15" borderId="257" xfId="0" applyNumberFormat="1" applyFont="1" applyFill="1" applyBorder="1" applyAlignment="1" applyProtection="1">
      <alignment horizontal="center" vertical="center" wrapText="1"/>
    </xf>
    <xf numFmtId="166" fontId="12" fillId="15" borderId="255" xfId="0" applyNumberFormat="1" applyFont="1" applyFill="1" applyBorder="1" applyAlignment="1" applyProtection="1">
      <alignment horizontal="center" vertical="center" wrapText="1"/>
    </xf>
    <xf numFmtId="166" fontId="12" fillId="15" borderId="258" xfId="0" applyNumberFormat="1" applyFont="1" applyFill="1" applyBorder="1" applyAlignment="1" applyProtection="1">
      <alignment horizontal="center" vertical="center" wrapText="1"/>
    </xf>
    <xf numFmtId="0" fontId="12" fillId="15" borderId="254" xfId="0" applyFont="1" applyFill="1" applyBorder="1" applyAlignment="1" applyProtection="1">
      <alignment horizontal="center" vertical="center"/>
    </xf>
    <xf numFmtId="0" fontId="12" fillId="15" borderId="259" xfId="0" applyFont="1" applyFill="1" applyBorder="1" applyAlignment="1" applyProtection="1">
      <alignment horizontal="center" vertical="center"/>
    </xf>
    <xf numFmtId="165" fontId="0" fillId="0" borderId="260" xfId="13" applyNumberFormat="1" applyFont="1" applyFill="1" applyBorder="1" applyAlignment="1" applyProtection="1">
      <alignment vertical="center"/>
    </xf>
    <xf numFmtId="165" fontId="0" fillId="0" borderId="261" xfId="13" applyNumberFormat="1" applyFont="1" applyFill="1" applyBorder="1" applyAlignment="1" applyProtection="1">
      <alignment vertical="center"/>
    </xf>
    <xf numFmtId="165" fontId="0" fillId="0" borderId="262" xfId="13" applyNumberFormat="1" applyFont="1" applyFill="1" applyBorder="1" applyAlignment="1" applyProtection="1">
      <alignment vertical="center"/>
    </xf>
    <xf numFmtId="178" fontId="13" fillId="37" borderId="87" xfId="16" applyNumberFormat="1" applyFill="1" applyBorder="1" applyAlignment="1" applyProtection="1">
      <alignment horizontal="center" vertical="center"/>
    </xf>
    <xf numFmtId="178" fontId="13" fillId="37" borderId="163" xfId="16" applyNumberFormat="1" applyFill="1" applyBorder="1" applyAlignment="1" applyProtection="1">
      <alignment horizontal="center" vertical="center"/>
    </xf>
    <xf numFmtId="166" fontId="0" fillId="29" borderId="189" xfId="13" applyNumberFormat="1" applyFont="1" applyFill="1" applyBorder="1" applyAlignment="1" applyProtection="1">
      <alignment vertical="center"/>
    </xf>
    <xf numFmtId="166" fontId="0" fillId="29" borderId="190" xfId="13" applyNumberFormat="1" applyFont="1" applyFill="1" applyBorder="1" applyAlignment="1" applyProtection="1">
      <alignment vertical="center"/>
    </xf>
    <xf numFmtId="166" fontId="0" fillId="29" borderId="191" xfId="13" applyNumberFormat="1" applyFont="1" applyFill="1" applyBorder="1" applyAlignment="1" applyProtection="1">
      <alignment vertical="center"/>
    </xf>
    <xf numFmtId="166" fontId="13" fillId="0" borderId="94" xfId="13" applyNumberFormat="1" applyFont="1" applyFill="1" applyBorder="1" applyAlignment="1" applyProtection="1">
      <alignment vertical="center"/>
    </xf>
    <xf numFmtId="166" fontId="12" fillId="40" borderId="167" xfId="13" applyNumberFormat="1" applyFont="1" applyFill="1" applyBorder="1" applyAlignment="1" applyProtection="1">
      <alignment vertical="center"/>
    </xf>
    <xf numFmtId="166" fontId="12" fillId="40" borderId="246" xfId="13" applyNumberFormat="1" applyFont="1" applyFill="1" applyBorder="1" applyAlignment="1" applyProtection="1">
      <alignment vertical="center"/>
    </xf>
    <xf numFmtId="166" fontId="12" fillId="40" borderId="183" xfId="13" applyNumberFormat="1" applyFont="1" applyFill="1" applyBorder="1" applyAlignment="1" applyProtection="1">
      <alignment vertical="center"/>
    </xf>
    <xf numFmtId="171" fontId="0" fillId="0" borderId="171" xfId="12" applyNumberFormat="1" applyFont="1" applyFill="1" applyBorder="1" applyAlignment="1" applyProtection="1">
      <alignment vertical="center"/>
    </xf>
    <xf numFmtId="166" fontId="0" fillId="0" borderId="141" xfId="13" applyNumberFormat="1" applyFont="1" applyFill="1" applyBorder="1" applyAlignment="1" applyProtection="1">
      <alignment vertical="center"/>
    </xf>
    <xf numFmtId="166" fontId="0" fillId="0" borderId="224" xfId="13" applyNumberFormat="1" applyFont="1" applyFill="1" applyBorder="1" applyAlignment="1" applyProtection="1">
      <alignment vertical="center"/>
    </xf>
    <xf numFmtId="166" fontId="0" fillId="0" borderId="197" xfId="13" applyNumberFormat="1" applyFont="1" applyFill="1" applyBorder="1" applyAlignment="1" applyProtection="1">
      <alignment vertical="center"/>
    </xf>
    <xf numFmtId="166" fontId="22" fillId="32" borderId="249" xfId="13" applyNumberFormat="1" applyFont="1" applyFill="1" applyBorder="1" applyAlignment="1" applyProtection="1">
      <alignment vertical="center" wrapText="1"/>
    </xf>
    <xf numFmtId="166" fontId="22" fillId="32" borderId="211" xfId="13" applyNumberFormat="1" applyFont="1" applyFill="1" applyBorder="1" applyAlignment="1" applyProtection="1">
      <alignment vertical="center" wrapText="1"/>
    </xf>
    <xf numFmtId="166" fontId="22" fillId="32" borderId="212" xfId="13" applyNumberFormat="1" applyFont="1" applyFill="1" applyBorder="1" applyAlignment="1" applyProtection="1">
      <alignment vertical="center" wrapText="1"/>
    </xf>
    <xf numFmtId="166" fontId="22" fillId="32" borderId="215" xfId="13" applyNumberFormat="1" applyFont="1" applyFill="1" applyBorder="1" applyAlignment="1" applyProtection="1">
      <alignment vertical="center" wrapText="1"/>
    </xf>
    <xf numFmtId="166" fontId="22" fillId="32" borderId="264" xfId="13" applyNumberFormat="1" applyFont="1" applyFill="1" applyBorder="1" applyAlignment="1" applyProtection="1">
      <alignment vertical="center" wrapText="1"/>
    </xf>
    <xf numFmtId="166" fontId="22" fillId="32" borderId="265" xfId="13" applyNumberFormat="1" applyFont="1" applyFill="1" applyBorder="1" applyAlignment="1" applyProtection="1">
      <alignment vertical="center" wrapText="1"/>
    </xf>
    <xf numFmtId="166" fontId="22" fillId="32" borderId="266" xfId="13" applyNumberFormat="1" applyFont="1" applyFill="1" applyBorder="1" applyAlignment="1" applyProtection="1">
      <alignment vertical="center" wrapText="1"/>
    </xf>
    <xf numFmtId="166" fontId="22" fillId="32" borderId="250" xfId="13" applyNumberFormat="1" applyFont="1" applyFill="1" applyBorder="1" applyAlignment="1" applyProtection="1">
      <alignment vertical="center" wrapText="1"/>
    </xf>
    <xf numFmtId="166" fontId="22" fillId="32" borderId="187" xfId="13" applyNumberFormat="1" applyFont="1" applyFill="1" applyBorder="1" applyAlignment="1" applyProtection="1">
      <alignment vertical="center" wrapText="1"/>
    </xf>
    <xf numFmtId="166" fontId="22" fillId="32" borderId="267" xfId="13" applyNumberFormat="1" applyFont="1" applyFill="1" applyBorder="1" applyAlignment="1" applyProtection="1">
      <alignment vertical="center" wrapText="1"/>
    </xf>
    <xf numFmtId="166" fontId="22" fillId="32" borderId="268" xfId="13" applyNumberFormat="1" applyFont="1" applyFill="1" applyBorder="1" applyAlignment="1" applyProtection="1">
      <alignment vertical="center" wrapText="1"/>
    </xf>
    <xf numFmtId="166" fontId="22" fillId="32" borderId="269" xfId="13" applyNumberFormat="1" applyFont="1" applyFill="1" applyBorder="1" applyAlignment="1" applyProtection="1">
      <alignment vertical="center" wrapText="1"/>
    </xf>
    <xf numFmtId="166" fontId="22" fillId="32" borderId="90" xfId="13" applyNumberFormat="1" applyFont="1" applyFill="1" applyBorder="1" applyAlignment="1" applyProtection="1">
      <alignment vertical="center" wrapText="1"/>
    </xf>
    <xf numFmtId="166" fontId="22" fillId="32" borderId="91" xfId="13" applyNumberFormat="1" applyFont="1" applyFill="1" applyBorder="1" applyAlignment="1" applyProtection="1">
      <alignment vertical="center" wrapText="1"/>
    </xf>
    <xf numFmtId="166" fontId="22" fillId="32" borderId="95" xfId="13" applyNumberFormat="1" applyFont="1" applyFill="1" applyBorder="1" applyAlignment="1" applyProtection="1">
      <alignment vertical="center" wrapText="1"/>
    </xf>
    <xf numFmtId="166" fontId="22" fillId="32" borderId="119" xfId="13" applyNumberFormat="1" applyFont="1" applyFill="1" applyBorder="1" applyAlignment="1" applyProtection="1">
      <alignment vertical="center" wrapText="1"/>
    </xf>
    <xf numFmtId="175" fontId="23" fillId="26" borderId="119" xfId="0" applyNumberFormat="1" applyFont="1" applyFill="1" applyBorder="1" applyAlignment="1" applyProtection="1">
      <alignment horizontal="right" vertical="center"/>
    </xf>
    <xf numFmtId="9" fontId="0" fillId="12" borderId="167" xfId="0" applyNumberFormat="1" applyFont="1" applyFill="1" applyBorder="1" applyAlignment="1" applyProtection="1">
      <alignment horizontal="center" vertical="center"/>
      <protection locked="0"/>
    </xf>
    <xf numFmtId="175" fontId="0" fillId="0" borderId="247" xfId="0" applyNumberFormat="1" applyFont="1" applyFill="1" applyBorder="1" applyAlignment="1" applyProtection="1">
      <alignment horizontal="right" vertical="center"/>
    </xf>
    <xf numFmtId="175" fontId="0" fillId="0" borderId="183" xfId="0" applyNumberFormat="1" applyFont="1" applyFill="1" applyBorder="1" applyAlignment="1" applyProtection="1">
      <alignment horizontal="right" vertical="center"/>
    </xf>
    <xf numFmtId="167" fontId="0" fillId="12" borderId="270" xfId="16" applyFont="1" applyFill="1" applyBorder="1" applyAlignment="1" applyProtection="1">
      <alignment horizontal="center" vertical="center"/>
      <protection locked="0"/>
    </xf>
    <xf numFmtId="167" fontId="14" fillId="19" borderId="90" xfId="16" applyFont="1" applyFill="1" applyBorder="1" applyAlignment="1" applyProtection="1">
      <alignment horizontal="center" vertical="center"/>
    </xf>
    <xf numFmtId="175" fontId="23" fillId="26" borderId="92" xfId="0" applyNumberFormat="1" applyFont="1" applyFill="1" applyBorder="1" applyAlignment="1" applyProtection="1">
      <alignment horizontal="right" vertical="center"/>
    </xf>
    <xf numFmtId="0" fontId="21" fillId="0" borderId="0" xfId="20"/>
    <xf numFmtId="0" fontId="0" fillId="0" borderId="0" xfId="0" applyFont="1"/>
    <xf numFmtId="0" fontId="21" fillId="0" borderId="0" xfId="20" applyFont="1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166" fontId="0" fillId="9" borderId="189" xfId="13" applyNumberFormat="1" applyFont="1" applyFill="1" applyBorder="1" applyAlignment="1" applyProtection="1">
      <alignment horizontal="right" vertical="center"/>
    </xf>
    <xf numFmtId="166" fontId="0" fillId="9" borderId="190" xfId="13" applyNumberFormat="1" applyFont="1" applyFill="1" applyBorder="1" applyAlignment="1" applyProtection="1">
      <alignment horizontal="right" vertical="center"/>
    </xf>
    <xf numFmtId="0" fontId="12" fillId="0" borderId="2" xfId="0" applyFont="1" applyBorder="1" applyAlignment="1" applyProtection="1">
      <alignment horizontal="right" vertical="center"/>
    </xf>
    <xf numFmtId="0" fontId="23" fillId="12" borderId="3" xfId="0" applyFont="1" applyFill="1" applyBorder="1" applyAlignment="1" applyProtection="1">
      <alignment horizontal="center" vertical="center"/>
      <protection locked="0"/>
    </xf>
    <xf numFmtId="0" fontId="23" fillId="12" borderId="76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center"/>
      <protection locked="0"/>
    </xf>
    <xf numFmtId="166" fontId="12" fillId="15" borderId="232" xfId="0" applyNumberFormat="1" applyFont="1" applyFill="1" applyBorder="1" applyAlignment="1" applyProtection="1">
      <alignment horizontal="center" vertical="center"/>
    </xf>
    <xf numFmtId="166" fontId="12" fillId="15" borderId="217" xfId="0" applyNumberFormat="1" applyFont="1" applyFill="1" applyBorder="1" applyAlignment="1" applyProtection="1">
      <alignment horizontal="center" vertical="center"/>
    </xf>
    <xf numFmtId="166" fontId="23" fillId="39" borderId="147" xfId="0" applyNumberFormat="1" applyFont="1" applyFill="1" applyBorder="1" applyAlignment="1" applyProtection="1">
      <alignment horizontal="center" vertical="center" wrapText="1"/>
    </xf>
    <xf numFmtId="166" fontId="23" fillId="39" borderId="149" xfId="0" applyNumberFormat="1" applyFont="1" applyFill="1" applyBorder="1" applyAlignment="1" applyProtection="1">
      <alignment horizontal="center" vertical="center" wrapText="1"/>
    </xf>
    <xf numFmtId="166" fontId="23" fillId="39" borderId="152" xfId="0" applyNumberFormat="1" applyFont="1" applyFill="1" applyBorder="1" applyAlignment="1" applyProtection="1">
      <alignment horizontal="center" vertical="center" wrapText="1"/>
    </xf>
    <xf numFmtId="166" fontId="24" fillId="34" borderId="147" xfId="0" applyNumberFormat="1" applyFont="1" applyFill="1" applyBorder="1" applyAlignment="1" applyProtection="1">
      <alignment horizontal="center" vertical="center" wrapText="1"/>
    </xf>
    <xf numFmtId="166" fontId="24" fillId="34" borderId="149" xfId="0" applyNumberFormat="1" applyFont="1" applyFill="1" applyBorder="1" applyAlignment="1" applyProtection="1">
      <alignment horizontal="center" vertical="center" wrapText="1"/>
    </xf>
    <xf numFmtId="166" fontId="24" fillId="34" borderId="152" xfId="0" applyNumberFormat="1" applyFont="1" applyFill="1" applyBorder="1" applyAlignment="1" applyProtection="1">
      <alignment horizontal="center" vertical="center" wrapText="1"/>
    </xf>
    <xf numFmtId="166" fontId="29" fillId="45" borderId="234" xfId="0" applyNumberFormat="1" applyFont="1" applyFill="1" applyBorder="1" applyAlignment="1" applyProtection="1">
      <alignment horizontal="center" vertical="center" wrapText="1"/>
    </xf>
    <xf numFmtId="166" fontId="29" fillId="45" borderId="114" xfId="0" applyNumberFormat="1" applyFont="1" applyFill="1" applyBorder="1" applyAlignment="1" applyProtection="1">
      <alignment horizontal="center" vertical="center" wrapText="1"/>
    </xf>
    <xf numFmtId="166" fontId="17" fillId="34" borderId="116" xfId="0" applyNumberFormat="1" applyFont="1" applyFill="1" applyBorder="1" applyAlignment="1" applyProtection="1">
      <alignment horizontal="center" vertical="center" wrapText="1"/>
    </xf>
    <xf numFmtId="166" fontId="17" fillId="34" borderId="115" xfId="0" applyNumberFormat="1" applyFont="1" applyFill="1" applyBorder="1" applyAlignment="1" applyProtection="1">
      <alignment horizontal="center" vertical="center" wrapText="1"/>
    </xf>
    <xf numFmtId="166" fontId="17" fillId="34" borderId="34" xfId="0" applyNumberFormat="1" applyFont="1" applyFill="1" applyBorder="1" applyAlignment="1" applyProtection="1">
      <alignment horizontal="center" vertical="center" wrapText="1"/>
    </xf>
    <xf numFmtId="166" fontId="17" fillId="34" borderId="110" xfId="0" applyNumberFormat="1" applyFont="1" applyFill="1" applyBorder="1" applyAlignment="1" applyProtection="1">
      <alignment horizontal="center" vertical="center" wrapText="1"/>
    </xf>
    <xf numFmtId="166" fontId="17" fillId="34" borderId="176" xfId="0" applyNumberFormat="1" applyFont="1" applyFill="1" applyBorder="1" applyAlignment="1" applyProtection="1">
      <alignment horizontal="center" vertical="center" wrapText="1"/>
    </xf>
    <xf numFmtId="166" fontId="17" fillId="34" borderId="17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indent="2"/>
    </xf>
    <xf numFmtId="0" fontId="12" fillId="15" borderId="229" xfId="0" applyFont="1" applyFill="1" applyBorder="1" applyAlignment="1" applyProtection="1">
      <alignment horizontal="center" vertical="center" wrapText="1"/>
    </xf>
    <xf numFmtId="0" fontId="12" fillId="15" borderId="230" xfId="0" applyFont="1" applyFill="1" applyBorder="1" applyAlignment="1" applyProtection="1">
      <alignment horizontal="center" vertical="center" wrapText="1"/>
    </xf>
    <xf numFmtId="0" fontId="12" fillId="15" borderId="226" xfId="0" applyFont="1" applyFill="1" applyBorder="1" applyAlignment="1" applyProtection="1">
      <alignment horizontal="center" vertical="center" wrapText="1"/>
    </xf>
    <xf numFmtId="0" fontId="12" fillId="15" borderId="227" xfId="0" applyFont="1" applyFill="1" applyBorder="1" applyAlignment="1" applyProtection="1">
      <alignment horizontal="center" vertical="center" wrapText="1"/>
    </xf>
    <xf numFmtId="0" fontId="0" fillId="0" borderId="228" xfId="0" applyFont="1" applyFill="1" applyBorder="1" applyAlignment="1" applyProtection="1">
      <alignment horizontal="center" vertical="center" wrapText="1"/>
    </xf>
    <xf numFmtId="0" fontId="0" fillId="0" borderId="115" xfId="0" applyFont="1" applyFill="1" applyBorder="1" applyAlignment="1" applyProtection="1">
      <alignment horizontal="center" vertical="center" wrapText="1"/>
    </xf>
    <xf numFmtId="0" fontId="0" fillId="0" borderId="223" xfId="0" applyFont="1" applyFill="1" applyBorder="1" applyAlignment="1" applyProtection="1">
      <alignment horizontal="center" vertical="center" wrapText="1"/>
    </xf>
    <xf numFmtId="166" fontId="22" fillId="32" borderId="218" xfId="0" applyNumberFormat="1" applyFont="1" applyFill="1" applyBorder="1" applyAlignment="1" applyProtection="1">
      <alignment horizontal="center" vertical="center"/>
    </xf>
    <xf numFmtId="0" fontId="23" fillId="0" borderId="231" xfId="0" applyFont="1" applyFill="1" applyBorder="1" applyAlignment="1" applyProtection="1">
      <alignment horizontal="center" vertical="center" wrapText="1"/>
    </xf>
    <xf numFmtId="0" fontId="23" fillId="0" borderId="170" xfId="0" applyFont="1" applyFill="1" applyBorder="1" applyAlignment="1" applyProtection="1">
      <alignment horizontal="center" vertical="center" wrapText="1"/>
    </xf>
    <xf numFmtId="0" fontId="23" fillId="0" borderId="83" xfId="0" applyFont="1" applyFill="1" applyBorder="1" applyAlignment="1" applyProtection="1">
      <alignment horizontal="center" vertical="center" wrapText="1"/>
    </xf>
    <xf numFmtId="166" fontId="22" fillId="32" borderId="146" xfId="0" applyNumberFormat="1" applyFont="1" applyFill="1" applyBorder="1" applyAlignment="1" applyProtection="1">
      <alignment horizontal="right" vertical="center"/>
    </xf>
    <xf numFmtId="166" fontId="22" fillId="32" borderId="218" xfId="0" applyNumberFormat="1" applyFont="1" applyFill="1" applyBorder="1" applyAlignment="1" applyProtection="1">
      <alignment horizontal="right" vertical="center"/>
    </xf>
    <xf numFmtId="166" fontId="24" fillId="34" borderId="96" xfId="0" applyNumberFormat="1" applyFont="1" applyFill="1" applyBorder="1" applyAlignment="1" applyProtection="1">
      <alignment horizontal="center" vertical="center" wrapText="1"/>
    </xf>
    <xf numFmtId="166" fontId="24" fillId="34" borderId="97" xfId="0" applyNumberFormat="1" applyFont="1" applyFill="1" applyBorder="1" applyAlignment="1" applyProtection="1">
      <alignment horizontal="center" vertical="center" wrapText="1"/>
    </xf>
    <xf numFmtId="166" fontId="24" fillId="34" borderId="98" xfId="0" applyNumberFormat="1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left" vertical="center" indent="2"/>
    </xf>
    <xf numFmtId="166" fontId="12" fillId="15" borderId="103" xfId="0" applyNumberFormat="1" applyFont="1" applyFill="1" applyBorder="1" applyAlignment="1" applyProtection="1">
      <alignment horizontal="center" vertical="center" wrapText="1"/>
    </xf>
    <xf numFmtId="166" fontId="12" fillId="15" borderId="104" xfId="0" applyNumberFormat="1" applyFont="1" applyFill="1" applyBorder="1" applyAlignment="1" applyProtection="1">
      <alignment horizontal="center" vertical="center" wrapText="1"/>
    </xf>
    <xf numFmtId="166" fontId="12" fillId="15" borderId="105" xfId="0" applyNumberFormat="1" applyFont="1" applyFill="1" applyBorder="1" applyAlignment="1" applyProtection="1">
      <alignment horizontal="center" vertical="center" wrapText="1"/>
    </xf>
    <xf numFmtId="0" fontId="22" fillId="46" borderId="87" xfId="0" applyFont="1" applyFill="1" applyBorder="1" applyAlignment="1" applyProtection="1">
      <alignment horizontal="center" vertical="center" wrapText="1"/>
    </xf>
    <xf numFmtId="0" fontId="22" fillId="46" borderId="194" xfId="0" applyFont="1" applyFill="1" applyBorder="1" applyAlignment="1" applyProtection="1">
      <alignment horizontal="center" vertical="center" wrapText="1"/>
    </xf>
    <xf numFmtId="0" fontId="22" fillId="46" borderId="89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/>
    </xf>
    <xf numFmtId="0" fontId="22" fillId="0" borderId="168" xfId="0" applyFont="1" applyFill="1" applyBorder="1" applyAlignment="1" applyProtection="1">
      <alignment horizontal="center" vertical="center" wrapText="1"/>
    </xf>
    <xf numFmtId="0" fontId="22" fillId="0" borderId="67" xfId="0" applyFont="1" applyFill="1" applyBorder="1" applyAlignment="1" applyProtection="1">
      <alignment horizontal="center" vertical="center" wrapText="1"/>
    </xf>
    <xf numFmtId="0" fontId="22" fillId="0" borderId="169" xfId="0" applyFont="1" applyFill="1" applyBorder="1" applyAlignment="1" applyProtection="1">
      <alignment horizontal="center" vertical="center" wrapText="1"/>
    </xf>
    <xf numFmtId="0" fontId="23" fillId="13" borderId="187" xfId="0" applyFont="1" applyFill="1" applyBorder="1" applyAlignment="1" applyProtection="1">
      <alignment horizontal="center" vertical="center"/>
      <protection locked="0"/>
    </xf>
    <xf numFmtId="0" fontId="23" fillId="13" borderId="188" xfId="0" applyFont="1" applyFill="1" applyBorder="1" applyAlignment="1" applyProtection="1">
      <alignment horizontal="center" vertical="center"/>
      <protection locked="0"/>
    </xf>
    <xf numFmtId="166" fontId="24" fillId="34" borderId="71" xfId="0" applyNumberFormat="1" applyFont="1" applyFill="1" applyBorder="1" applyAlignment="1" applyProtection="1">
      <alignment horizontal="center" vertical="center" wrapText="1"/>
    </xf>
    <xf numFmtId="166" fontId="24" fillId="34" borderId="72" xfId="0" applyNumberFormat="1" applyFont="1" applyFill="1" applyBorder="1" applyAlignment="1" applyProtection="1">
      <alignment horizontal="center" vertical="center" wrapText="1"/>
    </xf>
    <xf numFmtId="166" fontId="24" fillId="34" borderId="73" xfId="0" applyNumberFormat="1" applyFont="1" applyFill="1" applyBorder="1" applyAlignment="1" applyProtection="1">
      <alignment horizontal="center" vertical="center" wrapText="1"/>
    </xf>
    <xf numFmtId="0" fontId="23" fillId="16" borderId="54" xfId="0" applyFont="1" applyFill="1" applyBorder="1" applyAlignment="1" applyProtection="1">
      <alignment horizontal="center" vertical="center" wrapText="1"/>
    </xf>
    <xf numFmtId="0" fontId="23" fillId="16" borderId="80" xfId="0" applyFont="1" applyFill="1" applyBorder="1" applyAlignment="1" applyProtection="1">
      <alignment horizontal="center" vertical="center" wrapText="1"/>
    </xf>
    <xf numFmtId="166" fontId="24" fillId="34" borderId="32" xfId="0" applyNumberFormat="1" applyFont="1" applyFill="1" applyBorder="1" applyAlignment="1" applyProtection="1">
      <alignment horizontal="center" vertical="center" wrapText="1"/>
    </xf>
    <xf numFmtId="166" fontId="24" fillId="34" borderId="33" xfId="0" applyNumberFormat="1" applyFont="1" applyFill="1" applyBorder="1" applyAlignment="1" applyProtection="1">
      <alignment horizontal="center" vertical="center" wrapText="1"/>
    </xf>
    <xf numFmtId="166" fontId="24" fillId="34" borderId="102" xfId="0" applyNumberFormat="1" applyFont="1" applyFill="1" applyBorder="1" applyAlignment="1" applyProtection="1">
      <alignment horizontal="center" vertical="center" wrapText="1"/>
    </xf>
    <xf numFmtId="0" fontId="23" fillId="15" borderId="38" xfId="0" applyFont="1" applyFill="1" applyBorder="1" applyAlignment="1" applyProtection="1">
      <alignment horizontal="center" vertical="center" wrapText="1"/>
    </xf>
    <xf numFmtId="0" fontId="23" fillId="15" borderId="77" xfId="0" applyFont="1" applyFill="1" applyBorder="1" applyAlignment="1" applyProtection="1">
      <alignment horizontal="center" vertical="center" wrapText="1"/>
    </xf>
    <xf numFmtId="0" fontId="23" fillId="16" borderId="192" xfId="0" applyFont="1" applyFill="1" applyBorder="1" applyAlignment="1" applyProtection="1">
      <alignment horizontal="center" vertical="center" wrapText="1"/>
    </xf>
    <xf numFmtId="0" fontId="23" fillId="16" borderId="193" xfId="0" applyFont="1" applyFill="1" applyBorder="1" applyAlignment="1" applyProtection="1">
      <alignment horizontal="center" vertical="center" wrapText="1"/>
    </xf>
    <xf numFmtId="0" fontId="23" fillId="15" borderId="189" xfId="0" applyFont="1" applyFill="1" applyBorder="1" applyAlignment="1" applyProtection="1">
      <alignment horizontal="center" vertical="center" wrapText="1"/>
    </xf>
    <xf numFmtId="0" fontId="23" fillId="15" borderId="172" xfId="0" applyFont="1" applyFill="1" applyBorder="1" applyAlignment="1" applyProtection="1">
      <alignment horizontal="center" vertical="center" wrapText="1"/>
    </xf>
    <xf numFmtId="0" fontId="23" fillId="12" borderId="44" xfId="0" applyFont="1" applyFill="1" applyBorder="1" applyAlignment="1" applyProtection="1">
      <alignment horizontal="center" vertical="center"/>
      <protection locked="0"/>
    </xf>
    <xf numFmtId="0" fontId="23" fillId="12" borderId="27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 applyProtection="1">
      <alignment horizontal="left" vertical="center"/>
    </xf>
    <xf numFmtId="0" fontId="0" fillId="0" borderId="11" xfId="0" applyFont="1" applyFill="1" applyBorder="1" applyAlignment="1" applyProtection="1">
      <alignment horizontal="left" vertical="center"/>
    </xf>
    <xf numFmtId="0" fontId="0" fillId="0" borderId="29" xfId="0" applyFont="1" applyFill="1" applyBorder="1" applyAlignment="1" applyProtection="1">
      <alignment horizontal="left" vertical="center"/>
    </xf>
    <xf numFmtId="0" fontId="0" fillId="0" borderId="45" xfId="0" applyFont="1" applyFill="1" applyBorder="1" applyAlignment="1" applyProtection="1">
      <alignment horizontal="left" vertical="center"/>
    </xf>
    <xf numFmtId="0" fontId="0" fillId="0" borderId="31" xfId="0" applyFont="1" applyFill="1" applyBorder="1" applyAlignment="1" applyProtection="1">
      <alignment horizontal="left" vertical="center"/>
    </xf>
    <xf numFmtId="0" fontId="0" fillId="0" borderId="48" xfId="0" applyFont="1" applyFill="1" applyBorder="1" applyAlignment="1" applyProtection="1">
      <alignment horizontal="left" vertical="center"/>
    </xf>
    <xf numFmtId="0" fontId="0" fillId="0" borderId="42" xfId="0" applyFont="1" applyFill="1" applyBorder="1" applyAlignment="1" applyProtection="1">
      <alignment horizontal="left" vertical="center"/>
    </xf>
    <xf numFmtId="0" fontId="0" fillId="0" borderId="43" xfId="0" applyFont="1" applyFill="1" applyBorder="1" applyAlignment="1" applyProtection="1">
      <alignment horizontal="left" vertical="center"/>
    </xf>
    <xf numFmtId="0" fontId="10" fillId="16" borderId="9" xfId="0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>
      <alignment horizontal="center" vertical="center"/>
    </xf>
    <xf numFmtId="0" fontId="10" fillId="17" borderId="161" xfId="0" applyFont="1" applyFill="1" applyBorder="1" applyAlignment="1" applyProtection="1">
      <alignment horizontal="center" vertical="center"/>
    </xf>
    <xf numFmtId="0" fontId="10" fillId="16" borderId="161" xfId="0" applyFont="1" applyFill="1" applyBorder="1" applyAlignment="1" applyProtection="1">
      <alignment horizontal="center" vertical="center" wrapText="1"/>
    </xf>
    <xf numFmtId="164" fontId="12" fillId="18" borderId="201" xfId="13" applyFont="1" applyFill="1" applyBorder="1" applyAlignment="1" applyProtection="1">
      <alignment horizontal="center" vertical="center" wrapText="1"/>
    </xf>
    <xf numFmtId="164" fontId="12" fillId="18" borderId="115" xfId="13" applyFont="1" applyFill="1" applyBorder="1" applyAlignment="1" applyProtection="1">
      <alignment horizontal="center" vertical="center" wrapText="1"/>
    </xf>
    <xf numFmtId="0" fontId="10" fillId="15" borderId="158" xfId="0" applyFont="1" applyFill="1" applyBorder="1" applyAlignment="1" applyProtection="1">
      <alignment horizontal="center" vertical="center"/>
    </xf>
    <xf numFmtId="0" fontId="10" fillId="15" borderId="209" xfId="0" applyFont="1" applyFill="1" applyBorder="1" applyAlignment="1" applyProtection="1">
      <alignment horizontal="center" vertical="center"/>
    </xf>
    <xf numFmtId="0" fontId="12" fillId="17" borderId="9" xfId="0" applyFont="1" applyFill="1" applyBorder="1" applyAlignment="1" applyProtection="1">
      <alignment horizontal="center" vertical="center"/>
    </xf>
    <xf numFmtId="0" fontId="12" fillId="17" borderId="15" xfId="0" applyFont="1" applyFill="1" applyBorder="1" applyAlignment="1" applyProtection="1">
      <alignment horizontal="center" vertical="center"/>
    </xf>
    <xf numFmtId="172" fontId="24" fillId="30" borderId="24" xfId="12" applyNumberFormat="1" applyFont="1" applyFill="1" applyBorder="1" applyAlignment="1" applyProtection="1">
      <alignment horizontal="right" vertical="center" wrapText="1"/>
    </xf>
    <xf numFmtId="172" fontId="24" fillId="30" borderId="35" xfId="12" applyNumberFormat="1" applyFont="1" applyFill="1" applyBorder="1" applyAlignment="1" applyProtection="1">
      <alignment horizontal="right" vertical="center" wrapText="1"/>
    </xf>
    <xf numFmtId="0" fontId="23" fillId="0" borderId="30" xfId="0" applyFont="1" applyFill="1" applyBorder="1" applyAlignment="1" applyProtection="1">
      <alignment horizontal="center" vertical="top" wrapText="1"/>
    </xf>
    <xf numFmtId="0" fontId="23" fillId="0" borderId="8" xfId="0" applyFont="1" applyFill="1" applyBorder="1" applyAlignment="1" applyProtection="1">
      <alignment horizontal="center" vertical="top" wrapText="1"/>
    </xf>
    <xf numFmtId="0" fontId="23" fillId="0" borderId="69" xfId="0" applyFont="1" applyFill="1" applyBorder="1" applyAlignment="1" applyProtection="1">
      <alignment horizontal="center" vertical="top" wrapText="1"/>
    </xf>
    <xf numFmtId="0" fontId="10" fillId="17" borderId="20" xfId="0" applyFont="1" applyFill="1" applyBorder="1" applyAlignment="1" applyProtection="1">
      <alignment horizontal="left" vertical="center"/>
    </xf>
    <xf numFmtId="0" fontId="10" fillId="17" borderId="16" xfId="0" applyFont="1" applyFill="1" applyBorder="1" applyAlignment="1" applyProtection="1">
      <alignment horizontal="left" vertical="center"/>
    </xf>
    <xf numFmtId="0" fontId="10" fillId="17" borderId="21" xfId="0" applyFont="1" applyFill="1" applyBorder="1" applyAlignment="1" applyProtection="1">
      <alignment horizontal="left" vertical="center"/>
    </xf>
    <xf numFmtId="0" fontId="10" fillId="17" borderId="17" xfId="0" applyFont="1" applyFill="1" applyBorder="1" applyAlignment="1" applyProtection="1">
      <alignment horizontal="left" vertical="center"/>
    </xf>
    <xf numFmtId="0" fontId="10" fillId="17" borderId="6" xfId="0" applyFont="1" applyFill="1" applyBorder="1" applyAlignment="1" applyProtection="1">
      <alignment horizontal="left" vertical="center"/>
    </xf>
    <xf numFmtId="0" fontId="10" fillId="17" borderId="14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 wrapText="1"/>
    </xf>
    <xf numFmtId="0" fontId="12" fillId="17" borderId="30" xfId="0" applyFont="1" applyFill="1" applyBorder="1" applyAlignment="1" applyProtection="1">
      <alignment horizontal="center" vertical="center" wrapText="1"/>
    </xf>
    <xf numFmtId="0" fontId="12" fillId="17" borderId="143" xfId="0" applyFont="1" applyFill="1" applyBorder="1" applyAlignment="1" applyProtection="1">
      <alignment horizontal="center" vertical="center" wrapText="1"/>
    </xf>
    <xf numFmtId="0" fontId="10" fillId="15" borderId="30" xfId="0" applyFont="1" applyFill="1" applyBorder="1" applyAlignment="1" applyProtection="1">
      <alignment horizontal="center" vertical="center" wrapText="1"/>
    </xf>
    <xf numFmtId="0" fontId="10" fillId="15" borderId="143" xfId="0" applyFont="1" applyFill="1" applyBorder="1" applyAlignment="1" applyProtection="1">
      <alignment horizontal="center" vertical="center" wrapText="1"/>
    </xf>
    <xf numFmtId="0" fontId="17" fillId="14" borderId="168" xfId="0" applyFont="1" applyFill="1" applyBorder="1" applyAlignment="1" applyProtection="1">
      <alignment horizontal="center" vertical="center"/>
    </xf>
    <xf numFmtId="0" fontId="17" fillId="14" borderId="139" xfId="0" applyFont="1" applyFill="1" applyBorder="1" applyAlignment="1" applyProtection="1">
      <alignment horizontal="center" vertical="center"/>
    </xf>
    <xf numFmtId="0" fontId="12" fillId="26" borderId="66" xfId="0" applyFont="1" applyFill="1" applyBorder="1" applyAlignment="1" applyProtection="1">
      <alignment horizontal="center" vertical="center" wrapText="1"/>
    </xf>
    <xf numFmtId="0" fontId="12" fillId="26" borderId="128" xfId="0" applyFont="1" applyFill="1" applyBorder="1" applyAlignment="1" applyProtection="1">
      <alignment horizontal="center" vertical="center" wrapText="1"/>
    </xf>
    <xf numFmtId="0" fontId="17" fillId="14" borderId="177" xfId="0" applyFont="1" applyFill="1" applyBorder="1" applyAlignment="1" applyProtection="1">
      <alignment horizontal="center" vertical="center"/>
    </xf>
    <xf numFmtId="0" fontId="17" fillId="48" borderId="168" xfId="0" applyFont="1" applyFill="1" applyBorder="1" applyAlignment="1" applyProtection="1">
      <alignment horizontal="center" vertical="center"/>
    </xf>
    <xf numFmtId="0" fontId="17" fillId="48" borderId="139" xfId="0" applyFont="1" applyFill="1" applyBorder="1" applyAlignment="1" applyProtection="1">
      <alignment horizontal="center" vertical="center"/>
    </xf>
    <xf numFmtId="0" fontId="17" fillId="47" borderId="177" xfId="0" applyFont="1" applyFill="1" applyBorder="1" applyAlignment="1" applyProtection="1">
      <alignment horizontal="center" vertical="center"/>
    </xf>
    <xf numFmtId="0" fontId="17" fillId="47" borderId="139" xfId="0" applyFont="1" applyFill="1" applyBorder="1" applyAlignment="1" applyProtection="1">
      <alignment horizontal="center" vertical="center"/>
    </xf>
    <xf numFmtId="0" fontId="12" fillId="16" borderId="59" xfId="0" applyFont="1" applyFill="1" applyBorder="1" applyAlignment="1" applyProtection="1">
      <alignment horizontal="center" vertical="center" wrapText="1"/>
    </xf>
    <xf numFmtId="0" fontId="12" fillId="16" borderId="63" xfId="0" applyFont="1" applyFill="1" applyBorder="1" applyAlignment="1" applyProtection="1">
      <alignment horizontal="center" vertical="center" wrapText="1"/>
    </xf>
    <xf numFmtId="0" fontId="12" fillId="16" borderId="67" xfId="0" applyFont="1" applyFill="1" applyBorder="1" applyAlignment="1" applyProtection="1">
      <alignment horizontal="center" vertical="center" wrapText="1"/>
    </xf>
    <xf numFmtId="0" fontId="12" fillId="16" borderId="68" xfId="0" applyFont="1" applyFill="1" applyBorder="1" applyAlignment="1" applyProtection="1">
      <alignment horizontal="center" vertical="center" wrapText="1"/>
    </xf>
    <xf numFmtId="0" fontId="12" fillId="16" borderId="56" xfId="0" applyFont="1" applyFill="1" applyBorder="1" applyAlignment="1" applyProtection="1">
      <alignment horizontal="center" vertical="center"/>
    </xf>
    <xf numFmtId="0" fontId="12" fillId="16" borderId="8" xfId="0" applyFont="1" applyFill="1" applyBorder="1" applyAlignment="1" applyProtection="1">
      <alignment horizontal="center" vertical="center"/>
    </xf>
    <xf numFmtId="0" fontId="12" fillId="16" borderId="56" xfId="0" applyFont="1" applyFill="1" applyBorder="1" applyAlignment="1" applyProtection="1">
      <alignment horizontal="center" vertical="center" wrapText="1"/>
    </xf>
    <xf numFmtId="0" fontId="12" fillId="16" borderId="8" xfId="0" applyFont="1" applyFill="1" applyBorder="1" applyAlignment="1" applyProtection="1">
      <alignment horizontal="center" vertical="center" wrapText="1"/>
    </xf>
    <xf numFmtId="0" fontId="22" fillId="16" borderId="57" xfId="0" applyFont="1" applyFill="1" applyBorder="1" applyAlignment="1" applyProtection="1">
      <alignment horizontal="center" vertical="center" wrapText="1"/>
    </xf>
    <xf numFmtId="0" fontId="22" fillId="16" borderId="64" xfId="0" applyFont="1" applyFill="1" applyBorder="1" applyAlignment="1" applyProtection="1">
      <alignment horizontal="center" vertical="center" wrapText="1"/>
    </xf>
    <xf numFmtId="0" fontId="22" fillId="16" borderId="65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23" fillId="47" borderId="126" xfId="0" applyFont="1" applyFill="1" applyBorder="1" applyAlignment="1" applyProtection="1">
      <alignment horizontal="center" vertical="center" textRotation="90" wrapText="1"/>
    </xf>
    <xf numFmtId="0" fontId="23" fillId="47" borderId="128" xfId="0" applyFont="1" applyFill="1" applyBorder="1" applyAlignment="1" applyProtection="1">
      <alignment horizontal="center" vertical="center" textRotation="90" wrapText="1"/>
    </xf>
    <xf numFmtId="0" fontId="23" fillId="47" borderId="83" xfId="0" applyFont="1" applyFill="1" applyBorder="1" applyAlignment="1" applyProtection="1">
      <alignment horizontal="center" vertical="center" textRotation="90" wrapText="1"/>
    </xf>
    <xf numFmtId="0" fontId="23" fillId="47" borderId="126" xfId="0" applyFont="1" applyFill="1" applyBorder="1" applyAlignment="1" applyProtection="1">
      <alignment horizontal="left" vertical="center" wrapText="1"/>
    </xf>
    <xf numFmtId="0" fontId="23" fillId="47" borderId="128" xfId="0" applyFont="1" applyFill="1" applyBorder="1" applyAlignment="1" applyProtection="1">
      <alignment horizontal="left" vertical="center" wrapText="1"/>
    </xf>
    <xf numFmtId="0" fontId="23" fillId="47" borderId="83" xfId="0" applyFont="1" applyFill="1" applyBorder="1" applyAlignment="1" applyProtection="1">
      <alignment horizontal="left" vertical="center" wrapText="1"/>
    </xf>
    <xf numFmtId="0" fontId="26" fillId="47" borderId="131" xfId="0" applyFont="1" applyFill="1" applyBorder="1" applyAlignment="1" applyProtection="1">
      <alignment horizontal="center" vertical="center" textRotation="90" wrapText="1"/>
    </xf>
    <xf numFmtId="0" fontId="26" fillId="47" borderId="117" xfId="0" applyFont="1" applyFill="1" applyBorder="1" applyAlignment="1" applyProtection="1">
      <alignment horizontal="center" vertical="center" textRotation="90" wrapText="1"/>
    </xf>
    <xf numFmtId="0" fontId="26" fillId="47" borderId="113" xfId="0" applyFont="1" applyFill="1" applyBorder="1" applyAlignment="1" applyProtection="1">
      <alignment horizontal="center" vertical="center" textRotation="90" wrapText="1"/>
    </xf>
    <xf numFmtId="0" fontId="23" fillId="12" borderId="132" xfId="0" applyFont="1" applyFill="1" applyBorder="1" applyAlignment="1" applyProtection="1">
      <alignment horizontal="left" vertical="center" wrapText="1"/>
      <protection locked="0"/>
    </xf>
    <xf numFmtId="0" fontId="23" fillId="12" borderId="133" xfId="0" applyFont="1" applyFill="1" applyBorder="1" applyAlignment="1" applyProtection="1">
      <alignment horizontal="left" vertical="center" wrapText="1"/>
      <protection locked="0"/>
    </xf>
    <xf numFmtId="0" fontId="23" fillId="12" borderId="130" xfId="0" applyFont="1" applyFill="1" applyBorder="1" applyAlignment="1" applyProtection="1">
      <alignment horizontal="left" vertical="center" wrapText="1"/>
      <protection locked="0"/>
    </xf>
    <xf numFmtId="0" fontId="23" fillId="12" borderId="126" xfId="0" applyFont="1" applyFill="1" applyBorder="1" applyAlignment="1" applyProtection="1">
      <alignment horizontal="left" vertical="center" wrapText="1"/>
      <protection locked="0"/>
    </xf>
    <xf numFmtId="0" fontId="23" fillId="12" borderId="170" xfId="0" applyFont="1" applyFill="1" applyBorder="1" applyAlignment="1" applyProtection="1">
      <alignment horizontal="left" vertical="center" wrapText="1"/>
      <protection locked="0"/>
    </xf>
    <xf numFmtId="0" fontId="23" fillId="12" borderId="128" xfId="0" applyFont="1" applyFill="1" applyBorder="1" applyAlignment="1" applyProtection="1">
      <alignment horizontal="left" vertical="center" wrapText="1"/>
      <protection locked="0"/>
    </xf>
    <xf numFmtId="0" fontId="23" fillId="12" borderId="83" xfId="0" applyFont="1" applyFill="1" applyBorder="1" applyAlignment="1" applyProtection="1">
      <alignment horizontal="left" vertical="center" wrapText="1"/>
      <protection locked="0"/>
    </xf>
    <xf numFmtId="0" fontId="12" fillId="16" borderId="176" xfId="0" applyFont="1" applyFill="1" applyBorder="1" applyAlignment="1" applyProtection="1">
      <alignment horizontal="center" vertical="center" wrapText="1"/>
    </xf>
    <xf numFmtId="0" fontId="12" fillId="16" borderId="83" xfId="0" applyFont="1" applyFill="1" applyBorder="1" applyAlignment="1" applyProtection="1">
      <alignment horizontal="center" vertical="center" wrapText="1"/>
    </xf>
    <xf numFmtId="0" fontId="10" fillId="16" borderId="123" xfId="0" applyFont="1" applyFill="1" applyBorder="1" applyAlignment="1" applyProtection="1">
      <alignment horizontal="center" vertical="center" wrapText="1"/>
    </xf>
    <xf numFmtId="0" fontId="17" fillId="47" borderId="168" xfId="0" applyFont="1" applyFill="1" applyBorder="1" applyAlignment="1" applyProtection="1">
      <alignment horizontal="center" vertical="center"/>
    </xf>
    <xf numFmtId="0" fontId="9" fillId="14" borderId="169" xfId="0" applyFont="1" applyFill="1" applyBorder="1" applyAlignment="1" applyProtection="1">
      <alignment horizontal="center" vertical="center"/>
    </xf>
    <xf numFmtId="0" fontId="9" fillId="14" borderId="180" xfId="0" applyFont="1" applyFill="1" applyBorder="1" applyAlignment="1" applyProtection="1">
      <alignment horizontal="center" vertical="center"/>
    </xf>
    <xf numFmtId="0" fontId="17" fillId="14" borderId="138" xfId="0" applyFont="1" applyFill="1" applyBorder="1" applyAlignment="1" applyProtection="1">
      <alignment horizontal="center" vertical="center"/>
    </xf>
    <xf numFmtId="0" fontId="17" fillId="14" borderId="127" xfId="0" applyFont="1" applyFill="1" applyBorder="1" applyAlignment="1" applyProtection="1">
      <alignment horizontal="center" vertical="center"/>
    </xf>
    <xf numFmtId="0" fontId="17" fillId="48" borderId="138" xfId="0" applyFont="1" applyFill="1" applyBorder="1" applyAlignment="1" applyProtection="1">
      <alignment horizontal="center" vertical="center"/>
    </xf>
    <xf numFmtId="0" fontId="17" fillId="48" borderId="160" xfId="0" applyFont="1" applyFill="1" applyBorder="1" applyAlignment="1" applyProtection="1">
      <alignment horizontal="center" vertical="center"/>
    </xf>
    <xf numFmtId="0" fontId="17" fillId="47" borderId="140" xfId="0" applyFont="1" applyFill="1" applyBorder="1" applyAlignment="1" applyProtection="1">
      <alignment horizontal="center" vertical="center"/>
    </xf>
    <xf numFmtId="0" fontId="17" fillId="47" borderId="160" xfId="0" applyFont="1" applyFill="1" applyBorder="1" applyAlignment="1" applyProtection="1">
      <alignment horizontal="center" vertical="center"/>
    </xf>
    <xf numFmtId="175" fontId="0" fillId="26" borderId="168" xfId="0" applyNumberFormat="1" applyFont="1" applyFill="1" applyBorder="1" applyAlignment="1" applyProtection="1">
      <alignment horizontal="center" vertical="center"/>
    </xf>
    <xf numFmtId="175" fontId="0" fillId="26" borderId="139" xfId="0" applyNumberFormat="1" applyFont="1" applyFill="1" applyBorder="1" applyAlignment="1" applyProtection="1">
      <alignment horizontal="center" vertical="center"/>
    </xf>
    <xf numFmtId="0" fontId="9" fillId="48" borderId="169" xfId="0" applyFont="1" applyFill="1" applyBorder="1" applyAlignment="1" applyProtection="1">
      <alignment horizontal="center" vertical="center"/>
    </xf>
    <xf numFmtId="0" fontId="9" fillId="48" borderId="180" xfId="0" applyFont="1" applyFill="1" applyBorder="1" applyAlignment="1" applyProtection="1">
      <alignment horizontal="center" vertical="center"/>
    </xf>
    <xf numFmtId="0" fontId="9" fillId="47" borderId="169" xfId="0" applyFont="1" applyFill="1" applyBorder="1" applyAlignment="1" applyProtection="1">
      <alignment horizontal="center" vertical="center"/>
    </xf>
    <xf numFmtId="0" fontId="9" fillId="47" borderId="180" xfId="0" applyFont="1" applyFill="1" applyBorder="1" applyAlignment="1" applyProtection="1">
      <alignment horizontal="center" vertical="center"/>
    </xf>
    <xf numFmtId="175" fontId="0" fillId="26" borderId="140" xfId="0" applyNumberFormat="1" applyFont="1" applyFill="1" applyBorder="1" applyAlignment="1" applyProtection="1">
      <alignment horizontal="center" vertical="center"/>
    </xf>
    <xf numFmtId="0" fontId="23" fillId="0" borderId="251" xfId="0" applyFont="1" applyFill="1" applyBorder="1" applyAlignment="1" applyProtection="1">
      <alignment horizontal="left" vertical="center" wrapText="1"/>
    </xf>
    <xf numFmtId="0" fontId="23" fillId="0" borderId="174" xfId="0" applyFont="1" applyFill="1" applyBorder="1" applyAlignment="1" applyProtection="1">
      <alignment horizontal="left" vertical="center" wrapText="1"/>
    </xf>
    <xf numFmtId="0" fontId="23" fillId="0" borderId="252" xfId="0" applyFont="1" applyFill="1" applyBorder="1" applyAlignment="1" applyProtection="1">
      <alignment horizontal="left" vertical="center" wrapText="1"/>
    </xf>
    <xf numFmtId="0" fontId="23" fillId="16" borderId="36" xfId="0" applyFont="1" applyFill="1" applyBorder="1" applyAlignment="1" applyProtection="1">
      <alignment horizontal="center" vertical="center"/>
    </xf>
    <xf numFmtId="0" fontId="23" fillId="16" borderId="37" xfId="0" applyFont="1" applyFill="1" applyBorder="1" applyAlignment="1" applyProtection="1">
      <alignment horizontal="center" vertical="center"/>
    </xf>
    <xf numFmtId="0" fontId="23" fillId="12" borderId="12" xfId="0" applyFont="1" applyFill="1" applyBorder="1" applyAlignment="1" applyProtection="1">
      <alignment horizontal="center" vertical="center"/>
      <protection locked="0"/>
    </xf>
    <xf numFmtId="0" fontId="23" fillId="12" borderId="13" xfId="0" applyFont="1" applyFill="1" applyBorder="1" applyAlignment="1" applyProtection="1">
      <alignment horizontal="center" vertical="center"/>
      <protection locked="0"/>
    </xf>
    <xf numFmtId="166" fontId="23" fillId="17" borderId="49" xfId="0" applyNumberFormat="1" applyFont="1" applyFill="1" applyBorder="1" applyAlignment="1" applyProtection="1">
      <alignment horizontal="center" vertical="center" wrapText="1"/>
    </xf>
    <xf numFmtId="166" fontId="23" fillId="17" borderId="33" xfId="0" applyNumberFormat="1" applyFont="1" applyFill="1" applyBorder="1" applyAlignment="1" applyProtection="1">
      <alignment horizontal="center" vertical="center" wrapText="1"/>
    </xf>
    <xf numFmtId="166" fontId="23" fillId="17" borderId="50" xfId="0" applyNumberFormat="1" applyFont="1" applyFill="1" applyBorder="1" applyAlignment="1" applyProtection="1">
      <alignment horizontal="center" vertical="center" wrapText="1"/>
    </xf>
    <xf numFmtId="166" fontId="24" fillId="34" borderId="49" xfId="0" applyNumberFormat="1" applyFont="1" applyFill="1" applyBorder="1" applyAlignment="1" applyProtection="1">
      <alignment horizontal="center" vertical="center" wrapText="1"/>
    </xf>
    <xf numFmtId="166" fontId="24" fillId="34" borderId="5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left" vertical="center" indent="2"/>
    </xf>
    <xf numFmtId="0" fontId="12" fillId="15" borderId="132" xfId="0" applyFont="1" applyFill="1" applyBorder="1" applyAlignment="1" applyProtection="1">
      <alignment horizontal="center" vertical="center" wrapText="1"/>
    </xf>
    <xf numFmtId="0" fontId="12" fillId="15" borderId="134" xfId="0" applyFont="1" applyFill="1" applyBorder="1" applyAlignment="1" applyProtection="1">
      <alignment horizontal="center" vertical="center" wrapText="1"/>
    </xf>
    <xf numFmtId="0" fontId="12" fillId="15" borderId="139" xfId="0" applyFont="1" applyFill="1" applyBorder="1" applyAlignment="1" applyProtection="1">
      <alignment horizontal="center" vertical="center" wrapText="1"/>
    </xf>
    <xf numFmtId="0" fontId="12" fillId="15" borderId="62" xfId="0" applyFont="1" applyFill="1" applyBorder="1" applyAlignment="1" applyProtection="1">
      <alignment horizontal="center" vertical="center" wrapText="1"/>
    </xf>
    <xf numFmtId="0" fontId="12" fillId="16" borderId="55" xfId="0" applyFont="1" applyFill="1" applyBorder="1" applyAlignment="1" applyProtection="1">
      <alignment horizontal="center" vertical="center" wrapText="1"/>
    </xf>
    <xf numFmtId="0" fontId="12" fillId="16" borderId="194" xfId="0" applyFont="1" applyFill="1" applyBorder="1" applyAlignment="1" applyProtection="1">
      <alignment horizontal="center" vertical="center" wrapText="1"/>
    </xf>
    <xf numFmtId="0" fontId="22" fillId="16" borderId="168" xfId="0" applyFont="1" applyFill="1" applyBorder="1" applyAlignment="1" applyProtection="1">
      <alignment horizontal="center" vertical="center"/>
    </xf>
    <xf numFmtId="0" fontId="22" fillId="16" borderId="177" xfId="0" applyFont="1" applyFill="1" applyBorder="1" applyAlignment="1" applyProtection="1">
      <alignment horizontal="center" vertical="center"/>
    </xf>
    <xf numFmtId="0" fontId="22" fillId="16" borderId="196" xfId="0" applyFont="1" applyFill="1" applyBorder="1" applyAlignment="1" applyProtection="1">
      <alignment horizontal="center" vertical="center"/>
    </xf>
    <xf numFmtId="0" fontId="12" fillId="27" borderId="64" xfId="0" applyFont="1" applyFill="1" applyBorder="1" applyAlignment="1" applyProtection="1">
      <alignment horizontal="center" vertical="center" wrapText="1"/>
    </xf>
    <xf numFmtId="0" fontId="12" fillId="27" borderId="0" xfId="0" applyFont="1" applyFill="1" applyBorder="1" applyAlignment="1" applyProtection="1">
      <alignment horizontal="center" vertical="center" wrapText="1"/>
    </xf>
    <xf numFmtId="0" fontId="12" fillId="27" borderId="176" xfId="0" applyFont="1" applyFill="1" applyBorder="1" applyAlignment="1" applyProtection="1">
      <alignment horizontal="center" vertical="center" wrapText="1"/>
    </xf>
    <xf numFmtId="0" fontId="12" fillId="27" borderId="128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23" fillId="11" borderId="184" xfId="0" applyFont="1" applyFill="1" applyBorder="1" applyAlignment="1" applyProtection="1">
      <alignment horizontal="center" vertical="center" wrapText="1"/>
    </xf>
    <xf numFmtId="0" fontId="23" fillId="11" borderId="174" xfId="0" applyFont="1" applyFill="1" applyBorder="1" applyAlignment="1" applyProtection="1">
      <alignment horizontal="center" vertical="center" wrapText="1"/>
    </xf>
    <xf numFmtId="0" fontId="23" fillId="11" borderId="175" xfId="0" applyFont="1" applyFill="1" applyBorder="1" applyAlignment="1" applyProtection="1">
      <alignment horizontal="center" vertical="center" wrapText="1"/>
    </xf>
    <xf numFmtId="175" fontId="23" fillId="29" borderId="176" xfId="0" applyNumberFormat="1" applyFont="1" applyFill="1" applyBorder="1" applyAlignment="1" applyProtection="1">
      <alignment horizontal="right" vertical="center"/>
    </xf>
    <xf numFmtId="175" fontId="23" fillId="29" borderId="128" xfId="0" applyNumberFormat="1" applyFont="1" applyFill="1" applyBorder="1" applyAlignment="1" applyProtection="1">
      <alignment horizontal="right" vertical="center"/>
    </xf>
    <xf numFmtId="175" fontId="23" fillId="29" borderId="83" xfId="0" applyNumberFormat="1" applyFont="1" applyFill="1" applyBorder="1" applyAlignment="1" applyProtection="1">
      <alignment horizontal="right" vertical="center"/>
    </xf>
    <xf numFmtId="0" fontId="12" fillId="16" borderId="195" xfId="0" applyFont="1" applyFill="1" applyBorder="1" applyAlignment="1" applyProtection="1">
      <alignment horizontal="center" vertical="center" wrapText="1"/>
    </xf>
    <xf numFmtId="0" fontId="12" fillId="16" borderId="41" xfId="0" applyFont="1" applyFill="1" applyBorder="1" applyAlignment="1" applyProtection="1">
      <alignment horizontal="center" vertical="center" wrapText="1"/>
    </xf>
    <xf numFmtId="0" fontId="22" fillId="0" borderId="260" xfId="0" applyFont="1" applyFill="1" applyBorder="1" applyAlignment="1" applyProtection="1">
      <alignment horizontal="center" vertical="center" wrapText="1"/>
    </xf>
    <xf numFmtId="0" fontId="22" fillId="0" borderId="261" xfId="0" applyFont="1" applyFill="1" applyBorder="1" applyAlignment="1" applyProtection="1">
      <alignment horizontal="center" vertical="center" wrapText="1"/>
    </xf>
    <xf numFmtId="0" fontId="22" fillId="0" borderId="262" xfId="0" applyFont="1" applyFill="1" applyBorder="1" applyAlignment="1" applyProtection="1">
      <alignment horizontal="center" vertical="center" wrapText="1"/>
    </xf>
    <xf numFmtId="0" fontId="12" fillId="16" borderId="155" xfId="0" applyFont="1" applyFill="1" applyBorder="1" applyAlignment="1" applyProtection="1">
      <alignment horizontal="center" vertical="center" wrapText="1"/>
    </xf>
    <xf numFmtId="0" fontId="12" fillId="16" borderId="156" xfId="0" applyFont="1" applyFill="1" applyBorder="1" applyAlignment="1" applyProtection="1">
      <alignment horizontal="center" vertical="center" wrapText="1"/>
    </xf>
    <xf numFmtId="0" fontId="23" fillId="12" borderId="10" xfId="0" applyFont="1" applyFill="1" applyBorder="1" applyAlignment="1" applyProtection="1">
      <alignment horizontal="center" vertical="center"/>
      <protection locked="0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12" fillId="16" borderId="200" xfId="0" applyFont="1" applyFill="1" applyBorder="1" applyAlignment="1" applyProtection="1">
      <alignment horizontal="center" vertical="center"/>
    </xf>
    <xf numFmtId="0" fontId="12" fillId="16" borderId="154" xfId="0" applyFont="1" applyFill="1" applyBorder="1" applyAlignment="1" applyProtection="1">
      <alignment horizontal="center" vertical="center"/>
    </xf>
    <xf numFmtId="0" fontId="23" fillId="15" borderId="147" xfId="0" applyFont="1" applyFill="1" applyBorder="1" applyAlignment="1" applyProtection="1">
      <alignment horizontal="center" vertical="center" wrapText="1"/>
    </xf>
    <xf numFmtId="0" fontId="23" fillId="15" borderId="254" xfId="0" applyFont="1" applyFill="1" applyBorder="1" applyAlignment="1" applyProtection="1">
      <alignment horizontal="center" vertical="center" wrapText="1"/>
    </xf>
    <xf numFmtId="0" fontId="23" fillId="15" borderId="151" xfId="0" applyFont="1" applyFill="1" applyBorder="1" applyAlignment="1" applyProtection="1">
      <alignment horizontal="center" vertical="center" wrapText="1"/>
    </xf>
    <xf numFmtId="0" fontId="23" fillId="15" borderId="263" xfId="0" applyFont="1" applyFill="1" applyBorder="1" applyAlignment="1" applyProtection="1">
      <alignment horizontal="center" vertical="center" wrapText="1"/>
    </xf>
    <xf numFmtId="0" fontId="12" fillId="16" borderId="202" xfId="0" applyFont="1" applyFill="1" applyBorder="1" applyAlignment="1" applyProtection="1">
      <alignment horizontal="center" vertical="center"/>
    </xf>
    <xf numFmtId="0" fontId="12" fillId="16" borderId="150" xfId="0" applyFont="1" applyFill="1" applyBorder="1" applyAlignment="1" applyProtection="1">
      <alignment horizontal="center" vertical="center"/>
    </xf>
    <xf numFmtId="166" fontId="12" fillId="17" borderId="153" xfId="0" applyNumberFormat="1" applyFont="1" applyFill="1" applyBorder="1" applyAlignment="1" applyProtection="1">
      <alignment horizontal="center" vertical="center" wrapText="1"/>
    </xf>
    <xf numFmtId="166" fontId="12" fillId="17" borderId="149" xfId="0" applyNumberFormat="1" applyFont="1" applyFill="1" applyBorder="1" applyAlignment="1" applyProtection="1">
      <alignment horizontal="center" vertical="center" wrapText="1"/>
    </xf>
    <xf numFmtId="166" fontId="12" fillId="17" borderId="148" xfId="0" applyNumberFormat="1" applyFont="1" applyFill="1" applyBorder="1" applyAlignment="1" applyProtection="1">
      <alignment horizontal="center" vertical="center" wrapText="1"/>
    </xf>
    <xf numFmtId="0" fontId="0" fillId="38" borderId="40" xfId="0" applyFont="1" applyFill="1" applyBorder="1" applyAlignment="1" applyProtection="1">
      <alignment horizontal="left" vertical="center" wrapText="1"/>
    </xf>
    <xf numFmtId="0" fontId="0" fillId="38" borderId="24" xfId="0" applyFont="1" applyFill="1" applyBorder="1" applyAlignment="1" applyProtection="1">
      <alignment horizontal="left" vertical="center" wrapText="1"/>
    </xf>
    <xf numFmtId="0" fontId="0" fillId="38" borderId="52" xfId="0" applyFont="1" applyFill="1" applyBorder="1" applyAlignment="1" applyProtection="1">
      <alignment horizontal="left" vertical="center" wrapText="1"/>
    </xf>
    <xf numFmtId="0" fontId="0" fillId="38" borderId="41" xfId="0" applyFont="1" applyFill="1" applyBorder="1" applyAlignment="1" applyProtection="1">
      <alignment horizontal="left" vertical="center" wrapText="1"/>
    </xf>
    <xf numFmtId="0" fontId="0" fillId="38" borderId="0" xfId="0" applyFont="1" applyFill="1" applyBorder="1" applyAlignment="1" applyProtection="1">
      <alignment horizontal="left" vertical="center" wrapText="1"/>
    </xf>
    <xf numFmtId="0" fontId="0" fillId="38" borderId="53" xfId="0" applyFont="1" applyFill="1" applyBorder="1" applyAlignment="1" applyProtection="1">
      <alignment horizontal="left" vertical="center" wrapText="1"/>
    </xf>
    <xf numFmtId="0" fontId="0" fillId="38" borderId="25" xfId="0" applyFont="1" applyFill="1" applyBorder="1" applyAlignment="1" applyProtection="1">
      <alignment horizontal="left" vertical="center" wrapText="1"/>
    </xf>
    <xf numFmtId="0" fontId="0" fillId="38" borderId="18" xfId="0" applyFont="1" applyFill="1" applyBorder="1" applyAlignment="1" applyProtection="1">
      <alignment horizontal="left" vertical="center" wrapText="1"/>
    </xf>
    <xf numFmtId="0" fontId="0" fillId="38" borderId="22" xfId="0" applyFont="1" applyFill="1" applyBorder="1" applyAlignment="1" applyProtection="1">
      <alignment horizontal="left" vertical="center" wrapText="1"/>
    </xf>
    <xf numFmtId="176" fontId="0" fillId="49" borderId="85" xfId="13" applyNumberFormat="1" applyFont="1" applyFill="1" applyBorder="1" applyAlignment="1" applyProtection="1">
      <alignment vertical="center"/>
    </xf>
    <xf numFmtId="176" fontId="0" fillId="49" borderId="86" xfId="13" applyNumberFormat="1" applyFont="1" applyFill="1" applyBorder="1" applyAlignment="1" applyProtection="1">
      <alignment vertical="center"/>
    </xf>
    <xf numFmtId="168" fontId="0" fillId="49" borderId="164" xfId="13" applyNumberFormat="1" applyFont="1" applyFill="1" applyBorder="1" applyAlignment="1" applyProtection="1">
      <alignment horizontal="center" vertical="center"/>
    </xf>
    <xf numFmtId="168" fontId="0" fillId="49" borderId="157" xfId="13" applyNumberFormat="1" applyFont="1" applyFill="1" applyBorder="1" applyAlignment="1" applyProtection="1">
      <alignment horizontal="center" vertical="center"/>
    </xf>
    <xf numFmtId="168" fontId="0" fillId="49" borderId="166" xfId="13" applyNumberFormat="1" applyFont="1" applyFill="1" applyBorder="1" applyAlignment="1" applyProtection="1">
      <alignment horizontal="center" vertical="center"/>
    </xf>
    <xf numFmtId="176" fontId="0" fillId="12" borderId="165" xfId="13" applyNumberFormat="1" applyFont="1" applyFill="1" applyBorder="1" applyAlignment="1" applyProtection="1">
      <alignment vertical="center"/>
      <protection locked="0"/>
    </xf>
    <xf numFmtId="166" fontId="0" fillId="50" borderId="166" xfId="13" applyNumberFormat="1" applyFont="1" applyFill="1" applyBorder="1" applyAlignment="1" applyProtection="1">
      <alignment vertical="center"/>
    </xf>
    <xf numFmtId="166" fontId="0" fillId="50" borderId="164" xfId="13" applyNumberFormat="1" applyFont="1" applyFill="1" applyBorder="1" applyAlignment="1" applyProtection="1">
      <alignment vertical="center"/>
    </xf>
    <xf numFmtId="166" fontId="0" fillId="50" borderId="157" xfId="13" applyNumberFormat="1" applyFont="1" applyFill="1" applyBorder="1" applyAlignment="1" applyProtection="1">
      <alignment vertical="center"/>
    </xf>
    <xf numFmtId="166" fontId="0" fillId="1" borderId="166" xfId="13" applyNumberFormat="1" applyFont="1" applyFill="1" applyBorder="1" applyAlignment="1" applyProtection="1">
      <alignment vertical="center"/>
    </xf>
    <xf numFmtId="166" fontId="0" fillId="1" borderId="164" xfId="13" applyNumberFormat="1" applyFont="1" applyFill="1" applyBorder="1" applyAlignment="1" applyProtection="1">
      <alignment vertical="center"/>
    </xf>
    <xf numFmtId="166" fontId="0" fillId="1" borderId="157" xfId="13" applyNumberFormat="1" applyFont="1" applyFill="1" applyBorder="1" applyAlignment="1" applyProtection="1">
      <alignment vertical="center"/>
    </xf>
    <xf numFmtId="168" fontId="0" fillId="1" borderId="166" xfId="0" applyNumberFormat="1" applyFont="1" applyFill="1" applyBorder="1" applyAlignment="1" applyProtection="1">
      <alignment horizontal="center" vertical="center"/>
    </xf>
    <xf numFmtId="168" fontId="0" fillId="1" borderId="164" xfId="0" applyNumberFormat="1" applyFont="1" applyFill="1" applyBorder="1" applyAlignment="1" applyProtection="1">
      <alignment horizontal="center" vertical="center"/>
    </xf>
    <xf numFmtId="168" fontId="0" fillId="1" borderId="165" xfId="0" applyNumberFormat="1" applyFont="1" applyFill="1" applyBorder="1" applyAlignment="1" applyProtection="1">
      <alignment horizontal="center" vertical="center"/>
    </xf>
  </cellXfs>
  <cellStyles count="31">
    <cellStyle name="Accent" xfId="1"/>
    <cellStyle name="Accent 1" xfId="2"/>
    <cellStyle name="Accent 2" xfId="3"/>
    <cellStyle name="Accent 3" xfId="4"/>
    <cellStyle name="Bad" xfId="5"/>
    <cellStyle name="Error" xfId="6"/>
    <cellStyle name="Euro" xfId="21"/>
    <cellStyle name="Euro 2" xfId="22"/>
    <cellStyle name="Euro 3" xfId="23"/>
    <cellStyle name="Footnote" xfId="7"/>
    <cellStyle name="Good" xfId="8"/>
    <cellStyle name="Heading" xfId="9"/>
    <cellStyle name="Heading 1" xfId="10"/>
    <cellStyle name="Heading 2" xfId="11"/>
    <cellStyle name="Hipervínculo" xfId="20" builtinId="8"/>
    <cellStyle name="Millares" xfId="12" builtinId="3"/>
    <cellStyle name="Millares 2" xfId="24"/>
    <cellStyle name="Moneda" xfId="13" builtinId="4"/>
    <cellStyle name="Moneda 2" xfId="26"/>
    <cellStyle name="Moneda 3" xfId="25"/>
    <cellStyle name="Neutral" xfId="14" builtinId="28" customBuiltin="1"/>
    <cellStyle name="Normal" xfId="0" builtinId="0"/>
    <cellStyle name="Normal 2" xfId="27"/>
    <cellStyle name="Normal 3" xfId="28"/>
    <cellStyle name="Normal 4" xfId="29"/>
    <cellStyle name="Note" xfId="15"/>
    <cellStyle name="Porcentaje" xfId="16" builtinId="5"/>
    <cellStyle name="Porcentaje 2" xfId="30"/>
    <cellStyle name="Status" xfId="17"/>
    <cellStyle name="Text" xfId="18"/>
    <cellStyle name="Warning" xfId="19"/>
  </cellStyles>
  <dxfs count="3">
    <dxf>
      <font>
        <color rgb="FF9C0006"/>
      </font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021BD61-AE97-42D2-A54A-4D4DC75BA4B1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211666</xdr:colOff>
      <xdr:row>6</xdr:row>
      <xdr:rowOff>127000</xdr:rowOff>
    </xdr:from>
    <xdr:to>
      <xdr:col>8</xdr:col>
      <xdr:colOff>306917</xdr:colOff>
      <xdr:row>57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22" t="16051" r="32920" b="6470"/>
        <a:stretch/>
      </xdr:blipFill>
      <xdr:spPr>
        <a:xfrm>
          <a:off x="211666" y="1098550"/>
          <a:ext cx="6191251" cy="8131175"/>
        </a:xfrm>
        <a:prstGeom prst="rect">
          <a:avLst/>
        </a:prstGeom>
      </xdr:spPr>
    </xdr:pic>
    <xdr:clientData/>
  </xdr:twoCellAnchor>
  <xdr:twoCellAnchor editAs="oneCell">
    <xdr:from>
      <xdr:col>8</xdr:col>
      <xdr:colOff>391583</xdr:colOff>
      <xdr:row>6</xdr:row>
      <xdr:rowOff>137584</xdr:rowOff>
    </xdr:from>
    <xdr:to>
      <xdr:col>16</xdr:col>
      <xdr:colOff>508000</xdr:colOff>
      <xdr:row>57</xdr:row>
      <xdr:rowOff>21168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164" t="15948" r="32862" b="6470"/>
        <a:stretch/>
      </xdr:blipFill>
      <xdr:spPr>
        <a:xfrm>
          <a:off x="6487583" y="1109134"/>
          <a:ext cx="6212417" cy="81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84667</xdr:rowOff>
    </xdr:from>
    <xdr:to>
      <xdr:col>8</xdr:col>
      <xdr:colOff>285749</xdr:colOff>
      <xdr:row>107</xdr:row>
      <xdr:rowOff>63501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22" t="15846" r="32978" b="7190"/>
        <a:stretch/>
      </xdr:blipFill>
      <xdr:spPr>
        <a:xfrm>
          <a:off x="201083" y="9314392"/>
          <a:ext cx="6180666" cy="8075084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402167</xdr:colOff>
      <xdr:row>57</xdr:row>
      <xdr:rowOff>63501</xdr:rowOff>
    </xdr:from>
    <xdr:to>
      <xdr:col>16</xdr:col>
      <xdr:colOff>497417</xdr:colOff>
      <xdr:row>107</xdr:row>
      <xdr:rowOff>84667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164" t="15949" r="32978" b="6675"/>
        <a:stretch/>
      </xdr:blipFill>
      <xdr:spPr>
        <a:xfrm>
          <a:off x="6498167" y="9293226"/>
          <a:ext cx="6191250" cy="81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</xdr:row>
      <xdr:rowOff>0</xdr:rowOff>
    </xdr:from>
    <xdr:to>
      <xdr:col>8</xdr:col>
      <xdr:colOff>296333</xdr:colOff>
      <xdr:row>157</xdr:row>
      <xdr:rowOff>148168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164" t="15948" r="32919" b="6985"/>
        <a:stretch/>
      </xdr:blipFill>
      <xdr:spPr>
        <a:xfrm>
          <a:off x="190500" y="17487900"/>
          <a:ext cx="6201833" cy="8082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84DD-F5AD-46F8-9388-22E7E6A90D4F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2"/>
  <sheetViews>
    <sheetView showGridLines="0" zoomScale="90" zoomScaleNormal="90" workbookViewId="0">
      <selection activeCell="S24" sqref="S24"/>
    </sheetView>
  </sheetViews>
  <sheetFormatPr baseColWidth="10" defaultColWidth="11.42578125" defaultRowHeight="12.75" x14ac:dyDescent="0.2"/>
  <cols>
    <col min="1" max="16384" width="11.42578125" style="83"/>
  </cols>
  <sheetData>
    <row r="1" spans="3:10" x14ac:dyDescent="0.2">
      <c r="J1" s="82"/>
    </row>
    <row r="2" spans="3:10" x14ac:dyDescent="0.2">
      <c r="J2" s="82" t="s">
        <v>84</v>
      </c>
    </row>
    <row r="3" spans="3:10" x14ac:dyDescent="0.2">
      <c r="J3" s="82"/>
    </row>
    <row r="5" spans="3:10" x14ac:dyDescent="0.2">
      <c r="C5" s="84"/>
      <c r="D5" s="84"/>
      <c r="E5" s="84"/>
      <c r="F5" s="84"/>
      <c r="G5" s="84"/>
      <c r="H5" s="84"/>
      <c r="I5" s="84"/>
      <c r="J5" s="84"/>
    </row>
    <row r="6" spans="3:10" x14ac:dyDescent="0.2">
      <c r="C6" s="84"/>
      <c r="D6" s="84"/>
      <c r="E6" s="84"/>
      <c r="F6" s="84"/>
      <c r="G6" s="84"/>
      <c r="H6" s="84"/>
      <c r="I6" s="84"/>
      <c r="J6" s="84"/>
    </row>
    <row r="7" spans="3:10" x14ac:dyDescent="0.2">
      <c r="C7" s="84"/>
      <c r="D7" s="84"/>
      <c r="E7" s="84"/>
      <c r="F7" s="84"/>
      <c r="G7" s="84"/>
      <c r="H7" s="84"/>
      <c r="I7" s="84"/>
      <c r="J7" s="84"/>
    </row>
    <row r="8" spans="3:10" x14ac:dyDescent="0.2">
      <c r="C8" s="84"/>
      <c r="D8" s="84"/>
      <c r="E8" s="84"/>
      <c r="F8" s="84"/>
      <c r="G8" s="84"/>
      <c r="H8" s="84"/>
      <c r="I8" s="84"/>
      <c r="J8" s="84"/>
    </row>
    <row r="9" spans="3:10" x14ac:dyDescent="0.2">
      <c r="C9" s="84"/>
      <c r="D9" s="84"/>
      <c r="E9" s="84"/>
      <c r="F9" s="84"/>
      <c r="G9" s="84"/>
      <c r="H9" s="84"/>
      <c r="I9" s="84"/>
      <c r="J9" s="84"/>
    </row>
    <row r="10" spans="3:10" x14ac:dyDescent="0.2">
      <c r="C10" s="84"/>
      <c r="D10" s="84"/>
      <c r="E10" s="84"/>
      <c r="F10" s="84"/>
      <c r="G10" s="84"/>
      <c r="H10" s="84"/>
      <c r="I10" s="84"/>
      <c r="J10" s="84"/>
    </row>
    <row r="11" spans="3:10" x14ac:dyDescent="0.2">
      <c r="C11" s="84"/>
      <c r="D11" s="84"/>
      <c r="E11" s="84"/>
      <c r="F11" s="84"/>
      <c r="G11" s="84"/>
      <c r="H11" s="84"/>
      <c r="I11" s="84"/>
      <c r="J11" s="84"/>
    </row>
    <row r="12" spans="3:10" x14ac:dyDescent="0.2">
      <c r="C12" s="84"/>
      <c r="D12" s="84"/>
      <c r="E12" s="84"/>
      <c r="F12" s="84"/>
      <c r="G12" s="84"/>
      <c r="H12" s="84"/>
      <c r="I12" s="84"/>
      <c r="J12" s="84"/>
    </row>
    <row r="13" spans="3:10" x14ac:dyDescent="0.2">
      <c r="C13" s="84"/>
      <c r="D13" s="84"/>
      <c r="E13" s="84"/>
      <c r="F13" s="84"/>
      <c r="G13" s="84"/>
      <c r="H13" s="84"/>
      <c r="I13" s="84"/>
      <c r="J13" s="84"/>
    </row>
    <row r="14" spans="3:10" x14ac:dyDescent="0.2">
      <c r="C14" s="84"/>
      <c r="D14" s="84"/>
      <c r="E14" s="84"/>
      <c r="F14" s="84"/>
      <c r="G14" s="84"/>
      <c r="H14" s="84"/>
      <c r="I14" s="84"/>
      <c r="J14" s="84"/>
    </row>
    <row r="15" spans="3:10" x14ac:dyDescent="0.2">
      <c r="C15" s="84"/>
      <c r="D15" s="84"/>
      <c r="E15" s="84"/>
      <c r="F15" s="84"/>
      <c r="G15" s="84"/>
      <c r="H15" s="84"/>
      <c r="I15" s="84"/>
      <c r="J15" s="84"/>
    </row>
    <row r="16" spans="3:10" x14ac:dyDescent="0.2">
      <c r="C16" s="84"/>
      <c r="D16" s="84"/>
      <c r="E16" s="84"/>
      <c r="F16" s="84"/>
      <c r="G16" s="84"/>
      <c r="H16" s="84"/>
      <c r="I16" s="84"/>
      <c r="J16" s="84"/>
    </row>
    <row r="17" spans="3:10" x14ac:dyDescent="0.2">
      <c r="C17" s="84"/>
      <c r="D17" s="84"/>
      <c r="E17" s="84"/>
      <c r="F17" s="84"/>
      <c r="G17" s="84"/>
      <c r="H17" s="84"/>
      <c r="I17" s="84"/>
      <c r="J17" s="84"/>
    </row>
    <row r="18" spans="3:10" x14ac:dyDescent="0.2">
      <c r="C18" s="84"/>
      <c r="D18" s="84"/>
      <c r="E18" s="84"/>
      <c r="F18" s="84"/>
      <c r="G18" s="84"/>
      <c r="H18" s="84"/>
      <c r="I18" s="84"/>
      <c r="J18" s="84"/>
    </row>
    <row r="19" spans="3:10" x14ac:dyDescent="0.2">
      <c r="C19" s="84"/>
      <c r="D19" s="84"/>
      <c r="E19" s="84"/>
      <c r="F19" s="84"/>
      <c r="G19" s="84"/>
      <c r="H19" s="84"/>
      <c r="I19" s="84"/>
      <c r="J19" s="84"/>
    </row>
    <row r="20" spans="3:10" x14ac:dyDescent="0.2">
      <c r="C20" s="84"/>
      <c r="D20" s="84"/>
      <c r="E20" s="84"/>
      <c r="F20" s="84"/>
      <c r="G20" s="84"/>
      <c r="H20" s="84"/>
      <c r="I20" s="84"/>
      <c r="J20" s="84"/>
    </row>
    <row r="21" spans="3:10" x14ac:dyDescent="0.2">
      <c r="C21" s="84"/>
      <c r="D21" s="84"/>
      <c r="E21" s="84"/>
      <c r="F21" s="84"/>
      <c r="G21" s="84"/>
      <c r="H21" s="84"/>
      <c r="I21" s="84"/>
      <c r="J21" s="84"/>
    </row>
    <row r="22" spans="3:10" x14ac:dyDescent="0.2">
      <c r="C22" s="84"/>
      <c r="D22" s="84"/>
      <c r="E22" s="84"/>
      <c r="F22" s="84"/>
      <c r="G22" s="84"/>
      <c r="H22" s="84"/>
      <c r="I22" s="84"/>
      <c r="J22" s="84"/>
    </row>
    <row r="23" spans="3:10" x14ac:dyDescent="0.2">
      <c r="C23" s="84"/>
      <c r="D23" s="84"/>
      <c r="E23" s="84"/>
      <c r="F23" s="84"/>
      <c r="G23" s="84"/>
      <c r="H23" s="84"/>
      <c r="I23" s="84"/>
      <c r="J23" s="84"/>
    </row>
    <row r="24" spans="3:10" x14ac:dyDescent="0.2">
      <c r="C24" s="84"/>
      <c r="D24" s="84"/>
      <c r="E24" s="84"/>
      <c r="F24" s="84"/>
      <c r="G24" s="84"/>
      <c r="H24" s="84"/>
      <c r="I24" s="84"/>
      <c r="J24" s="84"/>
    </row>
    <row r="25" spans="3:10" x14ac:dyDescent="0.2">
      <c r="C25" s="84"/>
      <c r="D25" s="84"/>
      <c r="E25" s="84"/>
      <c r="F25" s="84"/>
      <c r="G25" s="84"/>
      <c r="H25" s="84"/>
      <c r="I25" s="84"/>
      <c r="J25" s="84"/>
    </row>
    <row r="26" spans="3:10" x14ac:dyDescent="0.2">
      <c r="C26" s="84"/>
      <c r="D26" s="84"/>
      <c r="E26" s="84"/>
      <c r="F26" s="84"/>
      <c r="G26" s="84"/>
      <c r="H26" s="84"/>
      <c r="I26" s="84"/>
      <c r="J26" s="84"/>
    </row>
    <row r="27" spans="3:10" x14ac:dyDescent="0.2">
      <c r="C27" s="84"/>
      <c r="D27" s="84"/>
      <c r="E27" s="84"/>
      <c r="F27" s="84"/>
      <c r="G27" s="84"/>
      <c r="H27" s="84"/>
      <c r="I27" s="84"/>
      <c r="J27" s="84"/>
    </row>
    <row r="28" spans="3:10" x14ac:dyDescent="0.2">
      <c r="C28" s="84"/>
      <c r="D28" s="84"/>
      <c r="E28" s="84"/>
      <c r="F28" s="84"/>
      <c r="G28" s="84"/>
      <c r="H28" s="84"/>
      <c r="I28" s="84"/>
      <c r="J28" s="84"/>
    </row>
    <row r="29" spans="3:10" x14ac:dyDescent="0.2">
      <c r="C29" s="84"/>
      <c r="D29" s="84"/>
      <c r="E29" s="84"/>
      <c r="F29" s="84"/>
      <c r="G29" s="84"/>
      <c r="H29" s="84"/>
      <c r="I29" s="84"/>
      <c r="J29" s="84"/>
    </row>
    <row r="30" spans="3:10" x14ac:dyDescent="0.2">
      <c r="C30" s="84"/>
      <c r="D30" s="84"/>
      <c r="E30" s="84"/>
      <c r="F30" s="84"/>
      <c r="G30" s="84"/>
      <c r="H30" s="84"/>
      <c r="I30" s="84"/>
      <c r="J30" s="84"/>
    </row>
    <row r="31" spans="3:10" x14ac:dyDescent="0.2">
      <c r="C31" s="84"/>
      <c r="D31" s="84"/>
      <c r="E31" s="84"/>
      <c r="F31" s="84"/>
      <c r="G31" s="84"/>
      <c r="H31" s="84"/>
      <c r="I31" s="84"/>
      <c r="J31" s="84"/>
    </row>
    <row r="32" spans="3:10" x14ac:dyDescent="0.2">
      <c r="C32" s="84"/>
      <c r="D32" s="84"/>
      <c r="E32" s="84"/>
      <c r="F32" s="84"/>
      <c r="G32" s="84"/>
      <c r="H32" s="84"/>
      <c r="I32" s="84"/>
      <c r="J32" s="84"/>
    </row>
    <row r="33" spans="3:10" x14ac:dyDescent="0.2">
      <c r="C33" s="84"/>
      <c r="D33" s="84"/>
      <c r="E33" s="84"/>
      <c r="F33" s="84"/>
      <c r="G33" s="84"/>
      <c r="H33" s="84"/>
      <c r="I33" s="84"/>
      <c r="J33" s="84"/>
    </row>
    <row r="34" spans="3:10" x14ac:dyDescent="0.2">
      <c r="C34" s="84"/>
      <c r="D34" s="84"/>
      <c r="E34" s="84"/>
      <c r="F34" s="84"/>
      <c r="G34" s="84"/>
      <c r="H34" s="84"/>
      <c r="I34" s="84"/>
      <c r="J34" s="84"/>
    </row>
    <row r="35" spans="3:10" x14ac:dyDescent="0.2">
      <c r="C35" s="84"/>
      <c r="D35" s="84"/>
      <c r="E35" s="84"/>
      <c r="F35" s="84"/>
      <c r="G35" s="84"/>
      <c r="H35" s="84"/>
      <c r="I35" s="84"/>
      <c r="J35" s="84"/>
    </row>
    <row r="36" spans="3:10" x14ac:dyDescent="0.2">
      <c r="C36" s="84"/>
      <c r="D36" s="84"/>
      <c r="E36" s="84"/>
      <c r="F36" s="84"/>
      <c r="G36" s="84"/>
      <c r="H36" s="84"/>
      <c r="I36" s="84"/>
      <c r="J36" s="84"/>
    </row>
    <row r="37" spans="3:10" x14ac:dyDescent="0.2">
      <c r="C37" s="84"/>
      <c r="D37" s="84"/>
      <c r="E37" s="84"/>
      <c r="F37" s="84"/>
      <c r="G37" s="84"/>
      <c r="H37" s="84"/>
      <c r="I37" s="84"/>
      <c r="J37" s="84"/>
    </row>
    <row r="38" spans="3:10" x14ac:dyDescent="0.2">
      <c r="C38" s="84"/>
      <c r="D38" s="84"/>
      <c r="E38" s="84"/>
      <c r="F38" s="84"/>
      <c r="G38" s="84"/>
      <c r="H38" s="84"/>
      <c r="I38" s="84"/>
      <c r="J38" s="84"/>
    </row>
    <row r="39" spans="3:10" x14ac:dyDescent="0.2">
      <c r="C39" s="84"/>
      <c r="D39" s="84"/>
      <c r="E39" s="84"/>
      <c r="F39" s="84"/>
      <c r="G39" s="84"/>
      <c r="H39" s="84"/>
      <c r="I39" s="84"/>
      <c r="J39" s="84"/>
    </row>
    <row r="40" spans="3:10" x14ac:dyDescent="0.2">
      <c r="C40" s="84"/>
      <c r="D40" s="84"/>
      <c r="E40" s="84"/>
      <c r="F40" s="84"/>
      <c r="G40" s="84"/>
      <c r="H40" s="84"/>
      <c r="I40" s="84"/>
      <c r="J40" s="84"/>
    </row>
    <row r="41" spans="3:10" x14ac:dyDescent="0.2">
      <c r="C41" s="84"/>
      <c r="D41" s="84"/>
      <c r="E41" s="84"/>
      <c r="F41" s="84"/>
      <c r="G41" s="84"/>
      <c r="H41" s="84"/>
      <c r="I41" s="84"/>
      <c r="J41" s="84"/>
    </row>
    <row r="42" spans="3:10" x14ac:dyDescent="0.2">
      <c r="C42" s="84"/>
      <c r="D42" s="84"/>
      <c r="E42" s="84"/>
      <c r="F42" s="84"/>
      <c r="G42" s="84"/>
      <c r="H42" s="84"/>
      <c r="I42" s="84"/>
      <c r="J42" s="84"/>
    </row>
    <row r="43" spans="3:10" x14ac:dyDescent="0.2">
      <c r="C43" s="84"/>
      <c r="D43" s="84"/>
      <c r="E43" s="84"/>
      <c r="F43" s="84"/>
      <c r="G43" s="84"/>
      <c r="H43" s="84"/>
      <c r="I43" s="84"/>
      <c r="J43" s="84"/>
    </row>
    <row r="44" spans="3:10" x14ac:dyDescent="0.2">
      <c r="C44" s="84"/>
      <c r="D44" s="84"/>
      <c r="E44" s="84"/>
      <c r="F44" s="84"/>
      <c r="G44" s="84"/>
      <c r="H44" s="84"/>
      <c r="I44" s="84"/>
      <c r="J44" s="84"/>
    </row>
    <row r="45" spans="3:10" x14ac:dyDescent="0.2">
      <c r="C45" s="84"/>
      <c r="D45" s="84"/>
      <c r="E45" s="84"/>
      <c r="F45" s="84"/>
      <c r="G45" s="84"/>
      <c r="H45" s="84"/>
      <c r="I45" s="84"/>
      <c r="J45" s="84"/>
    </row>
    <row r="46" spans="3:10" x14ac:dyDescent="0.2">
      <c r="C46" s="84"/>
      <c r="D46" s="84"/>
      <c r="E46" s="84"/>
      <c r="F46" s="84"/>
      <c r="G46" s="84"/>
      <c r="H46" s="84"/>
      <c r="I46" s="84"/>
      <c r="J46" s="84"/>
    </row>
    <row r="47" spans="3:10" x14ac:dyDescent="0.2">
      <c r="C47" s="84"/>
      <c r="D47" s="84"/>
      <c r="E47" s="84"/>
      <c r="F47" s="84"/>
      <c r="G47" s="84"/>
      <c r="H47" s="84"/>
      <c r="I47" s="84"/>
      <c r="J47" s="84"/>
    </row>
    <row r="48" spans="3:10" x14ac:dyDescent="0.2">
      <c r="C48" s="84"/>
      <c r="D48" s="84"/>
      <c r="E48" s="84"/>
      <c r="F48" s="84"/>
      <c r="G48" s="84"/>
      <c r="H48" s="84"/>
      <c r="I48" s="84"/>
      <c r="J48" s="84"/>
    </row>
    <row r="49" spans="3:10" x14ac:dyDescent="0.2">
      <c r="C49" s="84"/>
      <c r="D49" s="84"/>
      <c r="E49" s="84"/>
      <c r="F49" s="84"/>
      <c r="G49" s="84"/>
      <c r="H49" s="84"/>
      <c r="I49" s="84"/>
      <c r="J49" s="84"/>
    </row>
    <row r="50" spans="3:10" x14ac:dyDescent="0.2">
      <c r="C50" s="84"/>
      <c r="D50" s="84"/>
      <c r="E50" s="84"/>
      <c r="F50" s="84"/>
      <c r="G50" s="84"/>
      <c r="H50" s="84"/>
      <c r="I50" s="84"/>
      <c r="J50" s="84"/>
    </row>
    <row r="51" spans="3:10" x14ac:dyDescent="0.2">
      <c r="C51" s="84"/>
      <c r="D51" s="84"/>
      <c r="E51" s="84"/>
      <c r="F51" s="84"/>
      <c r="G51" s="84"/>
      <c r="H51" s="84"/>
      <c r="I51" s="84"/>
      <c r="J51" s="84"/>
    </row>
    <row r="52" spans="3:10" x14ac:dyDescent="0.2">
      <c r="C52" s="84"/>
      <c r="D52" s="84"/>
      <c r="E52" s="84"/>
      <c r="F52" s="84"/>
      <c r="G52" s="84"/>
      <c r="H52" s="84"/>
      <c r="I52" s="84"/>
      <c r="J52" s="84"/>
    </row>
  </sheetData>
  <sheetProtection password="9C6E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9"/>
  <sheetViews>
    <sheetView showGridLines="0" zoomScale="80" zoomScaleNormal="80" workbookViewId="0">
      <selection activeCell="C56" sqref="C56"/>
    </sheetView>
  </sheetViews>
  <sheetFormatPr baseColWidth="10" defaultColWidth="11.42578125" defaultRowHeight="12.75" x14ac:dyDescent="0.2"/>
  <cols>
    <col min="1" max="9" width="11.42578125" style="94"/>
    <col min="10" max="11" width="13.28515625" style="94" customWidth="1"/>
    <col min="12" max="16384" width="11.42578125" style="94"/>
  </cols>
  <sheetData>
    <row r="1" spans="1:16" x14ac:dyDescent="0.2">
      <c r="J1" s="321"/>
      <c r="K1" s="328"/>
    </row>
    <row r="2" spans="1:16" x14ac:dyDescent="0.2">
      <c r="J2" s="321" t="s">
        <v>226</v>
      </c>
      <c r="K2" s="328"/>
    </row>
    <row r="4" spans="1:16" ht="19.5" customHeight="1" x14ac:dyDescent="0.2">
      <c r="I4" s="322" t="s">
        <v>0</v>
      </c>
      <c r="J4" s="651" t="str">
        <f>+'B) Reajuste Tarifas y Ocupación'!F5</f>
        <v>(DEPTO./DELEG.)</v>
      </c>
      <c r="K4" s="652"/>
    </row>
    <row r="6" spans="1:16" ht="12.75" customHeight="1" x14ac:dyDescent="0.2">
      <c r="A6" s="327" t="s">
        <v>126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</row>
    <row r="7" spans="1:16" x14ac:dyDescent="0.2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</row>
    <row r="8" spans="1:16" x14ac:dyDescent="0.2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</row>
    <row r="9" spans="1:16" x14ac:dyDescent="0.2">
      <c r="A9" s="95"/>
      <c r="B9" s="95"/>
      <c r="C9" s="95"/>
      <c r="D9" s="95"/>
      <c r="E9" s="95"/>
      <c r="F9" s="95"/>
      <c r="G9" s="95"/>
      <c r="H9" s="95"/>
      <c r="I9" s="95"/>
    </row>
  </sheetData>
  <mergeCells count="1">
    <mergeCell ref="J4:K4"/>
  </mergeCells>
  <pageMargins left="0.7" right="0.7" top="0.75" bottom="0.75" header="0.3" footer="0.3"/>
  <ignoredErrors>
    <ignoredError sqref="J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4"/>
  <sheetViews>
    <sheetView showGridLines="0" zoomScale="80" zoomScaleNormal="80" workbookViewId="0">
      <selection activeCell="L48" sqref="L48"/>
    </sheetView>
  </sheetViews>
  <sheetFormatPr baseColWidth="10" defaultColWidth="11.42578125" defaultRowHeight="12.75" x14ac:dyDescent="0.2"/>
  <cols>
    <col min="1" max="16384" width="11.42578125" style="1"/>
  </cols>
  <sheetData>
    <row r="1" spans="2:11" x14ac:dyDescent="0.2">
      <c r="H1" s="45"/>
    </row>
    <row r="2" spans="2:11" x14ac:dyDescent="0.2">
      <c r="H2" s="45" t="s">
        <v>85</v>
      </c>
    </row>
    <row r="5" spans="2:11" x14ac:dyDescent="0.2">
      <c r="B5" s="482" t="s">
        <v>185</v>
      </c>
      <c r="C5" s="482"/>
      <c r="D5" s="482"/>
      <c r="E5" s="482"/>
      <c r="F5" s="482"/>
    </row>
    <row r="7" spans="2:11" x14ac:dyDescent="0.2">
      <c r="C7" s="272" t="s">
        <v>170</v>
      </c>
      <c r="D7" s="272"/>
      <c r="E7" s="272"/>
      <c r="F7" s="272"/>
      <c r="G7" s="272"/>
      <c r="H7" s="272"/>
      <c r="I7" s="272"/>
      <c r="J7" s="272"/>
      <c r="K7" s="272"/>
    </row>
    <row r="9" spans="2:11" x14ac:dyDescent="0.2">
      <c r="C9" s="272" t="s">
        <v>171</v>
      </c>
      <c r="D9" s="272"/>
      <c r="E9" s="272"/>
      <c r="F9" s="272"/>
      <c r="G9" s="272"/>
      <c r="H9" s="272"/>
      <c r="I9" s="271"/>
      <c r="J9" s="271"/>
      <c r="K9" s="271"/>
    </row>
    <row r="11" spans="2:11" x14ac:dyDescent="0.2">
      <c r="B11" s="480" t="s">
        <v>186</v>
      </c>
      <c r="C11" s="480"/>
      <c r="D11" s="480"/>
      <c r="E11" s="480"/>
      <c r="F11" s="480"/>
    </row>
    <row r="13" spans="2:11" x14ac:dyDescent="0.2">
      <c r="C13" s="273" t="s">
        <v>172</v>
      </c>
      <c r="D13" s="273"/>
      <c r="E13" s="273"/>
      <c r="F13" s="273"/>
      <c r="G13" s="273"/>
      <c r="H13" s="273"/>
    </row>
    <row r="15" spans="2:11" x14ac:dyDescent="0.2">
      <c r="C15" s="273" t="s">
        <v>173</v>
      </c>
      <c r="D15" s="273"/>
      <c r="E15" s="273"/>
      <c r="F15" s="273"/>
      <c r="G15" s="273"/>
      <c r="H15" s="273"/>
      <c r="I15" s="271"/>
      <c r="J15" s="271"/>
      <c r="K15" s="271"/>
    </row>
    <row r="19" spans="2:16" x14ac:dyDescent="0.2">
      <c r="B19" s="480" t="s">
        <v>187</v>
      </c>
      <c r="C19" s="480"/>
      <c r="D19" s="480"/>
      <c r="E19" s="480"/>
      <c r="F19" s="480"/>
    </row>
    <row r="21" spans="2:16" x14ac:dyDescent="0.2">
      <c r="C21" s="273" t="s">
        <v>175</v>
      </c>
      <c r="D21" s="273"/>
      <c r="E21" s="273"/>
      <c r="F21" s="274"/>
      <c r="G21" s="274"/>
      <c r="H21" s="274"/>
    </row>
    <row r="22" spans="2:16" x14ac:dyDescent="0.2">
      <c r="C22" s="481"/>
      <c r="D22" s="481"/>
      <c r="E22" s="481"/>
      <c r="F22" s="481"/>
      <c r="G22" s="481"/>
      <c r="H22" s="481"/>
      <c r="I22" s="481"/>
      <c r="J22" s="481"/>
      <c r="K22" s="481"/>
    </row>
    <row r="24" spans="2:16" x14ac:dyDescent="0.2">
      <c r="B24" s="480" t="s">
        <v>188</v>
      </c>
      <c r="C24" s="480"/>
      <c r="D24" s="480"/>
      <c r="E24" s="480"/>
      <c r="F24" s="480"/>
    </row>
    <row r="26" spans="2:16" x14ac:dyDescent="0.2">
      <c r="C26" s="275" t="s">
        <v>176</v>
      </c>
      <c r="D26" s="275"/>
      <c r="E26" s="275"/>
      <c r="F26" s="275"/>
      <c r="G26" s="275"/>
      <c r="H26" s="275"/>
      <c r="I26" s="275"/>
      <c r="J26" s="275"/>
    </row>
    <row r="27" spans="2:16" ht="12.75" customHeight="1" x14ac:dyDescent="0.2">
      <c r="C27" s="483" t="s">
        <v>177</v>
      </c>
      <c r="D27" s="483"/>
      <c r="E27" s="483"/>
      <c r="F27" s="483"/>
      <c r="G27" s="483"/>
      <c r="H27" s="483"/>
      <c r="I27" s="483"/>
      <c r="J27" s="483"/>
      <c r="K27" s="483"/>
      <c r="L27" s="483"/>
      <c r="M27" s="483"/>
    </row>
    <row r="28" spans="2:16" ht="12.75" customHeight="1" x14ac:dyDescent="0.2"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</row>
    <row r="29" spans="2:16" ht="12.75" customHeight="1" x14ac:dyDescent="0.2">
      <c r="C29" s="275" t="s">
        <v>178</v>
      </c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4"/>
    </row>
    <row r="30" spans="2:16" ht="12.75" customHeight="1" x14ac:dyDescent="0.2"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4"/>
    </row>
    <row r="31" spans="2:16" ht="12.75" customHeight="1" x14ac:dyDescent="0.2">
      <c r="C31" s="279" t="s">
        <v>179</v>
      </c>
      <c r="D31" s="276"/>
      <c r="E31" s="276"/>
      <c r="F31" s="278"/>
      <c r="G31" s="276"/>
      <c r="H31" s="276"/>
      <c r="I31" s="276"/>
      <c r="J31" s="276"/>
      <c r="K31" s="276"/>
      <c r="L31" s="276"/>
      <c r="M31" s="276"/>
      <c r="N31" s="274"/>
      <c r="O31" s="274"/>
      <c r="P31" s="274"/>
    </row>
    <row r="32" spans="2:16" ht="12.75" customHeight="1" x14ac:dyDescent="0.2">
      <c r="C32" s="277"/>
      <c r="D32" s="277"/>
      <c r="E32" s="277"/>
      <c r="F32" s="277"/>
      <c r="G32" s="277"/>
      <c r="H32" s="277"/>
      <c r="I32" s="276"/>
      <c r="J32" s="276"/>
      <c r="K32" s="276"/>
      <c r="L32" s="276"/>
      <c r="M32" s="276"/>
      <c r="N32" s="274"/>
    </row>
    <row r="33" spans="2:19" ht="12.75" customHeight="1" x14ac:dyDescent="0.2">
      <c r="C33" s="484" t="s">
        <v>180</v>
      </c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274"/>
    </row>
    <row r="34" spans="2:19" ht="12.75" customHeight="1" x14ac:dyDescent="0.2">
      <c r="C34" s="215"/>
      <c r="D34" s="215"/>
      <c r="E34" s="215"/>
      <c r="F34" s="215"/>
      <c r="G34" s="215"/>
      <c r="H34" s="215"/>
      <c r="I34" s="275"/>
      <c r="J34" s="275"/>
      <c r="K34" s="275"/>
      <c r="L34" s="275"/>
      <c r="M34" s="275"/>
      <c r="N34" s="274"/>
    </row>
    <row r="35" spans="2:19" ht="12.75" customHeight="1" x14ac:dyDescent="0.2">
      <c r="C35" s="276" t="s">
        <v>181</v>
      </c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4"/>
    </row>
    <row r="36" spans="2:19" ht="12.75" customHeight="1" x14ac:dyDescent="0.2">
      <c r="C36" s="277"/>
      <c r="D36" s="277"/>
      <c r="E36" s="277"/>
      <c r="F36" s="277"/>
      <c r="G36" s="277"/>
      <c r="H36" s="277"/>
      <c r="I36" s="276"/>
      <c r="J36" s="276"/>
      <c r="K36" s="276"/>
      <c r="L36" s="276"/>
      <c r="M36" s="276"/>
      <c r="N36" s="274"/>
    </row>
    <row r="37" spans="2:19" ht="12.75" customHeight="1" x14ac:dyDescent="0.2"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</row>
    <row r="38" spans="2:19" ht="12.75" customHeight="1" x14ac:dyDescent="0.2"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</row>
    <row r="39" spans="2:19" ht="12.75" customHeight="1" x14ac:dyDescent="0.2">
      <c r="B39" s="279" t="s">
        <v>189</v>
      </c>
      <c r="C39" s="275"/>
      <c r="D39" s="162"/>
      <c r="E39" s="162"/>
      <c r="F39" s="162"/>
      <c r="G39" s="162"/>
      <c r="H39" s="162"/>
      <c r="I39" s="162"/>
      <c r="J39" s="162"/>
      <c r="K39" s="162"/>
      <c r="L39" s="162"/>
      <c r="M39" s="162"/>
    </row>
    <row r="40" spans="2:19" x14ac:dyDescent="0.2">
      <c r="O40" s="481"/>
      <c r="P40" s="481"/>
      <c r="Q40" s="481"/>
      <c r="R40" s="481"/>
      <c r="S40" s="481"/>
    </row>
    <row r="41" spans="2:19" x14ac:dyDescent="0.2">
      <c r="C41" s="485" t="s">
        <v>182</v>
      </c>
      <c r="D41" s="485"/>
      <c r="E41" s="485"/>
      <c r="F41" s="485"/>
    </row>
    <row r="42" spans="2:19" x14ac:dyDescent="0.2">
      <c r="C42" s="481"/>
      <c r="D42" s="481"/>
      <c r="E42" s="481"/>
      <c r="F42" s="481"/>
      <c r="G42" s="481"/>
      <c r="H42" s="481"/>
      <c r="I42" s="481"/>
      <c r="J42" s="481"/>
    </row>
    <row r="44" spans="2:19" x14ac:dyDescent="0.2">
      <c r="B44" s="480" t="s">
        <v>190</v>
      </c>
      <c r="C44" s="480"/>
      <c r="D44" s="480"/>
      <c r="E44" s="480"/>
      <c r="F44" s="480"/>
    </row>
    <row r="46" spans="2:19" x14ac:dyDescent="0.2">
      <c r="C46" s="280" t="s">
        <v>183</v>
      </c>
      <c r="D46" s="280"/>
      <c r="E46" s="280"/>
      <c r="F46" s="280"/>
      <c r="G46" s="280"/>
      <c r="H46" s="280"/>
      <c r="I46" s="280"/>
      <c r="J46" s="280"/>
      <c r="K46" s="281"/>
      <c r="L46" s="281"/>
      <c r="M46" s="281"/>
    </row>
    <row r="50" spans="2:13" x14ac:dyDescent="0.2">
      <c r="B50" s="480" t="s">
        <v>191</v>
      </c>
      <c r="C50" s="480"/>
      <c r="D50" s="480"/>
      <c r="E50" s="480"/>
      <c r="F50" s="480"/>
    </row>
    <row r="52" spans="2:13" x14ac:dyDescent="0.2">
      <c r="C52" s="275" t="s">
        <v>184</v>
      </c>
      <c r="D52" s="275"/>
      <c r="E52" s="275"/>
      <c r="F52" s="275"/>
      <c r="G52" s="274"/>
      <c r="H52" s="274"/>
      <c r="I52" s="274"/>
      <c r="J52" s="274"/>
      <c r="K52" s="274"/>
      <c r="L52" s="274"/>
      <c r="M52" s="274"/>
    </row>
    <row r="54" spans="2:13" x14ac:dyDescent="0.2">
      <c r="B54" s="274" t="s">
        <v>192</v>
      </c>
      <c r="C54" s="274"/>
    </row>
  </sheetData>
  <sheetProtection password="9C6E" sheet="1" objects="1" scenarios="1"/>
  <mergeCells count="12">
    <mergeCell ref="B50:F50"/>
    <mergeCell ref="C42:J42"/>
    <mergeCell ref="B44:F44"/>
    <mergeCell ref="C27:M28"/>
    <mergeCell ref="C33:M33"/>
    <mergeCell ref="C41:F41"/>
    <mergeCell ref="B11:F11"/>
    <mergeCell ref="O40:S40"/>
    <mergeCell ref="B19:F19"/>
    <mergeCell ref="B24:F24"/>
    <mergeCell ref="B5:F5"/>
    <mergeCell ref="C22:K22"/>
  </mergeCells>
  <hyperlinks>
    <hyperlink ref="B5:F5" location="'A) Resumen Ingresos y Egresos'!Área_de_impresión" display="A) Resumen Ingresos y Egresos"/>
    <hyperlink ref="B11:F11" location="'B) Reajuste Tarifas y Ocupación'!A1" display="B) Reajuste Tarifas y Ocupación"/>
    <hyperlink ref="C7:F7" location="'A) Resumen Ingresos y Egresos'!A6" display="TABLA 1: RESUMEN DE INGRESOS Y EGRESOS DE CENTROS DE BENEFICIOS"/>
    <hyperlink ref="C9:F9" location="'A) Resumen Ingresos y Egresos'!A22" display="TABLA 2: DETALLE DE INGRESOS POR PRESTACIÓN Y SEGMENTO"/>
    <hyperlink ref="C13:F13" location="'B) Reajuste Tarifas y Ocupación'!A8" display="TABLA 3: REAJUSTE DE TARIFAS POR PRESTACIÓN Y SEGMENTO"/>
    <hyperlink ref="C15:H15" location="'B) Reajuste Tarifas y Ocupación'!A32" display="TABLA 4: METAS DE OCUPACIÓN POR PRESTACIÓN Y SEGMENTO"/>
    <hyperlink ref="B19:F19" location="'C) Costos Directos'!Área_de_impresión" display="C) Costos Directos"/>
    <hyperlink ref="C21:E21" location="'C) Costos Directos'!Área_de_impresión" display="TABLA 5: COSTOS DIRECTOS DE CENTROS DE BENEFICIOS"/>
    <hyperlink ref="C21:H21" location="'C) Costos Directos'!Área_de_impresión" display="TABLA 5: COSTOS DIRECTOS DE CENTROS DE BENEFICIOS"/>
    <hyperlink ref="C21" location="'C) Costos Directos'!A8" display="TABLA 5: COSTOS DIRECTOS DE CENTROS DE BENEFICIOS"/>
    <hyperlink ref="B24:F24" location="'D) Costos Indirectos'!A1" display="D) Costos Indirectos"/>
    <hyperlink ref="C26:J26" location="'D) Costos Indirectos'!A9" display="TABLA 6: REMUNERACIONES DEL PERSONAL LEY 18.712 ADMINISTRACION CENTRAL Y APOYO ADMINISTRATIVO ASISTENCIA EDUCACIONAL"/>
    <hyperlink ref="C27:M28" location="'D) Costos Indirectos'!M9" display="TABLA 7: DISTRIBUCION COSTOS REMUNERACIONES ADMINISTRACION CENTRAL Y APOYO ADMINISTRATIVO A. EDUCACIONAL"/>
    <hyperlink ref="C29:N29" location="'D) Costos Indirectos'!U9" display="TABLA 8: COSTOS DE OPERACION ADMINISTRACIÓN CENTRAL Y  APOYO ADMINISTRATIVO ASISTENCIA EDUCACIONAL"/>
    <hyperlink ref="C31:M31" location="'D) Costos Indirectos'!Z9" display="TABLA 9: RESUMEN DISTRIBUCION COSTOS REMUNERACIONES ADMINISTRACION CENTRAL Y APOYO ADMINISTRATIVO A. EDUCACIONAL"/>
    <hyperlink ref="C33:M33" location="'D) Costos Indirectos'!AG9" display="TABLA 10: RESUMEN DISTRIBUCION COSTOS OPERACIÓN ADMINISTRACION CENTRAL  Y APOYO ADMINISTRATIVO A. EDUCACIONAL"/>
    <hyperlink ref="C35:N35" location="'D) Costos Indirectos'!AN9" display="'D) Costos Indirectos'!AN9"/>
    <hyperlink ref="B39:C39" location="'E) Resumen Tarifado '!A1" display="E) Resumen Tarifado"/>
    <hyperlink ref="B44:F44" location="'F) Remuneraciones'!A1" display="F) Remuneraciones"/>
    <hyperlink ref="B50:F50" location="'G) Comparación Mercado'!A1" display="G) Comparación Mercado"/>
    <hyperlink ref="B54:C54" location="'H) Detalle Datos'!A1" display="H) Detalle Gastos"/>
    <hyperlink ref="C41:F41" location="'E) Resumen Tarifado '!A6" display="TABLA 12: RESUMEN DE TARIFADO"/>
    <hyperlink ref="C46:M46" location="'F) Remuneraciones'!B7" display="TABLA 13: REMUNERACIONES DEL PERSONAL LEY 18.712 DE CENTROS DE BENEFICIOS"/>
    <hyperlink ref="C52:M52" location="'G) Comparación Mercado'!A12" display="TABLA 14: COMPARACIÓN TARIFAS CON PRECIOS DE MERCADO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M29"/>
  <sheetViews>
    <sheetView showGridLines="0" tabSelected="1" zoomScale="80" zoomScaleNormal="80" workbookViewId="0">
      <selection activeCell="I25" sqref="I25"/>
    </sheetView>
  </sheetViews>
  <sheetFormatPr baseColWidth="10" defaultColWidth="11.42578125" defaultRowHeight="12.75" x14ac:dyDescent="0.2"/>
  <cols>
    <col min="1" max="1" width="37.140625" style="4" customWidth="1"/>
    <col min="2" max="2" width="21.42578125" style="4" customWidth="1"/>
    <col min="3" max="3" width="20.85546875" style="4" bestFit="1" customWidth="1"/>
    <col min="4" max="4" width="19.28515625" style="4" customWidth="1"/>
    <col min="5" max="6" width="18.85546875" style="4" customWidth="1"/>
    <col min="7" max="7" width="18" style="4" customWidth="1"/>
    <col min="8" max="8" width="18.28515625" style="4" customWidth="1"/>
    <col min="9" max="9" width="18.140625" style="4" bestFit="1" customWidth="1"/>
    <col min="10" max="10" width="18.7109375" style="4" bestFit="1" customWidth="1"/>
    <col min="11" max="11" width="18.7109375" style="4" customWidth="1"/>
    <col min="12" max="12" width="16.42578125" style="4" bestFit="1" customWidth="1"/>
    <col min="13" max="13" width="17.5703125" style="4" customWidth="1"/>
    <col min="14" max="14" width="17.28515625" style="4" customWidth="1"/>
    <col min="15" max="15" width="16.85546875" style="4" customWidth="1"/>
    <col min="16" max="16" width="14.85546875" style="4" customWidth="1"/>
    <col min="17" max="17" width="16.42578125" style="4" bestFit="1" customWidth="1"/>
    <col min="18" max="18" width="15.85546875" style="4" customWidth="1"/>
    <col min="19" max="16384" width="11.42578125" style="4"/>
  </cols>
  <sheetData>
    <row r="1" spans="1:247" s="6" customFormat="1" x14ac:dyDescent="0.2">
      <c r="A1" s="5"/>
      <c r="C1" s="7"/>
      <c r="D1" s="7"/>
      <c r="E1" s="45" t="s">
        <v>227</v>
      </c>
      <c r="F1" s="45"/>
      <c r="G1" s="7"/>
      <c r="H1" s="7"/>
      <c r="IL1" s="4"/>
      <c r="IM1" s="4"/>
    </row>
    <row r="2" spans="1:247" s="6" customFormat="1" x14ac:dyDescent="0.2">
      <c r="A2" s="8"/>
      <c r="C2" s="7"/>
      <c r="D2" s="7"/>
      <c r="E2" s="45" t="s">
        <v>220</v>
      </c>
      <c r="F2" s="45"/>
      <c r="G2" s="7"/>
      <c r="H2" s="7"/>
      <c r="L2" s="7"/>
      <c r="M2" s="7"/>
      <c r="IL2" s="4"/>
      <c r="IM2" s="4"/>
    </row>
    <row r="3" spans="1:247" s="6" customFormat="1" x14ac:dyDescent="0.2">
      <c r="A3" s="4"/>
      <c r="IL3" s="4"/>
      <c r="IM3" s="4"/>
    </row>
    <row r="4" spans="1:247" s="6" customFormat="1" ht="18.75" customHeight="1" x14ac:dyDescent="0.2">
      <c r="A4" s="23"/>
      <c r="B4" s="24"/>
      <c r="C4" s="488" t="s">
        <v>0</v>
      </c>
      <c r="D4" s="488"/>
      <c r="E4" s="489" t="s">
        <v>166</v>
      </c>
      <c r="F4" s="490"/>
      <c r="G4" s="491"/>
      <c r="L4" s="3"/>
      <c r="IC4" s="4"/>
      <c r="ID4" s="4"/>
      <c r="IE4" s="4"/>
      <c r="IF4" s="4"/>
      <c r="IG4" s="4"/>
      <c r="IH4" s="4"/>
    </row>
    <row r="5" spans="1:247" s="6" customFormat="1" x14ac:dyDescent="0.2">
      <c r="A5" s="4"/>
      <c r="B5" s="4"/>
      <c r="C5" s="4"/>
      <c r="D5" s="4"/>
      <c r="E5" s="4"/>
      <c r="F5" s="4"/>
      <c r="G5" s="9"/>
      <c r="H5" s="282"/>
      <c r="I5" s="7"/>
      <c r="J5" s="7"/>
      <c r="K5" s="7"/>
      <c r="L5" s="3"/>
      <c r="IC5" s="4"/>
      <c r="ID5" s="4"/>
      <c r="IE5" s="4"/>
      <c r="IF5" s="4"/>
      <c r="IG5" s="4"/>
      <c r="IH5" s="4"/>
    </row>
    <row r="6" spans="1:247" s="6" customFormat="1" ht="15.75" x14ac:dyDescent="0.2">
      <c r="A6" s="508" t="s">
        <v>170</v>
      </c>
      <c r="B6" s="508"/>
      <c r="C6" s="508"/>
      <c r="D6" s="508"/>
      <c r="E6" s="4"/>
      <c r="F6" s="4"/>
      <c r="G6" s="9"/>
      <c r="H6" s="282"/>
      <c r="I6" s="7"/>
      <c r="J6" s="7"/>
      <c r="K6" s="7"/>
      <c r="L6" s="3"/>
      <c r="IC6" s="4"/>
      <c r="ID6" s="4"/>
      <c r="IE6" s="4"/>
      <c r="IF6" s="4"/>
      <c r="IG6" s="4"/>
      <c r="IH6" s="4"/>
    </row>
    <row r="7" spans="1:247" ht="13.5" thickBot="1" x14ac:dyDescent="0.25">
      <c r="B7" s="48"/>
      <c r="C7" s="48"/>
      <c r="E7" s="48"/>
      <c r="F7" s="48"/>
      <c r="G7" s="48"/>
      <c r="H7" s="48"/>
      <c r="I7" s="48"/>
      <c r="M7" s="56"/>
    </row>
    <row r="8" spans="1:247" ht="39" customHeight="1" x14ac:dyDescent="0.2">
      <c r="A8" s="365" t="s">
        <v>116</v>
      </c>
      <c r="B8" s="366" t="str">
        <f>+N17</f>
        <v>Ingreso por Matrícula</v>
      </c>
      <c r="C8" s="367" t="str">
        <f>+O17</f>
        <v>Ingreso por Mensualidad</v>
      </c>
      <c r="D8" s="367" t="s">
        <v>130</v>
      </c>
      <c r="E8" s="368" t="s">
        <v>83</v>
      </c>
      <c r="F8" s="369" t="s">
        <v>80</v>
      </c>
      <c r="G8" s="370" t="s">
        <v>81</v>
      </c>
      <c r="H8" s="371" t="s">
        <v>109</v>
      </c>
      <c r="I8" s="372" t="s">
        <v>115</v>
      </c>
      <c r="L8" s="72" t="s">
        <v>114</v>
      </c>
      <c r="N8" s="119"/>
    </row>
    <row r="9" spans="1:247" x14ac:dyDescent="0.2">
      <c r="A9" s="373" t="str">
        <f>+'B) Reajuste Tarifas y Ocupación'!A12</f>
        <v>Jardín Infantil Mar y Cielo</v>
      </c>
      <c r="B9" s="374">
        <f>+N28</f>
        <v>0</v>
      </c>
      <c r="C9" s="375">
        <f>+O28</f>
        <v>0</v>
      </c>
      <c r="D9" s="374">
        <f>+P28</f>
        <v>0</v>
      </c>
      <c r="E9" s="376">
        <f>+B9+D9+C9</f>
        <v>0</v>
      </c>
      <c r="F9" s="377">
        <f>+'C) Costos Directos'!H75</f>
        <v>1276542.2779999999</v>
      </c>
      <c r="G9" s="378">
        <f>+'D) Costos Indirectos'!$AP$15*(F9/$F$10)</f>
        <v>2009201.058</v>
      </c>
      <c r="H9" s="379">
        <f>+F9+G9</f>
        <v>3285743.3360000001</v>
      </c>
      <c r="I9" s="380">
        <f>E9-H9</f>
        <v>-3285743.3360000001</v>
      </c>
      <c r="L9" s="92">
        <f>+G9/$G$10</f>
        <v>1</v>
      </c>
      <c r="N9" s="120"/>
    </row>
    <row r="10" spans="1:247" s="6" customFormat="1" ht="15.75" thickBot="1" x14ac:dyDescent="0.25">
      <c r="A10" s="381" t="s">
        <v>1</v>
      </c>
      <c r="B10" s="382">
        <f t="shared" ref="B10:I10" si="0">SUM(B9:B9)</f>
        <v>0</v>
      </c>
      <c r="C10" s="382">
        <f t="shared" si="0"/>
        <v>0</v>
      </c>
      <c r="D10" s="382">
        <f t="shared" si="0"/>
        <v>0</v>
      </c>
      <c r="E10" s="383">
        <f t="shared" si="0"/>
        <v>0</v>
      </c>
      <c r="F10" s="382">
        <f t="shared" si="0"/>
        <v>1276542.2779999999</v>
      </c>
      <c r="G10" s="382">
        <f t="shared" si="0"/>
        <v>2009201.058</v>
      </c>
      <c r="H10" s="382">
        <f t="shared" si="0"/>
        <v>3285743.3360000001</v>
      </c>
      <c r="I10" s="384">
        <f t="shared" si="0"/>
        <v>-3285743.3360000001</v>
      </c>
      <c r="L10" s="93">
        <f>SUM(L9:L9)</f>
        <v>1</v>
      </c>
      <c r="N10" s="56"/>
      <c r="O10" s="330"/>
      <c r="IB10" s="4"/>
      <c r="IC10" s="4"/>
      <c r="ID10" s="4"/>
      <c r="IE10" s="4"/>
      <c r="IF10" s="4"/>
      <c r="IG10" s="4"/>
      <c r="IH10" s="4"/>
    </row>
    <row r="11" spans="1:247" s="6" customFormat="1" ht="15.75" customHeight="1" x14ac:dyDescent="0.2">
      <c r="A11" s="11"/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IB11" s="4"/>
      <c r="IC11" s="4"/>
      <c r="ID11" s="4"/>
      <c r="IE11" s="4"/>
      <c r="IF11" s="4"/>
      <c r="IG11" s="4"/>
      <c r="IH11" s="4"/>
    </row>
    <row r="12" spans="1:247" s="6" customFormat="1" ht="15.75" customHeight="1" x14ac:dyDescent="0.2">
      <c r="A12" s="11"/>
      <c r="B12" s="11"/>
      <c r="C12" s="11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331"/>
      <c r="IB12" s="4"/>
      <c r="IC12" s="4"/>
      <c r="ID12" s="4"/>
      <c r="IE12" s="4"/>
      <c r="IF12" s="4"/>
      <c r="IG12" s="4"/>
      <c r="IH12" s="4"/>
    </row>
    <row r="13" spans="1:247" s="6" customFormat="1" ht="15.75" customHeight="1" x14ac:dyDescent="0.2">
      <c r="A13" s="11"/>
      <c r="B13" s="11"/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IB13" s="4"/>
      <c r="IC13" s="4"/>
      <c r="ID13" s="4"/>
      <c r="IE13" s="4"/>
      <c r="IF13" s="4"/>
      <c r="IG13" s="4"/>
      <c r="IH13" s="4"/>
    </row>
    <row r="14" spans="1:247" s="6" customFormat="1" ht="15.75" customHeight="1" x14ac:dyDescent="0.2">
      <c r="A14" s="11"/>
      <c r="B14" s="11"/>
      <c r="C14" s="11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IB14" s="4"/>
      <c r="IC14" s="4"/>
      <c r="ID14" s="4"/>
      <c r="IE14" s="4"/>
      <c r="IF14" s="4"/>
      <c r="IG14" s="4"/>
      <c r="IH14" s="4"/>
    </row>
    <row r="15" spans="1:247" s="6" customFormat="1" ht="15.75" customHeight="1" x14ac:dyDescent="0.2">
      <c r="A15" s="508" t="s">
        <v>171</v>
      </c>
      <c r="B15" s="508"/>
      <c r="C15" s="508"/>
      <c r="D15" s="508"/>
      <c r="E15" s="12"/>
      <c r="F15" s="12"/>
      <c r="G15" s="12"/>
      <c r="H15" s="12"/>
      <c r="I15" s="12"/>
      <c r="J15" s="12"/>
      <c r="K15" s="12"/>
      <c r="L15" s="12"/>
      <c r="M15" s="12"/>
      <c r="N15" s="12"/>
      <c r="IB15" s="4"/>
      <c r="IC15" s="4"/>
      <c r="ID15" s="4"/>
      <c r="IE15" s="4"/>
      <c r="IF15" s="4"/>
      <c r="IG15" s="4"/>
      <c r="IH15" s="4"/>
    </row>
    <row r="16" spans="1:247" s="14" customFormat="1" ht="13.5" thickBot="1" x14ac:dyDescent="0.25">
      <c r="B16" s="48"/>
      <c r="C16" s="48"/>
      <c r="D16" s="48"/>
      <c r="E16" s="48"/>
      <c r="F16" s="48"/>
      <c r="G16" s="48"/>
      <c r="H16" s="48"/>
      <c r="I16" s="13"/>
      <c r="J16" s="13"/>
      <c r="K16" s="13"/>
      <c r="L16" s="3"/>
      <c r="M16" s="3"/>
      <c r="O16" s="15"/>
      <c r="P16" s="15"/>
      <c r="IL16" s="10"/>
      <c r="IM16" s="10"/>
    </row>
    <row r="17" spans="1:17" s="16" customFormat="1" ht="15.75" customHeight="1" x14ac:dyDescent="0.2">
      <c r="A17" s="509" t="s">
        <v>116</v>
      </c>
      <c r="B17" s="511" t="s">
        <v>5</v>
      </c>
      <c r="C17" s="492" t="s">
        <v>2</v>
      </c>
      <c r="D17" s="494" t="s">
        <v>154</v>
      </c>
      <c r="E17" s="495"/>
      <c r="F17" s="495"/>
      <c r="G17" s="495"/>
      <c r="H17" s="496"/>
      <c r="I17" s="497" t="s">
        <v>155</v>
      </c>
      <c r="J17" s="498"/>
      <c r="K17" s="498"/>
      <c r="L17" s="498"/>
      <c r="M17" s="499"/>
      <c r="N17" s="502" t="s">
        <v>91</v>
      </c>
      <c r="O17" s="504" t="s">
        <v>92</v>
      </c>
      <c r="P17" s="500" t="s">
        <v>130</v>
      </c>
      <c r="Q17" s="506" t="s">
        <v>108</v>
      </c>
    </row>
    <row r="18" spans="1:17" s="16" customFormat="1" ht="39" thickBot="1" x14ac:dyDescent="0.25">
      <c r="A18" s="510"/>
      <c r="B18" s="512"/>
      <c r="C18" s="493"/>
      <c r="D18" s="340" t="s">
        <v>88</v>
      </c>
      <c r="E18" s="339" t="s">
        <v>150</v>
      </c>
      <c r="F18" s="339" t="s">
        <v>151</v>
      </c>
      <c r="G18" s="339" t="s">
        <v>89</v>
      </c>
      <c r="H18" s="341" t="s">
        <v>90</v>
      </c>
      <c r="I18" s="340" t="s">
        <v>88</v>
      </c>
      <c r="J18" s="339" t="s">
        <v>150</v>
      </c>
      <c r="K18" s="339" t="s">
        <v>151</v>
      </c>
      <c r="L18" s="339" t="s">
        <v>89</v>
      </c>
      <c r="M18" s="341" t="s">
        <v>90</v>
      </c>
      <c r="N18" s="503"/>
      <c r="O18" s="505"/>
      <c r="P18" s="501"/>
      <c r="Q18" s="507"/>
    </row>
    <row r="19" spans="1:17" ht="12.75" customHeight="1" x14ac:dyDescent="0.2">
      <c r="A19" s="517" t="str">
        <f>+'B) Reajuste Tarifas y Ocupación'!A12</f>
        <v>Jardín Infantil Mar y Cielo</v>
      </c>
      <c r="B19" s="513" t="str">
        <f>+'B) Reajuste Tarifas y Ocupación'!B12</f>
        <v>Media jornada</v>
      </c>
      <c r="C19" s="344" t="s">
        <v>157</v>
      </c>
      <c r="D19" s="351">
        <f t="shared" ref="D19:F20" si="1">+I19</f>
        <v>58300</v>
      </c>
      <c r="E19" s="345">
        <f t="shared" si="1"/>
        <v>66400</v>
      </c>
      <c r="F19" s="345">
        <f t="shared" si="1"/>
        <v>69900</v>
      </c>
      <c r="G19" s="345">
        <f t="shared" ref="G19:H20" si="2">+L19</f>
        <v>91500</v>
      </c>
      <c r="H19" s="352">
        <f t="shared" si="2"/>
        <v>107900</v>
      </c>
      <c r="I19" s="351">
        <f>+'B) Reajuste Tarifas y Ocupación'!M12</f>
        <v>58300</v>
      </c>
      <c r="J19" s="345">
        <f>+'B) Reajuste Tarifas y Ocupación'!N12</f>
        <v>66400</v>
      </c>
      <c r="K19" s="345">
        <f>+'B) Reajuste Tarifas y Ocupación'!O12</f>
        <v>69900</v>
      </c>
      <c r="L19" s="345">
        <f>+'B) Reajuste Tarifas y Ocupación'!P12</f>
        <v>91500</v>
      </c>
      <c r="M19" s="352">
        <f>+'B) Reajuste Tarifas y Ocupación'!Q12</f>
        <v>107900</v>
      </c>
      <c r="N19" s="357"/>
      <c r="O19" s="346"/>
      <c r="P19" s="361">
        <f>+'B) Reajuste Tarifas y Ocupación'!C12</f>
        <v>56300</v>
      </c>
      <c r="Q19" s="486"/>
    </row>
    <row r="20" spans="1:17" x14ac:dyDescent="0.2">
      <c r="A20" s="518"/>
      <c r="B20" s="514"/>
      <c r="C20" s="338" t="s">
        <v>7</v>
      </c>
      <c r="D20" s="353">
        <f t="shared" si="1"/>
        <v>0</v>
      </c>
      <c r="E20" s="343">
        <f t="shared" si="1"/>
        <v>0</v>
      </c>
      <c r="F20" s="343">
        <f t="shared" si="1"/>
        <v>0</v>
      </c>
      <c r="G20" s="343">
        <f t="shared" si="2"/>
        <v>0</v>
      </c>
      <c r="H20" s="354">
        <f t="shared" si="2"/>
        <v>0</v>
      </c>
      <c r="I20" s="353">
        <f>+'B) Reajuste Tarifas y Ocupación'!C23</f>
        <v>0</v>
      </c>
      <c r="J20" s="343">
        <f>+'B) Reajuste Tarifas y Ocupación'!D23</f>
        <v>0</v>
      </c>
      <c r="K20" s="343">
        <f>+'B) Reajuste Tarifas y Ocupación'!E23</f>
        <v>0</v>
      </c>
      <c r="L20" s="343">
        <f>+'B) Reajuste Tarifas y Ocupación'!F23</f>
        <v>0</v>
      </c>
      <c r="M20" s="354">
        <f>+'B) Reajuste Tarifas y Ocupación'!G23</f>
        <v>0</v>
      </c>
      <c r="N20" s="358"/>
      <c r="O20" s="342"/>
      <c r="P20" s="362">
        <v>0</v>
      </c>
      <c r="Q20" s="487"/>
    </row>
    <row r="21" spans="1:17" ht="13.5" thickBot="1" x14ac:dyDescent="0.25">
      <c r="A21" s="518"/>
      <c r="B21" s="515"/>
      <c r="C21" s="347" t="s">
        <v>9</v>
      </c>
      <c r="D21" s="355">
        <f>D20*D19</f>
        <v>0</v>
      </c>
      <c r="E21" s="348">
        <f>E20*E19</f>
        <v>0</v>
      </c>
      <c r="F21" s="348">
        <f t="shared" ref="F21" si="3">F20*F19</f>
        <v>0</v>
      </c>
      <c r="G21" s="348">
        <f t="shared" ref="G21:H21" si="4">G20*G19</f>
        <v>0</v>
      </c>
      <c r="H21" s="356">
        <f t="shared" si="4"/>
        <v>0</v>
      </c>
      <c r="I21" s="450">
        <f>I20*I19*10</f>
        <v>0</v>
      </c>
      <c r="J21" s="451">
        <f t="shared" ref="J21:M21" si="5">J20*J19*10</f>
        <v>0</v>
      </c>
      <c r="K21" s="451">
        <f t="shared" ref="K21" si="6">K20*K19*10</f>
        <v>0</v>
      </c>
      <c r="L21" s="451">
        <f t="shared" si="5"/>
        <v>0</v>
      </c>
      <c r="M21" s="452">
        <f t="shared" si="5"/>
        <v>0</v>
      </c>
      <c r="N21" s="359">
        <f>SUM(D21:H21)</f>
        <v>0</v>
      </c>
      <c r="O21" s="349">
        <f>SUM(I21:M21)</f>
        <v>0</v>
      </c>
      <c r="P21" s="363">
        <f>P20*P19</f>
        <v>0</v>
      </c>
      <c r="Q21" s="364">
        <f>N21+O21+P21</f>
        <v>0</v>
      </c>
    </row>
    <row r="22" spans="1:17" ht="12.75" customHeight="1" x14ac:dyDescent="0.2">
      <c r="A22" s="518"/>
      <c r="B22" s="513" t="str">
        <f>+'B) Reajuste Tarifas y Ocupación'!B13</f>
        <v xml:space="preserve">Doble jornada </v>
      </c>
      <c r="C22" s="344" t="s">
        <v>157</v>
      </c>
      <c r="D22" s="351">
        <f t="shared" ref="D22:D23" si="7">+I22</f>
        <v>86800</v>
      </c>
      <c r="E22" s="345">
        <f t="shared" ref="E22:E23" si="8">+J22</f>
        <v>98900</v>
      </c>
      <c r="F22" s="345">
        <f t="shared" ref="F22:F23" si="9">+K22</f>
        <v>104200</v>
      </c>
      <c r="G22" s="345">
        <f t="shared" ref="G22:G23" si="10">+L22</f>
        <v>130200</v>
      </c>
      <c r="H22" s="449">
        <f t="shared" ref="H22:H23" si="11">+M22</f>
        <v>152700</v>
      </c>
      <c r="I22" s="351">
        <f>+'B) Reajuste Tarifas y Ocupación'!M13</f>
        <v>86800</v>
      </c>
      <c r="J22" s="345">
        <f>+'B) Reajuste Tarifas y Ocupación'!N13</f>
        <v>98900</v>
      </c>
      <c r="K22" s="345">
        <f>+'B) Reajuste Tarifas y Ocupación'!O13</f>
        <v>104200</v>
      </c>
      <c r="L22" s="345">
        <f>+'B) Reajuste Tarifas y Ocupación'!P13</f>
        <v>130200</v>
      </c>
      <c r="M22" s="352">
        <f>+'B) Reajuste Tarifas y Ocupación'!Q13</f>
        <v>152700</v>
      </c>
      <c r="N22" s="357"/>
      <c r="O22" s="346"/>
      <c r="P22" s="361">
        <f>+'B) Reajuste Tarifas y Ocupación'!C13</f>
        <v>83900</v>
      </c>
      <c r="Q22" s="486"/>
    </row>
    <row r="23" spans="1:17" x14ac:dyDescent="0.2">
      <c r="A23" s="518"/>
      <c r="B23" s="514"/>
      <c r="C23" s="338" t="s">
        <v>7</v>
      </c>
      <c r="D23" s="353">
        <f t="shared" si="7"/>
        <v>0</v>
      </c>
      <c r="E23" s="343">
        <f t="shared" si="8"/>
        <v>0</v>
      </c>
      <c r="F23" s="343">
        <f t="shared" si="9"/>
        <v>0</v>
      </c>
      <c r="G23" s="343">
        <f t="shared" si="10"/>
        <v>0</v>
      </c>
      <c r="H23" s="453">
        <f t="shared" si="11"/>
        <v>0</v>
      </c>
      <c r="I23" s="353">
        <f>+'B) Reajuste Tarifas y Ocupación'!C24</f>
        <v>0</v>
      </c>
      <c r="J23" s="343">
        <f>+'B) Reajuste Tarifas y Ocupación'!D24</f>
        <v>0</v>
      </c>
      <c r="K23" s="343">
        <f>+'B) Reajuste Tarifas y Ocupación'!E24</f>
        <v>0</v>
      </c>
      <c r="L23" s="343">
        <f>+'B) Reajuste Tarifas y Ocupación'!F24</f>
        <v>0</v>
      </c>
      <c r="M23" s="354">
        <f>+'B) Reajuste Tarifas y Ocupación'!G24</f>
        <v>0</v>
      </c>
      <c r="N23" s="358"/>
      <c r="O23" s="342"/>
      <c r="P23" s="362">
        <v>0</v>
      </c>
      <c r="Q23" s="487"/>
    </row>
    <row r="24" spans="1:17" ht="13.5" thickBot="1" x14ac:dyDescent="0.25">
      <c r="A24" s="518"/>
      <c r="B24" s="515"/>
      <c r="C24" s="347" t="s">
        <v>9</v>
      </c>
      <c r="D24" s="355">
        <f>D23*D22</f>
        <v>0</v>
      </c>
      <c r="E24" s="348">
        <f>E23*E22</f>
        <v>0</v>
      </c>
      <c r="F24" s="348">
        <f t="shared" ref="F24:H24" si="12">F23*F22</f>
        <v>0</v>
      </c>
      <c r="G24" s="348">
        <f t="shared" si="12"/>
        <v>0</v>
      </c>
      <c r="H24" s="363">
        <f t="shared" si="12"/>
        <v>0</v>
      </c>
      <c r="I24" s="355">
        <f>I23*I22*10</f>
        <v>0</v>
      </c>
      <c r="J24" s="348">
        <f t="shared" ref="J24:M24" si="13">J23*J22*10</f>
        <v>0</v>
      </c>
      <c r="K24" s="348">
        <f t="shared" si="13"/>
        <v>0</v>
      </c>
      <c r="L24" s="348">
        <f t="shared" si="13"/>
        <v>0</v>
      </c>
      <c r="M24" s="356">
        <f t="shared" si="13"/>
        <v>0</v>
      </c>
      <c r="N24" s="359">
        <f>SUM(D24:H24)</f>
        <v>0</v>
      </c>
      <c r="O24" s="349">
        <f>SUM(I24:M24)</f>
        <v>0</v>
      </c>
      <c r="P24" s="363">
        <f>P23*P22</f>
        <v>0</v>
      </c>
      <c r="Q24" s="364">
        <f>N24+O24+P24</f>
        <v>0</v>
      </c>
    </row>
    <row r="25" spans="1:17" x14ac:dyDescent="0.2">
      <c r="A25" s="518"/>
      <c r="B25" s="513" t="str">
        <f>+'B) Reajuste Tarifas y Ocupación'!B14</f>
        <v>Jornada completa</v>
      </c>
      <c r="C25" s="344" t="s">
        <v>157</v>
      </c>
      <c r="D25" s="351">
        <f t="shared" ref="D25:F26" si="14">+I25</f>
        <v>0</v>
      </c>
      <c r="E25" s="345">
        <f t="shared" si="14"/>
        <v>0</v>
      </c>
      <c r="F25" s="345">
        <f t="shared" si="14"/>
        <v>0</v>
      </c>
      <c r="G25" s="345">
        <f t="shared" ref="G25:H26" si="15">+L25</f>
        <v>0</v>
      </c>
      <c r="H25" s="352">
        <f t="shared" si="15"/>
        <v>0</v>
      </c>
      <c r="I25" s="454">
        <f>+'B) Reajuste Tarifas y Ocupación'!M14</f>
        <v>0</v>
      </c>
      <c r="J25" s="455">
        <f>+'B) Reajuste Tarifas y Ocupación'!N14</f>
        <v>0</v>
      </c>
      <c r="K25" s="455">
        <f>+'B) Reajuste Tarifas y Ocupación'!O14</f>
        <v>0</v>
      </c>
      <c r="L25" s="455">
        <f>+'B) Reajuste Tarifas y Ocupación'!P14</f>
        <v>0</v>
      </c>
      <c r="M25" s="456">
        <f>+'B) Reajuste Tarifas y Ocupación'!Q14</f>
        <v>0</v>
      </c>
      <c r="N25" s="357"/>
      <c r="O25" s="346"/>
      <c r="P25" s="361">
        <f>+'B) Reajuste Tarifas y Ocupación'!C14</f>
        <v>0</v>
      </c>
      <c r="Q25" s="486"/>
    </row>
    <row r="26" spans="1:17" x14ac:dyDescent="0.2">
      <c r="A26" s="518"/>
      <c r="B26" s="514"/>
      <c r="C26" s="338" t="s">
        <v>7</v>
      </c>
      <c r="D26" s="353">
        <f t="shared" si="14"/>
        <v>0</v>
      </c>
      <c r="E26" s="343">
        <f t="shared" si="14"/>
        <v>0</v>
      </c>
      <c r="F26" s="343">
        <f t="shared" si="14"/>
        <v>0</v>
      </c>
      <c r="G26" s="343">
        <f t="shared" si="15"/>
        <v>0</v>
      </c>
      <c r="H26" s="354">
        <f t="shared" si="15"/>
        <v>0</v>
      </c>
      <c r="I26" s="353">
        <f>+'B) Reajuste Tarifas y Ocupación'!C25</f>
        <v>0</v>
      </c>
      <c r="J26" s="343">
        <f>+'B) Reajuste Tarifas y Ocupación'!D25</f>
        <v>0</v>
      </c>
      <c r="K26" s="343">
        <f>+'B) Reajuste Tarifas y Ocupación'!E25</f>
        <v>0</v>
      </c>
      <c r="L26" s="343">
        <f>+'B) Reajuste Tarifas y Ocupación'!F25</f>
        <v>0</v>
      </c>
      <c r="M26" s="354">
        <f>+'B) Reajuste Tarifas y Ocupación'!G25</f>
        <v>0</v>
      </c>
      <c r="N26" s="358"/>
      <c r="O26" s="342"/>
      <c r="P26" s="362">
        <v>0</v>
      </c>
      <c r="Q26" s="487"/>
    </row>
    <row r="27" spans="1:17" ht="13.5" thickBot="1" x14ac:dyDescent="0.25">
      <c r="A27" s="518"/>
      <c r="B27" s="515"/>
      <c r="C27" s="347" t="s">
        <v>9</v>
      </c>
      <c r="D27" s="355">
        <f t="shared" ref="D27:H27" si="16">D26*D25</f>
        <v>0</v>
      </c>
      <c r="E27" s="348">
        <f t="shared" si="16"/>
        <v>0</v>
      </c>
      <c r="F27" s="348">
        <f t="shared" ref="F27" si="17">F26*F25</f>
        <v>0</v>
      </c>
      <c r="G27" s="348">
        <f t="shared" si="16"/>
        <v>0</v>
      </c>
      <c r="H27" s="356">
        <f t="shared" si="16"/>
        <v>0</v>
      </c>
      <c r="I27" s="355">
        <f t="shared" ref="I27:M27" si="18">I26*I25*10</f>
        <v>0</v>
      </c>
      <c r="J27" s="348">
        <f t="shared" si="18"/>
        <v>0</v>
      </c>
      <c r="K27" s="348">
        <f t="shared" ref="K27" si="19">K26*K25*10</f>
        <v>0</v>
      </c>
      <c r="L27" s="348">
        <f t="shared" si="18"/>
        <v>0</v>
      </c>
      <c r="M27" s="356">
        <f t="shared" si="18"/>
        <v>0</v>
      </c>
      <c r="N27" s="385">
        <f>SUM(D27:H27)</f>
        <v>0</v>
      </c>
      <c r="O27" s="386">
        <f>SUM(I27:M27)</f>
        <v>0</v>
      </c>
      <c r="P27" s="387">
        <f>P26*P25</f>
        <v>0</v>
      </c>
      <c r="Q27" s="388">
        <f>N27+O27+P27</f>
        <v>0</v>
      </c>
    </row>
    <row r="28" spans="1:17" s="10" customFormat="1" ht="15.75" thickBot="1" x14ac:dyDescent="0.25">
      <c r="A28" s="519"/>
      <c r="B28" s="516" t="s">
        <v>10</v>
      </c>
      <c r="C28" s="516"/>
      <c r="D28" s="457">
        <f>+D21+D27</f>
        <v>0</v>
      </c>
      <c r="E28" s="458">
        <f t="shared" ref="E28:G28" si="20">+E21+E27</f>
        <v>0</v>
      </c>
      <c r="F28" s="458">
        <f t="shared" si="20"/>
        <v>0</v>
      </c>
      <c r="G28" s="458">
        <f t="shared" si="20"/>
        <v>0</v>
      </c>
      <c r="H28" s="459">
        <f>+H21+H27</f>
        <v>0</v>
      </c>
      <c r="I28" s="457">
        <f t="shared" ref="I28:L28" si="21">+I21+I27</f>
        <v>0</v>
      </c>
      <c r="J28" s="458">
        <f t="shared" si="21"/>
        <v>0</v>
      </c>
      <c r="K28" s="458">
        <f t="shared" si="21"/>
        <v>0</v>
      </c>
      <c r="L28" s="458">
        <f t="shared" si="21"/>
        <v>0</v>
      </c>
      <c r="M28" s="460">
        <f>+M21+M27</f>
        <v>0</v>
      </c>
      <c r="N28" s="461">
        <f t="shared" ref="N28:P28" si="22">+N21+N24+N27</f>
        <v>0</v>
      </c>
      <c r="O28" s="462">
        <f t="shared" si="22"/>
        <v>0</v>
      </c>
      <c r="P28" s="463">
        <f t="shared" si="22"/>
        <v>0</v>
      </c>
      <c r="Q28" s="464">
        <f>+Q21+Q24+Q27</f>
        <v>0</v>
      </c>
    </row>
    <row r="29" spans="1:17" ht="15" customHeight="1" thickBot="1" x14ac:dyDescent="0.25">
      <c r="A29" s="520" t="s">
        <v>8</v>
      </c>
      <c r="B29" s="521"/>
      <c r="C29" s="521"/>
      <c r="D29" s="465">
        <f>+D28</f>
        <v>0</v>
      </c>
      <c r="E29" s="466">
        <f t="shared" ref="E29:H29" si="23">+E28</f>
        <v>0</v>
      </c>
      <c r="F29" s="466">
        <f t="shared" si="23"/>
        <v>0</v>
      </c>
      <c r="G29" s="466">
        <f t="shared" si="23"/>
        <v>0</v>
      </c>
      <c r="H29" s="467">
        <f t="shared" si="23"/>
        <v>0</v>
      </c>
      <c r="I29" s="465">
        <f t="shared" ref="I29" si="24">+I28</f>
        <v>0</v>
      </c>
      <c r="J29" s="466">
        <f t="shared" ref="J29" si="25">+J28</f>
        <v>0</v>
      </c>
      <c r="K29" s="466">
        <f t="shared" ref="K29" si="26">+K28</f>
        <v>0</v>
      </c>
      <c r="L29" s="466">
        <f t="shared" ref="L29" si="27">+L28</f>
        <v>0</v>
      </c>
      <c r="M29" s="468">
        <f t="shared" ref="M29" si="28">+M28</f>
        <v>0</v>
      </c>
      <c r="N29" s="469">
        <f t="shared" ref="N29" si="29">+N28</f>
        <v>0</v>
      </c>
      <c r="O29" s="470">
        <f t="shared" ref="O29" si="30">+O28</f>
        <v>0</v>
      </c>
      <c r="P29" s="471">
        <f t="shared" ref="P29" si="31">+P28</f>
        <v>0</v>
      </c>
      <c r="Q29" s="472">
        <f t="shared" ref="Q29" si="32">+Q28</f>
        <v>0</v>
      </c>
    </row>
  </sheetData>
  <sheetProtection password="9C6E" sheet="1" objects="1" scenarios="1"/>
  <mergeCells count="22">
    <mergeCell ref="B22:B24"/>
    <mergeCell ref="B28:C28"/>
    <mergeCell ref="A19:A28"/>
    <mergeCell ref="B19:B21"/>
    <mergeCell ref="A29:C29"/>
    <mergeCell ref="B25:B27"/>
    <mergeCell ref="Q25:Q26"/>
    <mergeCell ref="C4:D4"/>
    <mergeCell ref="E4:G4"/>
    <mergeCell ref="C17:C18"/>
    <mergeCell ref="D17:H17"/>
    <mergeCell ref="I17:M17"/>
    <mergeCell ref="Q22:Q23"/>
    <mergeCell ref="P17:P18"/>
    <mergeCell ref="N17:N18"/>
    <mergeCell ref="O17:O18"/>
    <mergeCell ref="Q17:Q18"/>
    <mergeCell ref="Q19:Q20"/>
    <mergeCell ref="A6:D6"/>
    <mergeCell ref="A15:D15"/>
    <mergeCell ref="A17:A18"/>
    <mergeCell ref="B17:B18"/>
  </mergeCells>
  <conditionalFormatting sqref="D12:N14 C11:N11 E15:N15 B9:I10">
    <cfRule type="cellIs" dxfId="2" priority="7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0:H20 D19:H19 J19 D25:Q25 I21:Q21 J20:O20 L19:Q19 Q20 D27:Q27 D26:O26 Q26 D28:M28" unlockedFormula="1"/>
    <ignoredError sqref="F21:H21" formula="1" unlockedFormula="1"/>
    <ignoredError sqref="D21:E2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IV25"/>
  <sheetViews>
    <sheetView showGridLines="0" zoomScale="80" zoomScaleNormal="80" workbookViewId="0">
      <selection activeCell="B45" sqref="B45"/>
    </sheetView>
  </sheetViews>
  <sheetFormatPr baseColWidth="10" defaultColWidth="11.42578125" defaultRowHeight="12.75" x14ac:dyDescent="0.2"/>
  <cols>
    <col min="1" max="1" width="56.5703125" style="46" customWidth="1"/>
    <col min="2" max="2" width="33.85546875" style="30" customWidth="1"/>
    <col min="3" max="3" width="12.28515625" style="46" customWidth="1"/>
    <col min="4" max="4" width="13.7109375" style="46" bestFit="1" customWidth="1"/>
    <col min="5" max="5" width="15.5703125" style="46" bestFit="1" customWidth="1"/>
    <col min="6" max="6" width="14.5703125" style="46" customWidth="1"/>
    <col min="7" max="7" width="14.85546875" style="46" customWidth="1"/>
    <col min="8" max="8" width="11.85546875" style="46" bestFit="1" customWidth="1"/>
    <col min="9" max="9" width="14.5703125" style="46" bestFit="1" customWidth="1"/>
    <col min="10" max="10" width="14.5703125" style="46" customWidth="1"/>
    <col min="11" max="12" width="11.85546875" style="46" customWidth="1"/>
    <col min="13" max="13" width="14" style="46" customWidth="1"/>
    <col min="14" max="15" width="14.5703125" style="46" customWidth="1"/>
    <col min="16" max="17" width="11.85546875" style="46" customWidth="1"/>
    <col min="18" max="18" width="11.85546875" style="30" customWidth="1"/>
    <col min="19" max="19" width="32.7109375" style="46" customWidth="1"/>
    <col min="20" max="20" width="33" style="30" bestFit="1" customWidth="1"/>
    <col min="21" max="21" width="13.85546875" style="46" customWidth="1"/>
    <col min="22" max="22" width="14.5703125" style="46" bestFit="1" customWidth="1"/>
    <col min="23" max="23" width="14.5703125" style="46" customWidth="1"/>
    <col min="24" max="24" width="12.85546875" style="46" bestFit="1" customWidth="1"/>
    <col min="25" max="16384" width="11.42578125" style="46"/>
  </cols>
  <sheetData>
    <row r="1" spans="1:256" s="6" customFormat="1" x14ac:dyDescent="0.2">
      <c r="A1" s="5"/>
      <c r="C1" s="7"/>
      <c r="D1" s="7"/>
      <c r="E1" s="7"/>
      <c r="F1" s="45" t="s">
        <v>228</v>
      </c>
      <c r="G1" s="7"/>
      <c r="R1" s="14"/>
      <c r="S1" s="5"/>
      <c r="IU1" s="4"/>
      <c r="IV1" s="4"/>
    </row>
    <row r="2" spans="1:256" s="6" customFormat="1" x14ac:dyDescent="0.2">
      <c r="A2" s="8"/>
      <c r="C2" s="7"/>
      <c r="D2" s="7"/>
      <c r="E2" s="7"/>
      <c r="F2" s="45" t="s">
        <v>221</v>
      </c>
      <c r="G2" s="7"/>
      <c r="R2" s="14"/>
      <c r="S2" s="8"/>
      <c r="V2" s="7"/>
      <c r="W2" s="7"/>
      <c r="X2" s="7"/>
      <c r="IU2" s="4"/>
      <c r="IV2" s="4"/>
    </row>
    <row r="3" spans="1:256" s="6" customFormat="1" x14ac:dyDescent="0.2">
      <c r="A3" s="4"/>
      <c r="R3" s="14"/>
      <c r="S3" s="4"/>
      <c r="IU3" s="4"/>
      <c r="IV3" s="4"/>
    </row>
    <row r="4" spans="1:256" s="6" customFormat="1" ht="13.5" thickBot="1" x14ac:dyDescent="0.25">
      <c r="A4" s="23"/>
      <c r="B4" s="24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48"/>
      <c r="S4" s="23"/>
      <c r="T4" s="24"/>
      <c r="U4" s="7"/>
      <c r="V4" s="7"/>
      <c r="W4" s="7"/>
      <c r="X4" s="7"/>
      <c r="Y4" s="7"/>
      <c r="IL4" s="4"/>
      <c r="IM4" s="4"/>
      <c r="IN4" s="4"/>
      <c r="IO4" s="4"/>
      <c r="IP4" s="4"/>
      <c r="IQ4" s="4"/>
    </row>
    <row r="5" spans="1:256" s="6" customFormat="1" ht="18" customHeight="1" thickBot="1" x14ac:dyDescent="0.25">
      <c r="A5" s="23"/>
      <c r="B5" s="24"/>
      <c r="C5" s="488" t="s">
        <v>0</v>
      </c>
      <c r="D5" s="532"/>
      <c r="E5" s="122"/>
      <c r="F5" s="536" t="s">
        <v>127</v>
      </c>
      <c r="G5" s="537"/>
      <c r="R5" s="14"/>
      <c r="S5" s="23"/>
      <c r="T5" s="24"/>
      <c r="V5" s="3"/>
      <c r="W5" s="3"/>
      <c r="IL5" s="4"/>
      <c r="IM5" s="4"/>
      <c r="IN5" s="4"/>
      <c r="IO5" s="4"/>
      <c r="IP5" s="4"/>
      <c r="IQ5" s="4"/>
    </row>
    <row r="6" spans="1:256" s="6" customFormat="1" ht="18" customHeight="1" x14ac:dyDescent="0.2">
      <c r="A6" s="23"/>
      <c r="B6" s="24"/>
      <c r="C6" s="122"/>
      <c r="D6" s="122"/>
      <c r="E6" s="122"/>
      <c r="F6" s="125"/>
      <c r="G6" s="125"/>
      <c r="R6" s="14"/>
      <c r="S6" s="23"/>
      <c r="T6" s="24"/>
      <c r="V6" s="3"/>
      <c r="W6" s="3"/>
      <c r="IL6" s="4"/>
      <c r="IM6" s="4"/>
      <c r="IN6" s="4"/>
      <c r="IO6" s="4"/>
      <c r="IP6" s="4"/>
      <c r="IQ6" s="4"/>
    </row>
    <row r="7" spans="1:256" s="6" customFormat="1" ht="18" customHeight="1" x14ac:dyDescent="0.2">
      <c r="A7" s="23"/>
      <c r="B7" s="24"/>
      <c r="C7" s="122"/>
      <c r="D7" s="122"/>
      <c r="E7" s="122"/>
      <c r="F7" s="125"/>
      <c r="G7" s="125"/>
      <c r="R7" s="14"/>
      <c r="S7" s="23"/>
      <c r="T7" s="24"/>
      <c r="V7" s="62"/>
      <c r="W7" s="62"/>
      <c r="IL7" s="4"/>
      <c r="IM7" s="4"/>
      <c r="IN7" s="4"/>
      <c r="IO7" s="4"/>
      <c r="IP7" s="4"/>
      <c r="IQ7" s="4"/>
    </row>
    <row r="8" spans="1:256" s="14" customFormat="1" ht="15.75" x14ac:dyDescent="0.2">
      <c r="A8" s="525" t="s">
        <v>172</v>
      </c>
      <c r="B8" s="525"/>
      <c r="C8" s="525"/>
      <c r="D8" s="525"/>
      <c r="E8" s="123"/>
      <c r="F8" s="125"/>
      <c r="G8" s="125"/>
      <c r="IL8" s="10"/>
      <c r="IM8" s="10"/>
      <c r="IN8" s="10"/>
      <c r="IO8" s="10"/>
      <c r="IP8" s="10"/>
      <c r="IQ8" s="10"/>
    </row>
    <row r="9" spans="1:256" ht="13.5" customHeight="1" thickBot="1" x14ac:dyDescent="0.25"/>
    <row r="10" spans="1:256" ht="15.75" customHeight="1" x14ac:dyDescent="0.2">
      <c r="A10" s="546" t="s">
        <v>141</v>
      </c>
      <c r="B10" s="541" t="s">
        <v>5</v>
      </c>
      <c r="C10" s="543" t="s">
        <v>87</v>
      </c>
      <c r="D10" s="544"/>
      <c r="E10" s="544"/>
      <c r="F10" s="544"/>
      <c r="G10" s="545"/>
      <c r="H10" s="526" t="s">
        <v>110</v>
      </c>
      <c r="I10" s="527"/>
      <c r="J10" s="527"/>
      <c r="K10" s="527"/>
      <c r="L10" s="528"/>
      <c r="M10" s="522" t="s">
        <v>152</v>
      </c>
      <c r="N10" s="523"/>
      <c r="O10" s="523"/>
      <c r="P10" s="523"/>
      <c r="Q10" s="524"/>
      <c r="R10" s="17"/>
    </row>
    <row r="11" spans="1:256" ht="64.5" thickBot="1" x14ac:dyDescent="0.25">
      <c r="A11" s="547"/>
      <c r="B11" s="542"/>
      <c r="C11" s="102" t="s">
        <v>88</v>
      </c>
      <c r="D11" s="103" t="s">
        <v>150</v>
      </c>
      <c r="E11" s="103" t="s">
        <v>151</v>
      </c>
      <c r="F11" s="103" t="s">
        <v>89</v>
      </c>
      <c r="G11" s="109" t="s">
        <v>90</v>
      </c>
      <c r="H11" s="110" t="s">
        <v>88</v>
      </c>
      <c r="I11" s="111" t="s">
        <v>150</v>
      </c>
      <c r="J11" s="111" t="s">
        <v>151</v>
      </c>
      <c r="K11" s="112" t="s">
        <v>89</v>
      </c>
      <c r="L11" s="113" t="s">
        <v>90</v>
      </c>
      <c r="M11" s="105" t="s">
        <v>88</v>
      </c>
      <c r="N11" s="106" t="s">
        <v>150</v>
      </c>
      <c r="O11" s="106" t="s">
        <v>151</v>
      </c>
      <c r="P11" s="106" t="s">
        <v>89</v>
      </c>
      <c r="Q11" s="107" t="s">
        <v>90</v>
      </c>
      <c r="R11" s="17"/>
    </row>
    <row r="12" spans="1:256" ht="13.5" customHeight="1" x14ac:dyDescent="0.2">
      <c r="A12" s="529" t="s">
        <v>235</v>
      </c>
      <c r="B12" s="187" t="s">
        <v>131</v>
      </c>
      <c r="C12" s="188">
        <v>56300</v>
      </c>
      <c r="D12" s="188">
        <v>67600</v>
      </c>
      <c r="E12" s="188">
        <v>67600</v>
      </c>
      <c r="F12" s="188">
        <v>88400</v>
      </c>
      <c r="G12" s="189">
        <v>104300</v>
      </c>
      <c r="H12" s="114">
        <v>3.4000000000000002E-2</v>
      </c>
      <c r="I12" s="396">
        <f>+H12</f>
        <v>3.4000000000000002E-2</v>
      </c>
      <c r="J12" s="396">
        <f>+H12</f>
        <v>3.4000000000000002E-2</v>
      </c>
      <c r="K12" s="396">
        <f>+H12</f>
        <v>3.4000000000000002E-2</v>
      </c>
      <c r="L12" s="191">
        <f>+H12</f>
        <v>3.4000000000000002E-2</v>
      </c>
      <c r="M12" s="108">
        <f>CEILING(C12*(1+H12),100)</f>
        <v>58300</v>
      </c>
      <c r="N12" s="400">
        <f>+CEILING(C12*(1.14)*(1+I12),100)</f>
        <v>66400</v>
      </c>
      <c r="O12" s="400">
        <f>+CEILING(C12*(1.2)*(1+J12),100)</f>
        <v>69900</v>
      </c>
      <c r="P12" s="400">
        <f>+CEILING(F12*(1+K12),100)</f>
        <v>91500</v>
      </c>
      <c r="Q12" s="329">
        <f>+CEILING(G12*(1+L12),100)</f>
        <v>107900</v>
      </c>
      <c r="R12" s="85"/>
    </row>
    <row r="13" spans="1:256" ht="13.5" customHeight="1" x14ac:dyDescent="0.2">
      <c r="A13" s="530"/>
      <c r="B13" s="333" t="s">
        <v>236</v>
      </c>
      <c r="C13" s="334">
        <v>83900</v>
      </c>
      <c r="D13" s="334">
        <v>100700</v>
      </c>
      <c r="E13" s="334">
        <v>100700</v>
      </c>
      <c r="F13" s="334">
        <v>125900</v>
      </c>
      <c r="G13" s="335">
        <v>147600</v>
      </c>
      <c r="H13" s="397">
        <v>3.4000000000000002E-2</v>
      </c>
      <c r="I13" s="395">
        <f>+H13</f>
        <v>3.4000000000000002E-2</v>
      </c>
      <c r="J13" s="395">
        <f>+H13</f>
        <v>3.4000000000000002E-2</v>
      </c>
      <c r="K13" s="395">
        <f>+H13</f>
        <v>3.4000000000000002E-2</v>
      </c>
      <c r="L13" s="398">
        <f>+H13</f>
        <v>3.4000000000000002E-2</v>
      </c>
      <c r="M13" s="401">
        <f>CEILING(C13*(1+H13),100)</f>
        <v>86800</v>
      </c>
      <c r="N13" s="399">
        <f>+CEILING(C13*(1.14)*(1+I13),100)</f>
        <v>98900</v>
      </c>
      <c r="O13" s="399">
        <f>+CEILING(C13*(1.2)*(1+J13),100)</f>
        <v>104200</v>
      </c>
      <c r="P13" s="399">
        <f>+CEILING(F13*(1+K13),100)</f>
        <v>130200</v>
      </c>
      <c r="Q13" s="402">
        <f>+CEILING(G13*(1+L13),100)</f>
        <v>152700</v>
      </c>
      <c r="R13" s="85"/>
    </row>
    <row r="14" spans="1:256" ht="13.5" customHeight="1" thickBot="1" x14ac:dyDescent="0.25">
      <c r="A14" s="531"/>
      <c r="B14" s="190" t="s">
        <v>237</v>
      </c>
      <c r="C14" s="708"/>
      <c r="D14" s="708"/>
      <c r="E14" s="708"/>
      <c r="F14" s="708"/>
      <c r="G14" s="709"/>
      <c r="H14" s="712"/>
      <c r="I14" s="710"/>
      <c r="J14" s="710"/>
      <c r="K14" s="710"/>
      <c r="L14" s="711"/>
      <c r="M14" s="256"/>
      <c r="N14" s="248"/>
      <c r="O14" s="248"/>
      <c r="P14" s="248"/>
      <c r="Q14" s="713"/>
    </row>
    <row r="15" spans="1:256" ht="12.75" customHeight="1" x14ac:dyDescent="0.2">
      <c r="B15" s="46"/>
      <c r="R15" s="46"/>
    </row>
    <row r="18" spans="1:8" x14ac:dyDescent="0.2">
      <c r="D18" s="192"/>
    </row>
    <row r="19" spans="1:8" ht="15.75" x14ac:dyDescent="0.2">
      <c r="A19" s="525" t="s">
        <v>173</v>
      </c>
      <c r="B19" s="525"/>
      <c r="C19" s="525"/>
      <c r="D19" s="525"/>
      <c r="E19" s="525"/>
      <c r="F19" s="525"/>
      <c r="G19" s="14"/>
      <c r="H19" s="14"/>
    </row>
    <row r="20" spans="1:8" ht="13.5" thickBot="1" x14ac:dyDescent="0.25"/>
    <row r="21" spans="1:8" ht="16.5" thickBot="1" x14ac:dyDescent="0.25">
      <c r="A21" s="550" t="s">
        <v>141</v>
      </c>
      <c r="B21" s="548" t="s">
        <v>5</v>
      </c>
      <c r="C21" s="538" t="s">
        <v>153</v>
      </c>
      <c r="D21" s="539"/>
      <c r="E21" s="539"/>
      <c r="F21" s="539"/>
      <c r="G21" s="539"/>
      <c r="H21" s="540"/>
    </row>
    <row r="22" spans="1:8" ht="64.5" thickBot="1" x14ac:dyDescent="0.25">
      <c r="A22" s="551"/>
      <c r="B22" s="549"/>
      <c r="C22" s="115" t="s">
        <v>88</v>
      </c>
      <c r="D22" s="116" t="s">
        <v>150</v>
      </c>
      <c r="E22" s="116" t="s">
        <v>151</v>
      </c>
      <c r="F22" s="116" t="s">
        <v>89</v>
      </c>
      <c r="G22" s="117" t="s">
        <v>90</v>
      </c>
      <c r="H22" s="118" t="s">
        <v>140</v>
      </c>
    </row>
    <row r="23" spans="1:8" ht="20.100000000000001" customHeight="1" x14ac:dyDescent="0.2">
      <c r="A23" s="533" t="str">
        <f>+A12</f>
        <v>Jardín Infantil Mar y Cielo</v>
      </c>
      <c r="B23" s="392" t="str">
        <f>+B12</f>
        <v>Media jornada</v>
      </c>
      <c r="C23" s="389"/>
      <c r="D23" s="183"/>
      <c r="E23" s="183"/>
      <c r="F23" s="183"/>
      <c r="G23" s="183"/>
      <c r="H23" s="185">
        <f>SUM(C23:G23)</f>
        <v>0</v>
      </c>
    </row>
    <row r="24" spans="1:8" ht="20.100000000000001" customHeight="1" x14ac:dyDescent="0.2">
      <c r="A24" s="534"/>
      <c r="B24" s="393" t="str">
        <f t="shared" ref="B24:B25" si="0">+B13</f>
        <v xml:space="preserve">Doble jornada </v>
      </c>
      <c r="C24" s="390"/>
      <c r="D24" s="336"/>
      <c r="E24" s="336"/>
      <c r="F24" s="336"/>
      <c r="G24" s="336"/>
      <c r="H24" s="337">
        <f>SUM(C24:G24)</f>
        <v>0</v>
      </c>
    </row>
    <row r="25" spans="1:8" ht="20.100000000000001" customHeight="1" thickBot="1" x14ac:dyDescent="0.25">
      <c r="A25" s="535"/>
      <c r="B25" s="394" t="str">
        <f t="shared" si="0"/>
        <v>Jornada completa</v>
      </c>
      <c r="C25" s="391"/>
      <c r="D25" s="184"/>
      <c r="E25" s="184"/>
      <c r="F25" s="184"/>
      <c r="G25" s="184"/>
      <c r="H25" s="186">
        <f t="shared" ref="H25" si="1">SUM(C25:G25)</f>
        <v>0</v>
      </c>
    </row>
  </sheetData>
  <sheetProtection password="9C6E" sheet="1" objects="1" scenarios="1"/>
  <mergeCells count="14">
    <mergeCell ref="A23:A25"/>
    <mergeCell ref="F5:G5"/>
    <mergeCell ref="C21:H21"/>
    <mergeCell ref="B10:B11"/>
    <mergeCell ref="C10:G10"/>
    <mergeCell ref="A8:D8"/>
    <mergeCell ref="A10:A11"/>
    <mergeCell ref="B21:B22"/>
    <mergeCell ref="A21:A22"/>
    <mergeCell ref="M10:Q10"/>
    <mergeCell ref="A19:F19"/>
    <mergeCell ref="H10:L10"/>
    <mergeCell ref="A12:A14"/>
    <mergeCell ref="C5:D5"/>
  </mergeCells>
  <pageMargins left="0.7" right="0.7" top="0.75" bottom="0.75" header="0.3" footer="0.3"/>
  <pageSetup paperSize="9" orientation="portrait" r:id="rId1"/>
  <ignoredErrors>
    <ignoredError sqref="K12:L12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93"/>
  <sheetViews>
    <sheetView showGridLines="0" zoomScale="90" zoomScaleNormal="90" workbookViewId="0">
      <selection activeCell="C3" sqref="C3"/>
    </sheetView>
  </sheetViews>
  <sheetFormatPr baseColWidth="10" defaultColWidth="11.42578125" defaultRowHeight="12.75" x14ac:dyDescent="0.2"/>
  <cols>
    <col min="1" max="1" width="30.28515625" style="10" customWidth="1"/>
    <col min="2" max="2" width="21.140625" style="4" customWidth="1"/>
    <col min="3" max="3" width="57.42578125" style="4" bestFit="1" customWidth="1"/>
    <col min="4" max="4" width="17" style="4" customWidth="1"/>
    <col min="5" max="5" width="14.28515625" style="4" customWidth="1"/>
    <col min="6" max="6" width="14.42578125" style="25" customWidth="1"/>
    <col min="7" max="7" width="14.28515625" style="6" customWidth="1"/>
    <col min="8" max="8" width="23" style="6" customWidth="1"/>
    <col min="9" max="9" width="0" style="4" hidden="1" customWidth="1"/>
    <col min="10" max="10" width="31.5703125" style="4" hidden="1" customWidth="1"/>
    <col min="11" max="11" width="59.42578125" style="4" hidden="1" customWidth="1"/>
    <col min="12" max="12" width="14.42578125" style="4" hidden="1" customWidth="1"/>
    <col min="13" max="13" width="11.42578125" style="4"/>
    <col min="14" max="14" width="95.85546875" style="4" bestFit="1" customWidth="1"/>
    <col min="15" max="15" width="14.42578125" style="4" customWidth="1"/>
    <col min="16" max="16" width="13.5703125" style="4" customWidth="1"/>
    <col min="17" max="17" width="13.7109375" style="4" customWidth="1"/>
    <col min="18" max="18" width="12.85546875" style="4" bestFit="1" customWidth="1"/>
    <col min="19" max="16384" width="11.42578125" style="4"/>
  </cols>
  <sheetData>
    <row r="1" spans="1:12" x14ac:dyDescent="0.2">
      <c r="C1" s="45"/>
      <c r="D1" s="45" t="s">
        <v>229</v>
      </c>
      <c r="E1" s="45"/>
      <c r="F1" s="45"/>
      <c r="G1" s="45"/>
      <c r="H1" s="45"/>
    </row>
    <row r="2" spans="1:12" x14ac:dyDescent="0.2">
      <c r="C2" s="45"/>
      <c r="D2" s="45" t="s">
        <v>238</v>
      </c>
      <c r="E2" s="45"/>
      <c r="F2" s="45"/>
      <c r="G2" s="45"/>
      <c r="H2" s="45"/>
      <c r="K2" s="45"/>
    </row>
    <row r="3" spans="1:12" x14ac:dyDescent="0.2">
      <c r="C3" s="45"/>
      <c r="E3" s="45"/>
      <c r="F3" s="45"/>
      <c r="G3" s="45"/>
      <c r="H3" s="45"/>
      <c r="K3" s="45"/>
    </row>
    <row r="4" spans="1:12" ht="19.5" customHeight="1" x14ac:dyDescent="0.2">
      <c r="C4" s="282" t="s">
        <v>0</v>
      </c>
      <c r="D4" s="552" t="s">
        <v>174</v>
      </c>
      <c r="E4" s="553"/>
      <c r="F4" s="45"/>
      <c r="G4" s="45"/>
      <c r="H4" s="45"/>
      <c r="K4" s="45"/>
    </row>
    <row r="5" spans="1:12" x14ac:dyDescent="0.2">
      <c r="B5" s="45"/>
      <c r="C5" s="283"/>
      <c r="D5" s="45"/>
      <c r="E5" s="45"/>
      <c r="F5" s="45"/>
      <c r="G5" s="45"/>
      <c r="H5" s="45"/>
      <c r="K5" s="45"/>
    </row>
    <row r="6" spans="1:12" x14ac:dyDescent="0.2">
      <c r="B6" s="45"/>
      <c r="C6" s="283"/>
      <c r="D6" s="45"/>
      <c r="E6" s="45"/>
      <c r="F6" s="45"/>
      <c r="G6" s="45"/>
      <c r="H6" s="45"/>
      <c r="K6" s="45"/>
    </row>
    <row r="7" spans="1:12" x14ac:dyDescent="0.2">
      <c r="C7" s="6"/>
      <c r="K7" s="45"/>
    </row>
    <row r="8" spans="1:12" ht="15.75" x14ac:dyDescent="0.2">
      <c r="A8" s="525" t="s">
        <v>175</v>
      </c>
      <c r="B8" s="525"/>
      <c r="C8" s="525"/>
      <c r="D8" s="283"/>
      <c r="G8" s="4"/>
      <c r="K8" s="1"/>
    </row>
    <row r="9" spans="1:12" x14ac:dyDescent="0.2">
      <c r="K9" s="45"/>
    </row>
    <row r="10" spans="1:12" ht="12.75" customHeight="1" x14ac:dyDescent="0.2">
      <c r="A10" s="563" t="s">
        <v>116</v>
      </c>
      <c r="B10" s="571" t="s">
        <v>76</v>
      </c>
      <c r="C10" s="569" t="s">
        <v>77</v>
      </c>
      <c r="D10" s="566" t="s">
        <v>78</v>
      </c>
      <c r="E10" s="565" t="s">
        <v>79</v>
      </c>
      <c r="F10" s="565"/>
      <c r="G10" s="565"/>
      <c r="H10" s="567" t="s">
        <v>156</v>
      </c>
      <c r="I10" s="578" t="s">
        <v>75</v>
      </c>
      <c r="J10" s="579"/>
      <c r="K10" s="579"/>
      <c r="L10" s="580"/>
    </row>
    <row r="11" spans="1:12" ht="25.5" x14ac:dyDescent="0.2">
      <c r="A11" s="564"/>
      <c r="B11" s="572"/>
      <c r="C11" s="570"/>
      <c r="D11" s="566"/>
      <c r="E11" s="314" t="s">
        <v>67</v>
      </c>
      <c r="F11" s="315" t="s">
        <v>68</v>
      </c>
      <c r="G11" s="316" t="s">
        <v>6</v>
      </c>
      <c r="H11" s="568"/>
      <c r="I11" s="581"/>
      <c r="J11" s="582"/>
      <c r="K11" s="582"/>
      <c r="L11" s="583"/>
    </row>
    <row r="12" spans="1:12" ht="15.75" customHeight="1" x14ac:dyDescent="0.2">
      <c r="A12" s="575" t="str">
        <f>+'B) Reajuste Tarifas y Ocupación'!A12</f>
        <v>Jardín Infantil Mar y Cielo</v>
      </c>
      <c r="B12" s="57"/>
      <c r="C12" s="300" t="s">
        <v>11</v>
      </c>
      <c r="D12" s="309">
        <f>SUM(D13,D18)</f>
        <v>1276542.2779999999</v>
      </c>
      <c r="E12" s="310"/>
      <c r="F12" s="310"/>
      <c r="G12" s="317">
        <f>SUM(G13,G18)</f>
        <v>0</v>
      </c>
      <c r="H12" s="307">
        <f>SUM(H13,H18)</f>
        <v>1276542.2779999999</v>
      </c>
      <c r="I12" s="554"/>
      <c r="J12" s="555"/>
      <c r="K12" s="555"/>
      <c r="L12" s="556"/>
    </row>
    <row r="13" spans="1:12" x14ac:dyDescent="0.2">
      <c r="A13" s="576"/>
      <c r="B13" s="58"/>
      <c r="C13" s="296" t="s">
        <v>12</v>
      </c>
      <c r="D13" s="298">
        <f>SUM(D14:D17)</f>
        <v>1276542.2779999999</v>
      </c>
      <c r="E13" s="299"/>
      <c r="F13" s="299"/>
      <c r="G13" s="318">
        <f>SUM(G14:G17)</f>
        <v>0</v>
      </c>
      <c r="H13" s="303">
        <f>SUM(H14:H17)</f>
        <v>1276542.2779999999</v>
      </c>
      <c r="I13" s="554"/>
      <c r="J13" s="555"/>
      <c r="K13" s="555"/>
      <c r="L13" s="556"/>
    </row>
    <row r="14" spans="1:12" x14ac:dyDescent="0.2">
      <c r="A14" s="576"/>
      <c r="B14" s="59">
        <v>53103040100000</v>
      </c>
      <c r="C14" s="290" t="s">
        <v>97</v>
      </c>
      <c r="D14" s="326">
        <f>+'F) Remuneraciones'!L11</f>
        <v>1276542.2779999999</v>
      </c>
      <c r="E14" s="319">
        <v>0</v>
      </c>
      <c r="F14" s="320">
        <v>0</v>
      </c>
      <c r="G14" s="308">
        <f>E14*F14</f>
        <v>0</v>
      </c>
      <c r="H14" s="302">
        <f>D14+G14</f>
        <v>1276542.2779999999</v>
      </c>
      <c r="I14" s="554"/>
      <c r="J14" s="555"/>
      <c r="K14" s="555"/>
      <c r="L14" s="556"/>
    </row>
    <row r="15" spans="1:12" x14ac:dyDescent="0.2">
      <c r="A15" s="576"/>
      <c r="B15" s="59">
        <v>53103050000000</v>
      </c>
      <c r="C15" s="290" t="s">
        <v>194</v>
      </c>
      <c r="D15" s="293">
        <v>0</v>
      </c>
      <c r="E15" s="295">
        <v>0</v>
      </c>
      <c r="F15" s="294">
        <v>0</v>
      </c>
      <c r="G15" s="308">
        <f>E15*F15</f>
        <v>0</v>
      </c>
      <c r="H15" s="302">
        <f>D15+G15</f>
        <v>0</v>
      </c>
      <c r="I15" s="554"/>
      <c r="J15" s="555"/>
      <c r="K15" s="555"/>
      <c r="L15" s="556"/>
    </row>
    <row r="16" spans="1:12" x14ac:dyDescent="0.2">
      <c r="A16" s="576"/>
      <c r="B16" s="323">
        <v>53103040400000</v>
      </c>
      <c r="C16" s="324" t="s">
        <v>195</v>
      </c>
      <c r="D16" s="293">
        <v>0</v>
      </c>
      <c r="E16" s="295">
        <v>0</v>
      </c>
      <c r="F16" s="294">
        <v>0</v>
      </c>
      <c r="G16" s="308">
        <f>E16*F16</f>
        <v>0</v>
      </c>
      <c r="H16" s="302">
        <f>D16+G16</f>
        <v>0</v>
      </c>
      <c r="I16" s="554"/>
      <c r="J16" s="555"/>
      <c r="K16" s="555"/>
      <c r="L16" s="556"/>
    </row>
    <row r="17" spans="1:12" x14ac:dyDescent="0.2">
      <c r="A17" s="576"/>
      <c r="B17" s="59">
        <v>53103080010000</v>
      </c>
      <c r="C17" s="290" t="s">
        <v>196</v>
      </c>
      <c r="D17" s="293">
        <v>0</v>
      </c>
      <c r="E17" s="295">
        <v>0</v>
      </c>
      <c r="F17" s="294">
        <v>0</v>
      </c>
      <c r="G17" s="308">
        <f>E17*F17</f>
        <v>0</v>
      </c>
      <c r="H17" s="302">
        <f>D17+G17</f>
        <v>0</v>
      </c>
      <c r="I17" s="554"/>
      <c r="J17" s="555"/>
      <c r="K17" s="555"/>
      <c r="L17" s="556"/>
    </row>
    <row r="18" spans="1:12" x14ac:dyDescent="0.2">
      <c r="A18" s="576"/>
      <c r="B18" s="58"/>
      <c r="C18" s="296" t="s">
        <v>16</v>
      </c>
      <c r="D18" s="298">
        <f>SUM(D19:D38)</f>
        <v>0</v>
      </c>
      <c r="E18" s="299"/>
      <c r="F18" s="299"/>
      <c r="G18" s="298">
        <f>SUM(G19:G38)</f>
        <v>0</v>
      </c>
      <c r="H18" s="303">
        <f>SUM(H19:H38)</f>
        <v>0</v>
      </c>
      <c r="I18" s="554"/>
      <c r="J18" s="555"/>
      <c r="K18" s="555"/>
      <c r="L18" s="556"/>
    </row>
    <row r="19" spans="1:12" x14ac:dyDescent="0.2">
      <c r="A19" s="576"/>
      <c r="B19" s="59">
        <v>53201010100000</v>
      </c>
      <c r="C19" s="289" t="s">
        <v>197</v>
      </c>
      <c r="D19" s="293">
        <v>0</v>
      </c>
      <c r="E19" s="295">
        <v>0</v>
      </c>
      <c r="F19" s="294">
        <v>0</v>
      </c>
      <c r="G19" s="308">
        <f t="shared" ref="G19:G38" si="0">E19*F19</f>
        <v>0</v>
      </c>
      <c r="H19" s="302">
        <f t="shared" ref="H19:H38" si="1">D19+G19</f>
        <v>0</v>
      </c>
      <c r="I19" s="554"/>
      <c r="J19" s="555"/>
      <c r="K19" s="555"/>
      <c r="L19" s="556"/>
    </row>
    <row r="20" spans="1:12" x14ac:dyDescent="0.2">
      <c r="A20" s="576"/>
      <c r="B20" s="59">
        <v>53201010100000</v>
      </c>
      <c r="C20" s="289" t="s">
        <v>198</v>
      </c>
      <c r="D20" s="293">
        <v>0</v>
      </c>
      <c r="E20" s="295">
        <v>0</v>
      </c>
      <c r="F20" s="294">
        <v>0</v>
      </c>
      <c r="G20" s="308">
        <f t="shared" ref="G20:G21" si="2">E20*F20</f>
        <v>0</v>
      </c>
      <c r="H20" s="302">
        <f t="shared" ref="H20:H21" si="3">D20+G20</f>
        <v>0</v>
      </c>
      <c r="I20" s="285"/>
      <c r="J20" s="286"/>
      <c r="K20" s="286"/>
      <c r="L20" s="287"/>
    </row>
    <row r="21" spans="1:12" x14ac:dyDescent="0.2">
      <c r="A21" s="576"/>
      <c r="B21" s="59">
        <v>53201010100000</v>
      </c>
      <c r="C21" s="289" t="s">
        <v>199</v>
      </c>
      <c r="D21" s="293">
        <v>0</v>
      </c>
      <c r="E21" s="295">
        <v>0</v>
      </c>
      <c r="F21" s="294">
        <v>0</v>
      </c>
      <c r="G21" s="308">
        <f t="shared" si="2"/>
        <v>0</v>
      </c>
      <c r="H21" s="302">
        <f t="shared" si="3"/>
        <v>0</v>
      </c>
      <c r="I21" s="285"/>
      <c r="J21" s="286"/>
      <c r="K21" s="286"/>
      <c r="L21" s="287"/>
    </row>
    <row r="22" spans="1:12" x14ac:dyDescent="0.2">
      <c r="A22" s="576"/>
      <c r="B22" s="59">
        <v>53202010100000</v>
      </c>
      <c r="C22" s="289" t="s">
        <v>200</v>
      </c>
      <c r="D22" s="293">
        <v>0</v>
      </c>
      <c r="E22" s="295">
        <v>0</v>
      </c>
      <c r="F22" s="294">
        <v>0</v>
      </c>
      <c r="G22" s="308">
        <f t="shared" si="0"/>
        <v>0</v>
      </c>
      <c r="H22" s="302">
        <f t="shared" si="1"/>
        <v>0</v>
      </c>
      <c r="I22" s="554"/>
      <c r="J22" s="555"/>
      <c r="K22" s="555"/>
      <c r="L22" s="556"/>
    </row>
    <row r="23" spans="1:12" x14ac:dyDescent="0.2">
      <c r="A23" s="576"/>
      <c r="B23" s="59">
        <v>53203010100000</v>
      </c>
      <c r="C23" s="289" t="s">
        <v>19</v>
      </c>
      <c r="D23" s="293">
        <v>0</v>
      </c>
      <c r="E23" s="295">
        <v>0</v>
      </c>
      <c r="F23" s="294">
        <v>0</v>
      </c>
      <c r="G23" s="308">
        <f t="shared" si="0"/>
        <v>0</v>
      </c>
      <c r="H23" s="302">
        <f t="shared" si="1"/>
        <v>0</v>
      </c>
      <c r="I23" s="554"/>
      <c r="J23" s="555"/>
      <c r="K23" s="555"/>
      <c r="L23" s="556"/>
    </row>
    <row r="24" spans="1:12" x14ac:dyDescent="0.2">
      <c r="A24" s="576"/>
      <c r="B24" s="59">
        <v>53203030000000</v>
      </c>
      <c r="C24" s="289" t="s">
        <v>201</v>
      </c>
      <c r="D24" s="293">
        <v>0</v>
      </c>
      <c r="E24" s="295">
        <v>0</v>
      </c>
      <c r="F24" s="294">
        <v>0</v>
      </c>
      <c r="G24" s="308">
        <f t="shared" si="0"/>
        <v>0</v>
      </c>
      <c r="H24" s="302">
        <f t="shared" si="1"/>
        <v>0</v>
      </c>
      <c r="I24" s="554"/>
      <c r="J24" s="555"/>
      <c r="K24" s="555"/>
      <c r="L24" s="556"/>
    </row>
    <row r="25" spans="1:12" x14ac:dyDescent="0.2">
      <c r="A25" s="576"/>
      <c r="B25" s="59">
        <v>53204030000000</v>
      </c>
      <c r="C25" s="290" t="s">
        <v>202</v>
      </c>
      <c r="D25" s="293">
        <v>0</v>
      </c>
      <c r="E25" s="295">
        <v>0</v>
      </c>
      <c r="F25" s="294">
        <v>0</v>
      </c>
      <c r="G25" s="308">
        <f t="shared" si="0"/>
        <v>0</v>
      </c>
      <c r="H25" s="302">
        <f>D25+G25</f>
        <v>0</v>
      </c>
      <c r="I25" s="554"/>
      <c r="J25" s="555"/>
      <c r="K25" s="555"/>
      <c r="L25" s="556"/>
    </row>
    <row r="26" spans="1:12" x14ac:dyDescent="0.2">
      <c r="A26" s="576"/>
      <c r="B26" s="59">
        <v>53204100100001</v>
      </c>
      <c r="C26" s="290" t="s">
        <v>22</v>
      </c>
      <c r="D26" s="293">
        <v>0</v>
      </c>
      <c r="E26" s="295">
        <v>0</v>
      </c>
      <c r="F26" s="294">
        <v>0</v>
      </c>
      <c r="G26" s="308">
        <f t="shared" si="0"/>
        <v>0</v>
      </c>
      <c r="H26" s="302">
        <f t="shared" si="1"/>
        <v>0</v>
      </c>
      <c r="I26" s="554"/>
      <c r="J26" s="555"/>
      <c r="K26" s="555"/>
      <c r="L26" s="556"/>
    </row>
    <row r="27" spans="1:12" x14ac:dyDescent="0.2">
      <c r="A27" s="576"/>
      <c r="B27" s="59">
        <v>53204130100000</v>
      </c>
      <c r="C27" s="290" t="s">
        <v>204</v>
      </c>
      <c r="D27" s="293">
        <v>0</v>
      </c>
      <c r="E27" s="295">
        <v>0</v>
      </c>
      <c r="F27" s="294">
        <v>0</v>
      </c>
      <c r="G27" s="308">
        <f t="shared" si="0"/>
        <v>0</v>
      </c>
      <c r="H27" s="302">
        <f t="shared" si="1"/>
        <v>0</v>
      </c>
      <c r="I27" s="554"/>
      <c r="J27" s="555"/>
      <c r="K27" s="555"/>
      <c r="L27" s="556"/>
    </row>
    <row r="28" spans="1:12" x14ac:dyDescent="0.2">
      <c r="A28" s="576"/>
      <c r="B28" s="59">
        <v>53205010100000</v>
      </c>
      <c r="C28" s="290" t="s">
        <v>24</v>
      </c>
      <c r="D28" s="293">
        <v>0</v>
      </c>
      <c r="E28" s="295">
        <v>0</v>
      </c>
      <c r="F28" s="294">
        <v>0</v>
      </c>
      <c r="G28" s="308">
        <f t="shared" si="0"/>
        <v>0</v>
      </c>
      <c r="H28" s="302">
        <f t="shared" si="1"/>
        <v>0</v>
      </c>
      <c r="I28" s="554"/>
      <c r="J28" s="555"/>
      <c r="K28" s="555"/>
      <c r="L28" s="556"/>
    </row>
    <row r="29" spans="1:12" x14ac:dyDescent="0.2">
      <c r="A29" s="576"/>
      <c r="B29" s="59">
        <v>53205020100000</v>
      </c>
      <c r="C29" s="290" t="s">
        <v>25</v>
      </c>
      <c r="D29" s="293">
        <v>0</v>
      </c>
      <c r="E29" s="295">
        <v>0</v>
      </c>
      <c r="F29" s="294">
        <v>0</v>
      </c>
      <c r="G29" s="308">
        <f t="shared" si="0"/>
        <v>0</v>
      </c>
      <c r="H29" s="302">
        <f t="shared" si="1"/>
        <v>0</v>
      </c>
      <c r="I29" s="554"/>
      <c r="J29" s="555"/>
      <c r="K29" s="555"/>
      <c r="L29" s="556"/>
    </row>
    <row r="30" spans="1:12" x14ac:dyDescent="0.2">
      <c r="A30" s="576"/>
      <c r="B30" s="59">
        <v>53205030100000</v>
      </c>
      <c r="C30" s="290" t="s">
        <v>26</v>
      </c>
      <c r="D30" s="293">
        <v>0</v>
      </c>
      <c r="E30" s="295">
        <v>0</v>
      </c>
      <c r="F30" s="294">
        <v>0</v>
      </c>
      <c r="G30" s="308">
        <f t="shared" si="0"/>
        <v>0</v>
      </c>
      <c r="H30" s="302">
        <f t="shared" si="1"/>
        <v>0</v>
      </c>
      <c r="I30" s="554"/>
      <c r="J30" s="555"/>
      <c r="K30" s="555"/>
      <c r="L30" s="556"/>
    </row>
    <row r="31" spans="1:12" x14ac:dyDescent="0.2">
      <c r="A31" s="576"/>
      <c r="B31" s="59">
        <v>53205050100000</v>
      </c>
      <c r="C31" s="290" t="s">
        <v>27</v>
      </c>
      <c r="D31" s="293">
        <v>0</v>
      </c>
      <c r="E31" s="295">
        <v>0</v>
      </c>
      <c r="F31" s="294">
        <v>0</v>
      </c>
      <c r="G31" s="308">
        <f t="shared" si="0"/>
        <v>0</v>
      </c>
      <c r="H31" s="302">
        <f t="shared" si="1"/>
        <v>0</v>
      </c>
      <c r="I31" s="554"/>
      <c r="J31" s="555"/>
      <c r="K31" s="555"/>
      <c r="L31" s="556"/>
    </row>
    <row r="32" spans="1:12" x14ac:dyDescent="0.2">
      <c r="A32" s="576"/>
      <c r="B32" s="59">
        <v>53205070100000</v>
      </c>
      <c r="C32" s="290" t="s">
        <v>29</v>
      </c>
      <c r="D32" s="293">
        <v>0</v>
      </c>
      <c r="E32" s="295">
        <v>0</v>
      </c>
      <c r="F32" s="294">
        <v>0</v>
      </c>
      <c r="G32" s="308">
        <f t="shared" si="0"/>
        <v>0</v>
      </c>
      <c r="H32" s="302">
        <f t="shared" si="1"/>
        <v>0</v>
      </c>
      <c r="I32" s="554"/>
      <c r="J32" s="555"/>
      <c r="K32" s="555"/>
      <c r="L32" s="556"/>
    </row>
    <row r="33" spans="1:12" x14ac:dyDescent="0.2">
      <c r="A33" s="576"/>
      <c r="B33" s="59">
        <v>53208010100000</v>
      </c>
      <c r="C33" s="290" t="s">
        <v>30</v>
      </c>
      <c r="D33" s="293">
        <v>0</v>
      </c>
      <c r="E33" s="295">
        <v>0</v>
      </c>
      <c r="F33" s="294">
        <v>0</v>
      </c>
      <c r="G33" s="308">
        <f t="shared" si="0"/>
        <v>0</v>
      </c>
      <c r="H33" s="302">
        <f t="shared" si="1"/>
        <v>0</v>
      </c>
      <c r="I33" s="554"/>
      <c r="J33" s="555"/>
      <c r="K33" s="555"/>
      <c r="L33" s="556"/>
    </row>
    <row r="34" spans="1:12" x14ac:dyDescent="0.2">
      <c r="A34" s="576"/>
      <c r="B34" s="59">
        <v>53208070100001</v>
      </c>
      <c r="C34" s="290" t="s">
        <v>31</v>
      </c>
      <c r="D34" s="293">
        <v>0</v>
      </c>
      <c r="E34" s="295">
        <v>0</v>
      </c>
      <c r="F34" s="294">
        <v>0</v>
      </c>
      <c r="G34" s="308">
        <f t="shared" si="0"/>
        <v>0</v>
      </c>
      <c r="H34" s="302">
        <f t="shared" si="1"/>
        <v>0</v>
      </c>
      <c r="I34" s="554"/>
      <c r="J34" s="555"/>
      <c r="K34" s="555"/>
      <c r="L34" s="556"/>
    </row>
    <row r="35" spans="1:12" x14ac:dyDescent="0.2">
      <c r="A35" s="576"/>
      <c r="B35" s="59">
        <v>53208100100001</v>
      </c>
      <c r="C35" s="290" t="s">
        <v>205</v>
      </c>
      <c r="D35" s="293">
        <v>0</v>
      </c>
      <c r="E35" s="295">
        <v>0</v>
      </c>
      <c r="F35" s="294">
        <v>0</v>
      </c>
      <c r="G35" s="308">
        <f t="shared" si="0"/>
        <v>0</v>
      </c>
      <c r="H35" s="302">
        <f t="shared" si="1"/>
        <v>0</v>
      </c>
      <c r="I35" s="554"/>
      <c r="J35" s="555"/>
      <c r="K35" s="555"/>
      <c r="L35" s="556"/>
    </row>
    <row r="36" spans="1:12" x14ac:dyDescent="0.2">
      <c r="A36" s="576"/>
      <c r="B36" s="59">
        <v>53211030000000</v>
      </c>
      <c r="C36" s="290" t="s">
        <v>32</v>
      </c>
      <c r="D36" s="293">
        <v>0</v>
      </c>
      <c r="E36" s="295">
        <v>0</v>
      </c>
      <c r="F36" s="294">
        <v>0</v>
      </c>
      <c r="G36" s="308">
        <f t="shared" si="0"/>
        <v>0</v>
      </c>
      <c r="H36" s="302">
        <f t="shared" si="1"/>
        <v>0</v>
      </c>
      <c r="I36" s="554"/>
      <c r="J36" s="555"/>
      <c r="K36" s="555"/>
      <c r="L36" s="556"/>
    </row>
    <row r="37" spans="1:12" x14ac:dyDescent="0.2">
      <c r="A37" s="576"/>
      <c r="B37" s="59">
        <v>53212020100000</v>
      </c>
      <c r="C37" s="290" t="s">
        <v>206</v>
      </c>
      <c r="D37" s="293">
        <v>0</v>
      </c>
      <c r="E37" s="295">
        <v>0</v>
      </c>
      <c r="F37" s="294">
        <v>0</v>
      </c>
      <c r="G37" s="308">
        <f t="shared" si="0"/>
        <v>0</v>
      </c>
      <c r="H37" s="302">
        <f t="shared" si="1"/>
        <v>0</v>
      </c>
      <c r="I37" s="554"/>
      <c r="J37" s="555"/>
      <c r="K37" s="555"/>
      <c r="L37" s="556"/>
    </row>
    <row r="38" spans="1:12" x14ac:dyDescent="0.2">
      <c r="A38" s="576"/>
      <c r="B38" s="59">
        <v>53214020000000</v>
      </c>
      <c r="C38" s="290" t="s">
        <v>207</v>
      </c>
      <c r="D38" s="293">
        <v>0</v>
      </c>
      <c r="E38" s="295">
        <v>0</v>
      </c>
      <c r="F38" s="294">
        <v>0</v>
      </c>
      <c r="G38" s="308">
        <f t="shared" si="0"/>
        <v>0</v>
      </c>
      <c r="H38" s="302">
        <f t="shared" si="1"/>
        <v>0</v>
      </c>
      <c r="I38" s="554"/>
      <c r="J38" s="555"/>
      <c r="K38" s="555"/>
      <c r="L38" s="556"/>
    </row>
    <row r="39" spans="1:12" ht="15.75" customHeight="1" x14ac:dyDescent="0.2">
      <c r="A39" s="576"/>
      <c r="B39" s="57"/>
      <c r="C39" s="300" t="s">
        <v>34</v>
      </c>
      <c r="D39" s="309">
        <v>0</v>
      </c>
      <c r="E39" s="310"/>
      <c r="F39" s="310"/>
      <c r="G39" s="309">
        <f>SUM(G40,G45,G47,G56,G65,G73)</f>
        <v>0</v>
      </c>
      <c r="H39" s="304">
        <f>SUM(H40,H45,H47,H56,H65,H73)</f>
        <v>0</v>
      </c>
      <c r="I39" s="554"/>
      <c r="J39" s="555"/>
      <c r="K39" s="555"/>
      <c r="L39" s="556"/>
    </row>
    <row r="40" spans="1:12" x14ac:dyDescent="0.2">
      <c r="A40" s="576"/>
      <c r="B40" s="58"/>
      <c r="C40" s="296" t="s">
        <v>35</v>
      </c>
      <c r="D40" s="298">
        <f>SUM(D41:D44)</f>
        <v>0</v>
      </c>
      <c r="E40" s="299"/>
      <c r="F40" s="299"/>
      <c r="G40" s="311">
        <f>SUM(G41:G44)</f>
        <v>0</v>
      </c>
      <c r="H40" s="305">
        <f>SUM(H41:H44)</f>
        <v>0</v>
      </c>
      <c r="I40" s="554"/>
      <c r="J40" s="555"/>
      <c r="K40" s="555"/>
      <c r="L40" s="556"/>
    </row>
    <row r="41" spans="1:12" x14ac:dyDescent="0.2">
      <c r="A41" s="576"/>
      <c r="B41" s="59">
        <v>53202020100000</v>
      </c>
      <c r="C41" s="290" t="s">
        <v>208</v>
      </c>
      <c r="D41" s="293">
        <v>0</v>
      </c>
      <c r="E41" s="295">
        <v>0</v>
      </c>
      <c r="F41" s="294">
        <v>0</v>
      </c>
      <c r="G41" s="308">
        <f>E41*F41</f>
        <v>0</v>
      </c>
      <c r="H41" s="302">
        <f t="shared" ref="H41:H74" si="4">D41+G41</f>
        <v>0</v>
      </c>
      <c r="I41" s="554"/>
      <c r="J41" s="555"/>
      <c r="K41" s="555"/>
      <c r="L41" s="556"/>
    </row>
    <row r="42" spans="1:12" x14ac:dyDescent="0.2">
      <c r="A42" s="576"/>
      <c r="B42" s="59">
        <v>53202030000000</v>
      </c>
      <c r="C42" s="290" t="s">
        <v>209</v>
      </c>
      <c r="D42" s="293">
        <v>0</v>
      </c>
      <c r="E42" s="295">
        <v>0</v>
      </c>
      <c r="F42" s="294">
        <v>0</v>
      </c>
      <c r="G42" s="308">
        <f t="shared" ref="G42:G74" si="5">E42*F42</f>
        <v>0</v>
      </c>
      <c r="H42" s="302">
        <f t="shared" si="4"/>
        <v>0</v>
      </c>
      <c r="I42" s="554"/>
      <c r="J42" s="555"/>
      <c r="K42" s="555"/>
      <c r="L42" s="556"/>
    </row>
    <row r="43" spans="1:12" x14ac:dyDescent="0.2">
      <c r="A43" s="576"/>
      <c r="B43" s="59">
        <v>53211020000000</v>
      </c>
      <c r="C43" s="290" t="s">
        <v>41</v>
      </c>
      <c r="D43" s="293">
        <v>0</v>
      </c>
      <c r="E43" s="295">
        <v>0</v>
      </c>
      <c r="F43" s="294">
        <v>0</v>
      </c>
      <c r="G43" s="308">
        <f t="shared" si="5"/>
        <v>0</v>
      </c>
      <c r="H43" s="302">
        <f t="shared" si="4"/>
        <v>0</v>
      </c>
      <c r="I43" s="554"/>
      <c r="J43" s="555"/>
      <c r="K43" s="555"/>
      <c r="L43" s="556"/>
    </row>
    <row r="44" spans="1:12" x14ac:dyDescent="0.2">
      <c r="A44" s="576"/>
      <c r="B44" s="59">
        <v>53101040600000</v>
      </c>
      <c r="C44" s="291" t="s">
        <v>210</v>
      </c>
      <c r="D44" s="293">
        <v>0</v>
      </c>
      <c r="E44" s="295">
        <v>0</v>
      </c>
      <c r="F44" s="294">
        <v>0</v>
      </c>
      <c r="G44" s="308">
        <f t="shared" si="5"/>
        <v>0</v>
      </c>
      <c r="H44" s="302">
        <f t="shared" si="4"/>
        <v>0</v>
      </c>
      <c r="I44" s="554"/>
      <c r="J44" s="555"/>
      <c r="K44" s="555"/>
      <c r="L44" s="556"/>
    </row>
    <row r="45" spans="1:12" x14ac:dyDescent="0.2">
      <c r="A45" s="576"/>
      <c r="B45" s="58"/>
      <c r="C45" s="296" t="s">
        <v>42</v>
      </c>
      <c r="D45" s="298">
        <f>SUM(D46:D46)</f>
        <v>0</v>
      </c>
      <c r="E45" s="299"/>
      <c r="F45" s="299"/>
      <c r="G45" s="311">
        <f>SUM(G46:G46)</f>
        <v>0</v>
      </c>
      <c r="H45" s="305">
        <f>SUM(H46:H46)</f>
        <v>0</v>
      </c>
      <c r="I45" s="554"/>
      <c r="J45" s="555"/>
      <c r="K45" s="555"/>
      <c r="L45" s="556"/>
    </row>
    <row r="46" spans="1:12" x14ac:dyDescent="0.2">
      <c r="A46" s="576"/>
      <c r="B46" s="288">
        <v>53205990000000</v>
      </c>
      <c r="C46" s="292" t="s">
        <v>44</v>
      </c>
      <c r="D46" s="293">
        <v>0</v>
      </c>
      <c r="E46" s="295">
        <v>0</v>
      </c>
      <c r="F46" s="294">
        <v>0</v>
      </c>
      <c r="G46" s="308">
        <f t="shared" si="5"/>
        <v>0</v>
      </c>
      <c r="H46" s="302">
        <f t="shared" si="4"/>
        <v>0</v>
      </c>
      <c r="I46" s="554"/>
      <c r="J46" s="555"/>
      <c r="K46" s="555"/>
      <c r="L46" s="556"/>
    </row>
    <row r="47" spans="1:12" x14ac:dyDescent="0.2">
      <c r="A47" s="576"/>
      <c r="B47" s="58"/>
      <c r="C47" s="296" t="s">
        <v>45</v>
      </c>
      <c r="D47" s="298">
        <f>SUM(D48:D55)</f>
        <v>0</v>
      </c>
      <c r="E47" s="299"/>
      <c r="F47" s="299"/>
      <c r="G47" s="298">
        <f>SUM(G48:G55)</f>
        <v>0</v>
      </c>
      <c r="H47" s="303">
        <f>SUM(H48:H55)</f>
        <v>0</v>
      </c>
      <c r="I47" s="554"/>
      <c r="J47" s="555"/>
      <c r="K47" s="555"/>
      <c r="L47" s="556"/>
    </row>
    <row r="48" spans="1:12" x14ac:dyDescent="0.2">
      <c r="A48" s="576"/>
      <c r="B48" s="59">
        <v>53204010000000</v>
      </c>
      <c r="C48" s="290" t="s">
        <v>47</v>
      </c>
      <c r="D48" s="293">
        <v>0</v>
      </c>
      <c r="E48" s="293">
        <v>0</v>
      </c>
      <c r="F48" s="294">
        <v>0</v>
      </c>
      <c r="G48" s="308">
        <f t="shared" si="5"/>
        <v>0</v>
      </c>
      <c r="H48" s="302">
        <f t="shared" si="4"/>
        <v>0</v>
      </c>
      <c r="I48" s="554"/>
      <c r="J48" s="555"/>
      <c r="K48" s="555"/>
      <c r="L48" s="556"/>
    </row>
    <row r="49" spans="1:12" x14ac:dyDescent="0.2">
      <c r="A49" s="576"/>
      <c r="B49" s="288">
        <v>53204040200000</v>
      </c>
      <c r="C49" s="292" t="s">
        <v>219</v>
      </c>
      <c r="D49" s="293">
        <v>0</v>
      </c>
      <c r="E49" s="293">
        <v>0</v>
      </c>
      <c r="F49" s="294">
        <v>0</v>
      </c>
      <c r="G49" s="308">
        <f t="shared" si="5"/>
        <v>0</v>
      </c>
      <c r="H49" s="302">
        <f t="shared" si="4"/>
        <v>0</v>
      </c>
      <c r="I49" s="554"/>
      <c r="J49" s="555"/>
      <c r="K49" s="555"/>
      <c r="L49" s="556"/>
    </row>
    <row r="50" spans="1:12" x14ac:dyDescent="0.2">
      <c r="A50" s="576"/>
      <c r="B50" s="59">
        <v>53204060000000</v>
      </c>
      <c r="C50" s="290" t="s">
        <v>49</v>
      </c>
      <c r="D50" s="293">
        <v>0</v>
      </c>
      <c r="E50" s="293">
        <v>0</v>
      </c>
      <c r="F50" s="294">
        <v>0</v>
      </c>
      <c r="G50" s="308">
        <f t="shared" si="5"/>
        <v>0</v>
      </c>
      <c r="H50" s="302">
        <f t="shared" si="4"/>
        <v>0</v>
      </c>
      <c r="I50" s="554"/>
      <c r="J50" s="555"/>
      <c r="K50" s="555"/>
      <c r="L50" s="556"/>
    </row>
    <row r="51" spans="1:12" x14ac:dyDescent="0.2">
      <c r="A51" s="576"/>
      <c r="B51" s="59">
        <v>53204070000000</v>
      </c>
      <c r="C51" s="290" t="s">
        <v>50</v>
      </c>
      <c r="D51" s="293">
        <v>0</v>
      </c>
      <c r="E51" s="293">
        <v>0</v>
      </c>
      <c r="F51" s="294">
        <v>0</v>
      </c>
      <c r="G51" s="308">
        <f t="shared" si="5"/>
        <v>0</v>
      </c>
      <c r="H51" s="302">
        <f t="shared" si="4"/>
        <v>0</v>
      </c>
      <c r="I51" s="554"/>
      <c r="J51" s="555"/>
      <c r="K51" s="555"/>
      <c r="L51" s="556"/>
    </row>
    <row r="52" spans="1:12" x14ac:dyDescent="0.2">
      <c r="A52" s="576"/>
      <c r="B52" s="59">
        <v>53204080000000</v>
      </c>
      <c r="C52" s="289" t="s">
        <v>51</v>
      </c>
      <c r="D52" s="293">
        <v>0</v>
      </c>
      <c r="E52" s="293">
        <v>0</v>
      </c>
      <c r="F52" s="294">
        <v>0</v>
      </c>
      <c r="G52" s="308">
        <f t="shared" si="5"/>
        <v>0</v>
      </c>
      <c r="H52" s="302">
        <f t="shared" si="4"/>
        <v>0</v>
      </c>
      <c r="I52" s="554"/>
      <c r="J52" s="555"/>
      <c r="K52" s="555"/>
      <c r="L52" s="556"/>
    </row>
    <row r="53" spans="1:12" x14ac:dyDescent="0.2">
      <c r="A53" s="576"/>
      <c r="B53" s="59">
        <v>53214010000000</v>
      </c>
      <c r="C53" s="290" t="s">
        <v>52</v>
      </c>
      <c r="D53" s="293">
        <v>0</v>
      </c>
      <c r="E53" s="293">
        <v>0</v>
      </c>
      <c r="F53" s="294">
        <v>0</v>
      </c>
      <c r="G53" s="308">
        <f t="shared" si="5"/>
        <v>0</v>
      </c>
      <c r="H53" s="302">
        <f t="shared" si="4"/>
        <v>0</v>
      </c>
      <c r="I53" s="554"/>
      <c r="J53" s="555"/>
      <c r="K53" s="555"/>
      <c r="L53" s="556"/>
    </row>
    <row r="54" spans="1:12" x14ac:dyDescent="0.2">
      <c r="A54" s="576"/>
      <c r="B54" s="59">
        <v>53214040000000</v>
      </c>
      <c r="C54" s="290" t="s">
        <v>211</v>
      </c>
      <c r="D54" s="293">
        <v>0</v>
      </c>
      <c r="E54" s="293">
        <v>0</v>
      </c>
      <c r="F54" s="294">
        <v>0</v>
      </c>
      <c r="G54" s="308">
        <f t="shared" si="5"/>
        <v>0</v>
      </c>
      <c r="H54" s="302">
        <f t="shared" si="4"/>
        <v>0</v>
      </c>
      <c r="I54" s="554"/>
      <c r="J54" s="555"/>
      <c r="K54" s="555"/>
      <c r="L54" s="556"/>
    </row>
    <row r="55" spans="1:12" x14ac:dyDescent="0.2">
      <c r="A55" s="576"/>
      <c r="B55" s="323">
        <v>53204020100000</v>
      </c>
      <c r="C55" s="324" t="s">
        <v>203</v>
      </c>
      <c r="D55" s="293">
        <v>0</v>
      </c>
      <c r="E55" s="293">
        <v>0</v>
      </c>
      <c r="F55" s="294">
        <v>0</v>
      </c>
      <c r="G55" s="308">
        <f t="shared" si="5"/>
        <v>0</v>
      </c>
      <c r="H55" s="302">
        <f t="shared" si="4"/>
        <v>0</v>
      </c>
      <c r="I55" s="554"/>
      <c r="J55" s="555"/>
      <c r="K55" s="555"/>
      <c r="L55" s="556"/>
    </row>
    <row r="56" spans="1:12" x14ac:dyDescent="0.2">
      <c r="A56" s="576"/>
      <c r="B56" s="58"/>
      <c r="C56" s="296" t="s">
        <v>55</v>
      </c>
      <c r="D56" s="298">
        <f>SUM(D57:D64)</f>
        <v>0</v>
      </c>
      <c r="E56" s="299"/>
      <c r="F56" s="299"/>
      <c r="G56" s="298">
        <f>SUM(G57:G64)</f>
        <v>0</v>
      </c>
      <c r="H56" s="303">
        <f>SUM(H57:H64)</f>
        <v>0</v>
      </c>
      <c r="I56" s="554"/>
      <c r="J56" s="555"/>
      <c r="K56" s="555"/>
      <c r="L56" s="556"/>
    </row>
    <row r="57" spans="1:12" x14ac:dyDescent="0.2">
      <c r="A57" s="576"/>
      <c r="B57" s="59">
        <v>53207010000000</v>
      </c>
      <c r="C57" s="290" t="s">
        <v>56</v>
      </c>
      <c r="D57" s="293">
        <v>0</v>
      </c>
      <c r="E57" s="293">
        <v>0</v>
      </c>
      <c r="F57" s="294">
        <v>0</v>
      </c>
      <c r="G57" s="308">
        <f t="shared" si="5"/>
        <v>0</v>
      </c>
      <c r="H57" s="302">
        <f t="shared" si="4"/>
        <v>0</v>
      </c>
      <c r="I57" s="554"/>
      <c r="J57" s="555"/>
      <c r="K57" s="555"/>
      <c r="L57" s="556"/>
    </row>
    <row r="58" spans="1:12" x14ac:dyDescent="0.2">
      <c r="A58" s="576"/>
      <c r="B58" s="59">
        <v>53207020000000</v>
      </c>
      <c r="C58" s="290" t="s">
        <v>57</v>
      </c>
      <c r="D58" s="293">
        <v>0</v>
      </c>
      <c r="E58" s="293">
        <v>0</v>
      </c>
      <c r="F58" s="294">
        <v>0</v>
      </c>
      <c r="G58" s="308">
        <f t="shared" si="5"/>
        <v>0</v>
      </c>
      <c r="H58" s="302">
        <f t="shared" si="4"/>
        <v>0</v>
      </c>
      <c r="I58" s="554"/>
      <c r="J58" s="555"/>
      <c r="K58" s="555"/>
      <c r="L58" s="556"/>
    </row>
    <row r="59" spans="1:12" x14ac:dyDescent="0.2">
      <c r="A59" s="576"/>
      <c r="B59" s="59">
        <v>53208020000000</v>
      </c>
      <c r="C59" s="289" t="s">
        <v>193</v>
      </c>
      <c r="D59" s="293">
        <v>0</v>
      </c>
      <c r="E59" s="293">
        <v>0</v>
      </c>
      <c r="F59" s="294">
        <v>0</v>
      </c>
      <c r="G59" s="308">
        <f t="shared" si="5"/>
        <v>0</v>
      </c>
      <c r="H59" s="302">
        <f t="shared" si="4"/>
        <v>0</v>
      </c>
      <c r="I59" s="554"/>
      <c r="J59" s="555"/>
      <c r="K59" s="555"/>
      <c r="L59" s="556"/>
    </row>
    <row r="60" spans="1:12" x14ac:dyDescent="0.2">
      <c r="A60" s="576"/>
      <c r="B60" s="59">
        <v>53208990000000</v>
      </c>
      <c r="C60" s="289" t="s">
        <v>212</v>
      </c>
      <c r="D60" s="293">
        <v>0</v>
      </c>
      <c r="E60" s="293">
        <v>0</v>
      </c>
      <c r="F60" s="294">
        <v>0</v>
      </c>
      <c r="G60" s="308">
        <f t="shared" si="5"/>
        <v>0</v>
      </c>
      <c r="H60" s="302">
        <f t="shared" si="4"/>
        <v>0</v>
      </c>
      <c r="I60" s="554"/>
      <c r="J60" s="555"/>
      <c r="K60" s="555"/>
      <c r="L60" s="556"/>
    </row>
    <row r="61" spans="1:12" x14ac:dyDescent="0.2">
      <c r="A61" s="576"/>
      <c r="B61" s="323">
        <v>53210020300000</v>
      </c>
      <c r="C61" s="325" t="s">
        <v>215</v>
      </c>
      <c r="D61" s="293">
        <v>0</v>
      </c>
      <c r="E61" s="293">
        <v>0</v>
      </c>
      <c r="F61" s="294">
        <v>0</v>
      </c>
      <c r="G61" s="308">
        <f t="shared" si="5"/>
        <v>0</v>
      </c>
      <c r="H61" s="302">
        <f t="shared" si="4"/>
        <v>0</v>
      </c>
      <c r="I61" s="554"/>
      <c r="J61" s="555"/>
      <c r="K61" s="555"/>
      <c r="L61" s="556"/>
    </row>
    <row r="62" spans="1:12" x14ac:dyDescent="0.2">
      <c r="A62" s="576"/>
      <c r="B62" s="59">
        <v>53208990000000</v>
      </c>
      <c r="C62" s="289" t="s">
        <v>216</v>
      </c>
      <c r="D62" s="293">
        <v>0</v>
      </c>
      <c r="E62" s="293">
        <v>0</v>
      </c>
      <c r="F62" s="294">
        <v>0</v>
      </c>
      <c r="G62" s="308">
        <f t="shared" si="5"/>
        <v>0</v>
      </c>
      <c r="H62" s="302">
        <f t="shared" si="4"/>
        <v>0</v>
      </c>
      <c r="I62" s="554"/>
      <c r="J62" s="555"/>
      <c r="K62" s="555"/>
      <c r="L62" s="556"/>
    </row>
    <row r="63" spans="1:12" x14ac:dyDescent="0.2">
      <c r="A63" s="576"/>
      <c r="B63" s="59">
        <v>53209990000000</v>
      </c>
      <c r="C63" s="289" t="s">
        <v>214</v>
      </c>
      <c r="D63" s="293">
        <v>0</v>
      </c>
      <c r="E63" s="293">
        <v>0</v>
      </c>
      <c r="F63" s="294">
        <v>0</v>
      </c>
      <c r="G63" s="308">
        <f t="shared" si="5"/>
        <v>0</v>
      </c>
      <c r="H63" s="302">
        <f t="shared" si="4"/>
        <v>0</v>
      </c>
      <c r="I63" s="554"/>
      <c r="J63" s="555"/>
      <c r="K63" s="555"/>
      <c r="L63" s="556"/>
    </row>
    <row r="64" spans="1:12" x14ac:dyDescent="0.2">
      <c r="A64" s="576"/>
      <c r="B64" s="59">
        <v>53210020100000</v>
      </c>
      <c r="C64" s="290" t="s">
        <v>64</v>
      </c>
      <c r="D64" s="293">
        <v>0</v>
      </c>
      <c r="E64" s="293">
        <v>0</v>
      </c>
      <c r="F64" s="294">
        <v>0</v>
      </c>
      <c r="G64" s="308">
        <f t="shared" si="5"/>
        <v>0</v>
      </c>
      <c r="H64" s="302">
        <f t="shared" si="4"/>
        <v>0</v>
      </c>
      <c r="I64" s="554"/>
      <c r="J64" s="555"/>
      <c r="K64" s="555"/>
      <c r="L64" s="556"/>
    </row>
    <row r="65" spans="1:12" x14ac:dyDescent="0.2">
      <c r="A65" s="576"/>
      <c r="B65" s="58"/>
      <c r="C65" s="296" t="s">
        <v>65</v>
      </c>
      <c r="D65" s="298">
        <f>SUM(D66:D72)</f>
        <v>0</v>
      </c>
      <c r="E65" s="299"/>
      <c r="F65" s="299"/>
      <c r="G65" s="298">
        <f>SUM(G66:G72)</f>
        <v>0</v>
      </c>
      <c r="H65" s="303">
        <f>SUM(H66:H72)</f>
        <v>0</v>
      </c>
      <c r="I65" s="554"/>
      <c r="J65" s="555"/>
      <c r="K65" s="555"/>
      <c r="L65" s="556"/>
    </row>
    <row r="66" spans="1:12" x14ac:dyDescent="0.2">
      <c r="A66" s="576"/>
      <c r="B66" s="59">
        <v>53206030000000</v>
      </c>
      <c r="C66" s="290" t="s">
        <v>101</v>
      </c>
      <c r="D66" s="293">
        <v>0</v>
      </c>
      <c r="E66" s="293">
        <v>0</v>
      </c>
      <c r="F66" s="294">
        <v>0</v>
      </c>
      <c r="G66" s="308">
        <f t="shared" si="5"/>
        <v>0</v>
      </c>
      <c r="H66" s="302">
        <f t="shared" si="4"/>
        <v>0</v>
      </c>
      <c r="I66" s="554"/>
      <c r="J66" s="555"/>
      <c r="K66" s="555"/>
      <c r="L66" s="556"/>
    </row>
    <row r="67" spans="1:12" x14ac:dyDescent="0.2">
      <c r="A67" s="576"/>
      <c r="B67" s="59">
        <v>53206040000000</v>
      </c>
      <c r="C67" s="290" t="s">
        <v>102</v>
      </c>
      <c r="D67" s="293">
        <v>0</v>
      </c>
      <c r="E67" s="293">
        <v>0</v>
      </c>
      <c r="F67" s="294">
        <v>0</v>
      </c>
      <c r="G67" s="308">
        <f t="shared" si="5"/>
        <v>0</v>
      </c>
      <c r="H67" s="302">
        <f t="shared" si="4"/>
        <v>0</v>
      </c>
      <c r="I67" s="554"/>
      <c r="J67" s="555"/>
      <c r="K67" s="555"/>
      <c r="L67" s="556"/>
    </row>
    <row r="68" spans="1:12" x14ac:dyDescent="0.2">
      <c r="A68" s="576"/>
      <c r="B68" s="59">
        <v>53206060000000</v>
      </c>
      <c r="C68" s="290" t="s">
        <v>217</v>
      </c>
      <c r="D68" s="293">
        <v>0</v>
      </c>
      <c r="E68" s="293">
        <v>0</v>
      </c>
      <c r="F68" s="294">
        <v>0</v>
      </c>
      <c r="G68" s="308">
        <f t="shared" si="5"/>
        <v>0</v>
      </c>
      <c r="H68" s="302">
        <f t="shared" si="4"/>
        <v>0</v>
      </c>
      <c r="I68" s="554"/>
      <c r="J68" s="555"/>
      <c r="K68" s="555"/>
      <c r="L68" s="556"/>
    </row>
    <row r="69" spans="1:12" x14ac:dyDescent="0.2">
      <c r="A69" s="576"/>
      <c r="B69" s="59">
        <v>53206070000000</v>
      </c>
      <c r="C69" s="290" t="s">
        <v>104</v>
      </c>
      <c r="D69" s="293">
        <v>0</v>
      </c>
      <c r="E69" s="293">
        <v>0</v>
      </c>
      <c r="F69" s="294">
        <v>0</v>
      </c>
      <c r="G69" s="308">
        <f t="shared" si="5"/>
        <v>0</v>
      </c>
      <c r="H69" s="302">
        <f t="shared" si="4"/>
        <v>0</v>
      </c>
      <c r="I69" s="554"/>
      <c r="J69" s="555"/>
      <c r="K69" s="555"/>
      <c r="L69" s="556"/>
    </row>
    <row r="70" spans="1:12" x14ac:dyDescent="0.2">
      <c r="A70" s="576"/>
      <c r="B70" s="59">
        <v>53206990000000</v>
      </c>
      <c r="C70" s="290" t="s">
        <v>218</v>
      </c>
      <c r="D70" s="293">
        <v>0</v>
      </c>
      <c r="E70" s="293">
        <v>0</v>
      </c>
      <c r="F70" s="294">
        <v>0</v>
      </c>
      <c r="G70" s="308">
        <f t="shared" si="5"/>
        <v>0</v>
      </c>
      <c r="H70" s="302">
        <f t="shared" si="4"/>
        <v>0</v>
      </c>
      <c r="I70" s="554"/>
      <c r="J70" s="555"/>
      <c r="K70" s="555"/>
      <c r="L70" s="556"/>
    </row>
    <row r="71" spans="1:12" x14ac:dyDescent="0.2">
      <c r="A71" s="576"/>
      <c r="B71" s="59">
        <v>53208030000000</v>
      </c>
      <c r="C71" s="290" t="s">
        <v>106</v>
      </c>
      <c r="D71" s="293">
        <v>0</v>
      </c>
      <c r="E71" s="293">
        <v>0</v>
      </c>
      <c r="F71" s="294">
        <v>0</v>
      </c>
      <c r="G71" s="308">
        <f t="shared" si="5"/>
        <v>0</v>
      </c>
      <c r="H71" s="302">
        <f t="shared" si="4"/>
        <v>0</v>
      </c>
      <c r="I71" s="554"/>
      <c r="J71" s="555"/>
      <c r="K71" s="555"/>
      <c r="L71" s="556"/>
    </row>
    <row r="72" spans="1:12" x14ac:dyDescent="0.2">
      <c r="A72" s="576"/>
      <c r="B72" s="59">
        <v>53212060000000</v>
      </c>
      <c r="C72" s="290" t="s">
        <v>99</v>
      </c>
      <c r="D72" s="293">
        <v>0</v>
      </c>
      <c r="E72" s="293">
        <v>0</v>
      </c>
      <c r="F72" s="294">
        <v>0</v>
      </c>
      <c r="G72" s="308">
        <f t="shared" si="5"/>
        <v>0</v>
      </c>
      <c r="H72" s="302">
        <f t="shared" si="4"/>
        <v>0</v>
      </c>
      <c r="I72" s="554"/>
      <c r="J72" s="555"/>
      <c r="K72" s="555"/>
      <c r="L72" s="556"/>
    </row>
    <row r="73" spans="1:12" x14ac:dyDescent="0.2">
      <c r="A73" s="576"/>
      <c r="B73" s="58"/>
      <c r="C73" s="296" t="s">
        <v>66</v>
      </c>
      <c r="D73" s="298">
        <f>SUM(D74:D74)</f>
        <v>0</v>
      </c>
      <c r="E73" s="299"/>
      <c r="F73" s="299"/>
      <c r="G73" s="298">
        <f>SUM(G74:G74)</f>
        <v>0</v>
      </c>
      <c r="H73" s="303">
        <f>SUM(H74:H74)</f>
        <v>0</v>
      </c>
      <c r="I73" s="554"/>
      <c r="J73" s="555"/>
      <c r="K73" s="555"/>
      <c r="L73" s="556"/>
    </row>
    <row r="74" spans="1:12" x14ac:dyDescent="0.2">
      <c r="A74" s="576"/>
      <c r="B74" s="65">
        <v>53204999000000</v>
      </c>
      <c r="C74" s="297" t="s">
        <v>213</v>
      </c>
      <c r="D74" s="293">
        <v>0</v>
      </c>
      <c r="E74" s="293">
        <v>0</v>
      </c>
      <c r="F74" s="294">
        <v>0</v>
      </c>
      <c r="G74" s="308">
        <f t="shared" si="5"/>
        <v>0</v>
      </c>
      <c r="H74" s="306">
        <f t="shared" si="4"/>
        <v>0</v>
      </c>
      <c r="I74" s="557"/>
      <c r="J74" s="558"/>
      <c r="K74" s="558"/>
      <c r="L74" s="559"/>
    </row>
    <row r="75" spans="1:12" collapsed="1" x14ac:dyDescent="0.2">
      <c r="A75" s="577"/>
      <c r="B75" s="67"/>
      <c r="C75" s="301" t="s">
        <v>107</v>
      </c>
      <c r="D75" s="312">
        <f>SUM(D12,D39)</f>
        <v>1276542.2779999999</v>
      </c>
      <c r="E75" s="313"/>
      <c r="F75" s="313"/>
      <c r="G75" s="312">
        <f>SUM(G12,G39)</f>
        <v>0</v>
      </c>
      <c r="H75" s="68">
        <f>SUM(H12,H39)</f>
        <v>1276542.2779999999</v>
      </c>
      <c r="I75" s="560"/>
      <c r="J75" s="561"/>
      <c r="K75" s="561"/>
      <c r="L75" s="562"/>
    </row>
    <row r="76" spans="1:12" ht="15.75" customHeight="1" x14ac:dyDescent="0.2">
      <c r="A76" s="573" t="s">
        <v>111</v>
      </c>
      <c r="B76" s="573"/>
      <c r="C76" s="573"/>
      <c r="D76" s="573"/>
      <c r="E76" s="573"/>
      <c r="F76" s="573"/>
      <c r="G76" s="574"/>
      <c r="H76" s="66">
        <f>+H75</f>
        <v>1276542.2779999999</v>
      </c>
    </row>
    <row r="83" spans="2:8" x14ac:dyDescent="0.2">
      <c r="D83" s="45"/>
    </row>
    <row r="85" spans="2:8" x14ac:dyDescent="0.2">
      <c r="B85" s="23"/>
      <c r="C85" s="49"/>
      <c r="D85" s="18"/>
      <c r="E85" s="50"/>
      <c r="F85" s="51"/>
      <c r="G85" s="50"/>
      <c r="H85" s="54"/>
    </row>
    <row r="86" spans="2:8" x14ac:dyDescent="0.2">
      <c r="B86" s="23"/>
      <c r="C86" s="49"/>
      <c r="D86" s="18"/>
      <c r="E86" s="50"/>
      <c r="F86" s="51"/>
      <c r="G86" s="50"/>
      <c r="H86" s="54"/>
    </row>
    <row r="87" spans="2:8" x14ac:dyDescent="0.2">
      <c r="B87" s="23"/>
      <c r="C87" s="49"/>
      <c r="E87" s="50"/>
      <c r="F87" s="51"/>
      <c r="G87" s="50"/>
      <c r="H87" s="54"/>
    </row>
    <row r="88" spans="2:8" x14ac:dyDescent="0.2">
      <c r="B88" s="23"/>
      <c r="C88" s="49"/>
      <c r="D88" s="18"/>
      <c r="E88" s="50"/>
      <c r="F88" s="51"/>
      <c r="G88" s="50"/>
      <c r="H88" s="54"/>
    </row>
    <row r="89" spans="2:8" x14ac:dyDescent="0.2">
      <c r="B89" s="23"/>
      <c r="C89" s="49"/>
      <c r="E89" s="50"/>
      <c r="F89" s="51"/>
      <c r="G89" s="50"/>
      <c r="H89" s="54"/>
    </row>
    <row r="90" spans="2:8" x14ac:dyDescent="0.2">
      <c r="B90" s="23"/>
      <c r="C90" s="49"/>
      <c r="D90" s="18"/>
      <c r="E90" s="50"/>
      <c r="F90" s="51"/>
      <c r="G90" s="50"/>
      <c r="H90" s="54"/>
    </row>
    <row r="91" spans="2:8" x14ac:dyDescent="0.2">
      <c r="B91" s="23"/>
      <c r="E91" s="50"/>
      <c r="F91" s="51"/>
      <c r="G91" s="50"/>
      <c r="H91" s="54"/>
    </row>
    <row r="92" spans="2:8" x14ac:dyDescent="0.2">
      <c r="B92" s="23"/>
      <c r="E92" s="50"/>
      <c r="F92" s="51"/>
      <c r="G92" s="50"/>
      <c r="H92" s="54"/>
    </row>
    <row r="93" spans="2:8" x14ac:dyDescent="0.2">
      <c r="B93" s="23"/>
      <c r="E93" s="53"/>
      <c r="F93" s="53"/>
      <c r="G93" s="52"/>
      <c r="H93" s="55"/>
    </row>
  </sheetData>
  <sheetProtection password="9C6E" sheet="1" objects="1" scenarios="1"/>
  <mergeCells count="73">
    <mergeCell ref="A76:G76"/>
    <mergeCell ref="A8:C8"/>
    <mergeCell ref="A12:A75"/>
    <mergeCell ref="I44:L44"/>
    <mergeCell ref="I10:L11"/>
    <mergeCell ref="I12:L12"/>
    <mergeCell ref="I13:L13"/>
    <mergeCell ref="I14:L14"/>
    <mergeCell ref="I15:L15"/>
    <mergeCell ref="I16:L16"/>
    <mergeCell ref="I17:L17"/>
    <mergeCell ref="I18:L18"/>
    <mergeCell ref="I19:L19"/>
    <mergeCell ref="I31:L31"/>
    <mergeCell ref="I40:L40"/>
    <mergeCell ref="I41:L41"/>
    <mergeCell ref="I42:L42"/>
    <mergeCell ref="I43:L43"/>
    <mergeCell ref="I46:L46"/>
    <mergeCell ref="I22:L22"/>
    <mergeCell ref="B10:B11"/>
    <mergeCell ref="I23:L23"/>
    <mergeCell ref="I24:L24"/>
    <mergeCell ref="I25:L25"/>
    <mergeCell ref="I26:L26"/>
    <mergeCell ref="I27:L27"/>
    <mergeCell ref="I28:L28"/>
    <mergeCell ref="I29:L29"/>
    <mergeCell ref="I30:L30"/>
    <mergeCell ref="A10:A11"/>
    <mergeCell ref="E10:G10"/>
    <mergeCell ref="D10:D11"/>
    <mergeCell ref="H10:H11"/>
    <mergeCell ref="C10:C11"/>
    <mergeCell ref="I70:L70"/>
    <mergeCell ref="I71:L71"/>
    <mergeCell ref="I45:L45"/>
    <mergeCell ref="I32:L32"/>
    <mergeCell ref="I33:L33"/>
    <mergeCell ref="I34:L34"/>
    <mergeCell ref="I35:L35"/>
    <mergeCell ref="I36:L36"/>
    <mergeCell ref="I37:L37"/>
    <mergeCell ref="I38:L38"/>
    <mergeCell ref="I39:L39"/>
    <mergeCell ref="I54:L54"/>
    <mergeCell ref="I55:L55"/>
    <mergeCell ref="I56:L56"/>
    <mergeCell ref="I57:L57"/>
    <mergeCell ref="I58:L58"/>
    <mergeCell ref="I50:L50"/>
    <mergeCell ref="I51:L51"/>
    <mergeCell ref="I52:L52"/>
    <mergeCell ref="I53:L53"/>
    <mergeCell ref="I61:L61"/>
    <mergeCell ref="I59:L59"/>
    <mergeCell ref="I60:L60"/>
    <mergeCell ref="D4:E4"/>
    <mergeCell ref="I72:L72"/>
    <mergeCell ref="I73:L73"/>
    <mergeCell ref="I74:L74"/>
    <mergeCell ref="I75:L75"/>
    <mergeCell ref="I62:L62"/>
    <mergeCell ref="I63:L63"/>
    <mergeCell ref="I64:L64"/>
    <mergeCell ref="I65:L65"/>
    <mergeCell ref="I66:L66"/>
    <mergeCell ref="I67:L67"/>
    <mergeCell ref="I68:L68"/>
    <mergeCell ref="I69:L69"/>
    <mergeCell ref="I47:L47"/>
    <mergeCell ref="I48:L48"/>
    <mergeCell ref="I49:L49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101"/>
  <sheetViews>
    <sheetView showGridLines="0" topLeftCell="AA1" zoomScale="90" zoomScaleNormal="90" workbookViewId="0">
      <selection activeCell="AP15" sqref="AP15:AQ15"/>
    </sheetView>
  </sheetViews>
  <sheetFormatPr baseColWidth="10" defaultColWidth="11.42578125" defaultRowHeight="12.75" x14ac:dyDescent="0.2"/>
  <cols>
    <col min="1" max="1" width="11.5703125" style="29" customWidth="1"/>
    <col min="2" max="2" width="28" style="29" customWidth="1"/>
    <col min="3" max="3" width="28.7109375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1" width="19.140625" style="29" customWidth="1"/>
    <col min="12" max="12" width="4.85546875" style="29" customWidth="1"/>
    <col min="13" max="13" width="19.140625" style="29" customWidth="1"/>
    <col min="14" max="14" width="16.140625" style="29" customWidth="1"/>
    <col min="15" max="15" width="17.140625" style="29" customWidth="1"/>
    <col min="16" max="16" width="14.85546875" style="29" customWidth="1"/>
    <col min="17" max="17" width="17.7109375" style="29" customWidth="1"/>
    <col min="18" max="18" width="17.140625" style="29" customWidth="1"/>
    <col min="19" max="19" width="17.42578125" style="29" customWidth="1"/>
    <col min="20" max="20" width="5" style="29" customWidth="1"/>
    <col min="21" max="21" width="19.85546875" style="29" bestFit="1" customWidth="1"/>
    <col min="22" max="22" width="52.140625" style="29" bestFit="1" customWidth="1"/>
    <col min="23" max="23" width="18.28515625" style="29" customWidth="1"/>
    <col min="24" max="24" width="5.7109375" style="29" customWidth="1"/>
    <col min="25" max="25" width="11.42578125" style="29" customWidth="1"/>
    <col min="26" max="31" width="14.28515625" style="29" customWidth="1"/>
    <col min="32" max="32" width="11.28515625" style="29" customWidth="1"/>
    <col min="33" max="38" width="14.28515625" style="29" customWidth="1"/>
    <col min="39" max="39" width="11.42578125" style="29"/>
    <col min="40" max="45" width="14.28515625" style="29" customWidth="1"/>
    <col min="46" max="16384" width="11.42578125" style="29"/>
  </cols>
  <sheetData>
    <row r="1" spans="1:242" s="6" customFormat="1" x14ac:dyDescent="0.2">
      <c r="C1" s="7"/>
      <c r="D1" s="7"/>
      <c r="E1" s="45" t="s">
        <v>230</v>
      </c>
      <c r="F1" s="45"/>
      <c r="G1" s="45"/>
      <c r="H1" s="45"/>
      <c r="I1" s="45"/>
      <c r="J1" s="7"/>
      <c r="K1" s="7"/>
      <c r="L1" s="7"/>
      <c r="IG1" s="4"/>
      <c r="IH1" s="4"/>
    </row>
    <row r="2" spans="1:242" s="6" customFormat="1" x14ac:dyDescent="0.2">
      <c r="E2" s="45" t="s">
        <v>222</v>
      </c>
      <c r="F2" s="45"/>
      <c r="G2" s="45"/>
      <c r="H2" s="45"/>
      <c r="I2" s="45"/>
      <c r="IG2" s="4"/>
      <c r="IH2" s="4"/>
    </row>
    <row r="3" spans="1:242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HX3" s="4"/>
      <c r="HY3" s="4"/>
      <c r="HZ3" s="4"/>
      <c r="IA3" s="4"/>
      <c r="IB3" s="4"/>
      <c r="IC3" s="4"/>
    </row>
    <row r="4" spans="1:242" s="6" customFormat="1" ht="18.75" customHeight="1" x14ac:dyDescent="0.2">
      <c r="B4" s="24"/>
      <c r="D4" s="121" t="s">
        <v>0</v>
      </c>
      <c r="E4" s="194" t="str">
        <f>+'B) Reajuste Tarifas y Ocupación'!F5</f>
        <v>(DEPTO./DELEG.)</v>
      </c>
      <c r="F4" s="73"/>
      <c r="G4" s="74"/>
      <c r="H4" s="74"/>
      <c r="I4" s="74"/>
      <c r="J4" s="74"/>
      <c r="O4" s="3"/>
      <c r="HX4" s="4"/>
      <c r="HY4" s="4"/>
      <c r="HZ4" s="4"/>
      <c r="IA4" s="4"/>
      <c r="IB4" s="4"/>
      <c r="IC4" s="4"/>
    </row>
    <row r="5" spans="1:242" s="6" customFormat="1" x14ac:dyDescent="0.2">
      <c r="B5" s="24"/>
      <c r="D5" s="122"/>
      <c r="E5" s="125"/>
      <c r="F5" s="125"/>
      <c r="G5" s="125"/>
      <c r="H5" s="125"/>
      <c r="I5" s="125"/>
      <c r="J5" s="125"/>
      <c r="O5" s="3"/>
      <c r="HX5" s="4"/>
      <c r="HY5" s="4"/>
      <c r="HZ5" s="4"/>
      <c r="IA5" s="4"/>
      <c r="IB5" s="4"/>
      <c r="IC5" s="4"/>
    </row>
    <row r="6" spans="1:242" s="6" customFormat="1" ht="13.5" thickBot="1" x14ac:dyDescent="0.25">
      <c r="B6" s="24"/>
      <c r="D6" s="122"/>
      <c r="E6" s="125"/>
      <c r="F6" s="125"/>
      <c r="G6" s="125"/>
      <c r="H6" s="125"/>
      <c r="I6" s="125"/>
      <c r="J6" s="125"/>
      <c r="O6" s="3"/>
      <c r="HX6" s="4"/>
      <c r="HY6" s="4"/>
      <c r="HZ6" s="4"/>
      <c r="IA6" s="4"/>
      <c r="IB6" s="4"/>
      <c r="IC6" s="4"/>
    </row>
    <row r="7" spans="1:242" x14ac:dyDescent="0.2">
      <c r="B7" s="27"/>
      <c r="C7" s="27"/>
      <c r="D7" s="27"/>
      <c r="E7" s="27"/>
      <c r="F7" s="27"/>
      <c r="G7" s="27"/>
      <c r="H7" s="27"/>
      <c r="I7" s="27"/>
      <c r="J7" s="38"/>
      <c r="K7" s="38"/>
      <c r="L7" s="38"/>
      <c r="M7" s="38"/>
      <c r="N7" s="38"/>
      <c r="O7" s="38"/>
      <c r="P7" s="38"/>
      <c r="Q7" s="38"/>
      <c r="R7" s="38"/>
      <c r="Y7" s="222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4"/>
    </row>
    <row r="8" spans="1:242" x14ac:dyDescent="0.2">
      <c r="B8" s="27"/>
      <c r="C8" s="27"/>
      <c r="D8" s="27"/>
      <c r="E8" s="27"/>
      <c r="F8" s="27"/>
      <c r="G8" s="27"/>
      <c r="H8" s="27"/>
      <c r="I8" s="27"/>
      <c r="J8" s="38"/>
      <c r="K8" s="38"/>
      <c r="L8" s="38"/>
      <c r="M8" s="38"/>
      <c r="N8" s="38"/>
      <c r="O8" s="38"/>
      <c r="P8" s="38"/>
      <c r="Q8" s="38"/>
      <c r="R8" s="38"/>
      <c r="Y8" s="225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226"/>
    </row>
    <row r="9" spans="1:242" ht="15.75" customHeight="1" x14ac:dyDescent="0.2">
      <c r="A9" s="584" t="s">
        <v>176</v>
      </c>
      <c r="B9" s="584"/>
      <c r="C9" s="584"/>
      <c r="D9" s="584"/>
      <c r="E9" s="584"/>
      <c r="F9" s="584"/>
      <c r="G9" s="584"/>
      <c r="H9" s="584"/>
      <c r="I9" s="124"/>
      <c r="J9" s="124"/>
      <c r="K9" s="124"/>
      <c r="L9" s="124"/>
      <c r="M9" s="585" t="s">
        <v>177</v>
      </c>
      <c r="N9" s="585"/>
      <c r="O9" s="585"/>
      <c r="P9" s="585"/>
      <c r="Q9" s="585"/>
      <c r="R9" s="585"/>
      <c r="S9" s="585"/>
      <c r="U9" s="585" t="s">
        <v>178</v>
      </c>
      <c r="V9" s="585"/>
      <c r="W9" s="585"/>
      <c r="X9" s="162"/>
      <c r="Y9" s="227"/>
      <c r="Z9" s="585" t="s">
        <v>234</v>
      </c>
      <c r="AA9" s="585"/>
      <c r="AB9" s="585"/>
      <c r="AC9" s="585"/>
      <c r="AD9" s="585"/>
      <c r="AE9" s="585"/>
      <c r="AF9" s="162"/>
      <c r="AG9" s="585" t="s">
        <v>180</v>
      </c>
      <c r="AH9" s="585"/>
      <c r="AI9" s="585"/>
      <c r="AJ9" s="585"/>
      <c r="AK9" s="585"/>
      <c r="AL9" s="585"/>
      <c r="AM9" s="40"/>
      <c r="AN9" s="585" t="s">
        <v>181</v>
      </c>
      <c r="AO9" s="585"/>
      <c r="AP9" s="585"/>
      <c r="AQ9" s="585"/>
      <c r="AR9" s="585"/>
      <c r="AS9" s="585"/>
      <c r="AT9" s="226"/>
    </row>
    <row r="10" spans="1:242" ht="13.5" customHeight="1" x14ac:dyDescent="0.2">
      <c r="B10" s="24"/>
      <c r="C10" s="122"/>
      <c r="D10" s="122"/>
      <c r="E10" s="125"/>
      <c r="F10" s="125"/>
      <c r="G10" s="125"/>
      <c r="H10" s="125"/>
      <c r="I10" s="125"/>
      <c r="J10" s="125"/>
      <c r="M10" s="585"/>
      <c r="N10" s="585"/>
      <c r="O10" s="585"/>
      <c r="P10" s="585"/>
      <c r="Q10" s="585"/>
      <c r="R10" s="585"/>
      <c r="S10" s="585"/>
      <c r="U10" s="585"/>
      <c r="V10" s="585"/>
      <c r="W10" s="585"/>
      <c r="Y10" s="225"/>
      <c r="Z10" s="585"/>
      <c r="AA10" s="585"/>
      <c r="AB10" s="585"/>
      <c r="AC10" s="585"/>
      <c r="AD10" s="585"/>
      <c r="AE10" s="585"/>
      <c r="AF10" s="40"/>
      <c r="AG10" s="585"/>
      <c r="AH10" s="585"/>
      <c r="AI10" s="585"/>
      <c r="AJ10" s="585"/>
      <c r="AK10" s="585"/>
      <c r="AL10" s="585"/>
      <c r="AM10" s="40"/>
      <c r="AN10" s="585"/>
      <c r="AO10" s="585"/>
      <c r="AP10" s="585"/>
      <c r="AQ10" s="585"/>
      <c r="AR10" s="585"/>
      <c r="AS10" s="585"/>
      <c r="AT10" s="226"/>
    </row>
    <row r="11" spans="1:242" x14ac:dyDescent="0.2">
      <c r="J11" s="78" t="s">
        <v>4</v>
      </c>
      <c r="K11" s="76">
        <v>3.4000000000000002E-2</v>
      </c>
      <c r="Y11" s="225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226"/>
    </row>
    <row r="12" spans="1:242" ht="12.75" customHeight="1" thickBot="1" x14ac:dyDescent="0.25">
      <c r="K12" s="40"/>
      <c r="L12" s="40"/>
      <c r="M12" s="610"/>
      <c r="N12" s="610"/>
      <c r="O12" s="610"/>
      <c r="P12" s="610"/>
      <c r="Q12" s="610"/>
      <c r="R12" s="610"/>
      <c r="Y12" s="225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226"/>
    </row>
    <row r="13" spans="1:242" ht="21.75" customHeight="1" x14ac:dyDescent="0.2">
      <c r="A13" s="599" t="s">
        <v>121</v>
      </c>
      <c r="B13" s="600"/>
      <c r="C13" s="603" t="s">
        <v>73</v>
      </c>
      <c r="D13" s="603" t="s">
        <v>74</v>
      </c>
      <c r="E13" s="605" t="s">
        <v>3</v>
      </c>
      <c r="F13" s="605" t="s">
        <v>82</v>
      </c>
      <c r="G13" s="607" t="s">
        <v>160</v>
      </c>
      <c r="H13" s="608"/>
      <c r="I13" s="608"/>
      <c r="J13" s="609"/>
      <c r="K13" s="592" t="s">
        <v>162</v>
      </c>
      <c r="L13" s="38"/>
      <c r="M13" s="590" t="s">
        <v>69</v>
      </c>
      <c r="N13" s="594"/>
      <c r="O13" s="595" t="s">
        <v>70</v>
      </c>
      <c r="P13" s="596"/>
      <c r="Q13" s="597" t="s">
        <v>71</v>
      </c>
      <c r="R13" s="598"/>
      <c r="S13" s="627" t="s">
        <v>167</v>
      </c>
      <c r="U13" s="586" t="s">
        <v>76</v>
      </c>
      <c r="V13" s="588" t="s">
        <v>77</v>
      </c>
      <c r="W13" s="629" t="s">
        <v>163</v>
      </c>
      <c r="Y13" s="225"/>
      <c r="Z13" s="633" t="s">
        <v>69</v>
      </c>
      <c r="AA13" s="634"/>
      <c r="AB13" s="635" t="s">
        <v>70</v>
      </c>
      <c r="AC13" s="636"/>
      <c r="AD13" s="637" t="s">
        <v>71</v>
      </c>
      <c r="AE13" s="638"/>
      <c r="AF13" s="40"/>
      <c r="AG13" s="590" t="s">
        <v>69</v>
      </c>
      <c r="AH13" s="591"/>
      <c r="AI13" s="595" t="s">
        <v>70</v>
      </c>
      <c r="AJ13" s="596"/>
      <c r="AK13" s="630" t="s">
        <v>71</v>
      </c>
      <c r="AL13" s="598"/>
      <c r="AM13" s="40"/>
      <c r="AN13" s="590" t="s">
        <v>69</v>
      </c>
      <c r="AO13" s="591"/>
      <c r="AP13" s="595" t="s">
        <v>70</v>
      </c>
      <c r="AQ13" s="596"/>
      <c r="AR13" s="630" t="s">
        <v>71</v>
      </c>
      <c r="AS13" s="598"/>
      <c r="AT13" s="226"/>
    </row>
    <row r="14" spans="1:242" s="40" customFormat="1" ht="39" thickBot="1" x14ac:dyDescent="0.25">
      <c r="A14" s="601"/>
      <c r="B14" s="602"/>
      <c r="C14" s="604"/>
      <c r="D14" s="604"/>
      <c r="E14" s="606"/>
      <c r="F14" s="606"/>
      <c r="G14" s="146" t="s">
        <v>118</v>
      </c>
      <c r="H14" s="146" t="s">
        <v>119</v>
      </c>
      <c r="I14" s="147" t="s">
        <v>120</v>
      </c>
      <c r="J14" s="148" t="s">
        <v>161</v>
      </c>
      <c r="K14" s="593"/>
      <c r="L14" s="38"/>
      <c r="M14" s="206" t="s">
        <v>36</v>
      </c>
      <c r="N14" s="208" t="s">
        <v>37</v>
      </c>
      <c r="O14" s="216" t="s">
        <v>36</v>
      </c>
      <c r="P14" s="217" t="s">
        <v>37</v>
      </c>
      <c r="Q14" s="209" t="s">
        <v>36</v>
      </c>
      <c r="R14" s="207" t="s">
        <v>37</v>
      </c>
      <c r="S14" s="628"/>
      <c r="U14" s="587"/>
      <c r="V14" s="589"/>
      <c r="W14" s="629"/>
      <c r="Y14" s="225"/>
      <c r="Z14" s="206" t="s">
        <v>36</v>
      </c>
      <c r="AA14" s="208" t="s">
        <v>37</v>
      </c>
      <c r="AB14" s="216" t="s">
        <v>36</v>
      </c>
      <c r="AC14" s="217" t="s">
        <v>37</v>
      </c>
      <c r="AD14" s="209" t="s">
        <v>36</v>
      </c>
      <c r="AE14" s="207" t="s">
        <v>37</v>
      </c>
      <c r="AG14" s="228" t="s">
        <v>36</v>
      </c>
      <c r="AH14" s="229" t="s">
        <v>37</v>
      </c>
      <c r="AI14" s="230" t="s">
        <v>36</v>
      </c>
      <c r="AJ14" s="231" t="s">
        <v>37</v>
      </c>
      <c r="AK14" s="232" t="s">
        <v>36</v>
      </c>
      <c r="AL14" s="233" t="s">
        <v>37</v>
      </c>
      <c r="AN14" s="631" t="s">
        <v>168</v>
      </c>
      <c r="AO14" s="632"/>
      <c r="AP14" s="641" t="s">
        <v>168</v>
      </c>
      <c r="AQ14" s="642"/>
      <c r="AR14" s="643" t="s">
        <v>169</v>
      </c>
      <c r="AS14" s="644"/>
      <c r="AT14" s="226"/>
    </row>
    <row r="15" spans="1:242" s="40" customFormat="1" ht="12.75" customHeight="1" thickBot="1" x14ac:dyDescent="0.25">
      <c r="A15" s="617" t="s">
        <v>159</v>
      </c>
      <c r="B15" s="620" t="s">
        <v>95</v>
      </c>
      <c r="C15" s="159" t="s">
        <v>136</v>
      </c>
      <c r="D15" s="135" t="s">
        <v>136</v>
      </c>
      <c r="E15" s="136" t="s">
        <v>142</v>
      </c>
      <c r="F15" s="137" t="s">
        <v>122</v>
      </c>
      <c r="G15" s="129">
        <v>1680000</v>
      </c>
      <c r="H15" s="129">
        <v>120000</v>
      </c>
      <c r="I15" s="149">
        <v>109000</v>
      </c>
      <c r="J15" s="152">
        <f>SUM(G15:I15)</f>
        <v>1909000</v>
      </c>
      <c r="K15" s="144">
        <f t="shared" ref="K15:K69" si="0">+J15*(1+$K$11)</f>
        <v>1973906</v>
      </c>
      <c r="L15" s="38"/>
      <c r="M15" s="175">
        <v>0.3</v>
      </c>
      <c r="N15" s="198">
        <f t="shared" ref="N15:N61" si="1">+$K15*M15</f>
        <v>592171.79999999993</v>
      </c>
      <c r="O15" s="175">
        <v>0.25</v>
      </c>
      <c r="P15" s="213">
        <f t="shared" ref="P15:P61" si="2">+$K15*O15</f>
        <v>493476.5</v>
      </c>
      <c r="Q15" s="210">
        <v>0.45</v>
      </c>
      <c r="R15" s="198">
        <f t="shared" ref="R15:R61" si="3">+$K15*Q15</f>
        <v>888257.70000000007</v>
      </c>
      <c r="S15" s="201">
        <f>+M15+O15+Q15</f>
        <v>1</v>
      </c>
      <c r="U15" s="166"/>
      <c r="V15" s="163" t="s">
        <v>11</v>
      </c>
      <c r="W15" s="169">
        <f>SUM(W16,W20)</f>
        <v>5000000</v>
      </c>
      <c r="Y15" s="225"/>
      <c r="Z15" s="218">
        <f t="shared" ref="Z15:AE15" si="4">+M62</f>
        <v>0.3</v>
      </c>
      <c r="AA15" s="220">
        <f t="shared" si="4"/>
        <v>592171.79999999993</v>
      </c>
      <c r="AB15" s="218">
        <f t="shared" si="4"/>
        <v>0.25</v>
      </c>
      <c r="AC15" s="221">
        <f t="shared" si="4"/>
        <v>493476.5</v>
      </c>
      <c r="AD15" s="219">
        <f t="shared" si="4"/>
        <v>0.45</v>
      </c>
      <c r="AE15" s="221">
        <f t="shared" si="4"/>
        <v>888257.70000000007</v>
      </c>
      <c r="AG15" s="240">
        <f>+Z15</f>
        <v>0.3</v>
      </c>
      <c r="AH15" s="234">
        <f>+AG15*W80</f>
        <v>1500000</v>
      </c>
      <c r="AI15" s="241">
        <f>+AB15</f>
        <v>0.25</v>
      </c>
      <c r="AJ15" s="234">
        <f>+AI15*W80</f>
        <v>1250000</v>
      </c>
      <c r="AK15" s="242">
        <f>+AD15</f>
        <v>0.45</v>
      </c>
      <c r="AL15" s="235">
        <f>+AK15*W80</f>
        <v>2250000</v>
      </c>
      <c r="AN15" s="639">
        <f>+AH15+AA15</f>
        <v>2092171.7999999998</v>
      </c>
      <c r="AO15" s="640"/>
      <c r="AP15" s="639">
        <f>+AJ15+AC15+K70</f>
        <v>2009201.058</v>
      </c>
      <c r="AQ15" s="640"/>
      <c r="AR15" s="639">
        <f>+AL15+AE15</f>
        <v>3138257.7</v>
      </c>
      <c r="AS15" s="645"/>
      <c r="AT15" s="226"/>
    </row>
    <row r="16" spans="1:242" s="40" customFormat="1" x14ac:dyDescent="0.2">
      <c r="A16" s="618"/>
      <c r="B16" s="621"/>
      <c r="C16" s="86"/>
      <c r="D16" s="140"/>
      <c r="E16" s="141"/>
      <c r="F16" s="142" t="s">
        <v>122</v>
      </c>
      <c r="G16" s="130">
        <v>0</v>
      </c>
      <c r="H16" s="130">
        <v>0</v>
      </c>
      <c r="I16" s="150">
        <v>0</v>
      </c>
      <c r="J16" s="153">
        <f t="shared" ref="J16:J69" si="5">SUM(G16:I16)</f>
        <v>0</v>
      </c>
      <c r="K16" s="145">
        <f t="shared" si="0"/>
        <v>0</v>
      </c>
      <c r="L16" s="38"/>
      <c r="M16" s="196">
        <v>0</v>
      </c>
      <c r="N16" s="199">
        <f t="shared" si="1"/>
        <v>0</v>
      </c>
      <c r="O16" s="196">
        <v>0</v>
      </c>
      <c r="P16" s="197">
        <f t="shared" si="2"/>
        <v>0</v>
      </c>
      <c r="Q16" s="211">
        <v>0</v>
      </c>
      <c r="R16" s="199">
        <f t="shared" si="3"/>
        <v>0</v>
      </c>
      <c r="S16" s="202">
        <f t="shared" ref="S16:S61" si="6">+M16+O16+Q16</f>
        <v>0</v>
      </c>
      <c r="U16" s="167"/>
      <c r="V16" s="164" t="s">
        <v>12</v>
      </c>
      <c r="W16" s="170">
        <f>SUM(W17:W19)</f>
        <v>5000000</v>
      </c>
      <c r="Y16" s="225"/>
      <c r="AT16" s="226"/>
    </row>
    <row r="17" spans="1:46" s="40" customFormat="1" ht="12.75" customHeight="1" x14ac:dyDescent="0.2">
      <c r="A17" s="618"/>
      <c r="B17" s="621"/>
      <c r="C17" s="86"/>
      <c r="D17" s="140"/>
      <c r="E17" s="141"/>
      <c r="F17" s="142" t="s">
        <v>122</v>
      </c>
      <c r="G17" s="130">
        <v>0</v>
      </c>
      <c r="H17" s="130">
        <v>0</v>
      </c>
      <c r="I17" s="150">
        <v>0</v>
      </c>
      <c r="J17" s="153">
        <f t="shared" si="5"/>
        <v>0</v>
      </c>
      <c r="K17" s="145">
        <f t="shared" si="0"/>
        <v>0</v>
      </c>
      <c r="L17" s="38"/>
      <c r="M17" s="196">
        <v>0</v>
      </c>
      <c r="N17" s="199">
        <f t="shared" si="1"/>
        <v>0</v>
      </c>
      <c r="O17" s="196">
        <v>0</v>
      </c>
      <c r="P17" s="197">
        <f t="shared" si="2"/>
        <v>0</v>
      </c>
      <c r="Q17" s="211">
        <v>0</v>
      </c>
      <c r="R17" s="199">
        <f t="shared" si="3"/>
        <v>0</v>
      </c>
      <c r="S17" s="202">
        <f t="shared" si="6"/>
        <v>0</v>
      </c>
      <c r="U17" s="168">
        <v>53103050000000</v>
      </c>
      <c r="V17" s="165" t="s">
        <v>13</v>
      </c>
      <c r="W17" s="171">
        <v>0</v>
      </c>
      <c r="Y17" s="225"/>
      <c r="AT17" s="226"/>
    </row>
    <row r="18" spans="1:46" s="40" customFormat="1" ht="13.5" customHeight="1" thickBot="1" x14ac:dyDescent="0.25">
      <c r="A18" s="618"/>
      <c r="B18" s="621"/>
      <c r="C18" s="86"/>
      <c r="D18" s="140"/>
      <c r="E18" s="141"/>
      <c r="F18" s="142" t="s">
        <v>122</v>
      </c>
      <c r="G18" s="130">
        <v>0</v>
      </c>
      <c r="H18" s="130">
        <v>0</v>
      </c>
      <c r="I18" s="150">
        <v>0</v>
      </c>
      <c r="J18" s="153">
        <f t="shared" si="5"/>
        <v>0</v>
      </c>
      <c r="K18" s="145">
        <f t="shared" si="0"/>
        <v>0</v>
      </c>
      <c r="L18" s="38"/>
      <c r="M18" s="196">
        <v>0</v>
      </c>
      <c r="N18" s="199">
        <f t="shared" si="1"/>
        <v>0</v>
      </c>
      <c r="O18" s="196">
        <v>0</v>
      </c>
      <c r="P18" s="197">
        <f t="shared" si="2"/>
        <v>0</v>
      </c>
      <c r="Q18" s="211">
        <v>0</v>
      </c>
      <c r="R18" s="199">
        <f t="shared" si="3"/>
        <v>0</v>
      </c>
      <c r="S18" s="202">
        <f t="shared" si="6"/>
        <v>0</v>
      </c>
      <c r="U18" s="168">
        <v>53103060000000</v>
      </c>
      <c r="V18" s="165" t="s">
        <v>14</v>
      </c>
      <c r="W18" s="171">
        <v>5000000</v>
      </c>
      <c r="Y18" s="236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8"/>
    </row>
    <row r="19" spans="1:46" s="40" customFormat="1" x14ac:dyDescent="0.2">
      <c r="A19" s="618"/>
      <c r="B19" s="621"/>
      <c r="C19" s="86"/>
      <c r="D19" s="140"/>
      <c r="E19" s="141"/>
      <c r="F19" s="142" t="s">
        <v>122</v>
      </c>
      <c r="G19" s="130">
        <v>0</v>
      </c>
      <c r="H19" s="130">
        <v>0</v>
      </c>
      <c r="I19" s="150">
        <v>0</v>
      </c>
      <c r="J19" s="153">
        <f t="shared" si="5"/>
        <v>0</v>
      </c>
      <c r="K19" s="145">
        <f t="shared" si="0"/>
        <v>0</v>
      </c>
      <c r="L19" s="38"/>
      <c r="M19" s="196">
        <v>0</v>
      </c>
      <c r="N19" s="199">
        <f t="shared" si="1"/>
        <v>0</v>
      </c>
      <c r="O19" s="196">
        <v>0</v>
      </c>
      <c r="P19" s="197">
        <f t="shared" si="2"/>
        <v>0</v>
      </c>
      <c r="Q19" s="211">
        <v>0</v>
      </c>
      <c r="R19" s="199">
        <f t="shared" si="3"/>
        <v>0</v>
      </c>
      <c r="S19" s="202">
        <f t="shared" si="6"/>
        <v>0</v>
      </c>
      <c r="U19" s="168">
        <v>53103080010000</v>
      </c>
      <c r="V19" s="165" t="s">
        <v>15</v>
      </c>
      <c r="W19" s="171">
        <v>0</v>
      </c>
    </row>
    <row r="20" spans="1:46" s="40" customFormat="1" x14ac:dyDescent="0.2">
      <c r="A20" s="618"/>
      <c r="B20" s="621"/>
      <c r="C20" s="86"/>
      <c r="D20" s="140"/>
      <c r="E20" s="141"/>
      <c r="F20" s="142" t="s">
        <v>122</v>
      </c>
      <c r="G20" s="130">
        <v>0</v>
      </c>
      <c r="H20" s="130">
        <v>0</v>
      </c>
      <c r="I20" s="150">
        <v>0</v>
      </c>
      <c r="J20" s="153">
        <f t="shared" si="5"/>
        <v>0</v>
      </c>
      <c r="K20" s="145">
        <f t="shared" si="0"/>
        <v>0</v>
      </c>
      <c r="L20" s="38"/>
      <c r="M20" s="196">
        <v>0</v>
      </c>
      <c r="N20" s="199">
        <f t="shared" si="1"/>
        <v>0</v>
      </c>
      <c r="O20" s="196">
        <v>0</v>
      </c>
      <c r="P20" s="197">
        <f t="shared" si="2"/>
        <v>0</v>
      </c>
      <c r="Q20" s="211">
        <v>0</v>
      </c>
      <c r="R20" s="199">
        <f t="shared" si="3"/>
        <v>0</v>
      </c>
      <c r="S20" s="202">
        <f t="shared" si="6"/>
        <v>0</v>
      </c>
      <c r="U20" s="167"/>
      <c r="V20" s="164" t="s">
        <v>16</v>
      </c>
      <c r="W20" s="239">
        <f>SUM(W21:W39)</f>
        <v>0</v>
      </c>
    </row>
    <row r="21" spans="1:46" s="40" customFormat="1" x14ac:dyDescent="0.2">
      <c r="A21" s="618"/>
      <c r="B21" s="621"/>
      <c r="C21" s="86"/>
      <c r="D21" s="140"/>
      <c r="E21" s="141"/>
      <c r="F21" s="142" t="s">
        <v>122</v>
      </c>
      <c r="G21" s="130">
        <v>0</v>
      </c>
      <c r="H21" s="130">
        <v>0</v>
      </c>
      <c r="I21" s="150">
        <v>0</v>
      </c>
      <c r="J21" s="153">
        <f t="shared" si="5"/>
        <v>0</v>
      </c>
      <c r="K21" s="145">
        <f t="shared" si="0"/>
        <v>0</v>
      </c>
      <c r="L21" s="38"/>
      <c r="M21" s="196">
        <v>0</v>
      </c>
      <c r="N21" s="199">
        <f t="shared" si="1"/>
        <v>0</v>
      </c>
      <c r="O21" s="196">
        <v>0</v>
      </c>
      <c r="P21" s="197">
        <f t="shared" si="2"/>
        <v>0</v>
      </c>
      <c r="Q21" s="211">
        <v>0</v>
      </c>
      <c r="R21" s="199">
        <f t="shared" si="3"/>
        <v>0</v>
      </c>
      <c r="S21" s="202">
        <f t="shared" si="6"/>
        <v>0</v>
      </c>
      <c r="U21" s="168">
        <v>53201010100000</v>
      </c>
      <c r="V21" s="165" t="s">
        <v>17</v>
      </c>
      <c r="W21" s="171">
        <v>0</v>
      </c>
    </row>
    <row r="22" spans="1:46" s="40" customFormat="1" x14ac:dyDescent="0.2">
      <c r="A22" s="618"/>
      <c r="B22" s="621"/>
      <c r="C22" s="86"/>
      <c r="D22" s="140"/>
      <c r="E22" s="141"/>
      <c r="F22" s="142" t="s">
        <v>122</v>
      </c>
      <c r="G22" s="130">
        <v>0</v>
      </c>
      <c r="H22" s="130">
        <v>0</v>
      </c>
      <c r="I22" s="150">
        <v>0</v>
      </c>
      <c r="J22" s="153">
        <f t="shared" si="5"/>
        <v>0</v>
      </c>
      <c r="K22" s="145">
        <f t="shared" si="0"/>
        <v>0</v>
      </c>
      <c r="L22" s="38"/>
      <c r="M22" s="196">
        <v>0</v>
      </c>
      <c r="N22" s="199">
        <f t="shared" si="1"/>
        <v>0</v>
      </c>
      <c r="O22" s="196">
        <v>0</v>
      </c>
      <c r="P22" s="197">
        <f t="shared" si="2"/>
        <v>0</v>
      </c>
      <c r="Q22" s="211">
        <v>0</v>
      </c>
      <c r="R22" s="199">
        <f t="shared" si="3"/>
        <v>0</v>
      </c>
      <c r="S22" s="202">
        <f t="shared" si="6"/>
        <v>0</v>
      </c>
      <c r="U22" s="168">
        <v>53202010100000</v>
      </c>
      <c r="V22" s="165" t="s">
        <v>18</v>
      </c>
      <c r="W22" s="171">
        <v>0</v>
      </c>
    </row>
    <row r="23" spans="1:46" s="40" customFormat="1" x14ac:dyDescent="0.2">
      <c r="A23" s="618"/>
      <c r="B23" s="621"/>
      <c r="C23" s="86"/>
      <c r="D23" s="140"/>
      <c r="E23" s="141"/>
      <c r="F23" s="142" t="s">
        <v>122</v>
      </c>
      <c r="G23" s="130">
        <v>0</v>
      </c>
      <c r="H23" s="130">
        <v>0</v>
      </c>
      <c r="I23" s="150">
        <v>0</v>
      </c>
      <c r="J23" s="153">
        <f t="shared" si="5"/>
        <v>0</v>
      </c>
      <c r="K23" s="145">
        <f t="shared" si="0"/>
        <v>0</v>
      </c>
      <c r="L23" s="38"/>
      <c r="M23" s="196">
        <v>0</v>
      </c>
      <c r="N23" s="199">
        <f t="shared" si="1"/>
        <v>0</v>
      </c>
      <c r="O23" s="196">
        <v>0</v>
      </c>
      <c r="P23" s="197">
        <f t="shared" si="2"/>
        <v>0</v>
      </c>
      <c r="Q23" s="211">
        <v>0</v>
      </c>
      <c r="R23" s="199">
        <f t="shared" si="3"/>
        <v>0</v>
      </c>
      <c r="S23" s="202">
        <f t="shared" si="6"/>
        <v>0</v>
      </c>
      <c r="U23" s="168">
        <v>53203010100000</v>
      </c>
      <c r="V23" s="165" t="s">
        <v>19</v>
      </c>
      <c r="W23" s="171">
        <v>0</v>
      </c>
    </row>
    <row r="24" spans="1:46" s="40" customFormat="1" ht="13.5" thickBot="1" x14ac:dyDescent="0.25">
      <c r="A24" s="618"/>
      <c r="B24" s="622"/>
      <c r="C24" s="160"/>
      <c r="D24" s="131"/>
      <c r="E24" s="132"/>
      <c r="F24" s="133" t="s">
        <v>122</v>
      </c>
      <c r="G24" s="134">
        <v>0</v>
      </c>
      <c r="H24" s="134">
        <v>0</v>
      </c>
      <c r="I24" s="151">
        <v>0</v>
      </c>
      <c r="J24" s="154">
        <f t="shared" si="5"/>
        <v>0</v>
      </c>
      <c r="K24" s="143">
        <f t="shared" si="0"/>
        <v>0</v>
      </c>
      <c r="L24" s="38"/>
      <c r="M24" s="203">
        <v>0</v>
      </c>
      <c r="N24" s="200">
        <f t="shared" si="1"/>
        <v>0</v>
      </c>
      <c r="O24" s="203">
        <v>0</v>
      </c>
      <c r="P24" s="214">
        <f t="shared" si="2"/>
        <v>0</v>
      </c>
      <c r="Q24" s="212">
        <v>0</v>
      </c>
      <c r="R24" s="200">
        <f t="shared" si="3"/>
        <v>0</v>
      </c>
      <c r="S24" s="204">
        <f t="shared" si="6"/>
        <v>0</v>
      </c>
      <c r="U24" s="168">
        <v>53203030000000</v>
      </c>
      <c r="V24" s="165" t="s">
        <v>20</v>
      </c>
      <c r="W24" s="171">
        <v>0</v>
      </c>
    </row>
    <row r="25" spans="1:46" s="40" customFormat="1" ht="12.75" customHeight="1" x14ac:dyDescent="0.2">
      <c r="A25" s="618"/>
      <c r="B25" s="620" t="s">
        <v>94</v>
      </c>
      <c r="C25" s="159" t="s">
        <v>136</v>
      </c>
      <c r="D25" s="135" t="s">
        <v>136</v>
      </c>
      <c r="E25" s="136" t="s">
        <v>149</v>
      </c>
      <c r="F25" s="137" t="s">
        <v>122</v>
      </c>
      <c r="G25" s="129">
        <v>0</v>
      </c>
      <c r="H25" s="129">
        <v>0</v>
      </c>
      <c r="I25" s="149">
        <v>0</v>
      </c>
      <c r="J25" s="152">
        <f t="shared" si="5"/>
        <v>0</v>
      </c>
      <c r="K25" s="144">
        <f t="shared" si="0"/>
        <v>0</v>
      </c>
      <c r="L25" s="38"/>
      <c r="M25" s="175">
        <v>0</v>
      </c>
      <c r="N25" s="198">
        <f t="shared" si="1"/>
        <v>0</v>
      </c>
      <c r="O25" s="175">
        <v>0</v>
      </c>
      <c r="P25" s="213">
        <f t="shared" si="2"/>
        <v>0</v>
      </c>
      <c r="Q25" s="210">
        <v>0</v>
      </c>
      <c r="R25" s="198">
        <f t="shared" si="3"/>
        <v>0</v>
      </c>
      <c r="S25" s="201">
        <f t="shared" si="6"/>
        <v>0</v>
      </c>
      <c r="U25" s="168">
        <v>53204030000000</v>
      </c>
      <c r="V25" s="165" t="s">
        <v>21</v>
      </c>
      <c r="W25" s="171">
        <v>0</v>
      </c>
      <c r="AG25" s="29"/>
    </row>
    <row r="26" spans="1:46" s="40" customFormat="1" ht="12.75" customHeight="1" x14ac:dyDescent="0.2">
      <c r="A26" s="618"/>
      <c r="B26" s="621"/>
      <c r="C26" s="86"/>
      <c r="D26" s="140"/>
      <c r="E26" s="141"/>
      <c r="F26" s="142" t="s">
        <v>122</v>
      </c>
      <c r="G26" s="130">
        <v>0</v>
      </c>
      <c r="H26" s="130">
        <v>0</v>
      </c>
      <c r="I26" s="150">
        <v>0</v>
      </c>
      <c r="J26" s="153">
        <f t="shared" si="5"/>
        <v>0</v>
      </c>
      <c r="K26" s="145">
        <f t="shared" si="0"/>
        <v>0</v>
      </c>
      <c r="L26" s="38"/>
      <c r="M26" s="196">
        <v>0</v>
      </c>
      <c r="N26" s="199">
        <f t="shared" si="1"/>
        <v>0</v>
      </c>
      <c r="O26" s="196">
        <v>0</v>
      </c>
      <c r="P26" s="197">
        <f t="shared" si="2"/>
        <v>0</v>
      </c>
      <c r="Q26" s="211">
        <v>0</v>
      </c>
      <c r="R26" s="199">
        <f t="shared" si="3"/>
        <v>0</v>
      </c>
      <c r="S26" s="202">
        <f t="shared" si="6"/>
        <v>0</v>
      </c>
      <c r="U26" s="168">
        <v>53204100100001</v>
      </c>
      <c r="V26" s="165" t="s">
        <v>22</v>
      </c>
      <c r="W26" s="171">
        <v>0</v>
      </c>
      <c r="AG26" s="29"/>
    </row>
    <row r="27" spans="1:46" s="40" customFormat="1" ht="12.75" customHeight="1" x14ac:dyDescent="0.2">
      <c r="A27" s="618"/>
      <c r="B27" s="621"/>
      <c r="C27" s="86"/>
      <c r="D27" s="140"/>
      <c r="E27" s="141"/>
      <c r="F27" s="142" t="s">
        <v>122</v>
      </c>
      <c r="G27" s="130">
        <v>0</v>
      </c>
      <c r="H27" s="130">
        <v>0</v>
      </c>
      <c r="I27" s="150">
        <v>0</v>
      </c>
      <c r="J27" s="153">
        <f t="shared" si="5"/>
        <v>0</v>
      </c>
      <c r="K27" s="145">
        <f t="shared" si="0"/>
        <v>0</v>
      </c>
      <c r="L27" s="38"/>
      <c r="M27" s="196">
        <v>0</v>
      </c>
      <c r="N27" s="199">
        <f t="shared" si="1"/>
        <v>0</v>
      </c>
      <c r="O27" s="196">
        <v>0</v>
      </c>
      <c r="P27" s="197">
        <f t="shared" si="2"/>
        <v>0</v>
      </c>
      <c r="Q27" s="211">
        <v>0</v>
      </c>
      <c r="R27" s="199">
        <f t="shared" si="3"/>
        <v>0</v>
      </c>
      <c r="S27" s="202">
        <f t="shared" si="6"/>
        <v>0</v>
      </c>
      <c r="U27" s="168">
        <v>53204130100000</v>
      </c>
      <c r="V27" s="165" t="s">
        <v>23</v>
      </c>
      <c r="W27" s="171">
        <v>0</v>
      </c>
      <c r="AG27" s="29"/>
    </row>
    <row r="28" spans="1:46" s="40" customFormat="1" ht="12.75" customHeight="1" x14ac:dyDescent="0.2">
      <c r="A28" s="618"/>
      <c r="B28" s="621"/>
      <c r="C28" s="86"/>
      <c r="D28" s="140"/>
      <c r="E28" s="141"/>
      <c r="F28" s="142" t="s">
        <v>122</v>
      </c>
      <c r="G28" s="130">
        <v>0</v>
      </c>
      <c r="H28" s="130">
        <v>0</v>
      </c>
      <c r="I28" s="150">
        <v>0</v>
      </c>
      <c r="J28" s="153">
        <f t="shared" si="5"/>
        <v>0</v>
      </c>
      <c r="K28" s="145">
        <f t="shared" si="0"/>
        <v>0</v>
      </c>
      <c r="L28" s="38"/>
      <c r="M28" s="196">
        <v>0</v>
      </c>
      <c r="N28" s="199">
        <f t="shared" si="1"/>
        <v>0</v>
      </c>
      <c r="O28" s="196">
        <v>0</v>
      </c>
      <c r="P28" s="197">
        <f t="shared" si="2"/>
        <v>0</v>
      </c>
      <c r="Q28" s="211">
        <v>0</v>
      </c>
      <c r="R28" s="199">
        <f t="shared" si="3"/>
        <v>0</v>
      </c>
      <c r="S28" s="202">
        <f t="shared" si="6"/>
        <v>0</v>
      </c>
      <c r="U28" s="168">
        <v>53205010100000</v>
      </c>
      <c r="V28" s="165" t="s">
        <v>24</v>
      </c>
      <c r="W28" s="171">
        <v>0</v>
      </c>
      <c r="AG28" s="29"/>
    </row>
    <row r="29" spans="1:46" s="40" customFormat="1" ht="12.75" customHeight="1" x14ac:dyDescent="0.2">
      <c r="A29" s="618"/>
      <c r="B29" s="621"/>
      <c r="C29" s="86"/>
      <c r="D29" s="140"/>
      <c r="E29" s="141"/>
      <c r="F29" s="142" t="s">
        <v>122</v>
      </c>
      <c r="G29" s="130">
        <v>0</v>
      </c>
      <c r="H29" s="130">
        <v>0</v>
      </c>
      <c r="I29" s="150">
        <v>0</v>
      </c>
      <c r="J29" s="153">
        <f t="shared" si="5"/>
        <v>0</v>
      </c>
      <c r="K29" s="145">
        <f t="shared" si="0"/>
        <v>0</v>
      </c>
      <c r="L29" s="38"/>
      <c r="M29" s="196">
        <v>0</v>
      </c>
      <c r="N29" s="199">
        <f t="shared" si="1"/>
        <v>0</v>
      </c>
      <c r="O29" s="196">
        <v>0</v>
      </c>
      <c r="P29" s="197">
        <f t="shared" si="2"/>
        <v>0</v>
      </c>
      <c r="Q29" s="211">
        <v>0</v>
      </c>
      <c r="R29" s="199">
        <f t="shared" si="3"/>
        <v>0</v>
      </c>
      <c r="S29" s="202">
        <f t="shared" si="6"/>
        <v>0</v>
      </c>
      <c r="U29" s="168">
        <v>53205020100000</v>
      </c>
      <c r="V29" s="165" t="s">
        <v>25</v>
      </c>
      <c r="W29" s="171">
        <v>0</v>
      </c>
      <c r="AG29" s="29"/>
    </row>
    <row r="30" spans="1:46" s="40" customFormat="1" ht="12.75" customHeight="1" x14ac:dyDescent="0.2">
      <c r="A30" s="618"/>
      <c r="B30" s="621"/>
      <c r="C30" s="86"/>
      <c r="D30" s="140"/>
      <c r="E30" s="141"/>
      <c r="F30" s="142" t="s">
        <v>122</v>
      </c>
      <c r="G30" s="130">
        <v>0</v>
      </c>
      <c r="H30" s="130">
        <v>0</v>
      </c>
      <c r="I30" s="150">
        <v>0</v>
      </c>
      <c r="J30" s="153">
        <f t="shared" si="5"/>
        <v>0</v>
      </c>
      <c r="K30" s="145">
        <f t="shared" si="0"/>
        <v>0</v>
      </c>
      <c r="L30" s="38"/>
      <c r="M30" s="196">
        <v>0</v>
      </c>
      <c r="N30" s="199">
        <f t="shared" si="1"/>
        <v>0</v>
      </c>
      <c r="O30" s="196">
        <v>0</v>
      </c>
      <c r="P30" s="197">
        <f t="shared" si="2"/>
        <v>0</v>
      </c>
      <c r="Q30" s="211">
        <v>0</v>
      </c>
      <c r="R30" s="199">
        <f t="shared" si="3"/>
        <v>0</v>
      </c>
      <c r="S30" s="202">
        <f t="shared" si="6"/>
        <v>0</v>
      </c>
      <c r="U30" s="168">
        <v>53205030100000</v>
      </c>
      <c r="V30" s="165" t="s">
        <v>26</v>
      </c>
      <c r="W30" s="171">
        <v>0</v>
      </c>
      <c r="AG30" s="29"/>
    </row>
    <row r="31" spans="1:46" s="40" customFormat="1" ht="12.75" customHeight="1" x14ac:dyDescent="0.2">
      <c r="A31" s="618"/>
      <c r="B31" s="621"/>
      <c r="C31" s="86"/>
      <c r="D31" s="140"/>
      <c r="E31" s="141"/>
      <c r="F31" s="142" t="s">
        <v>122</v>
      </c>
      <c r="G31" s="130">
        <v>0</v>
      </c>
      <c r="H31" s="130">
        <v>0</v>
      </c>
      <c r="I31" s="150">
        <v>0</v>
      </c>
      <c r="J31" s="153">
        <f t="shared" si="5"/>
        <v>0</v>
      </c>
      <c r="K31" s="145">
        <f t="shared" si="0"/>
        <v>0</v>
      </c>
      <c r="L31" s="38"/>
      <c r="M31" s="196">
        <v>0</v>
      </c>
      <c r="N31" s="199">
        <f t="shared" si="1"/>
        <v>0</v>
      </c>
      <c r="O31" s="196">
        <v>0</v>
      </c>
      <c r="P31" s="197">
        <f t="shared" si="2"/>
        <v>0</v>
      </c>
      <c r="Q31" s="211">
        <v>0</v>
      </c>
      <c r="R31" s="199">
        <f t="shared" si="3"/>
        <v>0</v>
      </c>
      <c r="S31" s="202">
        <f t="shared" si="6"/>
        <v>0</v>
      </c>
      <c r="U31" s="168">
        <v>53205050100000</v>
      </c>
      <c r="V31" s="165" t="s">
        <v>27</v>
      </c>
      <c r="W31" s="171">
        <v>0</v>
      </c>
      <c r="AG31" s="29"/>
    </row>
    <row r="32" spans="1:46" s="40" customFormat="1" ht="12.75" customHeight="1" x14ac:dyDescent="0.2">
      <c r="A32" s="618"/>
      <c r="B32" s="621"/>
      <c r="C32" s="86"/>
      <c r="D32" s="140"/>
      <c r="E32" s="141"/>
      <c r="F32" s="142" t="s">
        <v>122</v>
      </c>
      <c r="G32" s="130">
        <v>0</v>
      </c>
      <c r="H32" s="130">
        <v>0</v>
      </c>
      <c r="I32" s="150">
        <v>0</v>
      </c>
      <c r="J32" s="153">
        <f t="shared" si="5"/>
        <v>0</v>
      </c>
      <c r="K32" s="145">
        <f t="shared" si="0"/>
        <v>0</v>
      </c>
      <c r="L32" s="38"/>
      <c r="M32" s="196">
        <v>0</v>
      </c>
      <c r="N32" s="199">
        <f t="shared" si="1"/>
        <v>0</v>
      </c>
      <c r="O32" s="196">
        <v>0</v>
      </c>
      <c r="P32" s="197">
        <f t="shared" si="2"/>
        <v>0</v>
      </c>
      <c r="Q32" s="211">
        <v>0</v>
      </c>
      <c r="R32" s="199">
        <f t="shared" si="3"/>
        <v>0</v>
      </c>
      <c r="S32" s="202">
        <f t="shared" si="6"/>
        <v>0</v>
      </c>
      <c r="U32" s="168">
        <v>53205060100000</v>
      </c>
      <c r="V32" s="165" t="s">
        <v>28</v>
      </c>
      <c r="W32" s="171">
        <v>0</v>
      </c>
      <c r="AG32" s="29"/>
    </row>
    <row r="33" spans="1:33" s="40" customFormat="1" ht="12.75" customHeight="1" x14ac:dyDescent="0.2">
      <c r="A33" s="618"/>
      <c r="B33" s="621"/>
      <c r="C33" s="86"/>
      <c r="D33" s="140"/>
      <c r="E33" s="141"/>
      <c r="F33" s="142" t="s">
        <v>122</v>
      </c>
      <c r="G33" s="130">
        <v>0</v>
      </c>
      <c r="H33" s="130">
        <v>0</v>
      </c>
      <c r="I33" s="150">
        <v>0</v>
      </c>
      <c r="J33" s="153">
        <f t="shared" si="5"/>
        <v>0</v>
      </c>
      <c r="K33" s="145">
        <f t="shared" si="0"/>
        <v>0</v>
      </c>
      <c r="L33" s="38"/>
      <c r="M33" s="196">
        <v>0</v>
      </c>
      <c r="N33" s="199">
        <f t="shared" si="1"/>
        <v>0</v>
      </c>
      <c r="O33" s="196">
        <v>0</v>
      </c>
      <c r="P33" s="197">
        <f t="shared" si="2"/>
        <v>0</v>
      </c>
      <c r="Q33" s="211">
        <v>0</v>
      </c>
      <c r="R33" s="199">
        <f t="shared" si="3"/>
        <v>0</v>
      </c>
      <c r="S33" s="202">
        <f t="shared" si="6"/>
        <v>0</v>
      </c>
      <c r="U33" s="168">
        <v>53205070100000</v>
      </c>
      <c r="V33" s="165" t="s">
        <v>29</v>
      </c>
      <c r="W33" s="171">
        <v>0</v>
      </c>
      <c r="AG33" s="29"/>
    </row>
    <row r="34" spans="1:33" s="40" customFormat="1" ht="12.75" customHeight="1" thickBot="1" x14ac:dyDescent="0.25">
      <c r="A34" s="618"/>
      <c r="B34" s="622"/>
      <c r="C34" s="160"/>
      <c r="D34" s="131"/>
      <c r="E34" s="132"/>
      <c r="F34" s="133" t="s">
        <v>122</v>
      </c>
      <c r="G34" s="134">
        <v>0</v>
      </c>
      <c r="H34" s="134">
        <v>0</v>
      </c>
      <c r="I34" s="151">
        <v>0</v>
      </c>
      <c r="J34" s="154">
        <f t="shared" si="5"/>
        <v>0</v>
      </c>
      <c r="K34" s="143">
        <f t="shared" si="0"/>
        <v>0</v>
      </c>
      <c r="L34" s="38"/>
      <c r="M34" s="203">
        <v>0</v>
      </c>
      <c r="N34" s="200">
        <f t="shared" si="1"/>
        <v>0</v>
      </c>
      <c r="O34" s="203">
        <v>0</v>
      </c>
      <c r="P34" s="214">
        <f t="shared" si="2"/>
        <v>0</v>
      </c>
      <c r="Q34" s="212">
        <v>0</v>
      </c>
      <c r="R34" s="200">
        <f t="shared" si="3"/>
        <v>0</v>
      </c>
      <c r="S34" s="204">
        <f t="shared" si="6"/>
        <v>0</v>
      </c>
      <c r="U34" s="168">
        <v>53208010100000</v>
      </c>
      <c r="V34" s="165" t="s">
        <v>30</v>
      </c>
      <c r="W34" s="171">
        <v>0</v>
      </c>
      <c r="AG34" s="29"/>
    </row>
    <row r="35" spans="1:33" s="40" customFormat="1" ht="12.75" customHeight="1" x14ac:dyDescent="0.2">
      <c r="A35" s="618"/>
      <c r="B35" s="620" t="s">
        <v>93</v>
      </c>
      <c r="C35" s="159" t="s">
        <v>136</v>
      </c>
      <c r="D35" s="135" t="s">
        <v>136</v>
      </c>
      <c r="E35" s="136" t="s">
        <v>148</v>
      </c>
      <c r="F35" s="137" t="s">
        <v>122</v>
      </c>
      <c r="G35" s="129">
        <v>0</v>
      </c>
      <c r="H35" s="129">
        <v>0</v>
      </c>
      <c r="I35" s="149">
        <v>0</v>
      </c>
      <c r="J35" s="152">
        <f t="shared" si="5"/>
        <v>0</v>
      </c>
      <c r="K35" s="144">
        <f t="shared" si="0"/>
        <v>0</v>
      </c>
      <c r="L35" s="38"/>
      <c r="M35" s="175">
        <v>0</v>
      </c>
      <c r="N35" s="198">
        <f t="shared" si="1"/>
        <v>0</v>
      </c>
      <c r="O35" s="175">
        <v>0.35</v>
      </c>
      <c r="P35" s="213">
        <f t="shared" si="2"/>
        <v>0</v>
      </c>
      <c r="Q35" s="210">
        <v>0</v>
      </c>
      <c r="R35" s="198">
        <f t="shared" si="3"/>
        <v>0</v>
      </c>
      <c r="S35" s="201">
        <f t="shared" si="6"/>
        <v>0.35</v>
      </c>
      <c r="U35" s="168">
        <v>53208070100001</v>
      </c>
      <c r="V35" s="165" t="s">
        <v>31</v>
      </c>
      <c r="W35" s="171">
        <v>0</v>
      </c>
      <c r="AG35" s="29"/>
    </row>
    <row r="36" spans="1:33" s="40" customFormat="1" ht="12.75" customHeight="1" x14ac:dyDescent="0.2">
      <c r="A36" s="618"/>
      <c r="B36" s="621"/>
      <c r="C36" s="86"/>
      <c r="D36" s="140"/>
      <c r="E36" s="141"/>
      <c r="F36" s="142" t="s">
        <v>122</v>
      </c>
      <c r="G36" s="130">
        <v>0</v>
      </c>
      <c r="H36" s="130">
        <v>0</v>
      </c>
      <c r="I36" s="150">
        <v>0</v>
      </c>
      <c r="J36" s="153">
        <f t="shared" si="5"/>
        <v>0</v>
      </c>
      <c r="K36" s="145">
        <f t="shared" si="0"/>
        <v>0</v>
      </c>
      <c r="L36" s="38"/>
      <c r="M36" s="196">
        <v>0</v>
      </c>
      <c r="N36" s="199">
        <f t="shared" si="1"/>
        <v>0</v>
      </c>
      <c r="O36" s="196">
        <v>0</v>
      </c>
      <c r="P36" s="197">
        <f t="shared" si="2"/>
        <v>0</v>
      </c>
      <c r="Q36" s="211">
        <v>0</v>
      </c>
      <c r="R36" s="199">
        <f t="shared" si="3"/>
        <v>0</v>
      </c>
      <c r="S36" s="202">
        <f t="shared" si="6"/>
        <v>0</v>
      </c>
      <c r="U36" s="168">
        <v>53208100100001</v>
      </c>
      <c r="V36" s="165" t="s">
        <v>138</v>
      </c>
      <c r="W36" s="171">
        <v>0</v>
      </c>
      <c r="AG36" s="29"/>
    </row>
    <row r="37" spans="1:33" s="40" customFormat="1" ht="12.75" customHeight="1" x14ac:dyDescent="0.2">
      <c r="A37" s="618"/>
      <c r="B37" s="621"/>
      <c r="C37" s="86"/>
      <c r="D37" s="140"/>
      <c r="E37" s="141"/>
      <c r="F37" s="142" t="s">
        <v>122</v>
      </c>
      <c r="G37" s="130">
        <v>0</v>
      </c>
      <c r="H37" s="130">
        <v>0</v>
      </c>
      <c r="I37" s="150">
        <v>0</v>
      </c>
      <c r="J37" s="153">
        <f t="shared" si="5"/>
        <v>0</v>
      </c>
      <c r="K37" s="145">
        <f t="shared" si="0"/>
        <v>0</v>
      </c>
      <c r="L37" s="38"/>
      <c r="M37" s="196">
        <v>0</v>
      </c>
      <c r="N37" s="199">
        <f t="shared" si="1"/>
        <v>0</v>
      </c>
      <c r="O37" s="196">
        <v>0</v>
      </c>
      <c r="P37" s="197">
        <f t="shared" si="2"/>
        <v>0</v>
      </c>
      <c r="Q37" s="211">
        <v>0</v>
      </c>
      <c r="R37" s="199">
        <f t="shared" si="3"/>
        <v>0</v>
      </c>
      <c r="S37" s="202">
        <f t="shared" si="6"/>
        <v>0</v>
      </c>
      <c r="U37" s="168">
        <v>53211030000000</v>
      </c>
      <c r="V37" s="165" t="s">
        <v>32</v>
      </c>
      <c r="W37" s="171">
        <v>0</v>
      </c>
      <c r="AG37" s="29"/>
    </row>
    <row r="38" spans="1:33" s="40" customFormat="1" ht="12.75" customHeight="1" x14ac:dyDescent="0.2">
      <c r="A38" s="618"/>
      <c r="B38" s="621"/>
      <c r="C38" s="86"/>
      <c r="D38" s="140"/>
      <c r="E38" s="141"/>
      <c r="F38" s="142" t="s">
        <v>122</v>
      </c>
      <c r="G38" s="130">
        <v>0</v>
      </c>
      <c r="H38" s="130">
        <v>0</v>
      </c>
      <c r="I38" s="150">
        <v>0</v>
      </c>
      <c r="J38" s="153">
        <f t="shared" si="5"/>
        <v>0</v>
      </c>
      <c r="K38" s="145">
        <f t="shared" si="0"/>
        <v>0</v>
      </c>
      <c r="L38" s="38"/>
      <c r="M38" s="196">
        <v>0</v>
      </c>
      <c r="N38" s="199">
        <f t="shared" si="1"/>
        <v>0</v>
      </c>
      <c r="O38" s="196">
        <v>0</v>
      </c>
      <c r="P38" s="197">
        <f t="shared" si="2"/>
        <v>0</v>
      </c>
      <c r="Q38" s="211">
        <v>0</v>
      </c>
      <c r="R38" s="199">
        <f t="shared" si="3"/>
        <v>0</v>
      </c>
      <c r="S38" s="202">
        <f t="shared" si="6"/>
        <v>0</v>
      </c>
      <c r="U38" s="168">
        <v>53212020100000</v>
      </c>
      <c r="V38" s="165" t="s">
        <v>100</v>
      </c>
      <c r="W38" s="171">
        <v>0</v>
      </c>
      <c r="AG38" s="29"/>
    </row>
    <row r="39" spans="1:33" s="40" customFormat="1" ht="12.75" customHeight="1" thickBot="1" x14ac:dyDescent="0.25">
      <c r="A39" s="618"/>
      <c r="B39" s="622"/>
      <c r="C39" s="160"/>
      <c r="D39" s="131"/>
      <c r="E39" s="132"/>
      <c r="F39" s="133" t="s">
        <v>122</v>
      </c>
      <c r="G39" s="134">
        <v>0</v>
      </c>
      <c r="H39" s="134">
        <v>0</v>
      </c>
      <c r="I39" s="151">
        <v>0</v>
      </c>
      <c r="J39" s="154">
        <f t="shared" si="5"/>
        <v>0</v>
      </c>
      <c r="K39" s="143">
        <f t="shared" si="0"/>
        <v>0</v>
      </c>
      <c r="L39" s="38"/>
      <c r="M39" s="203">
        <v>0</v>
      </c>
      <c r="N39" s="200">
        <f t="shared" si="1"/>
        <v>0</v>
      </c>
      <c r="O39" s="203">
        <v>0</v>
      </c>
      <c r="P39" s="214">
        <f t="shared" si="2"/>
        <v>0</v>
      </c>
      <c r="Q39" s="212">
        <v>0</v>
      </c>
      <c r="R39" s="200">
        <f t="shared" si="3"/>
        <v>0</v>
      </c>
      <c r="S39" s="204">
        <f t="shared" si="6"/>
        <v>0</v>
      </c>
      <c r="U39" s="168">
        <v>53214020000000</v>
      </c>
      <c r="V39" s="165" t="s">
        <v>33</v>
      </c>
      <c r="W39" s="171">
        <v>0</v>
      </c>
      <c r="AG39" s="29"/>
    </row>
    <row r="40" spans="1:33" s="40" customFormat="1" ht="12.75" customHeight="1" x14ac:dyDescent="0.2">
      <c r="A40" s="618"/>
      <c r="B40" s="623" t="s">
        <v>123</v>
      </c>
      <c r="C40" s="161" t="s">
        <v>136</v>
      </c>
      <c r="D40" s="126" t="s">
        <v>136</v>
      </c>
      <c r="E40" s="127"/>
      <c r="F40" s="128" t="s">
        <v>122</v>
      </c>
      <c r="G40" s="129">
        <v>0</v>
      </c>
      <c r="H40" s="129">
        <v>0</v>
      </c>
      <c r="I40" s="149">
        <v>0</v>
      </c>
      <c r="J40" s="155">
        <f t="shared" ref="J40:J61" si="7">SUM(G40:I40)</f>
        <v>0</v>
      </c>
      <c r="K40" s="157">
        <f t="shared" si="0"/>
        <v>0</v>
      </c>
      <c r="L40" s="38"/>
      <c r="M40" s="175">
        <v>0</v>
      </c>
      <c r="N40" s="198">
        <f t="shared" si="1"/>
        <v>0</v>
      </c>
      <c r="O40" s="175">
        <v>0</v>
      </c>
      <c r="P40" s="213">
        <f t="shared" si="2"/>
        <v>0</v>
      </c>
      <c r="Q40" s="210">
        <v>0</v>
      </c>
      <c r="R40" s="198">
        <f t="shared" si="3"/>
        <v>0</v>
      </c>
      <c r="S40" s="201">
        <f t="shared" si="6"/>
        <v>0</v>
      </c>
      <c r="U40" s="166"/>
      <c r="V40" s="163" t="s">
        <v>34</v>
      </c>
      <c r="W40" s="169">
        <f>SUM(W41,W46,W49,W60,W70,W78)</f>
        <v>0</v>
      </c>
      <c r="AG40" s="29"/>
    </row>
    <row r="41" spans="1:33" s="40" customFormat="1" ht="12.75" customHeight="1" x14ac:dyDescent="0.2">
      <c r="A41" s="618"/>
      <c r="B41" s="624"/>
      <c r="C41" s="87"/>
      <c r="D41" s="89"/>
      <c r="E41" s="90"/>
      <c r="F41" s="104" t="s">
        <v>122</v>
      </c>
      <c r="G41" s="130">
        <v>0</v>
      </c>
      <c r="H41" s="130">
        <v>0</v>
      </c>
      <c r="I41" s="150">
        <v>0</v>
      </c>
      <c r="J41" s="156">
        <f t="shared" ref="J41:J48" si="8">SUM(G41:I41)</f>
        <v>0</v>
      </c>
      <c r="K41" s="158">
        <f t="shared" si="0"/>
        <v>0</v>
      </c>
      <c r="L41" s="38"/>
      <c r="M41" s="196">
        <v>0</v>
      </c>
      <c r="N41" s="199">
        <f t="shared" si="1"/>
        <v>0</v>
      </c>
      <c r="O41" s="196">
        <v>0</v>
      </c>
      <c r="P41" s="197">
        <f t="shared" si="2"/>
        <v>0</v>
      </c>
      <c r="Q41" s="211">
        <v>0</v>
      </c>
      <c r="R41" s="199">
        <f t="shared" si="3"/>
        <v>0</v>
      </c>
      <c r="S41" s="202">
        <f t="shared" si="6"/>
        <v>0</v>
      </c>
      <c r="U41" s="167"/>
      <c r="V41" s="164" t="s">
        <v>35</v>
      </c>
      <c r="W41" s="170">
        <f>SUM(W42:W45)</f>
        <v>0</v>
      </c>
      <c r="AG41" s="29"/>
    </row>
    <row r="42" spans="1:33" s="40" customFormat="1" ht="12.75" customHeight="1" x14ac:dyDescent="0.2">
      <c r="A42" s="618"/>
      <c r="B42" s="624"/>
      <c r="C42" s="87"/>
      <c r="D42" s="89"/>
      <c r="E42" s="90"/>
      <c r="F42" s="104" t="s">
        <v>122</v>
      </c>
      <c r="G42" s="130">
        <v>0</v>
      </c>
      <c r="H42" s="130">
        <v>0</v>
      </c>
      <c r="I42" s="150">
        <v>0</v>
      </c>
      <c r="J42" s="156">
        <f t="shared" si="8"/>
        <v>0</v>
      </c>
      <c r="K42" s="158">
        <f t="shared" si="0"/>
        <v>0</v>
      </c>
      <c r="L42" s="38"/>
      <c r="M42" s="196">
        <v>0</v>
      </c>
      <c r="N42" s="199">
        <f t="shared" si="1"/>
        <v>0</v>
      </c>
      <c r="O42" s="196">
        <v>0</v>
      </c>
      <c r="P42" s="197">
        <f t="shared" si="2"/>
        <v>0</v>
      </c>
      <c r="Q42" s="211">
        <v>0</v>
      </c>
      <c r="R42" s="199">
        <f t="shared" si="3"/>
        <v>0</v>
      </c>
      <c r="S42" s="202">
        <f t="shared" si="6"/>
        <v>0</v>
      </c>
      <c r="U42" s="168">
        <v>53202020100000</v>
      </c>
      <c r="V42" s="165" t="s">
        <v>39</v>
      </c>
      <c r="W42" s="171">
        <v>0</v>
      </c>
      <c r="AG42" s="29"/>
    </row>
    <row r="43" spans="1:33" s="40" customFormat="1" ht="12.75" customHeight="1" x14ac:dyDescent="0.2">
      <c r="A43" s="618"/>
      <c r="B43" s="624"/>
      <c r="C43" s="87"/>
      <c r="D43" s="89"/>
      <c r="E43" s="90"/>
      <c r="F43" s="104" t="s">
        <v>122</v>
      </c>
      <c r="G43" s="130">
        <v>0</v>
      </c>
      <c r="H43" s="130">
        <v>0</v>
      </c>
      <c r="I43" s="150">
        <v>0</v>
      </c>
      <c r="J43" s="156">
        <f t="shared" si="8"/>
        <v>0</v>
      </c>
      <c r="K43" s="158">
        <f t="shared" si="0"/>
        <v>0</v>
      </c>
      <c r="L43" s="38"/>
      <c r="M43" s="196">
        <v>0</v>
      </c>
      <c r="N43" s="199">
        <f t="shared" si="1"/>
        <v>0</v>
      </c>
      <c r="O43" s="196">
        <v>0</v>
      </c>
      <c r="P43" s="197">
        <f t="shared" si="2"/>
        <v>0</v>
      </c>
      <c r="Q43" s="211">
        <v>0</v>
      </c>
      <c r="R43" s="199">
        <f t="shared" si="3"/>
        <v>0</v>
      </c>
      <c r="S43" s="202">
        <f t="shared" si="6"/>
        <v>0</v>
      </c>
      <c r="U43" s="168">
        <v>53202030000000</v>
      </c>
      <c r="V43" s="165" t="s">
        <v>40</v>
      </c>
      <c r="W43" s="171">
        <v>0</v>
      </c>
      <c r="AG43" s="29"/>
    </row>
    <row r="44" spans="1:33" s="40" customFormat="1" ht="12.75" customHeight="1" x14ac:dyDescent="0.2">
      <c r="A44" s="618"/>
      <c r="B44" s="624"/>
      <c r="C44" s="87"/>
      <c r="D44" s="89"/>
      <c r="E44" s="90"/>
      <c r="F44" s="104" t="s">
        <v>122</v>
      </c>
      <c r="G44" s="130">
        <v>0</v>
      </c>
      <c r="H44" s="130">
        <v>0</v>
      </c>
      <c r="I44" s="150">
        <v>0</v>
      </c>
      <c r="J44" s="156">
        <f t="shared" si="8"/>
        <v>0</v>
      </c>
      <c r="K44" s="158">
        <f t="shared" si="0"/>
        <v>0</v>
      </c>
      <c r="L44" s="38"/>
      <c r="M44" s="196">
        <v>0</v>
      </c>
      <c r="N44" s="199">
        <f t="shared" si="1"/>
        <v>0</v>
      </c>
      <c r="O44" s="196">
        <v>0</v>
      </c>
      <c r="P44" s="197">
        <f t="shared" si="2"/>
        <v>0</v>
      </c>
      <c r="Q44" s="211">
        <v>0</v>
      </c>
      <c r="R44" s="199">
        <f t="shared" si="3"/>
        <v>0</v>
      </c>
      <c r="S44" s="202">
        <f t="shared" si="6"/>
        <v>0</v>
      </c>
      <c r="U44" s="168">
        <v>53211020000000</v>
      </c>
      <c r="V44" s="165" t="s">
        <v>41</v>
      </c>
      <c r="W44" s="171">
        <v>0</v>
      </c>
      <c r="AG44" s="29"/>
    </row>
    <row r="45" spans="1:33" s="40" customFormat="1" ht="12.75" customHeight="1" x14ac:dyDescent="0.2">
      <c r="A45" s="618"/>
      <c r="B45" s="624"/>
      <c r="C45" s="87"/>
      <c r="D45" s="89"/>
      <c r="E45" s="90"/>
      <c r="F45" s="104" t="s">
        <v>122</v>
      </c>
      <c r="G45" s="130">
        <v>0</v>
      </c>
      <c r="H45" s="130">
        <v>0</v>
      </c>
      <c r="I45" s="150">
        <v>0</v>
      </c>
      <c r="J45" s="156">
        <f t="shared" si="8"/>
        <v>0</v>
      </c>
      <c r="K45" s="158">
        <f t="shared" si="0"/>
        <v>0</v>
      </c>
      <c r="L45" s="38"/>
      <c r="M45" s="196">
        <v>0</v>
      </c>
      <c r="N45" s="199">
        <f t="shared" si="1"/>
        <v>0</v>
      </c>
      <c r="O45" s="196">
        <v>0</v>
      </c>
      <c r="P45" s="197">
        <f t="shared" si="2"/>
        <v>0</v>
      </c>
      <c r="Q45" s="211">
        <v>0</v>
      </c>
      <c r="R45" s="199">
        <f t="shared" si="3"/>
        <v>0</v>
      </c>
      <c r="S45" s="202">
        <f t="shared" si="6"/>
        <v>0</v>
      </c>
      <c r="U45" s="168">
        <v>53101004030000</v>
      </c>
      <c r="V45" s="165" t="s">
        <v>38</v>
      </c>
      <c r="W45" s="171">
        <v>0</v>
      </c>
      <c r="AG45" s="29"/>
    </row>
    <row r="46" spans="1:33" s="40" customFormat="1" ht="12.75" customHeight="1" x14ac:dyDescent="0.2">
      <c r="A46" s="618"/>
      <c r="B46" s="624"/>
      <c r="C46" s="87"/>
      <c r="D46" s="89"/>
      <c r="E46" s="90"/>
      <c r="F46" s="104" t="s">
        <v>122</v>
      </c>
      <c r="G46" s="130">
        <v>0</v>
      </c>
      <c r="H46" s="130">
        <v>0</v>
      </c>
      <c r="I46" s="150">
        <v>0</v>
      </c>
      <c r="J46" s="156">
        <f t="shared" si="8"/>
        <v>0</v>
      </c>
      <c r="K46" s="158">
        <f t="shared" si="0"/>
        <v>0</v>
      </c>
      <c r="L46" s="38"/>
      <c r="M46" s="196">
        <v>0</v>
      </c>
      <c r="N46" s="199">
        <f t="shared" si="1"/>
        <v>0</v>
      </c>
      <c r="O46" s="196">
        <v>0</v>
      </c>
      <c r="P46" s="197">
        <f t="shared" si="2"/>
        <v>0</v>
      </c>
      <c r="Q46" s="211">
        <v>0</v>
      </c>
      <c r="R46" s="199">
        <f t="shared" si="3"/>
        <v>0</v>
      </c>
      <c r="S46" s="202">
        <f t="shared" si="6"/>
        <v>0</v>
      </c>
      <c r="U46" s="167"/>
      <c r="V46" s="164" t="s">
        <v>42</v>
      </c>
      <c r="W46" s="170">
        <f>SUM(W47:W48)</f>
        <v>0</v>
      </c>
      <c r="AG46" s="29"/>
    </row>
    <row r="47" spans="1:33" s="40" customFormat="1" ht="12.75" customHeight="1" x14ac:dyDescent="0.2">
      <c r="A47" s="618"/>
      <c r="B47" s="624"/>
      <c r="C47" s="87"/>
      <c r="D47" s="89"/>
      <c r="E47" s="90"/>
      <c r="F47" s="104" t="s">
        <v>122</v>
      </c>
      <c r="G47" s="130">
        <v>0</v>
      </c>
      <c r="H47" s="130">
        <v>0</v>
      </c>
      <c r="I47" s="150">
        <v>0</v>
      </c>
      <c r="J47" s="156">
        <f t="shared" si="8"/>
        <v>0</v>
      </c>
      <c r="K47" s="158">
        <f t="shared" si="0"/>
        <v>0</v>
      </c>
      <c r="L47" s="38"/>
      <c r="M47" s="196">
        <v>0</v>
      </c>
      <c r="N47" s="199">
        <f t="shared" si="1"/>
        <v>0</v>
      </c>
      <c r="O47" s="196">
        <v>0</v>
      </c>
      <c r="P47" s="197">
        <f t="shared" si="2"/>
        <v>0</v>
      </c>
      <c r="Q47" s="211">
        <v>0</v>
      </c>
      <c r="R47" s="199">
        <f t="shared" si="3"/>
        <v>0</v>
      </c>
      <c r="S47" s="202">
        <f t="shared" si="6"/>
        <v>0</v>
      </c>
      <c r="U47" s="168">
        <v>53205080000000</v>
      </c>
      <c r="V47" s="165" t="s">
        <v>43</v>
      </c>
      <c r="W47" s="171">
        <v>0</v>
      </c>
      <c r="AG47" s="29"/>
    </row>
    <row r="48" spans="1:33" s="40" customFormat="1" ht="12.75" customHeight="1" x14ac:dyDescent="0.2">
      <c r="A48" s="618"/>
      <c r="B48" s="624"/>
      <c r="C48" s="87"/>
      <c r="D48" s="89"/>
      <c r="E48" s="90"/>
      <c r="F48" s="104" t="s">
        <v>122</v>
      </c>
      <c r="G48" s="130">
        <v>0</v>
      </c>
      <c r="H48" s="130">
        <v>0</v>
      </c>
      <c r="I48" s="150">
        <v>0</v>
      </c>
      <c r="J48" s="156">
        <f t="shared" si="8"/>
        <v>0</v>
      </c>
      <c r="K48" s="158">
        <f t="shared" si="0"/>
        <v>0</v>
      </c>
      <c r="L48" s="38"/>
      <c r="M48" s="196">
        <v>0</v>
      </c>
      <c r="N48" s="199">
        <f t="shared" si="1"/>
        <v>0</v>
      </c>
      <c r="O48" s="196">
        <v>0</v>
      </c>
      <c r="P48" s="197">
        <f t="shared" si="2"/>
        <v>0</v>
      </c>
      <c r="Q48" s="211">
        <v>0</v>
      </c>
      <c r="R48" s="199">
        <f t="shared" si="3"/>
        <v>0</v>
      </c>
      <c r="S48" s="202">
        <f t="shared" si="6"/>
        <v>0</v>
      </c>
      <c r="U48" s="168">
        <v>53205990000000</v>
      </c>
      <c r="V48" s="165" t="s">
        <v>44</v>
      </c>
      <c r="W48" s="171">
        <v>0</v>
      </c>
      <c r="AG48" s="29"/>
    </row>
    <row r="49" spans="1:33" s="40" customFormat="1" ht="12.75" customHeight="1" x14ac:dyDescent="0.2">
      <c r="A49" s="618"/>
      <c r="B49" s="625"/>
      <c r="C49" s="87"/>
      <c r="D49" s="89"/>
      <c r="E49" s="90"/>
      <c r="F49" s="104" t="s">
        <v>122</v>
      </c>
      <c r="G49" s="130">
        <v>0</v>
      </c>
      <c r="H49" s="130">
        <v>0</v>
      </c>
      <c r="I49" s="150">
        <v>0</v>
      </c>
      <c r="J49" s="156">
        <f t="shared" si="7"/>
        <v>0</v>
      </c>
      <c r="K49" s="158">
        <f t="shared" si="0"/>
        <v>0</v>
      </c>
      <c r="L49" s="38"/>
      <c r="M49" s="196">
        <v>0</v>
      </c>
      <c r="N49" s="199">
        <f t="shared" si="1"/>
        <v>0</v>
      </c>
      <c r="O49" s="196">
        <v>0</v>
      </c>
      <c r="P49" s="197">
        <f t="shared" si="2"/>
        <v>0</v>
      </c>
      <c r="Q49" s="211">
        <v>0</v>
      </c>
      <c r="R49" s="199">
        <f t="shared" si="3"/>
        <v>0</v>
      </c>
      <c r="S49" s="202">
        <f t="shared" si="6"/>
        <v>0</v>
      </c>
      <c r="U49" s="167"/>
      <c r="V49" s="164" t="s">
        <v>45</v>
      </c>
      <c r="W49" s="170">
        <f>SUM(W50:W59)</f>
        <v>0</v>
      </c>
      <c r="AG49" s="29"/>
    </row>
    <row r="50" spans="1:33" s="40" customFormat="1" ht="12.75" customHeight="1" x14ac:dyDescent="0.2">
      <c r="A50" s="618"/>
      <c r="B50" s="624"/>
      <c r="C50" s="87"/>
      <c r="D50" s="89"/>
      <c r="E50" s="90"/>
      <c r="F50" s="104" t="s">
        <v>122</v>
      </c>
      <c r="G50" s="130">
        <v>0</v>
      </c>
      <c r="H50" s="130">
        <v>0</v>
      </c>
      <c r="I50" s="150">
        <v>0</v>
      </c>
      <c r="J50" s="156">
        <f t="shared" ref="J50:J53" si="9">SUM(G50:I50)</f>
        <v>0</v>
      </c>
      <c r="K50" s="158">
        <f t="shared" si="0"/>
        <v>0</v>
      </c>
      <c r="L50" s="38"/>
      <c r="M50" s="196">
        <v>0</v>
      </c>
      <c r="N50" s="199">
        <f t="shared" si="1"/>
        <v>0</v>
      </c>
      <c r="O50" s="196">
        <v>0</v>
      </c>
      <c r="P50" s="197">
        <f t="shared" si="2"/>
        <v>0</v>
      </c>
      <c r="Q50" s="211">
        <v>0</v>
      </c>
      <c r="R50" s="199">
        <f t="shared" si="3"/>
        <v>0</v>
      </c>
      <c r="S50" s="202">
        <f t="shared" si="6"/>
        <v>0</v>
      </c>
      <c r="U50" s="168">
        <v>53203010200000</v>
      </c>
      <c r="V50" s="165" t="s">
        <v>46</v>
      </c>
      <c r="W50" s="171">
        <v>0</v>
      </c>
      <c r="AG50" s="29"/>
    </row>
    <row r="51" spans="1:33" s="40" customFormat="1" ht="12.75" customHeight="1" x14ac:dyDescent="0.2">
      <c r="A51" s="618"/>
      <c r="B51" s="624"/>
      <c r="C51" s="87"/>
      <c r="D51" s="89"/>
      <c r="E51" s="90"/>
      <c r="F51" s="104" t="s">
        <v>122</v>
      </c>
      <c r="G51" s="130">
        <v>0</v>
      </c>
      <c r="H51" s="130">
        <v>0</v>
      </c>
      <c r="I51" s="150">
        <v>0</v>
      </c>
      <c r="J51" s="156">
        <f t="shared" si="9"/>
        <v>0</v>
      </c>
      <c r="K51" s="158">
        <f t="shared" si="0"/>
        <v>0</v>
      </c>
      <c r="L51" s="38"/>
      <c r="M51" s="196">
        <v>0</v>
      </c>
      <c r="N51" s="199">
        <f t="shared" si="1"/>
        <v>0</v>
      </c>
      <c r="O51" s="196">
        <v>0</v>
      </c>
      <c r="P51" s="197">
        <f t="shared" si="2"/>
        <v>0</v>
      </c>
      <c r="Q51" s="211">
        <v>0</v>
      </c>
      <c r="R51" s="199">
        <f t="shared" si="3"/>
        <v>0</v>
      </c>
      <c r="S51" s="202">
        <f t="shared" si="6"/>
        <v>0</v>
      </c>
      <c r="U51" s="168">
        <v>53204010000000</v>
      </c>
      <c r="V51" s="165" t="s">
        <v>47</v>
      </c>
      <c r="W51" s="171">
        <v>0</v>
      </c>
      <c r="AG51" s="29"/>
    </row>
    <row r="52" spans="1:33" s="40" customFormat="1" ht="12.75" customHeight="1" x14ac:dyDescent="0.2">
      <c r="A52" s="618"/>
      <c r="B52" s="624"/>
      <c r="C52" s="87"/>
      <c r="D52" s="89"/>
      <c r="E52" s="90"/>
      <c r="F52" s="104" t="s">
        <v>122</v>
      </c>
      <c r="G52" s="130">
        <v>0</v>
      </c>
      <c r="H52" s="130">
        <v>0</v>
      </c>
      <c r="I52" s="150">
        <v>0</v>
      </c>
      <c r="J52" s="156">
        <f t="shared" si="9"/>
        <v>0</v>
      </c>
      <c r="K52" s="158">
        <f t="shared" si="0"/>
        <v>0</v>
      </c>
      <c r="L52" s="38"/>
      <c r="M52" s="196">
        <v>0</v>
      </c>
      <c r="N52" s="199">
        <f t="shared" si="1"/>
        <v>0</v>
      </c>
      <c r="O52" s="196">
        <v>0</v>
      </c>
      <c r="P52" s="197">
        <f t="shared" si="2"/>
        <v>0</v>
      </c>
      <c r="Q52" s="211">
        <v>0</v>
      </c>
      <c r="R52" s="199">
        <f t="shared" si="3"/>
        <v>0</v>
      </c>
      <c r="S52" s="202">
        <f t="shared" si="6"/>
        <v>0</v>
      </c>
      <c r="U52" s="168">
        <v>53204040200000</v>
      </c>
      <c r="V52" s="165" t="s">
        <v>48</v>
      </c>
      <c r="W52" s="171">
        <v>0</v>
      </c>
      <c r="AG52" s="29"/>
    </row>
    <row r="53" spans="1:33" s="40" customFormat="1" ht="12.75" customHeight="1" x14ac:dyDescent="0.2">
      <c r="A53" s="618"/>
      <c r="B53" s="624"/>
      <c r="C53" s="87"/>
      <c r="D53" s="89"/>
      <c r="E53" s="90"/>
      <c r="F53" s="104" t="s">
        <v>122</v>
      </c>
      <c r="G53" s="130">
        <v>0</v>
      </c>
      <c r="H53" s="130">
        <v>0</v>
      </c>
      <c r="I53" s="150">
        <v>0</v>
      </c>
      <c r="J53" s="156">
        <f t="shared" si="9"/>
        <v>0</v>
      </c>
      <c r="K53" s="158">
        <f t="shared" si="0"/>
        <v>0</v>
      </c>
      <c r="L53" s="38"/>
      <c r="M53" s="196">
        <v>0</v>
      </c>
      <c r="N53" s="199">
        <f t="shared" si="1"/>
        <v>0</v>
      </c>
      <c r="O53" s="196">
        <v>0</v>
      </c>
      <c r="P53" s="197">
        <f t="shared" si="2"/>
        <v>0</v>
      </c>
      <c r="Q53" s="211">
        <v>0</v>
      </c>
      <c r="R53" s="199">
        <f t="shared" si="3"/>
        <v>0</v>
      </c>
      <c r="S53" s="202">
        <f t="shared" si="6"/>
        <v>0</v>
      </c>
      <c r="U53" s="168">
        <v>53204060000000</v>
      </c>
      <c r="V53" s="165" t="s">
        <v>49</v>
      </c>
      <c r="W53" s="171">
        <v>0</v>
      </c>
      <c r="AG53" s="29"/>
    </row>
    <row r="54" spans="1:33" s="40" customFormat="1" ht="12.75" customHeight="1" x14ac:dyDescent="0.2">
      <c r="A54" s="618"/>
      <c r="B54" s="625"/>
      <c r="C54" s="87"/>
      <c r="D54" s="89"/>
      <c r="E54" s="90"/>
      <c r="F54" s="104" t="s">
        <v>122</v>
      </c>
      <c r="G54" s="130">
        <v>0</v>
      </c>
      <c r="H54" s="130">
        <v>0</v>
      </c>
      <c r="I54" s="150">
        <v>0</v>
      </c>
      <c r="J54" s="156">
        <f t="shared" si="7"/>
        <v>0</v>
      </c>
      <c r="K54" s="158">
        <f t="shared" si="0"/>
        <v>0</v>
      </c>
      <c r="L54" s="38"/>
      <c r="M54" s="196">
        <v>0</v>
      </c>
      <c r="N54" s="199">
        <f t="shared" si="1"/>
        <v>0</v>
      </c>
      <c r="O54" s="196">
        <v>0</v>
      </c>
      <c r="P54" s="197">
        <f t="shared" si="2"/>
        <v>0</v>
      </c>
      <c r="Q54" s="211">
        <v>0</v>
      </c>
      <c r="R54" s="199">
        <f t="shared" si="3"/>
        <v>0</v>
      </c>
      <c r="S54" s="202">
        <f t="shared" si="6"/>
        <v>0</v>
      </c>
      <c r="U54" s="168">
        <v>53204070000000</v>
      </c>
      <c r="V54" s="165" t="s">
        <v>50</v>
      </c>
      <c r="W54" s="171">
        <v>0</v>
      </c>
      <c r="AG54" s="29"/>
    </row>
    <row r="55" spans="1:33" s="40" customFormat="1" ht="12.75" customHeight="1" x14ac:dyDescent="0.2">
      <c r="A55" s="618"/>
      <c r="B55" s="625"/>
      <c r="C55" s="87"/>
      <c r="D55" s="89"/>
      <c r="E55" s="90"/>
      <c r="F55" s="104" t="s">
        <v>122</v>
      </c>
      <c r="G55" s="130">
        <v>0</v>
      </c>
      <c r="H55" s="130">
        <v>0</v>
      </c>
      <c r="I55" s="150">
        <v>0</v>
      </c>
      <c r="J55" s="156">
        <f t="shared" si="7"/>
        <v>0</v>
      </c>
      <c r="K55" s="158">
        <f t="shared" si="0"/>
        <v>0</v>
      </c>
      <c r="L55" s="38"/>
      <c r="M55" s="196">
        <v>0</v>
      </c>
      <c r="N55" s="199">
        <f t="shared" si="1"/>
        <v>0</v>
      </c>
      <c r="O55" s="196">
        <v>0</v>
      </c>
      <c r="P55" s="197">
        <f t="shared" si="2"/>
        <v>0</v>
      </c>
      <c r="Q55" s="211">
        <v>0</v>
      </c>
      <c r="R55" s="199">
        <f t="shared" si="3"/>
        <v>0</v>
      </c>
      <c r="S55" s="202">
        <f t="shared" si="6"/>
        <v>0</v>
      </c>
      <c r="U55" s="168">
        <v>53204080000000</v>
      </c>
      <c r="V55" s="165" t="s">
        <v>51</v>
      </c>
      <c r="W55" s="171">
        <v>0</v>
      </c>
      <c r="AG55" s="29"/>
    </row>
    <row r="56" spans="1:33" s="40" customFormat="1" ht="12.75" customHeight="1" x14ac:dyDescent="0.2">
      <c r="A56" s="618"/>
      <c r="B56" s="625"/>
      <c r="C56" s="87"/>
      <c r="D56" s="89"/>
      <c r="E56" s="90"/>
      <c r="F56" s="104" t="s">
        <v>122</v>
      </c>
      <c r="G56" s="130">
        <v>0</v>
      </c>
      <c r="H56" s="130">
        <v>0</v>
      </c>
      <c r="I56" s="150">
        <v>0</v>
      </c>
      <c r="J56" s="156">
        <f t="shared" si="7"/>
        <v>0</v>
      </c>
      <c r="K56" s="158">
        <f t="shared" si="0"/>
        <v>0</v>
      </c>
      <c r="L56" s="38"/>
      <c r="M56" s="196">
        <v>0</v>
      </c>
      <c r="N56" s="199">
        <f t="shared" si="1"/>
        <v>0</v>
      </c>
      <c r="O56" s="196">
        <v>0</v>
      </c>
      <c r="P56" s="197">
        <f t="shared" si="2"/>
        <v>0</v>
      </c>
      <c r="Q56" s="211">
        <v>0</v>
      </c>
      <c r="R56" s="199">
        <f t="shared" si="3"/>
        <v>0</v>
      </c>
      <c r="S56" s="202">
        <f t="shared" si="6"/>
        <v>0</v>
      </c>
      <c r="U56" s="168">
        <v>53214010000000</v>
      </c>
      <c r="V56" s="165" t="s">
        <v>52</v>
      </c>
      <c r="W56" s="171">
        <v>0</v>
      </c>
      <c r="AG56" s="29"/>
    </row>
    <row r="57" spans="1:33" s="40" customFormat="1" ht="12.75" customHeight="1" x14ac:dyDescent="0.2">
      <c r="A57" s="618"/>
      <c r="B57" s="625"/>
      <c r="C57" s="87"/>
      <c r="D57" s="89"/>
      <c r="E57" s="90"/>
      <c r="F57" s="104" t="s">
        <v>122</v>
      </c>
      <c r="G57" s="130">
        <v>0</v>
      </c>
      <c r="H57" s="130">
        <v>0</v>
      </c>
      <c r="I57" s="150">
        <v>0</v>
      </c>
      <c r="J57" s="156">
        <f t="shared" si="7"/>
        <v>0</v>
      </c>
      <c r="K57" s="158">
        <f t="shared" si="0"/>
        <v>0</v>
      </c>
      <c r="L57" s="38"/>
      <c r="M57" s="196">
        <v>0</v>
      </c>
      <c r="N57" s="199">
        <f t="shared" si="1"/>
        <v>0</v>
      </c>
      <c r="O57" s="196">
        <v>0</v>
      </c>
      <c r="P57" s="197">
        <f t="shared" si="2"/>
        <v>0</v>
      </c>
      <c r="Q57" s="211">
        <v>0</v>
      </c>
      <c r="R57" s="199">
        <f t="shared" si="3"/>
        <v>0</v>
      </c>
      <c r="S57" s="202">
        <f t="shared" si="6"/>
        <v>0</v>
      </c>
      <c r="U57" s="168">
        <v>53214040000000</v>
      </c>
      <c r="V57" s="165" t="s">
        <v>139</v>
      </c>
      <c r="W57" s="171">
        <v>0</v>
      </c>
      <c r="AG57" s="29"/>
    </row>
    <row r="58" spans="1:33" s="40" customFormat="1" ht="12.75" customHeight="1" x14ac:dyDescent="0.2">
      <c r="A58" s="618"/>
      <c r="B58" s="625"/>
      <c r="C58" s="87"/>
      <c r="D58" s="89"/>
      <c r="E58" s="90"/>
      <c r="F58" s="104" t="s">
        <v>122</v>
      </c>
      <c r="G58" s="130">
        <v>0</v>
      </c>
      <c r="H58" s="130">
        <v>0</v>
      </c>
      <c r="I58" s="150">
        <v>0</v>
      </c>
      <c r="J58" s="156">
        <f t="shared" si="7"/>
        <v>0</v>
      </c>
      <c r="K58" s="158">
        <f t="shared" si="0"/>
        <v>0</v>
      </c>
      <c r="L58" s="38"/>
      <c r="M58" s="196">
        <v>0</v>
      </c>
      <c r="N58" s="199">
        <f t="shared" si="1"/>
        <v>0</v>
      </c>
      <c r="O58" s="196">
        <v>0</v>
      </c>
      <c r="P58" s="197">
        <f t="shared" si="2"/>
        <v>0</v>
      </c>
      <c r="Q58" s="211">
        <v>0</v>
      </c>
      <c r="R58" s="199">
        <f t="shared" si="3"/>
        <v>0</v>
      </c>
      <c r="S58" s="202">
        <f t="shared" si="6"/>
        <v>0</v>
      </c>
      <c r="U58" s="168">
        <v>55201010100004</v>
      </c>
      <c r="V58" s="165" t="s">
        <v>53</v>
      </c>
      <c r="W58" s="171">
        <v>0</v>
      </c>
      <c r="AG58" s="29"/>
    </row>
    <row r="59" spans="1:33" s="40" customFormat="1" ht="12.75" customHeight="1" x14ac:dyDescent="0.2">
      <c r="A59" s="618"/>
      <c r="B59" s="625"/>
      <c r="C59" s="87"/>
      <c r="D59" s="89"/>
      <c r="E59" s="90"/>
      <c r="F59" s="104" t="s">
        <v>122</v>
      </c>
      <c r="G59" s="130">
        <v>0</v>
      </c>
      <c r="H59" s="130">
        <v>0</v>
      </c>
      <c r="I59" s="150">
        <v>0</v>
      </c>
      <c r="J59" s="156">
        <f t="shared" si="7"/>
        <v>0</v>
      </c>
      <c r="K59" s="158">
        <f t="shared" si="0"/>
        <v>0</v>
      </c>
      <c r="L59" s="38"/>
      <c r="M59" s="196">
        <v>0</v>
      </c>
      <c r="N59" s="199">
        <f t="shared" si="1"/>
        <v>0</v>
      </c>
      <c r="O59" s="196">
        <v>0</v>
      </c>
      <c r="P59" s="197">
        <f t="shared" si="2"/>
        <v>0</v>
      </c>
      <c r="Q59" s="211">
        <v>0</v>
      </c>
      <c r="R59" s="199">
        <f t="shared" si="3"/>
        <v>0</v>
      </c>
      <c r="S59" s="202">
        <f t="shared" si="6"/>
        <v>0</v>
      </c>
      <c r="U59" s="168">
        <v>55201010100005</v>
      </c>
      <c r="V59" s="165" t="s">
        <v>54</v>
      </c>
      <c r="W59" s="171">
        <v>0</v>
      </c>
      <c r="AG59" s="29"/>
    </row>
    <row r="60" spans="1:33" s="40" customFormat="1" ht="12.75" customHeight="1" x14ac:dyDescent="0.2">
      <c r="A60" s="618"/>
      <c r="B60" s="625"/>
      <c r="C60" s="87"/>
      <c r="D60" s="89"/>
      <c r="E60" s="90"/>
      <c r="F60" s="104" t="s">
        <v>122</v>
      </c>
      <c r="G60" s="130">
        <v>0</v>
      </c>
      <c r="H60" s="130">
        <v>0</v>
      </c>
      <c r="I60" s="150">
        <v>0</v>
      </c>
      <c r="J60" s="156">
        <f t="shared" si="7"/>
        <v>0</v>
      </c>
      <c r="K60" s="158">
        <f t="shared" si="0"/>
        <v>0</v>
      </c>
      <c r="L60" s="38"/>
      <c r="M60" s="196">
        <v>0</v>
      </c>
      <c r="N60" s="199">
        <f t="shared" si="1"/>
        <v>0</v>
      </c>
      <c r="O60" s="196">
        <v>0</v>
      </c>
      <c r="P60" s="197">
        <f t="shared" si="2"/>
        <v>0</v>
      </c>
      <c r="Q60" s="211">
        <v>0</v>
      </c>
      <c r="R60" s="199">
        <f t="shared" si="3"/>
        <v>0</v>
      </c>
      <c r="S60" s="202">
        <f t="shared" si="6"/>
        <v>0</v>
      </c>
      <c r="U60" s="167"/>
      <c r="V60" s="164" t="s">
        <v>55</v>
      </c>
      <c r="W60" s="170">
        <f>SUM(W61:W69)</f>
        <v>0</v>
      </c>
      <c r="AG60" s="29"/>
    </row>
    <row r="61" spans="1:33" s="40" customFormat="1" ht="12.75" customHeight="1" thickBot="1" x14ac:dyDescent="0.25">
      <c r="A61" s="619"/>
      <c r="B61" s="626"/>
      <c r="C61" s="160"/>
      <c r="D61" s="131"/>
      <c r="E61" s="132"/>
      <c r="F61" s="133" t="s">
        <v>122</v>
      </c>
      <c r="G61" s="134">
        <v>0</v>
      </c>
      <c r="H61" s="134">
        <v>0</v>
      </c>
      <c r="I61" s="151">
        <v>0</v>
      </c>
      <c r="J61" s="154">
        <f t="shared" si="7"/>
        <v>0</v>
      </c>
      <c r="K61" s="143">
        <f t="shared" si="0"/>
        <v>0</v>
      </c>
      <c r="L61" s="38"/>
      <c r="M61" s="474">
        <v>0</v>
      </c>
      <c r="N61" s="475">
        <f t="shared" si="1"/>
        <v>0</v>
      </c>
      <c r="O61" s="474">
        <v>0</v>
      </c>
      <c r="P61" s="476">
        <f t="shared" si="2"/>
        <v>0</v>
      </c>
      <c r="Q61" s="477">
        <v>0</v>
      </c>
      <c r="R61" s="475">
        <f t="shared" si="3"/>
        <v>0</v>
      </c>
      <c r="S61" s="204">
        <f t="shared" si="6"/>
        <v>0</v>
      </c>
      <c r="U61" s="168">
        <v>53207010000000</v>
      </c>
      <c r="V61" s="165" t="s">
        <v>56</v>
      </c>
      <c r="W61" s="171">
        <v>0</v>
      </c>
      <c r="AG61" s="29"/>
    </row>
    <row r="62" spans="1:33" s="40" customFormat="1" ht="12.75" customHeight="1" thickBot="1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473">
        <f>SUM(K15:K61)</f>
        <v>1973906</v>
      </c>
      <c r="L62" s="29"/>
      <c r="M62" s="478">
        <f>+N62/$K$62</f>
        <v>0.3</v>
      </c>
      <c r="N62" s="479">
        <f>SUM(N15:N61)</f>
        <v>592171.79999999993</v>
      </c>
      <c r="O62" s="478">
        <f>+P62/$K$62</f>
        <v>0.25</v>
      </c>
      <c r="P62" s="479">
        <f>SUM(P15:P61)</f>
        <v>493476.5</v>
      </c>
      <c r="Q62" s="478">
        <f>+R62/$K$62</f>
        <v>0.45</v>
      </c>
      <c r="R62" s="479">
        <f>SUM(R15:R61)</f>
        <v>888257.70000000007</v>
      </c>
      <c r="S62" s="29"/>
      <c r="U62" s="168">
        <v>53207020000000</v>
      </c>
      <c r="V62" s="165" t="s">
        <v>57</v>
      </c>
      <c r="W62" s="171">
        <v>0</v>
      </c>
      <c r="AG62" s="29"/>
    </row>
    <row r="63" spans="1:33" s="40" customFormat="1" ht="12.75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81">
        <v>1</v>
      </c>
      <c r="L63" s="29"/>
      <c r="M63" s="29"/>
      <c r="O63" s="29"/>
      <c r="P63" s="29"/>
      <c r="Q63" s="29"/>
      <c r="R63" s="29"/>
      <c r="S63" s="29"/>
      <c r="U63" s="168">
        <v>53208020000000</v>
      </c>
      <c r="V63" s="165" t="s">
        <v>58</v>
      </c>
      <c r="W63" s="171">
        <v>0</v>
      </c>
      <c r="AG63" s="29"/>
    </row>
    <row r="64" spans="1:33" s="40" customFormat="1" ht="12.75" customHeight="1" thickBot="1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U64" s="168">
        <v>53208990000000</v>
      </c>
      <c r="V64" s="165" t="s">
        <v>59</v>
      </c>
      <c r="W64" s="171">
        <v>0</v>
      </c>
      <c r="AG64" s="29"/>
    </row>
    <row r="65" spans="1:33" s="40" customFormat="1" ht="12.75" customHeight="1" x14ac:dyDescent="0.2">
      <c r="A65" s="611" t="s">
        <v>158</v>
      </c>
      <c r="B65" s="614" t="s">
        <v>125</v>
      </c>
      <c r="C65" s="159"/>
      <c r="D65" s="135"/>
      <c r="E65" s="136"/>
      <c r="F65" s="137" t="s">
        <v>124</v>
      </c>
      <c r="G65" s="129">
        <v>256987</v>
      </c>
      <c r="H65" s="129">
        <v>0</v>
      </c>
      <c r="I65" s="149">
        <v>0</v>
      </c>
      <c r="J65" s="152">
        <f t="shared" si="5"/>
        <v>256987</v>
      </c>
      <c r="K65" s="144">
        <f t="shared" si="0"/>
        <v>265724.55800000002</v>
      </c>
      <c r="L65" s="38"/>
      <c r="M65" s="29"/>
      <c r="N65" s="29"/>
      <c r="O65" s="29"/>
      <c r="P65" s="29"/>
      <c r="Q65" s="29"/>
      <c r="R65" s="29"/>
      <c r="S65" s="29"/>
      <c r="U65" s="168">
        <v>53209010000000</v>
      </c>
      <c r="V65" s="165" t="s">
        <v>60</v>
      </c>
      <c r="W65" s="171">
        <v>0</v>
      </c>
      <c r="AG65" s="29"/>
    </row>
    <row r="66" spans="1:33" s="40" customFormat="1" ht="12.75" customHeight="1" x14ac:dyDescent="0.2">
      <c r="A66" s="612"/>
      <c r="B66" s="615"/>
      <c r="C66" s="88"/>
      <c r="D66" s="138"/>
      <c r="E66" s="139"/>
      <c r="F66" s="91" t="s">
        <v>124</v>
      </c>
      <c r="G66" s="130">
        <v>0</v>
      </c>
      <c r="H66" s="130">
        <v>0</v>
      </c>
      <c r="I66" s="150">
        <v>0</v>
      </c>
      <c r="J66" s="153">
        <f t="shared" si="5"/>
        <v>0</v>
      </c>
      <c r="K66" s="145">
        <f t="shared" si="0"/>
        <v>0</v>
      </c>
      <c r="L66" s="38"/>
      <c r="M66" s="29"/>
      <c r="N66" s="29"/>
      <c r="O66" s="29"/>
      <c r="P66" s="29"/>
      <c r="Q66" s="29"/>
      <c r="R66" s="29"/>
      <c r="S66" s="29"/>
      <c r="U66" s="168">
        <v>53209040000000</v>
      </c>
      <c r="V66" s="165" t="s">
        <v>61</v>
      </c>
      <c r="W66" s="171">
        <v>0</v>
      </c>
      <c r="AG66" s="29"/>
    </row>
    <row r="67" spans="1:33" s="40" customFormat="1" ht="12.75" customHeight="1" x14ac:dyDescent="0.2">
      <c r="A67" s="612"/>
      <c r="B67" s="615"/>
      <c r="C67" s="88"/>
      <c r="D67" s="138"/>
      <c r="E67" s="139"/>
      <c r="F67" s="91" t="s">
        <v>124</v>
      </c>
      <c r="G67" s="130">
        <v>0</v>
      </c>
      <c r="H67" s="130">
        <v>0</v>
      </c>
      <c r="I67" s="150">
        <v>0</v>
      </c>
      <c r="J67" s="153">
        <f t="shared" si="5"/>
        <v>0</v>
      </c>
      <c r="K67" s="145">
        <f t="shared" si="0"/>
        <v>0</v>
      </c>
      <c r="L67" s="38"/>
      <c r="M67" s="29"/>
      <c r="N67" s="29"/>
      <c r="O67" s="29"/>
      <c r="P67" s="29"/>
      <c r="Q67" s="29"/>
      <c r="R67" s="29"/>
      <c r="S67" s="29"/>
      <c r="U67" s="168">
        <v>53209050000000</v>
      </c>
      <c r="V67" s="165" t="s">
        <v>62</v>
      </c>
      <c r="W67" s="171">
        <v>0</v>
      </c>
      <c r="AG67" s="29"/>
    </row>
    <row r="68" spans="1:33" s="40" customFormat="1" ht="12.75" customHeight="1" x14ac:dyDescent="0.2">
      <c r="A68" s="612"/>
      <c r="B68" s="615"/>
      <c r="C68" s="86"/>
      <c r="D68" s="140"/>
      <c r="E68" s="141"/>
      <c r="F68" s="142" t="s">
        <v>124</v>
      </c>
      <c r="G68" s="130">
        <v>0</v>
      </c>
      <c r="H68" s="130">
        <v>0</v>
      </c>
      <c r="I68" s="150">
        <v>0</v>
      </c>
      <c r="J68" s="153">
        <f t="shared" si="5"/>
        <v>0</v>
      </c>
      <c r="K68" s="145">
        <f t="shared" si="0"/>
        <v>0</v>
      </c>
      <c r="L68" s="38"/>
      <c r="M68" s="29"/>
      <c r="N68" s="29"/>
      <c r="O68" s="29"/>
      <c r="P68" s="29"/>
      <c r="Q68" s="29"/>
      <c r="R68" s="29"/>
      <c r="S68" s="29"/>
      <c r="U68" s="168">
        <v>53209990000000</v>
      </c>
      <c r="V68" s="165" t="s">
        <v>63</v>
      </c>
      <c r="W68" s="171">
        <v>0</v>
      </c>
      <c r="AG68" s="29"/>
    </row>
    <row r="69" spans="1:33" s="40" customFormat="1" ht="12.75" customHeight="1" thickBot="1" x14ac:dyDescent="0.25">
      <c r="A69" s="613"/>
      <c r="B69" s="616"/>
      <c r="C69" s="160"/>
      <c r="D69" s="131"/>
      <c r="E69" s="132"/>
      <c r="F69" s="133" t="s">
        <v>124</v>
      </c>
      <c r="G69" s="134">
        <v>0</v>
      </c>
      <c r="H69" s="134">
        <v>0</v>
      </c>
      <c r="I69" s="151">
        <v>0</v>
      </c>
      <c r="J69" s="154">
        <f t="shared" si="5"/>
        <v>0</v>
      </c>
      <c r="K69" s="143">
        <f t="shared" si="0"/>
        <v>0</v>
      </c>
      <c r="L69" s="38"/>
      <c r="M69" s="29"/>
      <c r="N69" s="29"/>
      <c r="O69" s="29"/>
      <c r="P69" s="29"/>
      <c r="Q69" s="29"/>
      <c r="R69" s="29"/>
      <c r="S69" s="29"/>
      <c r="U69" s="168">
        <v>53210020100000</v>
      </c>
      <c r="V69" s="165" t="s">
        <v>64</v>
      </c>
      <c r="W69" s="171">
        <v>0</v>
      </c>
      <c r="AG69" s="29"/>
    </row>
    <row r="70" spans="1:33" ht="15.75" x14ac:dyDescent="0.2">
      <c r="C70" s="27"/>
      <c r="D70" s="27"/>
      <c r="E70" s="42"/>
      <c r="F70" s="42"/>
      <c r="G70" s="42"/>
      <c r="H70" s="42"/>
      <c r="I70" s="42"/>
      <c r="K70" s="80">
        <f>SUM(K65:K69)</f>
        <v>265724.55800000002</v>
      </c>
      <c r="L70" s="38"/>
      <c r="U70" s="167"/>
      <c r="V70" s="164" t="s">
        <v>65</v>
      </c>
      <c r="W70" s="170">
        <f>SUM(W71:W77)</f>
        <v>0</v>
      </c>
    </row>
    <row r="71" spans="1:33" x14ac:dyDescent="0.2">
      <c r="K71" s="81">
        <v>1</v>
      </c>
      <c r="L71" s="38"/>
      <c r="M71" s="43"/>
      <c r="O71" s="43"/>
      <c r="Q71" s="43"/>
      <c r="U71" s="168">
        <v>53206030000000</v>
      </c>
      <c r="V71" s="165" t="s">
        <v>101</v>
      </c>
      <c r="W71" s="171">
        <v>0</v>
      </c>
    </row>
    <row r="72" spans="1:33" x14ac:dyDescent="0.2">
      <c r="L72" s="38"/>
      <c r="U72" s="168">
        <v>53206040000000</v>
      </c>
      <c r="V72" s="165" t="s">
        <v>102</v>
      </c>
      <c r="W72" s="171">
        <v>0</v>
      </c>
    </row>
    <row r="73" spans="1:33" x14ac:dyDescent="0.2">
      <c r="U73" s="168">
        <v>53206060000000</v>
      </c>
      <c r="V73" s="165" t="s">
        <v>103</v>
      </c>
      <c r="W73" s="171">
        <v>0</v>
      </c>
    </row>
    <row r="74" spans="1:33" x14ac:dyDescent="0.2">
      <c r="U74" s="168">
        <v>53206070000000</v>
      </c>
      <c r="V74" s="165" t="s">
        <v>104</v>
      </c>
      <c r="W74" s="171">
        <v>0</v>
      </c>
    </row>
    <row r="75" spans="1:33" ht="15.75" customHeight="1" x14ac:dyDescent="0.2">
      <c r="H75" s="162"/>
      <c r="U75" s="168">
        <v>53206990000000</v>
      </c>
      <c r="V75" s="165" t="s">
        <v>105</v>
      </c>
      <c r="W75" s="171">
        <v>0</v>
      </c>
    </row>
    <row r="76" spans="1:33" x14ac:dyDescent="0.2">
      <c r="U76" s="168">
        <v>53208030000000</v>
      </c>
      <c r="V76" s="165" t="s">
        <v>106</v>
      </c>
      <c r="W76" s="171">
        <v>0</v>
      </c>
    </row>
    <row r="77" spans="1:33" x14ac:dyDescent="0.2">
      <c r="U77" s="168">
        <v>53212060000000</v>
      </c>
      <c r="V77" s="165" t="s">
        <v>99</v>
      </c>
      <c r="W77" s="171">
        <v>0</v>
      </c>
    </row>
    <row r="78" spans="1:33" x14ac:dyDescent="0.2">
      <c r="U78" s="167"/>
      <c r="V78" s="164" t="s">
        <v>66</v>
      </c>
      <c r="W78" s="170">
        <f>SUM(W79:W79)</f>
        <v>0</v>
      </c>
    </row>
    <row r="79" spans="1:33" x14ac:dyDescent="0.2">
      <c r="U79" s="168">
        <v>53204999000000</v>
      </c>
      <c r="V79" s="165" t="s">
        <v>98</v>
      </c>
      <c r="W79" s="171">
        <v>0</v>
      </c>
    </row>
    <row r="80" spans="1:33" x14ac:dyDescent="0.2">
      <c r="U80" s="172"/>
      <c r="V80" s="173" t="s">
        <v>164</v>
      </c>
      <c r="W80" s="174">
        <f>+W40+W15</f>
        <v>5000000</v>
      </c>
    </row>
    <row r="83" ht="15.75" customHeight="1" x14ac:dyDescent="0.2"/>
    <row r="97" spans="11:12" x14ac:dyDescent="0.2">
      <c r="L97" s="176"/>
    </row>
    <row r="99" spans="11:12" x14ac:dyDescent="0.2">
      <c r="K99" s="193"/>
    </row>
    <row r="101" spans="11:12" x14ac:dyDescent="0.2">
      <c r="K101" s="177"/>
    </row>
  </sheetData>
  <sheetProtection password="9C6E" sheet="1" objects="1" scenarios="1"/>
  <mergeCells count="43">
    <mergeCell ref="AN15:AO15"/>
    <mergeCell ref="AP14:AQ14"/>
    <mergeCell ref="AP15:AQ15"/>
    <mergeCell ref="AR14:AS14"/>
    <mergeCell ref="AR15:AS15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65:A69"/>
    <mergeCell ref="B65:B69"/>
    <mergeCell ref="A15:A61"/>
    <mergeCell ref="B15:B24"/>
    <mergeCell ref="B25:B34"/>
    <mergeCell ref="B35:B39"/>
    <mergeCell ref="B40:B61"/>
    <mergeCell ref="A9:H9"/>
    <mergeCell ref="U9:W10"/>
    <mergeCell ref="U13:U14"/>
    <mergeCell ref="V13:V14"/>
    <mergeCell ref="AG13:AH13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M12:R12"/>
  </mergeCells>
  <conditionalFormatting sqref="S15:S61">
    <cfRule type="cellIs" dxfId="1" priority="1" operator="less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K12"/>
  <sheetViews>
    <sheetView showGridLines="0" zoomScale="90" zoomScaleNormal="90" workbookViewId="0">
      <selection activeCell="C12" sqref="C12"/>
    </sheetView>
  </sheetViews>
  <sheetFormatPr baseColWidth="10" defaultColWidth="11.42578125" defaultRowHeight="12.75" x14ac:dyDescent="0.2"/>
  <cols>
    <col min="1" max="1" width="42.140625" style="4" bestFit="1" customWidth="1"/>
    <col min="2" max="2" width="33" style="4" bestFit="1" customWidth="1"/>
    <col min="3" max="3" width="14.140625" style="23" customWidth="1"/>
    <col min="4" max="4" width="14.140625" style="23" bestFit="1" customWidth="1"/>
    <col min="5" max="17" width="14.140625" style="23" customWidth="1"/>
    <col min="18" max="18" width="13.28515625" style="4" customWidth="1"/>
    <col min="19" max="19" width="14.140625" style="4" bestFit="1" customWidth="1"/>
    <col min="20" max="20" width="14.140625" style="4" customWidth="1"/>
    <col min="21" max="21" width="12.28515625" style="4" customWidth="1"/>
    <col min="22" max="16384" width="11.42578125" style="4"/>
  </cols>
  <sheetData>
    <row r="1" spans="1:245" s="6" customFormat="1" x14ac:dyDescent="0.2">
      <c r="B1" s="5"/>
      <c r="C1" s="7"/>
      <c r="D1" s="7"/>
      <c r="E1" s="7"/>
      <c r="F1" s="7"/>
      <c r="G1" s="45" t="s">
        <v>231</v>
      </c>
      <c r="H1" s="7"/>
      <c r="I1" s="7"/>
      <c r="J1" s="7"/>
      <c r="K1" s="7"/>
      <c r="L1" s="7"/>
      <c r="M1" s="7"/>
      <c r="N1" s="7"/>
      <c r="O1" s="7"/>
      <c r="P1" s="7"/>
      <c r="Q1" s="7"/>
      <c r="IJ1" s="4"/>
      <c r="IK1" s="4"/>
    </row>
    <row r="2" spans="1:245" s="6" customFormat="1" x14ac:dyDescent="0.2">
      <c r="B2" s="8"/>
      <c r="C2" s="7"/>
      <c r="D2" s="7"/>
      <c r="E2" s="7"/>
      <c r="F2" s="7"/>
      <c r="G2" s="45" t="s">
        <v>223</v>
      </c>
      <c r="H2" s="7"/>
      <c r="I2" s="7"/>
      <c r="J2" s="7"/>
      <c r="K2" s="7"/>
      <c r="L2" s="7"/>
      <c r="M2" s="7"/>
      <c r="N2" s="7"/>
      <c r="O2" s="7"/>
      <c r="P2" s="7"/>
      <c r="Q2" s="7"/>
      <c r="IJ2" s="4"/>
      <c r="IK2" s="4"/>
    </row>
    <row r="3" spans="1:245" s="6" customFormat="1" x14ac:dyDescent="0.2">
      <c r="B3" s="4"/>
      <c r="IJ3" s="4"/>
      <c r="IK3" s="4"/>
    </row>
    <row r="4" spans="1:245" s="6" customFormat="1" ht="17.25" customHeight="1" x14ac:dyDescent="0.2">
      <c r="B4" s="23"/>
      <c r="C4" s="122"/>
      <c r="F4" s="122" t="s">
        <v>0</v>
      </c>
      <c r="G4" s="651" t="str">
        <f>+'B) Reajuste Tarifas y Ocupación'!F5</f>
        <v>(DEPTO./DELEG.)</v>
      </c>
      <c r="H4" s="652"/>
      <c r="I4" s="122"/>
      <c r="J4" s="122"/>
      <c r="K4" s="122"/>
      <c r="L4" s="122"/>
      <c r="M4" s="122"/>
      <c r="N4" s="122"/>
      <c r="O4" s="122"/>
      <c r="P4" s="122"/>
      <c r="Q4" s="122"/>
      <c r="IA4" s="4"/>
      <c r="IB4" s="4"/>
      <c r="IC4" s="4"/>
      <c r="ID4" s="4"/>
      <c r="IE4" s="4"/>
      <c r="IF4" s="4"/>
    </row>
    <row r="5" spans="1:245" s="6" customFormat="1" x14ac:dyDescent="0.2">
      <c r="B5" s="23"/>
      <c r="C5" s="122"/>
      <c r="F5" s="122"/>
      <c r="G5" s="125"/>
      <c r="H5" s="125"/>
      <c r="I5" s="122"/>
      <c r="J5" s="122"/>
      <c r="K5" s="122"/>
      <c r="L5" s="122"/>
      <c r="M5" s="122"/>
      <c r="N5" s="122"/>
      <c r="O5" s="122"/>
      <c r="P5" s="122"/>
      <c r="Q5" s="122"/>
      <c r="IA5" s="4"/>
      <c r="IB5" s="4"/>
      <c r="IC5" s="4"/>
      <c r="ID5" s="4"/>
      <c r="IE5" s="4"/>
      <c r="IF5" s="4"/>
    </row>
    <row r="6" spans="1:245" s="6" customFormat="1" ht="15.75" x14ac:dyDescent="0.2">
      <c r="A6" s="658" t="s">
        <v>182</v>
      </c>
      <c r="B6" s="658"/>
      <c r="C6" s="658"/>
      <c r="D6" s="658"/>
      <c r="E6" s="124"/>
      <c r="F6" s="122"/>
      <c r="G6" s="125"/>
      <c r="H6" s="125"/>
      <c r="I6" s="122"/>
      <c r="J6" s="122"/>
      <c r="K6" s="122"/>
      <c r="L6" s="122"/>
      <c r="M6" s="122"/>
      <c r="N6" s="122"/>
      <c r="O6" s="122"/>
      <c r="P6" s="122"/>
      <c r="Q6" s="122"/>
      <c r="IA6" s="4"/>
      <c r="IB6" s="4"/>
      <c r="IC6" s="4"/>
      <c r="ID6" s="4"/>
      <c r="IE6" s="4"/>
      <c r="IF6" s="4"/>
    </row>
    <row r="7" spans="1:245" s="6" customFormat="1" ht="13.5" thickBot="1" x14ac:dyDescent="0.25"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HX7" s="4"/>
      <c r="HY7" s="4"/>
      <c r="HZ7" s="4"/>
      <c r="IA7" s="4"/>
      <c r="IB7" s="4"/>
      <c r="IC7" s="4"/>
      <c r="ID7" s="4"/>
      <c r="IE7" s="4"/>
      <c r="IF7" s="4"/>
    </row>
    <row r="8" spans="1:245" ht="16.5" customHeight="1" x14ac:dyDescent="0.2">
      <c r="A8" s="659" t="s">
        <v>116</v>
      </c>
      <c r="B8" s="661" t="s">
        <v>5</v>
      </c>
      <c r="C8" s="656" t="s">
        <v>152</v>
      </c>
      <c r="D8" s="544"/>
      <c r="E8" s="544"/>
      <c r="F8" s="544"/>
      <c r="G8" s="657"/>
      <c r="H8" s="653" t="s">
        <v>87</v>
      </c>
      <c r="I8" s="654"/>
      <c r="J8" s="654"/>
      <c r="K8" s="654"/>
      <c r="L8" s="655"/>
      <c r="M8" s="649" t="s">
        <v>128</v>
      </c>
      <c r="N8" s="649"/>
      <c r="O8" s="649"/>
      <c r="P8" s="649"/>
      <c r="Q8" s="650"/>
      <c r="R8" s="649" t="s">
        <v>129</v>
      </c>
      <c r="S8" s="649"/>
      <c r="T8" s="649"/>
      <c r="U8" s="649"/>
      <c r="V8" s="650"/>
    </row>
    <row r="9" spans="1:245" ht="64.5" thickBot="1" x14ac:dyDescent="0.25">
      <c r="A9" s="660" t="e">
        <f>NA()</f>
        <v>#N/A</v>
      </c>
      <c r="B9" s="662" t="e">
        <f>NA()</f>
        <v>#N/A</v>
      </c>
      <c r="C9" s="99" t="s">
        <v>88</v>
      </c>
      <c r="D9" s="98" t="s">
        <v>150</v>
      </c>
      <c r="E9" s="98" t="s">
        <v>151</v>
      </c>
      <c r="F9" s="98" t="s">
        <v>89</v>
      </c>
      <c r="G9" s="69" t="s">
        <v>90</v>
      </c>
      <c r="H9" s="100" t="s">
        <v>88</v>
      </c>
      <c r="I9" s="97" t="s">
        <v>150</v>
      </c>
      <c r="J9" s="97" t="s">
        <v>151</v>
      </c>
      <c r="K9" s="97" t="s">
        <v>89</v>
      </c>
      <c r="L9" s="70" t="s">
        <v>90</v>
      </c>
      <c r="M9" s="96" t="s">
        <v>88</v>
      </c>
      <c r="N9" s="97" t="s">
        <v>150</v>
      </c>
      <c r="O9" s="97" t="s">
        <v>151</v>
      </c>
      <c r="P9" s="97" t="s">
        <v>89</v>
      </c>
      <c r="Q9" s="79" t="s">
        <v>90</v>
      </c>
      <c r="R9" s="101" t="s">
        <v>88</v>
      </c>
      <c r="S9" s="97" t="s">
        <v>150</v>
      </c>
      <c r="T9" s="97" t="s">
        <v>151</v>
      </c>
      <c r="U9" s="97" t="s">
        <v>89</v>
      </c>
      <c r="V9" s="79" t="s">
        <v>90</v>
      </c>
    </row>
    <row r="10" spans="1:245" s="10" customFormat="1" x14ac:dyDescent="0.2">
      <c r="A10" s="646" t="str">
        <f>+'B) Reajuste Tarifas y Ocupación'!A12</f>
        <v>Jardín Infantil Mar y Cielo</v>
      </c>
      <c r="B10" s="403" t="str">
        <f>+'B) Reajuste Tarifas y Ocupación'!B12</f>
        <v>Media jornada</v>
      </c>
      <c r="C10" s="407">
        <f>+'B) Reajuste Tarifas y Ocupación'!M12</f>
        <v>58300</v>
      </c>
      <c r="D10" s="408">
        <f>+'B) Reajuste Tarifas y Ocupación'!N12</f>
        <v>66400</v>
      </c>
      <c r="E10" s="408">
        <f>+'B) Reajuste Tarifas y Ocupación'!O12</f>
        <v>69900</v>
      </c>
      <c r="F10" s="408">
        <f>+'B) Reajuste Tarifas y Ocupación'!P12</f>
        <v>91500</v>
      </c>
      <c r="G10" s="415">
        <f>+'B) Reajuste Tarifas y Ocupación'!Q12</f>
        <v>107900</v>
      </c>
      <c r="H10" s="418">
        <f>+'B) Reajuste Tarifas y Ocupación'!C12</f>
        <v>56300</v>
      </c>
      <c r="I10" s="419">
        <f>+'B) Reajuste Tarifas y Ocupación'!D12</f>
        <v>67600</v>
      </c>
      <c r="J10" s="419">
        <f>+'B) Reajuste Tarifas y Ocupación'!E12</f>
        <v>67600</v>
      </c>
      <c r="K10" s="419">
        <f>+'B) Reajuste Tarifas y Ocupación'!F12</f>
        <v>88400</v>
      </c>
      <c r="L10" s="421">
        <f>+'B) Reajuste Tarifas y Ocupación'!G12</f>
        <v>104300</v>
      </c>
      <c r="M10" s="360">
        <f t="shared" ref="M10:Q11" si="0">C10-H10</f>
        <v>2000</v>
      </c>
      <c r="N10" s="350">
        <f t="shared" si="0"/>
        <v>-1200</v>
      </c>
      <c r="O10" s="350">
        <f t="shared" si="0"/>
        <v>2300</v>
      </c>
      <c r="P10" s="350">
        <f t="shared" si="0"/>
        <v>3100</v>
      </c>
      <c r="Q10" s="425">
        <f t="shared" si="0"/>
        <v>3600</v>
      </c>
      <c r="R10" s="428">
        <f>+'B) Reajuste Tarifas y Ocupación'!H12</f>
        <v>3.4000000000000002E-2</v>
      </c>
      <c r="S10" s="429">
        <f>+'B) Reajuste Tarifas y Ocupación'!I12</f>
        <v>3.4000000000000002E-2</v>
      </c>
      <c r="T10" s="429">
        <f>+'B) Reajuste Tarifas y Ocupación'!J12</f>
        <v>3.4000000000000002E-2</v>
      </c>
      <c r="U10" s="429">
        <f>+'B) Reajuste Tarifas y Ocupación'!K12</f>
        <v>3.4000000000000002E-2</v>
      </c>
      <c r="V10" s="430">
        <f>+'B) Reajuste Tarifas y Ocupación'!L12</f>
        <v>3.4000000000000002E-2</v>
      </c>
    </row>
    <row r="11" spans="1:245" s="10" customFormat="1" x14ac:dyDescent="0.2">
      <c r="A11" s="647"/>
      <c r="B11" s="404" t="str">
        <f>+'B) Reajuste Tarifas y Ocupación'!B13</f>
        <v xml:space="preserve">Doble jornada </v>
      </c>
      <c r="C11" s="410">
        <f>+'B) Reajuste Tarifas y Ocupación'!M13</f>
        <v>86800</v>
      </c>
      <c r="D11" s="406">
        <f>+'B) Reajuste Tarifas y Ocupación'!N13</f>
        <v>98900</v>
      </c>
      <c r="E11" s="406">
        <f>+'B) Reajuste Tarifas y Ocupación'!O13</f>
        <v>104200</v>
      </c>
      <c r="F11" s="406">
        <f>+'B) Reajuste Tarifas y Ocupación'!P13</f>
        <v>130200</v>
      </c>
      <c r="G11" s="416">
        <f>+'B) Reajuste Tarifas y Ocupación'!Q13</f>
        <v>152700</v>
      </c>
      <c r="H11" s="420">
        <f>+'B) Reajuste Tarifas y Ocupación'!C13</f>
        <v>83900</v>
      </c>
      <c r="I11" s="417">
        <f>+'B) Reajuste Tarifas y Ocupación'!D13</f>
        <v>100700</v>
      </c>
      <c r="J11" s="417">
        <f>+'B) Reajuste Tarifas y Ocupación'!E13</f>
        <v>100700</v>
      </c>
      <c r="K11" s="417">
        <f>+'B) Reajuste Tarifas y Ocupación'!F13</f>
        <v>125900</v>
      </c>
      <c r="L11" s="422">
        <f>+'B) Reajuste Tarifas y Ocupación'!G13</f>
        <v>147600</v>
      </c>
      <c r="M11" s="424">
        <f t="shared" si="0"/>
        <v>2900</v>
      </c>
      <c r="N11" s="423">
        <f t="shared" si="0"/>
        <v>-1800</v>
      </c>
      <c r="O11" s="423">
        <f t="shared" si="0"/>
        <v>3500</v>
      </c>
      <c r="P11" s="423">
        <f t="shared" si="0"/>
        <v>4300</v>
      </c>
      <c r="Q11" s="426">
        <f t="shared" si="0"/>
        <v>5100</v>
      </c>
      <c r="R11" s="431">
        <f>+'B) Reajuste Tarifas y Ocupación'!H13</f>
        <v>3.4000000000000002E-2</v>
      </c>
      <c r="S11" s="427">
        <f>+'B) Reajuste Tarifas y Ocupación'!I13</f>
        <v>3.4000000000000002E-2</v>
      </c>
      <c r="T11" s="427">
        <f>+'B) Reajuste Tarifas y Ocupación'!J13</f>
        <v>3.4000000000000002E-2</v>
      </c>
      <c r="U11" s="427">
        <f>+'B) Reajuste Tarifas y Ocupación'!K13</f>
        <v>3.4000000000000002E-2</v>
      </c>
      <c r="V11" s="432">
        <f>+'B) Reajuste Tarifas y Ocupación'!L13</f>
        <v>3.4000000000000002E-2</v>
      </c>
    </row>
    <row r="12" spans="1:245" s="10" customFormat="1" ht="13.5" thickBot="1" x14ac:dyDescent="0.25">
      <c r="A12" s="648"/>
      <c r="B12" s="405" t="str">
        <f>+'B) Reajuste Tarifas y Ocupación'!B14</f>
        <v>Jornada completa</v>
      </c>
      <c r="C12" s="412">
        <f>+'B) Reajuste Tarifas y Ocupación'!M14</f>
        <v>0</v>
      </c>
      <c r="D12" s="413">
        <f>+'B) Reajuste Tarifas y Ocupación'!N14</f>
        <v>0</v>
      </c>
      <c r="E12" s="413">
        <f>+'B) Reajuste Tarifas y Ocupación'!O14</f>
        <v>0</v>
      </c>
      <c r="F12" s="413">
        <f>+'B) Reajuste Tarifas y Ocupación'!P14</f>
        <v>0</v>
      </c>
      <c r="G12" s="178">
        <f>+'B) Reajuste Tarifas y Ocupación'!Q14</f>
        <v>0</v>
      </c>
      <c r="H12" s="714"/>
      <c r="I12" s="715"/>
      <c r="J12" s="715"/>
      <c r="K12" s="715"/>
      <c r="L12" s="716"/>
      <c r="M12" s="717"/>
      <c r="N12" s="718"/>
      <c r="O12" s="718"/>
      <c r="P12" s="718"/>
      <c r="Q12" s="719"/>
      <c r="R12" s="720"/>
      <c r="S12" s="721"/>
      <c r="T12" s="721"/>
      <c r="U12" s="721"/>
      <c r="V12" s="722"/>
    </row>
  </sheetData>
  <sheetProtection password="9C6E" sheet="1" objects="1" scenarios="1"/>
  <mergeCells count="9">
    <mergeCell ref="A10:A12"/>
    <mergeCell ref="R8:V8"/>
    <mergeCell ref="G4:H4"/>
    <mergeCell ref="H8:L8"/>
    <mergeCell ref="M8:Q8"/>
    <mergeCell ref="C8:G8"/>
    <mergeCell ref="A6:D6"/>
    <mergeCell ref="A8:A9"/>
    <mergeCell ref="B8:B9"/>
  </mergeCells>
  <conditionalFormatting sqref="M10:Q12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Y39"/>
  <sheetViews>
    <sheetView showGridLines="0" zoomScale="80" zoomScaleNormal="80" workbookViewId="0">
      <selection activeCell="M53" sqref="M53"/>
    </sheetView>
  </sheetViews>
  <sheetFormatPr baseColWidth="10" defaultColWidth="11.42578125" defaultRowHeight="12.75" x14ac:dyDescent="0.2"/>
  <cols>
    <col min="1" max="1" width="7.140625" style="29" customWidth="1"/>
    <col min="2" max="2" width="37.28515625" style="29" customWidth="1"/>
    <col min="3" max="3" width="28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2" width="19.140625" style="29" customWidth="1"/>
    <col min="13" max="13" width="16.140625" style="29" customWidth="1"/>
    <col min="14" max="14" width="17.140625" style="29" customWidth="1"/>
    <col min="15" max="15" width="14.85546875" style="29" customWidth="1"/>
    <col min="16" max="16" width="17.7109375" style="29" customWidth="1"/>
    <col min="17" max="17" width="17.140625" style="29" customWidth="1"/>
    <col min="18" max="18" width="18.140625" style="44" customWidth="1"/>
    <col min="19" max="19" width="16.28515625" style="29" customWidth="1"/>
    <col min="20" max="20" width="15.85546875" style="29" customWidth="1"/>
    <col min="21" max="21" width="14.85546875" style="29" customWidth="1"/>
    <col min="22" max="22" width="15.85546875" style="29" customWidth="1"/>
    <col min="23" max="23" width="14.28515625" style="29" customWidth="1"/>
    <col min="24" max="24" width="14.85546875" style="29" customWidth="1"/>
    <col min="25" max="25" width="14.140625" style="29" customWidth="1"/>
    <col min="26" max="26" width="16.85546875" style="29" customWidth="1"/>
    <col min="27" max="27" width="17.5703125" style="29" customWidth="1"/>
    <col min="28" max="28" width="15.28515625" style="29" customWidth="1"/>
    <col min="29" max="29" width="19.7109375" style="29" customWidth="1"/>
    <col min="30" max="30" width="17.42578125" style="29" customWidth="1"/>
    <col min="31" max="31" width="12" style="29" customWidth="1"/>
    <col min="32" max="16384" width="11.42578125" style="29"/>
  </cols>
  <sheetData>
    <row r="1" spans="2:259" s="6" customFormat="1" x14ac:dyDescent="0.2">
      <c r="C1" s="7"/>
      <c r="D1" s="7"/>
      <c r="E1" s="45" t="s">
        <v>232</v>
      </c>
      <c r="F1" s="45"/>
      <c r="G1" s="45"/>
      <c r="H1" s="45"/>
      <c r="I1" s="45"/>
      <c r="J1" s="7"/>
      <c r="K1" s="7"/>
      <c r="IM1" s="4"/>
      <c r="IN1" s="4"/>
    </row>
    <row r="2" spans="2:259" s="6" customFormat="1" x14ac:dyDescent="0.2">
      <c r="E2" s="45" t="s">
        <v>224</v>
      </c>
      <c r="F2" s="45"/>
      <c r="G2" s="45"/>
      <c r="H2" s="45"/>
      <c r="I2" s="45"/>
      <c r="IM2" s="4"/>
      <c r="IN2" s="4"/>
    </row>
    <row r="3" spans="2:259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ID3" s="4"/>
      <c r="IE3" s="4"/>
      <c r="IF3" s="4"/>
      <c r="IG3" s="4"/>
      <c r="IH3" s="4"/>
      <c r="II3" s="4"/>
    </row>
    <row r="4" spans="2:259" s="6" customFormat="1" ht="18.75" customHeight="1" x14ac:dyDescent="0.2">
      <c r="B4" s="24"/>
      <c r="D4" s="121" t="s">
        <v>0</v>
      </c>
      <c r="E4" s="194" t="str">
        <f>+'B) Reajuste Tarifas y Ocupación'!F5</f>
        <v>(DEPTO./DELEG.)</v>
      </c>
      <c r="F4" s="73"/>
      <c r="G4" s="74"/>
      <c r="H4" s="74"/>
      <c r="I4" s="74"/>
      <c r="J4" s="74"/>
      <c r="N4" s="3"/>
      <c r="ID4" s="4"/>
      <c r="IE4" s="4"/>
      <c r="IF4" s="4"/>
      <c r="IG4" s="4"/>
      <c r="IH4" s="4"/>
      <c r="II4" s="4"/>
    </row>
    <row r="5" spans="2:259" s="6" customFormat="1" x14ac:dyDescent="0.2">
      <c r="B5" s="24"/>
      <c r="D5" s="122"/>
      <c r="E5" s="125"/>
      <c r="F5" s="125"/>
      <c r="G5" s="125"/>
      <c r="H5" s="125"/>
      <c r="I5" s="125"/>
      <c r="J5" s="125"/>
      <c r="N5" s="3"/>
      <c r="ID5" s="4"/>
      <c r="IE5" s="4"/>
      <c r="IF5" s="4"/>
      <c r="IG5" s="4"/>
      <c r="IH5" s="4"/>
      <c r="II5" s="4"/>
    </row>
    <row r="6" spans="2:259" s="6" customFormat="1" x14ac:dyDescent="0.2">
      <c r="B6" s="24"/>
      <c r="D6" s="122"/>
      <c r="E6" s="125"/>
      <c r="F6" s="125"/>
      <c r="G6" s="125"/>
      <c r="H6" s="125"/>
      <c r="I6" s="125"/>
      <c r="J6" s="125"/>
      <c r="N6" s="3"/>
      <c r="ID6" s="4"/>
      <c r="IE6" s="4"/>
      <c r="IF6" s="4"/>
      <c r="IG6" s="4"/>
      <c r="IH6" s="4"/>
      <c r="II6" s="4"/>
    </row>
    <row r="7" spans="2:259" s="14" customFormat="1" ht="15.75" x14ac:dyDescent="0.2">
      <c r="B7" s="525" t="s">
        <v>183</v>
      </c>
      <c r="C7" s="525"/>
      <c r="D7" s="525"/>
      <c r="E7" s="525"/>
      <c r="F7" s="123"/>
      <c r="G7" s="123"/>
      <c r="H7" s="123"/>
      <c r="I7" s="123"/>
      <c r="J7" s="125"/>
      <c r="K7" s="75" t="s">
        <v>4</v>
      </c>
      <c r="L7" s="76">
        <v>3.4000000000000002E-2</v>
      </c>
      <c r="N7" s="26"/>
      <c r="ID7" s="10"/>
      <c r="IE7" s="10"/>
      <c r="IF7" s="10"/>
      <c r="IG7" s="10"/>
      <c r="IH7" s="10"/>
      <c r="II7" s="10"/>
    </row>
    <row r="8" spans="2:259" ht="13.5" thickBot="1" x14ac:dyDescent="0.25"/>
    <row r="9" spans="2:259" ht="15" x14ac:dyDescent="0.2">
      <c r="B9" s="663" t="s">
        <v>116</v>
      </c>
      <c r="C9" s="603" t="s">
        <v>73</v>
      </c>
      <c r="D9" s="603" t="s">
        <v>74</v>
      </c>
      <c r="E9" s="605" t="s">
        <v>3</v>
      </c>
      <c r="F9" s="679" t="s">
        <v>82</v>
      </c>
      <c r="G9" s="665" t="s">
        <v>160</v>
      </c>
      <c r="H9" s="666"/>
      <c r="I9" s="666"/>
      <c r="J9" s="667"/>
      <c r="K9" s="668" t="s">
        <v>162</v>
      </c>
      <c r="L9" s="670" t="s">
        <v>117</v>
      </c>
      <c r="O9" s="28"/>
      <c r="P9" s="28"/>
      <c r="Q9" s="28"/>
      <c r="R9" s="28"/>
      <c r="S9" s="28"/>
      <c r="T9" s="28"/>
    </row>
    <row r="10" spans="2:259" ht="39" thickBot="1" x14ac:dyDescent="0.25">
      <c r="B10" s="664"/>
      <c r="C10" s="604"/>
      <c r="D10" s="604"/>
      <c r="E10" s="606"/>
      <c r="F10" s="680"/>
      <c r="G10" s="205" t="s">
        <v>118</v>
      </c>
      <c r="H10" s="77" t="s">
        <v>119</v>
      </c>
      <c r="I10" s="77" t="s">
        <v>120</v>
      </c>
      <c r="J10" s="243" t="s">
        <v>161</v>
      </c>
      <c r="K10" s="669"/>
      <c r="L10" s="671"/>
      <c r="M10" s="30"/>
      <c r="N10" s="63"/>
      <c r="O10" s="63"/>
      <c r="P10" s="21"/>
      <c r="Q10" s="21"/>
      <c r="R10" s="21"/>
      <c r="S10" s="30"/>
      <c r="T10" s="672"/>
      <c r="U10" s="672"/>
      <c r="V10" s="672"/>
      <c r="W10" s="672"/>
      <c r="X10" s="30"/>
    </row>
    <row r="11" spans="2:259" s="2" customFormat="1" x14ac:dyDescent="0.2">
      <c r="B11" s="673" t="str">
        <f>+'B) Reajuste Tarifas y Ocupación'!A12</f>
        <v>Jardín Infantil Mar y Cielo</v>
      </c>
      <c r="C11" s="245" t="s">
        <v>136</v>
      </c>
      <c r="D11" s="245" t="s">
        <v>136</v>
      </c>
      <c r="E11" s="245" t="s">
        <v>143</v>
      </c>
      <c r="F11" s="249" t="s">
        <v>137</v>
      </c>
      <c r="G11" s="252">
        <v>1234567</v>
      </c>
      <c r="H11" s="246">
        <v>0</v>
      </c>
      <c r="I11" s="246">
        <v>0</v>
      </c>
      <c r="J11" s="253">
        <f>SUM(G11:I11)</f>
        <v>1234567</v>
      </c>
      <c r="K11" s="258">
        <f>+J11*(1+$L$7)</f>
        <v>1276542.2779999999</v>
      </c>
      <c r="L11" s="676">
        <f>SUM(K11:K31)</f>
        <v>1276542.2779999999</v>
      </c>
      <c r="M11" s="30"/>
      <c r="N11" s="35"/>
      <c r="O11" s="35"/>
      <c r="P11" s="64"/>
      <c r="Q11" s="64"/>
      <c r="R11" s="64"/>
      <c r="S11" s="32"/>
      <c r="T11" s="31"/>
      <c r="U11" s="31"/>
      <c r="V11" s="31"/>
      <c r="W11" s="31"/>
      <c r="X11" s="33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2:259" s="2" customFormat="1" x14ac:dyDescent="0.2">
      <c r="B12" s="674"/>
      <c r="C12" s="244" t="s">
        <v>136</v>
      </c>
      <c r="D12" s="244" t="s">
        <v>136</v>
      </c>
      <c r="E12" s="244" t="s">
        <v>144</v>
      </c>
      <c r="F12" s="250" t="s">
        <v>137</v>
      </c>
      <c r="G12" s="254">
        <v>0</v>
      </c>
      <c r="H12" s="195">
        <v>0</v>
      </c>
      <c r="I12" s="195">
        <v>0</v>
      </c>
      <c r="J12" s="255">
        <f t="shared" ref="J12:J31" si="0">SUM(G12:I12)</f>
        <v>0</v>
      </c>
      <c r="K12" s="259">
        <f t="shared" ref="K12:K31" si="1">+J12*(1+$L$7)</f>
        <v>0</v>
      </c>
      <c r="L12" s="677"/>
      <c r="M12" s="30"/>
      <c r="N12" s="35"/>
      <c r="O12" s="35"/>
      <c r="P12" s="21"/>
      <c r="Q12" s="21"/>
      <c r="R12" s="21"/>
      <c r="S12" s="32"/>
      <c r="T12" s="31"/>
      <c r="U12" s="31"/>
      <c r="V12" s="31"/>
      <c r="W12" s="31"/>
      <c r="X12" s="33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2:259" s="2" customFormat="1" x14ac:dyDescent="0.2">
      <c r="B13" s="674"/>
      <c r="C13" s="244" t="s">
        <v>136</v>
      </c>
      <c r="D13" s="244" t="s">
        <v>136</v>
      </c>
      <c r="E13" s="244" t="s">
        <v>145</v>
      </c>
      <c r="F13" s="250" t="s">
        <v>137</v>
      </c>
      <c r="G13" s="254">
        <v>0</v>
      </c>
      <c r="H13" s="195">
        <v>0</v>
      </c>
      <c r="I13" s="195">
        <v>0</v>
      </c>
      <c r="J13" s="255">
        <f t="shared" si="0"/>
        <v>0</v>
      </c>
      <c r="K13" s="259">
        <f t="shared" si="1"/>
        <v>0</v>
      </c>
      <c r="L13" s="677"/>
      <c r="M13" s="30"/>
      <c r="N13" s="35"/>
      <c r="O13" s="35"/>
      <c r="P13" s="21"/>
      <c r="Q13" s="21"/>
      <c r="R13" s="21"/>
      <c r="S13" s="32"/>
      <c r="T13" s="31"/>
      <c r="U13" s="31"/>
      <c r="V13" s="31"/>
      <c r="W13" s="31"/>
      <c r="X13" s="33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2:259" s="2" customFormat="1" x14ac:dyDescent="0.2">
      <c r="B14" s="674"/>
      <c r="C14" s="244" t="s">
        <v>136</v>
      </c>
      <c r="D14" s="244" t="s">
        <v>136</v>
      </c>
      <c r="E14" s="244" t="s">
        <v>146</v>
      </c>
      <c r="F14" s="250" t="s">
        <v>137</v>
      </c>
      <c r="G14" s="254">
        <v>0</v>
      </c>
      <c r="H14" s="195">
        <v>0</v>
      </c>
      <c r="I14" s="195">
        <v>0</v>
      </c>
      <c r="J14" s="255">
        <f t="shared" si="0"/>
        <v>0</v>
      </c>
      <c r="K14" s="259">
        <f t="shared" si="1"/>
        <v>0</v>
      </c>
      <c r="L14" s="677"/>
      <c r="M14" s="30"/>
      <c r="N14" s="35"/>
      <c r="O14" s="35"/>
      <c r="P14" s="21"/>
      <c r="Q14" s="21"/>
      <c r="R14" s="21"/>
      <c r="S14" s="32"/>
      <c r="T14" s="31"/>
      <c r="U14" s="31"/>
      <c r="V14" s="31"/>
      <c r="W14" s="31"/>
      <c r="X14" s="33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2:259" s="2" customFormat="1" x14ac:dyDescent="0.2">
      <c r="B15" s="674"/>
      <c r="C15" s="244" t="s">
        <v>136</v>
      </c>
      <c r="D15" s="244" t="s">
        <v>136</v>
      </c>
      <c r="E15" s="244" t="s">
        <v>147</v>
      </c>
      <c r="F15" s="250" t="s">
        <v>137</v>
      </c>
      <c r="G15" s="254">
        <v>0</v>
      </c>
      <c r="H15" s="195">
        <v>0</v>
      </c>
      <c r="I15" s="195">
        <v>0</v>
      </c>
      <c r="J15" s="255">
        <f t="shared" si="0"/>
        <v>0</v>
      </c>
      <c r="K15" s="259">
        <f t="shared" si="1"/>
        <v>0</v>
      </c>
      <c r="L15" s="677"/>
      <c r="M15" s="30"/>
      <c r="N15" s="35"/>
      <c r="O15" s="35"/>
      <c r="P15" s="21"/>
      <c r="Q15" s="21"/>
      <c r="R15" s="21"/>
      <c r="S15" s="32"/>
      <c r="T15" s="31"/>
      <c r="U15" s="31"/>
      <c r="V15" s="31"/>
      <c r="W15" s="31"/>
      <c r="X15" s="33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2:259" s="2" customFormat="1" x14ac:dyDescent="0.2">
      <c r="B16" s="674"/>
      <c r="C16" s="244"/>
      <c r="D16" s="244"/>
      <c r="E16" s="244"/>
      <c r="F16" s="250"/>
      <c r="G16" s="254">
        <v>0</v>
      </c>
      <c r="H16" s="195">
        <v>0</v>
      </c>
      <c r="I16" s="195">
        <v>0</v>
      </c>
      <c r="J16" s="255">
        <f t="shared" si="0"/>
        <v>0</v>
      </c>
      <c r="K16" s="259">
        <f t="shared" si="1"/>
        <v>0</v>
      </c>
      <c r="L16" s="677"/>
      <c r="M16" s="30"/>
      <c r="N16" s="35"/>
      <c r="O16" s="35"/>
      <c r="P16" s="21"/>
      <c r="Q16" s="21"/>
      <c r="R16" s="21"/>
      <c r="S16" s="32"/>
      <c r="T16" s="31"/>
      <c r="U16" s="31"/>
      <c r="V16" s="31"/>
      <c r="W16" s="31"/>
      <c r="X16" s="33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2:259" s="2" customFormat="1" x14ac:dyDescent="0.2">
      <c r="B17" s="674"/>
      <c r="C17" s="244"/>
      <c r="D17" s="244"/>
      <c r="E17" s="244"/>
      <c r="F17" s="250"/>
      <c r="G17" s="254">
        <v>0</v>
      </c>
      <c r="H17" s="195">
        <v>0</v>
      </c>
      <c r="I17" s="195">
        <v>0</v>
      </c>
      <c r="J17" s="255">
        <f t="shared" si="0"/>
        <v>0</v>
      </c>
      <c r="K17" s="259">
        <f t="shared" si="1"/>
        <v>0</v>
      </c>
      <c r="L17" s="677"/>
      <c r="M17" s="30"/>
      <c r="N17" s="35"/>
      <c r="O17" s="35"/>
      <c r="P17" s="21"/>
      <c r="Q17" s="21"/>
      <c r="R17" s="21"/>
      <c r="S17" s="32"/>
      <c r="T17" s="31"/>
      <c r="U17" s="31"/>
      <c r="V17" s="31"/>
      <c r="W17" s="31"/>
      <c r="X17" s="33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2:259" s="2" customFormat="1" x14ac:dyDescent="0.2">
      <c r="B18" s="674"/>
      <c r="C18" s="244"/>
      <c r="D18" s="244"/>
      <c r="E18" s="244"/>
      <c r="F18" s="250"/>
      <c r="G18" s="254">
        <v>0</v>
      </c>
      <c r="H18" s="195">
        <v>0</v>
      </c>
      <c r="I18" s="195">
        <v>0</v>
      </c>
      <c r="J18" s="255">
        <f>SUM(G18:I18)</f>
        <v>0</v>
      </c>
      <c r="K18" s="259">
        <f>+J18*(1+$L$7)</f>
        <v>0</v>
      </c>
      <c r="L18" s="677"/>
      <c r="M18" s="30"/>
      <c r="N18" s="35"/>
      <c r="O18" s="35"/>
      <c r="P18" s="21"/>
      <c r="Q18" s="21"/>
      <c r="R18" s="21"/>
      <c r="S18" s="32"/>
      <c r="T18" s="31"/>
      <c r="U18" s="31"/>
      <c r="V18" s="31"/>
      <c r="W18" s="31"/>
      <c r="X18" s="33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2:259" s="2" customFormat="1" x14ac:dyDescent="0.2">
      <c r="B19" s="674"/>
      <c r="C19" s="244"/>
      <c r="D19" s="244"/>
      <c r="E19" s="244"/>
      <c r="F19" s="250"/>
      <c r="G19" s="254">
        <v>0</v>
      </c>
      <c r="H19" s="195">
        <v>0</v>
      </c>
      <c r="I19" s="195">
        <v>0</v>
      </c>
      <c r="J19" s="255">
        <f t="shared" ref="J19:J26" si="2">SUM(G19:I19)</f>
        <v>0</v>
      </c>
      <c r="K19" s="259">
        <f t="shared" ref="K19:K26" si="3">+J19*(1+$L$7)</f>
        <v>0</v>
      </c>
      <c r="L19" s="677"/>
      <c r="M19" s="30"/>
      <c r="N19" s="35"/>
      <c r="O19" s="35"/>
      <c r="P19" s="21"/>
      <c r="Q19" s="21"/>
      <c r="R19" s="21"/>
      <c r="S19" s="32"/>
      <c r="T19" s="31"/>
      <c r="U19" s="31"/>
      <c r="V19" s="31"/>
      <c r="W19" s="31"/>
      <c r="X19" s="33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2:259" s="2" customFormat="1" x14ac:dyDescent="0.2">
      <c r="B20" s="674"/>
      <c r="C20" s="244"/>
      <c r="D20" s="244"/>
      <c r="E20" s="244"/>
      <c r="F20" s="250"/>
      <c r="G20" s="254">
        <v>0</v>
      </c>
      <c r="H20" s="195">
        <v>0</v>
      </c>
      <c r="I20" s="195">
        <v>0</v>
      </c>
      <c r="J20" s="255">
        <f t="shared" si="2"/>
        <v>0</v>
      </c>
      <c r="K20" s="259">
        <f t="shared" si="3"/>
        <v>0</v>
      </c>
      <c r="L20" s="677"/>
      <c r="M20" s="30"/>
      <c r="N20" s="35"/>
      <c r="O20" s="35"/>
      <c r="P20" s="21"/>
      <c r="Q20" s="21"/>
      <c r="R20" s="21"/>
      <c r="S20" s="32"/>
      <c r="T20" s="31"/>
      <c r="U20" s="31"/>
      <c r="V20" s="31"/>
      <c r="W20" s="31"/>
      <c r="X20" s="33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2:259" s="2" customFormat="1" x14ac:dyDescent="0.2">
      <c r="B21" s="674"/>
      <c r="C21" s="244"/>
      <c r="D21" s="244"/>
      <c r="E21" s="244"/>
      <c r="F21" s="250"/>
      <c r="G21" s="254">
        <v>0</v>
      </c>
      <c r="H21" s="195">
        <v>0</v>
      </c>
      <c r="I21" s="195">
        <v>0</v>
      </c>
      <c r="J21" s="255">
        <f t="shared" si="2"/>
        <v>0</v>
      </c>
      <c r="K21" s="259">
        <f t="shared" si="3"/>
        <v>0</v>
      </c>
      <c r="L21" s="677"/>
      <c r="M21" s="30"/>
      <c r="N21" s="35"/>
      <c r="O21" s="35"/>
      <c r="P21" s="21"/>
      <c r="Q21" s="21"/>
      <c r="R21" s="21"/>
      <c r="S21" s="32"/>
      <c r="T21" s="31"/>
      <c r="U21" s="31"/>
      <c r="V21" s="31"/>
      <c r="W21" s="31"/>
      <c r="X21" s="33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2:259" s="2" customFormat="1" x14ac:dyDescent="0.2">
      <c r="B22" s="674"/>
      <c r="C22" s="244"/>
      <c r="D22" s="244"/>
      <c r="E22" s="244"/>
      <c r="F22" s="250"/>
      <c r="G22" s="254">
        <v>0</v>
      </c>
      <c r="H22" s="195">
        <v>0</v>
      </c>
      <c r="I22" s="195">
        <v>0</v>
      </c>
      <c r="J22" s="255">
        <f t="shared" si="2"/>
        <v>0</v>
      </c>
      <c r="K22" s="259">
        <f t="shared" si="3"/>
        <v>0</v>
      </c>
      <c r="L22" s="677"/>
      <c r="M22" s="30"/>
      <c r="N22" s="35"/>
      <c r="O22" s="35"/>
      <c r="P22" s="21"/>
      <c r="Q22" s="21"/>
      <c r="R22" s="21"/>
      <c r="S22" s="32"/>
      <c r="T22" s="31"/>
      <c r="U22" s="31"/>
      <c r="V22" s="31"/>
      <c r="W22" s="31"/>
      <c r="X22" s="33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2:259" s="2" customFormat="1" x14ac:dyDescent="0.2">
      <c r="B23" s="674"/>
      <c r="C23" s="244"/>
      <c r="D23" s="244"/>
      <c r="E23" s="244"/>
      <c r="F23" s="250"/>
      <c r="G23" s="254">
        <v>0</v>
      </c>
      <c r="H23" s="195">
        <v>0</v>
      </c>
      <c r="I23" s="195">
        <v>0</v>
      </c>
      <c r="J23" s="255">
        <f t="shared" si="2"/>
        <v>0</v>
      </c>
      <c r="K23" s="259">
        <f t="shared" si="3"/>
        <v>0</v>
      </c>
      <c r="L23" s="677"/>
      <c r="M23" s="30"/>
      <c r="N23" s="35"/>
      <c r="O23" s="35"/>
      <c r="P23" s="21"/>
      <c r="Q23" s="21"/>
      <c r="R23" s="21"/>
      <c r="S23" s="32"/>
      <c r="T23" s="31"/>
      <c r="U23" s="31"/>
      <c r="V23" s="31"/>
      <c r="W23" s="31"/>
      <c r="X23" s="33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</row>
    <row r="24" spans="2:259" s="2" customFormat="1" x14ac:dyDescent="0.2">
      <c r="B24" s="674"/>
      <c r="C24" s="244"/>
      <c r="D24" s="244"/>
      <c r="E24" s="244"/>
      <c r="F24" s="250"/>
      <c r="G24" s="254">
        <v>0</v>
      </c>
      <c r="H24" s="195">
        <v>0</v>
      </c>
      <c r="I24" s="195">
        <v>0</v>
      </c>
      <c r="J24" s="255">
        <f t="shared" si="2"/>
        <v>0</v>
      </c>
      <c r="K24" s="259">
        <f t="shared" si="3"/>
        <v>0</v>
      </c>
      <c r="L24" s="677"/>
      <c r="M24" s="30"/>
      <c r="N24" s="35"/>
      <c r="O24" s="35"/>
      <c r="P24" s="21"/>
      <c r="Q24" s="21"/>
      <c r="R24" s="21"/>
      <c r="S24" s="32"/>
      <c r="T24" s="31"/>
      <c r="U24" s="31"/>
      <c r="V24" s="31"/>
      <c r="W24" s="31"/>
      <c r="X24" s="33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2:259" s="2" customFormat="1" x14ac:dyDescent="0.2">
      <c r="B25" s="674"/>
      <c r="C25" s="244"/>
      <c r="D25" s="244"/>
      <c r="E25" s="244"/>
      <c r="F25" s="250"/>
      <c r="G25" s="254">
        <v>0</v>
      </c>
      <c r="H25" s="195">
        <v>0</v>
      </c>
      <c r="I25" s="195">
        <v>0</v>
      </c>
      <c r="J25" s="255">
        <f t="shared" si="2"/>
        <v>0</v>
      </c>
      <c r="K25" s="259">
        <f t="shared" si="3"/>
        <v>0</v>
      </c>
      <c r="L25" s="677"/>
      <c r="M25" s="30"/>
      <c r="N25" s="35"/>
      <c r="O25" s="35"/>
      <c r="P25" s="21"/>
      <c r="Q25" s="21"/>
      <c r="R25" s="21"/>
      <c r="S25" s="32"/>
      <c r="T25" s="31"/>
      <c r="U25" s="31"/>
      <c r="V25" s="31"/>
      <c r="W25" s="31"/>
      <c r="X25" s="33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2:259" s="2" customFormat="1" x14ac:dyDescent="0.2">
      <c r="B26" s="674"/>
      <c r="C26" s="244"/>
      <c r="D26" s="244"/>
      <c r="E26" s="244"/>
      <c r="F26" s="250"/>
      <c r="G26" s="254">
        <v>0</v>
      </c>
      <c r="H26" s="195">
        <v>0</v>
      </c>
      <c r="I26" s="195">
        <v>0</v>
      </c>
      <c r="J26" s="255">
        <f t="shared" si="2"/>
        <v>0</v>
      </c>
      <c r="K26" s="259">
        <f t="shared" si="3"/>
        <v>0</v>
      </c>
      <c r="L26" s="677"/>
      <c r="M26" s="30"/>
      <c r="N26" s="35"/>
      <c r="O26" s="35"/>
      <c r="P26" s="21"/>
      <c r="Q26" s="21"/>
      <c r="R26" s="21"/>
      <c r="S26" s="32"/>
      <c r="T26" s="31"/>
      <c r="U26" s="31"/>
      <c r="V26" s="31"/>
      <c r="W26" s="31"/>
      <c r="X26" s="33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2:259" s="2" customFormat="1" x14ac:dyDescent="0.2">
      <c r="B27" s="674"/>
      <c r="C27" s="244"/>
      <c r="D27" s="244"/>
      <c r="E27" s="244"/>
      <c r="F27" s="250"/>
      <c r="G27" s="254">
        <v>0</v>
      </c>
      <c r="H27" s="195">
        <v>0</v>
      </c>
      <c r="I27" s="195">
        <v>0</v>
      </c>
      <c r="J27" s="255">
        <f t="shared" si="0"/>
        <v>0</v>
      </c>
      <c r="K27" s="259">
        <f t="shared" si="1"/>
        <v>0</v>
      </c>
      <c r="L27" s="677"/>
      <c r="M27" s="30"/>
      <c r="N27" s="35"/>
      <c r="O27" s="35"/>
      <c r="P27" s="21"/>
      <c r="Q27" s="21"/>
      <c r="R27" s="21"/>
      <c r="S27" s="32"/>
      <c r="T27" s="31"/>
      <c r="U27" s="31"/>
      <c r="V27" s="31"/>
      <c r="W27" s="31"/>
      <c r="X27" s="33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2:259" s="2" customFormat="1" x14ac:dyDescent="0.2">
      <c r="B28" s="674"/>
      <c r="C28" s="244"/>
      <c r="D28" s="244"/>
      <c r="E28" s="244"/>
      <c r="F28" s="250"/>
      <c r="G28" s="254">
        <v>0</v>
      </c>
      <c r="H28" s="195">
        <v>0</v>
      </c>
      <c r="I28" s="195">
        <v>0</v>
      </c>
      <c r="J28" s="255">
        <f t="shared" si="0"/>
        <v>0</v>
      </c>
      <c r="K28" s="259">
        <f t="shared" si="1"/>
        <v>0</v>
      </c>
      <c r="L28" s="677"/>
      <c r="M28" s="30"/>
      <c r="N28" s="35"/>
      <c r="O28" s="35"/>
      <c r="P28" s="21"/>
      <c r="Q28" s="21"/>
      <c r="R28" s="21"/>
      <c r="S28" s="32"/>
      <c r="T28" s="31"/>
      <c r="U28" s="31"/>
      <c r="V28" s="31"/>
      <c r="W28" s="31"/>
      <c r="X28" s="33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2:259" s="2" customFormat="1" x14ac:dyDescent="0.2">
      <c r="B29" s="674"/>
      <c r="C29" s="244"/>
      <c r="D29" s="244"/>
      <c r="E29" s="244"/>
      <c r="F29" s="250"/>
      <c r="G29" s="254">
        <v>0</v>
      </c>
      <c r="H29" s="195">
        <v>0</v>
      </c>
      <c r="I29" s="195">
        <v>0</v>
      </c>
      <c r="J29" s="255">
        <f t="shared" si="0"/>
        <v>0</v>
      </c>
      <c r="K29" s="259">
        <f t="shared" si="1"/>
        <v>0</v>
      </c>
      <c r="L29" s="677"/>
      <c r="M29" s="30"/>
      <c r="N29" s="35"/>
      <c r="O29" s="35"/>
      <c r="P29" s="21"/>
      <c r="Q29" s="21"/>
      <c r="R29" s="21"/>
      <c r="S29" s="32"/>
      <c r="T29" s="31"/>
      <c r="U29" s="31"/>
      <c r="V29" s="31"/>
      <c r="W29" s="31"/>
      <c r="X29" s="33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</row>
    <row r="30" spans="2:259" s="2" customFormat="1" x14ac:dyDescent="0.2">
      <c r="B30" s="674"/>
      <c r="C30" s="244"/>
      <c r="D30" s="244"/>
      <c r="E30" s="244"/>
      <c r="F30" s="250"/>
      <c r="G30" s="254">
        <v>0</v>
      </c>
      <c r="H30" s="195">
        <v>0</v>
      </c>
      <c r="I30" s="195">
        <v>0</v>
      </c>
      <c r="J30" s="255">
        <f t="shared" si="0"/>
        <v>0</v>
      </c>
      <c r="K30" s="259">
        <f t="shared" si="1"/>
        <v>0</v>
      </c>
      <c r="L30" s="677"/>
      <c r="M30" s="30"/>
      <c r="N30" s="35"/>
      <c r="O30" s="35"/>
      <c r="P30" s="21"/>
      <c r="Q30" s="21"/>
      <c r="R30" s="21"/>
      <c r="S30" s="32"/>
      <c r="T30" s="31"/>
      <c r="U30" s="31"/>
      <c r="V30" s="31"/>
      <c r="W30" s="31"/>
      <c r="X30" s="33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2:259" ht="13.5" thickBot="1" x14ac:dyDescent="0.25">
      <c r="B31" s="675"/>
      <c r="C31" s="247"/>
      <c r="D31" s="247"/>
      <c r="E31" s="247"/>
      <c r="F31" s="251"/>
      <c r="G31" s="256">
        <v>0</v>
      </c>
      <c r="H31" s="248">
        <v>0</v>
      </c>
      <c r="I31" s="248">
        <v>0</v>
      </c>
      <c r="J31" s="257">
        <f t="shared" si="0"/>
        <v>0</v>
      </c>
      <c r="K31" s="260">
        <f t="shared" si="1"/>
        <v>0</v>
      </c>
      <c r="L31" s="678"/>
      <c r="M31" s="30"/>
      <c r="N31" s="35"/>
      <c r="O31" s="35"/>
      <c r="P31" s="35"/>
      <c r="Q31" s="35"/>
      <c r="R31" s="35"/>
      <c r="S31" s="36"/>
      <c r="T31" s="35"/>
      <c r="U31" s="35"/>
      <c r="V31" s="35"/>
      <c r="W31" s="35"/>
      <c r="X31" s="37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</row>
    <row r="32" spans="2:259" ht="16.5" thickBot="1" x14ac:dyDescent="0.25">
      <c r="B32" s="27"/>
      <c r="C32" s="46"/>
      <c r="D32" s="46"/>
      <c r="E32" s="47"/>
      <c r="F32" s="47"/>
      <c r="G32" s="47"/>
      <c r="H32" s="47"/>
      <c r="I32" s="47"/>
      <c r="J32" s="41"/>
      <c r="K32" s="261" t="s">
        <v>96</v>
      </c>
      <c r="L32" s="262">
        <f>SUM(L11:L31)</f>
        <v>1276542.2779999999</v>
      </c>
      <c r="M32" s="28"/>
      <c r="N32" s="28"/>
      <c r="O32" s="28"/>
      <c r="P32" s="35"/>
      <c r="Q32" s="35"/>
      <c r="R32" s="35"/>
      <c r="S32" s="38"/>
      <c r="T32" s="38"/>
      <c r="U32" s="39"/>
      <c r="V32" s="39"/>
      <c r="W32" s="40"/>
      <c r="X32" s="40"/>
    </row>
    <row r="33" spans="2:24" x14ac:dyDescent="0.2">
      <c r="B33" s="27"/>
      <c r="C33" s="46"/>
      <c r="D33" s="46"/>
      <c r="E33" s="47"/>
      <c r="F33" s="47"/>
      <c r="G33" s="47"/>
      <c r="H33" s="47"/>
      <c r="I33" s="47"/>
      <c r="J33" s="41"/>
      <c r="K33" s="41"/>
      <c r="L33" s="41"/>
      <c r="M33" s="28"/>
      <c r="N33" s="28"/>
      <c r="O33" s="28"/>
      <c r="P33" s="35"/>
      <c r="Q33" s="35"/>
      <c r="R33" s="35"/>
      <c r="S33" s="38"/>
      <c r="T33" s="38"/>
      <c r="U33" s="39"/>
      <c r="V33" s="39"/>
      <c r="W33" s="40"/>
      <c r="X33" s="40"/>
    </row>
    <row r="34" spans="2:24" x14ac:dyDescent="0.2">
      <c r="B34" s="27"/>
      <c r="C34" s="27"/>
      <c r="D34" s="27"/>
      <c r="E34" s="27"/>
      <c r="F34" s="27"/>
      <c r="G34" s="27"/>
      <c r="H34" s="27"/>
      <c r="I34" s="27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39"/>
      <c r="W34" s="40"/>
      <c r="X34" s="40"/>
    </row>
    <row r="35" spans="2:24" x14ac:dyDescent="0.2">
      <c r="B35" s="27"/>
      <c r="C35" s="27"/>
      <c r="D35" s="27"/>
      <c r="E35" s="27"/>
      <c r="F35" s="27"/>
      <c r="G35" s="27"/>
      <c r="H35" s="27"/>
      <c r="I35" s="27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39"/>
      <c r="W35" s="40"/>
      <c r="X35" s="40"/>
    </row>
    <row r="36" spans="2:24" x14ac:dyDescent="0.2">
      <c r="B36" s="27"/>
      <c r="C36" s="27"/>
      <c r="D36" s="27"/>
      <c r="E36" s="27"/>
      <c r="F36" s="27"/>
      <c r="G36" s="27"/>
      <c r="H36" s="27"/>
      <c r="I36" s="27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39"/>
      <c r="W36" s="40"/>
      <c r="X36" s="40"/>
    </row>
    <row r="37" spans="2:24" x14ac:dyDescent="0.2">
      <c r="B37" s="27"/>
      <c r="C37" s="27"/>
      <c r="D37" s="27"/>
      <c r="E37" s="27"/>
      <c r="F37" s="27"/>
      <c r="G37" s="27"/>
      <c r="H37" s="27"/>
      <c r="I37" s="27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39"/>
      <c r="W37" s="40"/>
      <c r="X37" s="40"/>
    </row>
    <row r="38" spans="2:24" x14ac:dyDescent="0.2">
      <c r="B38" s="27"/>
      <c r="C38" s="27"/>
      <c r="D38" s="27"/>
      <c r="E38" s="27"/>
      <c r="F38" s="27"/>
      <c r="G38" s="27"/>
      <c r="H38" s="27"/>
      <c r="I38" s="2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39"/>
      <c r="W38" s="40"/>
      <c r="X38" s="40"/>
    </row>
    <row r="39" spans="2:24" x14ac:dyDescent="0.2">
      <c r="B39" s="27"/>
      <c r="C39" s="27"/>
      <c r="D39" s="27"/>
      <c r="E39" s="27"/>
      <c r="F39" s="27"/>
      <c r="G39" s="27"/>
      <c r="H39" s="27"/>
      <c r="I39" s="27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39"/>
      <c r="W39" s="40"/>
      <c r="X39" s="40"/>
    </row>
  </sheetData>
  <sheetProtection password="9C6E" sheet="1" objects="1" scenarios="1"/>
  <mergeCells count="12">
    <mergeCell ref="G9:J9"/>
    <mergeCell ref="K9:K10"/>
    <mergeCell ref="L9:L10"/>
    <mergeCell ref="T10:W10"/>
    <mergeCell ref="B11:B31"/>
    <mergeCell ref="L11:L31"/>
    <mergeCell ref="F9:F10"/>
    <mergeCell ref="B7:E7"/>
    <mergeCell ref="B9:B10"/>
    <mergeCell ref="C9:C10"/>
    <mergeCell ref="D9:D10"/>
    <mergeCell ref="E9:E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18"/>
  <sheetViews>
    <sheetView showGridLines="0" zoomScaleNormal="100" workbookViewId="0">
      <selection activeCell="L35" sqref="L35"/>
    </sheetView>
  </sheetViews>
  <sheetFormatPr baseColWidth="10" defaultColWidth="10.7109375" defaultRowHeight="12.75" x14ac:dyDescent="0.2"/>
  <cols>
    <col min="1" max="1" width="33" style="4" customWidth="1"/>
    <col min="2" max="2" width="33" style="10" bestFit="1" customWidth="1"/>
    <col min="3" max="12" width="14.7109375" style="10" customWidth="1"/>
    <col min="13" max="13" width="33.5703125" style="4" bestFit="1" customWidth="1"/>
    <col min="14" max="14" width="14.7109375" style="10" customWidth="1"/>
    <col min="15" max="15" width="33.5703125" style="4" bestFit="1" customWidth="1"/>
    <col min="16" max="16" width="14.7109375" style="10" customWidth="1"/>
    <col min="17" max="17" width="14.28515625" style="4" customWidth="1"/>
    <col min="18" max="16384" width="10.7109375" style="4"/>
  </cols>
  <sheetData>
    <row r="1" spans="1:19" x14ac:dyDescent="0.2">
      <c r="B1" s="45"/>
      <c r="C1" s="45"/>
      <c r="D1" s="45" t="s">
        <v>233</v>
      </c>
      <c r="E1" s="45"/>
      <c r="F1" s="45"/>
      <c r="G1" s="45"/>
      <c r="H1" s="45"/>
      <c r="I1" s="45"/>
      <c r="J1" s="45"/>
      <c r="K1" s="45"/>
      <c r="L1" s="45"/>
      <c r="M1" s="45"/>
      <c r="N1" s="45"/>
      <c r="P1" s="45"/>
    </row>
    <row r="2" spans="1:19" x14ac:dyDescent="0.2">
      <c r="B2" s="45"/>
      <c r="C2" s="45"/>
      <c r="D2" s="45" t="s">
        <v>225</v>
      </c>
      <c r="E2" s="45"/>
      <c r="F2" s="45"/>
      <c r="G2" s="45"/>
      <c r="H2" s="45"/>
      <c r="I2" s="45"/>
      <c r="J2" s="45"/>
      <c r="K2" s="45"/>
      <c r="L2" s="45"/>
      <c r="M2" s="45"/>
      <c r="N2" s="45"/>
      <c r="P2" s="45"/>
    </row>
    <row r="3" spans="1:19" x14ac:dyDescent="0.2">
      <c r="C3" s="14"/>
      <c r="D3" s="14"/>
      <c r="E3" s="14"/>
      <c r="F3" s="14"/>
      <c r="G3" s="14"/>
      <c r="H3" s="14"/>
      <c r="I3" s="14"/>
      <c r="J3" s="14"/>
      <c r="K3" s="14"/>
      <c r="L3" s="14"/>
      <c r="N3" s="14"/>
      <c r="P3" s="14"/>
    </row>
    <row r="4" spans="1:19" ht="18.75" customHeight="1" x14ac:dyDescent="0.2">
      <c r="C4" s="19" t="s">
        <v>0</v>
      </c>
      <c r="D4" s="686" t="str">
        <f>+'B) Reajuste Tarifas y Ocupación'!F5</f>
        <v>(DEPTO./DELEG.)</v>
      </c>
      <c r="E4" s="490"/>
      <c r="F4" s="687"/>
      <c r="G4" s="283"/>
      <c r="H4" s="283"/>
      <c r="I4" s="283"/>
      <c r="J4" s="283"/>
      <c r="K4" s="283"/>
      <c r="L4" s="283"/>
      <c r="N4" s="283"/>
      <c r="P4" s="283"/>
    </row>
    <row r="5" spans="1:19" x14ac:dyDescent="0.2">
      <c r="A5" s="9"/>
      <c r="B5" s="20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/>
    </row>
    <row r="6" spans="1:19" x14ac:dyDescent="0.2">
      <c r="A6" s="9"/>
      <c r="B6" s="20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P6" s="283"/>
    </row>
    <row r="7" spans="1:19" ht="12.75" customHeight="1" x14ac:dyDescent="0.2">
      <c r="A7" s="699" t="s">
        <v>134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1"/>
      <c r="P7" s="71"/>
    </row>
    <row r="8" spans="1:19" x14ac:dyDescent="0.2">
      <c r="A8" s="702"/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3"/>
      <c r="O8" s="704"/>
      <c r="P8" s="71"/>
    </row>
    <row r="9" spans="1:19" x14ac:dyDescent="0.2">
      <c r="A9" s="705"/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7"/>
      <c r="P9" s="71"/>
    </row>
    <row r="10" spans="1:19" x14ac:dyDescent="0.2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</row>
    <row r="11" spans="1:19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</row>
    <row r="12" spans="1:19" ht="15.75" x14ac:dyDescent="0.2">
      <c r="A12" s="658" t="s">
        <v>184</v>
      </c>
      <c r="B12" s="658"/>
      <c r="C12" s="658"/>
      <c r="D12" s="658"/>
      <c r="E12" s="284"/>
      <c r="F12" s="61"/>
      <c r="G12" s="61"/>
      <c r="H12" s="61"/>
      <c r="I12" s="60"/>
      <c r="J12" s="60"/>
      <c r="K12" s="61"/>
      <c r="L12" s="61"/>
      <c r="M12" s="61"/>
      <c r="N12" s="61"/>
      <c r="O12" s="61"/>
      <c r="P12" s="61"/>
    </row>
    <row r="13" spans="1:19" ht="13.5" thickBot="1" x14ac:dyDescent="0.25">
      <c r="A13" s="9"/>
      <c r="B13" s="20"/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P13" s="283"/>
    </row>
    <row r="14" spans="1:19" ht="20.25" customHeight="1" x14ac:dyDescent="0.2">
      <c r="A14" s="690" t="s">
        <v>141</v>
      </c>
      <c r="B14" s="692" t="s">
        <v>5</v>
      </c>
      <c r="C14" s="497" t="s">
        <v>152</v>
      </c>
      <c r="D14" s="498"/>
      <c r="E14" s="498"/>
      <c r="F14" s="498"/>
      <c r="G14" s="499"/>
      <c r="H14" s="696" t="s">
        <v>165</v>
      </c>
      <c r="I14" s="697"/>
      <c r="J14" s="697"/>
      <c r="K14" s="697"/>
      <c r="L14" s="698"/>
      <c r="M14" s="694" t="s">
        <v>112</v>
      </c>
      <c r="N14" s="695"/>
      <c r="O14" s="688" t="s">
        <v>113</v>
      </c>
      <c r="P14" s="689"/>
      <c r="Q14" s="684" t="s">
        <v>135</v>
      </c>
    </row>
    <row r="15" spans="1:19" ht="70.5" customHeight="1" thickBot="1" x14ac:dyDescent="0.25">
      <c r="A15" s="691"/>
      <c r="B15" s="693"/>
      <c r="C15" s="433" t="s">
        <v>88</v>
      </c>
      <c r="D15" s="434" t="s">
        <v>150</v>
      </c>
      <c r="E15" s="434" t="s">
        <v>151</v>
      </c>
      <c r="F15" s="434" t="s">
        <v>89</v>
      </c>
      <c r="G15" s="435" t="s">
        <v>90</v>
      </c>
      <c r="H15" s="436" t="s">
        <v>88</v>
      </c>
      <c r="I15" s="437" t="s">
        <v>150</v>
      </c>
      <c r="J15" s="437" t="s">
        <v>151</v>
      </c>
      <c r="K15" s="437" t="s">
        <v>89</v>
      </c>
      <c r="L15" s="438" t="s">
        <v>90</v>
      </c>
      <c r="M15" s="439" t="s">
        <v>72</v>
      </c>
      <c r="N15" s="243" t="s">
        <v>86</v>
      </c>
      <c r="O15" s="440" t="s">
        <v>72</v>
      </c>
      <c r="P15" s="243" t="s">
        <v>86</v>
      </c>
      <c r="Q15" s="685"/>
    </row>
    <row r="16" spans="1:19" ht="12.75" customHeight="1" x14ac:dyDescent="0.2">
      <c r="A16" s="681" t="str">
        <f>'B) Reajuste Tarifas y Ocupación'!A12</f>
        <v>Jardín Infantil Mar y Cielo</v>
      </c>
      <c r="B16" s="441" t="str">
        <f>+'B) Reajuste Tarifas y Ocupación'!B12</f>
        <v>Media jornada</v>
      </c>
      <c r="C16" s="407">
        <f>+'B) Reajuste Tarifas y Ocupación'!M12</f>
        <v>58300</v>
      </c>
      <c r="D16" s="408">
        <f>+'B) Reajuste Tarifas y Ocupación'!N12</f>
        <v>66400</v>
      </c>
      <c r="E16" s="408">
        <f>+'B) Reajuste Tarifas y Ocupación'!O12</f>
        <v>69900</v>
      </c>
      <c r="F16" s="408">
        <f>+'B) Reajuste Tarifas y Ocupación'!P12</f>
        <v>91500</v>
      </c>
      <c r="G16" s="409">
        <f>+'B) Reajuste Tarifas y Ocupación'!Q12</f>
        <v>107900</v>
      </c>
      <c r="H16" s="444">
        <f t="shared" ref="H16:K17" si="0">IFERROR(C16/$Q16,0)</f>
        <v>0.46639999999999998</v>
      </c>
      <c r="I16" s="179">
        <f t="shared" si="0"/>
        <v>0.53120000000000001</v>
      </c>
      <c r="J16" s="179">
        <f t="shared" si="0"/>
        <v>0.55920000000000003</v>
      </c>
      <c r="K16" s="179">
        <f t="shared" si="0"/>
        <v>0.73199999999999998</v>
      </c>
      <c r="L16" s="180">
        <f t="shared" ref="L16" si="1">IFERROR(G16/$Q16,0)</f>
        <v>0.86319999999999997</v>
      </c>
      <c r="M16" s="332" t="s">
        <v>132</v>
      </c>
      <c r="N16" s="263">
        <v>120000</v>
      </c>
      <c r="O16" s="332" t="s">
        <v>133</v>
      </c>
      <c r="P16" s="263">
        <v>130000</v>
      </c>
      <c r="Q16" s="446">
        <f>AVERAGE(N16,P16)</f>
        <v>125000</v>
      </c>
      <c r="R16" s="21"/>
      <c r="S16" s="22"/>
    </row>
    <row r="17" spans="1:19" ht="12.75" customHeight="1" x14ac:dyDescent="0.2">
      <c r="A17" s="682"/>
      <c r="B17" s="442" t="str">
        <f>+'B) Reajuste Tarifas y Ocupación'!B13</f>
        <v xml:space="preserve">Doble jornada </v>
      </c>
      <c r="C17" s="410">
        <f>+'B) Reajuste Tarifas y Ocupación'!M13</f>
        <v>86800</v>
      </c>
      <c r="D17" s="406">
        <f>+'B) Reajuste Tarifas y Ocupación'!N13</f>
        <v>98900</v>
      </c>
      <c r="E17" s="406">
        <f>+'B) Reajuste Tarifas y Ocupación'!O13</f>
        <v>104200</v>
      </c>
      <c r="F17" s="406">
        <f>+'B) Reajuste Tarifas y Ocupación'!P13</f>
        <v>130200</v>
      </c>
      <c r="G17" s="411">
        <f>+'B) Reajuste Tarifas y Ocupación'!Q13</f>
        <v>152700</v>
      </c>
      <c r="H17" s="182">
        <f t="shared" si="0"/>
        <v>0.69439444484444124</v>
      </c>
      <c r="I17" s="181">
        <f t="shared" si="0"/>
        <v>0.79119367045063638</v>
      </c>
      <c r="J17" s="181">
        <f t="shared" si="0"/>
        <v>0.83359333125335</v>
      </c>
      <c r="K17" s="181">
        <f t="shared" si="0"/>
        <v>1.0415916672666619</v>
      </c>
      <c r="L17" s="445">
        <f t="shared" ref="L17" si="2">IFERROR(G17/$Q17,0)</f>
        <v>1.2215902272781818</v>
      </c>
      <c r="M17" s="264" t="s">
        <v>132</v>
      </c>
      <c r="N17" s="265">
        <v>120001</v>
      </c>
      <c r="O17" s="264" t="s">
        <v>133</v>
      </c>
      <c r="P17" s="265">
        <v>130001</v>
      </c>
      <c r="Q17" s="447">
        <f>AVERAGE(N17,P17)</f>
        <v>125001</v>
      </c>
      <c r="R17" s="21"/>
      <c r="S17" s="22"/>
    </row>
    <row r="18" spans="1:19" ht="13.5" thickBot="1" x14ac:dyDescent="0.25">
      <c r="A18" s="683"/>
      <c r="B18" s="443" t="str">
        <f>+'B) Reajuste Tarifas y Ocupación'!B14</f>
        <v>Jornada completa</v>
      </c>
      <c r="C18" s="412">
        <f>+'B) Reajuste Tarifas y Ocupación'!M14</f>
        <v>0</v>
      </c>
      <c r="D18" s="413">
        <f>+'B) Reajuste Tarifas y Ocupación'!N14</f>
        <v>0</v>
      </c>
      <c r="E18" s="413">
        <f>+'B) Reajuste Tarifas y Ocupación'!O14</f>
        <v>0</v>
      </c>
      <c r="F18" s="413">
        <f>+'B) Reajuste Tarifas y Ocupación'!P14</f>
        <v>0</v>
      </c>
      <c r="G18" s="414">
        <f>+'B) Reajuste Tarifas y Ocupación'!Q14</f>
        <v>0</v>
      </c>
      <c r="H18" s="268">
        <f t="shared" ref="H18" si="3">IFERROR(C18/$Q18,0)</f>
        <v>0</v>
      </c>
      <c r="I18" s="269">
        <f t="shared" ref="I18" si="4">IFERROR(D18/$Q18,0)</f>
        <v>0</v>
      </c>
      <c r="J18" s="269">
        <f t="shared" ref="J18" si="5">IFERROR(E18/$Q18,0)</f>
        <v>0</v>
      </c>
      <c r="K18" s="269">
        <f t="shared" ref="K18" si="6">IFERROR(F18/$Q18,0)</f>
        <v>0</v>
      </c>
      <c r="L18" s="270">
        <f t="shared" ref="L18" si="7">IFERROR(G18/$Q18,0)</f>
        <v>0</v>
      </c>
      <c r="M18" s="266" t="s">
        <v>132</v>
      </c>
      <c r="N18" s="267">
        <v>210000</v>
      </c>
      <c r="O18" s="266" t="s">
        <v>133</v>
      </c>
      <c r="P18" s="267">
        <v>199000</v>
      </c>
      <c r="Q18" s="448">
        <f t="shared" ref="Q18" si="8">AVERAGE(N18,P18)</f>
        <v>204500</v>
      </c>
      <c r="R18" s="21"/>
      <c r="S18" s="22"/>
    </row>
  </sheetData>
  <sheetProtection password="9C6E" sheet="1" objects="1" scenarios="1"/>
  <mergeCells count="11">
    <mergeCell ref="A16:A18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320 Carolina Vera</cp:lastModifiedBy>
  <cp:lastPrinted>2017-09-14T16:34:08Z</cp:lastPrinted>
  <dcterms:created xsi:type="dcterms:W3CDTF">2017-05-11T00:45:10Z</dcterms:created>
  <dcterms:modified xsi:type="dcterms:W3CDTF">2019-08-12T20:41:21Z</dcterms:modified>
</cp:coreProperties>
</file>