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3426884\Desktop\PLANILLAS TARIFAS 2020 (A. EDUCACIONAL)\"/>
    </mc:Choice>
  </mc:AlternateContent>
  <workbookProtection workbookPassword="9C6E" lockStructure="1"/>
  <bookViews>
    <workbookView xWindow="0" yWindow="0" windowWidth="28800" windowHeight="12345" tabRatio="929" activeTab="2"/>
  </bookViews>
  <sheets>
    <sheet name="Instrucciones" sheetId="10" r:id="rId1"/>
    <sheet name="Índice Tablas" sheetId="11" r:id="rId2"/>
    <sheet name="A) Resumen Ingresos y Egresos" sheetId="2" r:id="rId3"/>
    <sheet name="B) Reajuste Tarifas y Ocupación" sheetId="7" r:id="rId4"/>
    <sheet name="C) Costos Directos" sheetId="3" r:id="rId5"/>
    <sheet name="D) Costos Indirectos" sheetId="13" r:id="rId6"/>
    <sheet name="E) Resumen Tarifado " sheetId="5" r:id="rId7"/>
    <sheet name="F) Remuneraciones" sheetId="12" r:id="rId8"/>
    <sheet name="G) Comparación Mercado" sheetId="1" r:id="rId9"/>
    <sheet name="H) Detalle Datos" sheetId="9" r:id="rId10"/>
  </sheets>
  <definedNames>
    <definedName name="__xlnm_Print_Area">'A) Resumen Ingresos y Egresos'!$A$1:$N$27</definedName>
    <definedName name="__xlnm_Print_Area_1">'C) Costos Directos'!$A$1:$H$38</definedName>
    <definedName name="__xlnm_Print_Area_2">'E) Resumen Tarifado '!$A$4:$G$11</definedName>
    <definedName name="__xlnm_Print_Titles">'A) Resumen Ingresos y Egresos'!$1:$20</definedName>
    <definedName name="__xlnm_Print_Titles_1">'C) Costos Directos'!$1:$11</definedName>
    <definedName name="__xlnm_Print_Titles_2">NA()</definedName>
    <definedName name="_xlnm.Print_Area" localSheetId="2">'A) Resumen Ingresos y Egresos'!$A$1:$N$27</definedName>
    <definedName name="_xlnm.Print_Area" localSheetId="4">'C) Costos Directos'!$A$1:$H$75</definedName>
    <definedName name="_xlnm.Print_Area" localSheetId="6">'E) Resumen Tarifado '!$A$4:$G$11</definedName>
    <definedName name="bienique1">'A) Resumen Ingresos y Egresos'!$A$8</definedName>
    <definedName name="Excel_BuiltIn_Print_Area" localSheetId="4">'C) Costos Directos'!$A$1:$H$38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2">'A) Resumen Ingresos y Egresos'!$1:$20</definedName>
    <definedName name="_xlnm.Print_Titles" localSheetId="4">'C) Costos Directos'!$1:$11</definedName>
  </definedNames>
  <calcPr calcId="162913"/>
</workbook>
</file>

<file path=xl/calcChain.xml><?xml version="1.0" encoding="utf-8"?>
<calcChain xmlns="http://schemas.openxmlformats.org/spreadsheetml/2006/main">
  <c r="Q79" i="3" l="1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78" i="3"/>
  <c r="P38" i="2"/>
  <c r="AG15" i="13" l="1"/>
  <c r="AL15" i="13"/>
  <c r="AR15" i="13" s="1"/>
  <c r="AK15" i="13"/>
  <c r="AI15" i="13"/>
  <c r="AJ15" i="13" s="1"/>
  <c r="AP15" i="13" s="1"/>
  <c r="AH15" i="13"/>
  <c r="AN15" i="13" s="1"/>
  <c r="AE15" i="13"/>
  <c r="AD15" i="13"/>
  <c r="AC15" i="13"/>
  <c r="AB15" i="13"/>
  <c r="AA15" i="13"/>
  <c r="Z15" i="13"/>
  <c r="J69" i="13"/>
  <c r="K69" i="13" s="1"/>
  <c r="J68" i="13"/>
  <c r="K68" i="13" s="1"/>
  <c r="J67" i="13"/>
  <c r="K67" i="13" s="1"/>
  <c r="J66" i="13"/>
  <c r="K66" i="13" s="1"/>
  <c r="J65" i="13"/>
  <c r="K65" i="13" s="1"/>
  <c r="R62" i="13"/>
  <c r="Q62" i="13"/>
  <c r="P62" i="13"/>
  <c r="O62" i="13"/>
  <c r="N62" i="13"/>
  <c r="M62" i="13"/>
  <c r="K62" i="13"/>
  <c r="K70" i="13" l="1"/>
  <c r="D18" i="3" l="1"/>
  <c r="D133" i="3" l="1"/>
  <c r="D118" i="3"/>
  <c r="D120" i="3"/>
  <c r="D95" i="3"/>
  <c r="D96" i="3"/>
  <c r="D97" i="3"/>
  <c r="D98" i="3"/>
  <c r="D94" i="3"/>
  <c r="D89" i="3"/>
  <c r="D155" i="3"/>
  <c r="D90" i="3"/>
  <c r="D156" i="3"/>
  <c r="D91" i="3"/>
  <c r="D157" i="3"/>
  <c r="D92" i="3"/>
  <c r="D158" i="3"/>
  <c r="D93" i="3"/>
  <c r="D159" i="3"/>
  <c r="D160" i="3"/>
  <c r="D161" i="3"/>
  <c r="D162" i="3"/>
  <c r="D163" i="3"/>
  <c r="D164" i="3"/>
  <c r="D99" i="3"/>
  <c r="D165" i="3"/>
  <c r="D100" i="3"/>
  <c r="D166" i="3"/>
  <c r="D101" i="3"/>
  <c r="D167" i="3"/>
  <c r="D102" i="3"/>
  <c r="D168" i="3"/>
  <c r="D103" i="3"/>
  <c r="D169" i="3"/>
  <c r="D104" i="3"/>
  <c r="D170" i="3"/>
  <c r="D110" i="3"/>
  <c r="D106" i="3" s="1"/>
  <c r="D176" i="3"/>
  <c r="D172" i="3" s="1"/>
  <c r="D114" i="3"/>
  <c r="D180" i="3"/>
  <c r="D115" i="3"/>
  <c r="D181" i="3"/>
  <c r="D116" i="3"/>
  <c r="D182" i="3"/>
  <c r="D117" i="3"/>
  <c r="D183" i="3"/>
  <c r="D184" i="3"/>
  <c r="D119" i="3"/>
  <c r="D185" i="3"/>
  <c r="D186" i="3"/>
  <c r="D121" i="3"/>
  <c r="D187" i="3"/>
  <c r="D123" i="3"/>
  <c r="D189" i="3"/>
  <c r="D124" i="3"/>
  <c r="D190" i="3"/>
  <c r="D125" i="3"/>
  <c r="D191" i="3"/>
  <c r="D126" i="3"/>
  <c r="D192" i="3"/>
  <c r="D128" i="3"/>
  <c r="D194" i="3"/>
  <c r="D129" i="3"/>
  <c r="D195" i="3"/>
  <c r="D130" i="3"/>
  <c r="D196" i="3"/>
  <c r="D132" i="3"/>
  <c r="D198" i="3"/>
  <c r="D199" i="3"/>
  <c r="D134" i="3"/>
  <c r="D200" i="3"/>
  <c r="D135" i="3"/>
  <c r="D201" i="3"/>
  <c r="D136" i="3"/>
  <c r="D202" i="3"/>
  <c r="D137" i="3"/>
  <c r="D203" i="3"/>
  <c r="D138" i="3"/>
  <c r="D204" i="3"/>
  <c r="D154" i="3"/>
  <c r="D88" i="3"/>
  <c r="G206" i="3"/>
  <c r="G205" i="3" s="1"/>
  <c r="D205" i="3"/>
  <c r="G204" i="3"/>
  <c r="G203" i="3"/>
  <c r="G202" i="3"/>
  <c r="G201" i="3"/>
  <c r="G200" i="3"/>
  <c r="G199" i="3"/>
  <c r="G198" i="3"/>
  <c r="G196" i="3"/>
  <c r="G195" i="3"/>
  <c r="G194" i="3"/>
  <c r="G193" i="3"/>
  <c r="H193" i="3" s="1"/>
  <c r="G192" i="3"/>
  <c r="G191" i="3"/>
  <c r="G190" i="3"/>
  <c r="G189" i="3"/>
  <c r="G187" i="3"/>
  <c r="G186" i="3"/>
  <c r="G185" i="3"/>
  <c r="G184" i="3"/>
  <c r="G183" i="3"/>
  <c r="G182" i="3"/>
  <c r="G181" i="3"/>
  <c r="G180" i="3"/>
  <c r="G178" i="3"/>
  <c r="G177" i="3" s="1"/>
  <c r="D177" i="3"/>
  <c r="G176" i="3"/>
  <c r="G175" i="3"/>
  <c r="H175" i="3" s="1"/>
  <c r="G174" i="3"/>
  <c r="H174" i="3" s="1"/>
  <c r="G173" i="3"/>
  <c r="H173" i="3" s="1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H153" i="3" s="1"/>
  <c r="G152" i="3"/>
  <c r="H152" i="3" s="1"/>
  <c r="G151" i="3"/>
  <c r="G149" i="3"/>
  <c r="H149" i="3" s="1"/>
  <c r="G148" i="3"/>
  <c r="H148" i="3" s="1"/>
  <c r="G147" i="3"/>
  <c r="H147" i="3" s="1"/>
  <c r="G146" i="3"/>
  <c r="G140" i="3"/>
  <c r="G139" i="3" s="1"/>
  <c r="D139" i="3"/>
  <c r="G138" i="3"/>
  <c r="G137" i="3"/>
  <c r="G136" i="3"/>
  <c r="G135" i="3"/>
  <c r="G134" i="3"/>
  <c r="G133" i="3"/>
  <c r="G132" i="3"/>
  <c r="G130" i="3"/>
  <c r="G129" i="3"/>
  <c r="G128" i="3"/>
  <c r="G127" i="3"/>
  <c r="H127" i="3" s="1"/>
  <c r="G126" i="3"/>
  <c r="G125" i="3"/>
  <c r="G124" i="3"/>
  <c r="G123" i="3"/>
  <c r="G121" i="3"/>
  <c r="G120" i="3"/>
  <c r="G119" i="3"/>
  <c r="G118" i="3"/>
  <c r="G117" i="3"/>
  <c r="G116" i="3"/>
  <c r="G115" i="3"/>
  <c r="G114" i="3"/>
  <c r="G112" i="3"/>
  <c r="G111" i="3" s="1"/>
  <c r="D111" i="3"/>
  <c r="G110" i="3"/>
  <c r="G109" i="3"/>
  <c r="H109" i="3" s="1"/>
  <c r="G108" i="3"/>
  <c r="H108" i="3" s="1"/>
  <c r="G107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H87" i="3" s="1"/>
  <c r="G86" i="3"/>
  <c r="H86" i="3" s="1"/>
  <c r="G85" i="3"/>
  <c r="G83" i="3"/>
  <c r="H83" i="3" s="1"/>
  <c r="G82" i="3"/>
  <c r="H82" i="3" s="1"/>
  <c r="G81" i="3"/>
  <c r="H81" i="3" s="1"/>
  <c r="G80" i="3"/>
  <c r="G20" i="3"/>
  <c r="H20" i="3" s="1"/>
  <c r="G21" i="3"/>
  <c r="H21" i="3" s="1"/>
  <c r="H102" i="3" l="1"/>
  <c r="H94" i="3"/>
  <c r="H90" i="3"/>
  <c r="H184" i="3"/>
  <c r="H91" i="3"/>
  <c r="H103" i="3"/>
  <c r="H136" i="3"/>
  <c r="H190" i="3"/>
  <c r="H194" i="3"/>
  <c r="H126" i="3"/>
  <c r="H180" i="3"/>
  <c r="H88" i="3"/>
  <c r="H96" i="3"/>
  <c r="H115" i="3"/>
  <c r="H119" i="3"/>
  <c r="H128" i="3"/>
  <c r="H191" i="3"/>
  <c r="D197" i="3"/>
  <c r="D179" i="3"/>
  <c r="H89" i="3"/>
  <c r="H93" i="3"/>
  <c r="H97" i="3"/>
  <c r="H101" i="3"/>
  <c r="H120" i="3"/>
  <c r="H125" i="3"/>
  <c r="H134" i="3"/>
  <c r="H138" i="3"/>
  <c r="H192" i="3"/>
  <c r="H196" i="3"/>
  <c r="D188" i="3"/>
  <c r="H200" i="3"/>
  <c r="H204" i="3"/>
  <c r="H201" i="3"/>
  <c r="H202" i="3"/>
  <c r="H199" i="3"/>
  <c r="H203" i="3"/>
  <c r="H195" i="3"/>
  <c r="H181" i="3"/>
  <c r="H185" i="3"/>
  <c r="H182" i="3"/>
  <c r="H186" i="3"/>
  <c r="H183" i="3"/>
  <c r="H187" i="3"/>
  <c r="H110" i="3"/>
  <c r="H176" i="3"/>
  <c r="H172" i="3" s="1"/>
  <c r="D150" i="3"/>
  <c r="H157" i="3"/>
  <c r="H161" i="3"/>
  <c r="H165" i="3"/>
  <c r="H169" i="3"/>
  <c r="H158" i="3"/>
  <c r="H162" i="3"/>
  <c r="H166" i="3"/>
  <c r="H170" i="3"/>
  <c r="H156" i="3"/>
  <c r="H160" i="3"/>
  <c r="H164" i="3"/>
  <c r="H168" i="3"/>
  <c r="H154" i="3"/>
  <c r="H155" i="3"/>
  <c r="H159" i="3"/>
  <c r="H163" i="3"/>
  <c r="H167" i="3"/>
  <c r="H135" i="3"/>
  <c r="H133" i="3"/>
  <c r="H137" i="3"/>
  <c r="D131" i="3"/>
  <c r="H132" i="3"/>
  <c r="H130" i="3"/>
  <c r="H129" i="3"/>
  <c r="D122" i="3"/>
  <c r="H124" i="3"/>
  <c r="H116" i="3"/>
  <c r="D113" i="3"/>
  <c r="H117" i="3"/>
  <c r="H121" i="3"/>
  <c r="H118" i="3"/>
  <c r="H92" i="3"/>
  <c r="H104" i="3"/>
  <c r="H100" i="3"/>
  <c r="H98" i="3"/>
  <c r="H95" i="3"/>
  <c r="H99" i="3"/>
  <c r="D84" i="3"/>
  <c r="G145" i="3"/>
  <c r="G197" i="3"/>
  <c r="G172" i="3"/>
  <c r="G179" i="3"/>
  <c r="G84" i="3"/>
  <c r="G113" i="3"/>
  <c r="G150" i="3"/>
  <c r="G188" i="3"/>
  <c r="H151" i="3"/>
  <c r="H198" i="3"/>
  <c r="H178" i="3"/>
  <c r="H177" i="3" s="1"/>
  <c r="H189" i="3"/>
  <c r="H206" i="3"/>
  <c r="H205" i="3" s="1"/>
  <c r="H85" i="3"/>
  <c r="G122" i="3"/>
  <c r="G131" i="3"/>
  <c r="G106" i="3"/>
  <c r="G79" i="3"/>
  <c r="H112" i="3"/>
  <c r="H111" i="3" s="1"/>
  <c r="H123" i="3"/>
  <c r="H140" i="3"/>
  <c r="H139" i="3" s="1"/>
  <c r="H107" i="3"/>
  <c r="H114" i="3"/>
  <c r="D171" i="3" l="1"/>
  <c r="H122" i="3"/>
  <c r="G105" i="3"/>
  <c r="D105" i="3"/>
  <c r="H188" i="3"/>
  <c r="H106" i="3"/>
  <c r="H197" i="3"/>
  <c r="H179" i="3"/>
  <c r="H150" i="3"/>
  <c r="H131" i="3"/>
  <c r="H113" i="3"/>
  <c r="H84" i="3"/>
  <c r="G78" i="3"/>
  <c r="G144" i="3"/>
  <c r="G171" i="3"/>
  <c r="G141" i="3" l="1"/>
  <c r="H171" i="3"/>
  <c r="H105" i="3"/>
  <c r="G207" i="3"/>
  <c r="I12" i="7" l="1"/>
  <c r="N12" i="7" s="1"/>
  <c r="M12" i="7" l="1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15" i="13"/>
  <c r="J48" i="13"/>
  <c r="K48" i="13" s="1"/>
  <c r="J47" i="13"/>
  <c r="K47" i="13" s="1"/>
  <c r="J46" i="13"/>
  <c r="K46" i="13" s="1"/>
  <c r="R46" i="13" s="1"/>
  <c r="J45" i="13"/>
  <c r="K45" i="13" s="1"/>
  <c r="J44" i="13"/>
  <c r="K44" i="13" s="1"/>
  <c r="J43" i="13"/>
  <c r="K43" i="13" s="1"/>
  <c r="J42" i="13"/>
  <c r="K42" i="13" s="1"/>
  <c r="R42" i="13" s="1"/>
  <c r="J41" i="13"/>
  <c r="K41" i="13" s="1"/>
  <c r="J53" i="13"/>
  <c r="K53" i="13" s="1"/>
  <c r="R53" i="13" s="1"/>
  <c r="J52" i="13"/>
  <c r="K52" i="13" s="1"/>
  <c r="J51" i="13"/>
  <c r="K51" i="13" s="1"/>
  <c r="J50" i="13"/>
  <c r="K50" i="13" s="1"/>
  <c r="H34" i="7"/>
  <c r="R45" i="13" l="1"/>
  <c r="P45" i="13"/>
  <c r="N45" i="13"/>
  <c r="N48" i="13"/>
  <c r="R48" i="13"/>
  <c r="P48" i="13"/>
  <c r="P43" i="13"/>
  <c r="N43" i="13"/>
  <c r="R43" i="13"/>
  <c r="R41" i="13"/>
  <c r="P41" i="13"/>
  <c r="N41" i="13"/>
  <c r="N44" i="13"/>
  <c r="R44" i="13"/>
  <c r="P44" i="13"/>
  <c r="P47" i="13"/>
  <c r="N47" i="13"/>
  <c r="R47" i="13"/>
  <c r="N42" i="13"/>
  <c r="N46" i="13"/>
  <c r="P42" i="13"/>
  <c r="P46" i="13"/>
  <c r="N51" i="13"/>
  <c r="R51" i="13"/>
  <c r="P51" i="13"/>
  <c r="R52" i="13"/>
  <c r="P52" i="13"/>
  <c r="N52" i="13"/>
  <c r="P50" i="13"/>
  <c r="N50" i="13"/>
  <c r="R50" i="13"/>
  <c r="N53" i="13"/>
  <c r="P53" i="13"/>
  <c r="Q16" i="1"/>
  <c r="D22" i="1"/>
  <c r="E22" i="1"/>
  <c r="F22" i="1"/>
  <c r="G22" i="1"/>
  <c r="D23" i="1"/>
  <c r="E23" i="1"/>
  <c r="F23" i="1"/>
  <c r="G23" i="1"/>
  <c r="D13" i="5"/>
  <c r="E13" i="5"/>
  <c r="F13" i="5"/>
  <c r="G13" i="5"/>
  <c r="D14" i="5"/>
  <c r="E14" i="5"/>
  <c r="F14" i="5"/>
  <c r="G14" i="5"/>
  <c r="R13" i="5"/>
  <c r="R14" i="5"/>
  <c r="R12" i="5"/>
  <c r="R10" i="5"/>
  <c r="H13" i="5"/>
  <c r="I13" i="5"/>
  <c r="J13" i="5"/>
  <c r="K13" i="5"/>
  <c r="L13" i="5"/>
  <c r="H14" i="5"/>
  <c r="I14" i="5"/>
  <c r="J14" i="5"/>
  <c r="K14" i="5"/>
  <c r="L14" i="5"/>
  <c r="I12" i="5"/>
  <c r="J12" i="5"/>
  <c r="K12" i="5"/>
  <c r="L12" i="5"/>
  <c r="H12" i="5"/>
  <c r="J10" i="5"/>
  <c r="K10" i="5"/>
  <c r="L10" i="5"/>
  <c r="W78" i="13"/>
  <c r="W70" i="13"/>
  <c r="W60" i="13"/>
  <c r="W49" i="13"/>
  <c r="W46" i="13"/>
  <c r="W41" i="13"/>
  <c r="W20" i="13"/>
  <c r="W16" i="13"/>
  <c r="J61" i="13"/>
  <c r="K61" i="13" s="1"/>
  <c r="J60" i="13"/>
  <c r="K60" i="13" s="1"/>
  <c r="J59" i="13"/>
  <c r="K59" i="13" s="1"/>
  <c r="J58" i="13"/>
  <c r="K58" i="13" s="1"/>
  <c r="J57" i="13"/>
  <c r="K57" i="13" s="1"/>
  <c r="J56" i="13"/>
  <c r="K56" i="13" s="1"/>
  <c r="J55" i="13"/>
  <c r="K55" i="13" s="1"/>
  <c r="J54" i="13"/>
  <c r="K54" i="13" s="1"/>
  <c r="J49" i="13"/>
  <c r="K49" i="13" s="1"/>
  <c r="P49" i="13" s="1"/>
  <c r="J40" i="13"/>
  <c r="K40" i="13" s="1"/>
  <c r="J39" i="13"/>
  <c r="K39" i="13" s="1"/>
  <c r="J38" i="13"/>
  <c r="K38" i="13" s="1"/>
  <c r="R38" i="13" s="1"/>
  <c r="J37" i="13"/>
  <c r="K37" i="13" s="1"/>
  <c r="J36" i="13"/>
  <c r="K36" i="13" s="1"/>
  <c r="J35" i="13"/>
  <c r="K35" i="13" s="1"/>
  <c r="J34" i="13"/>
  <c r="K34" i="13" s="1"/>
  <c r="J33" i="13"/>
  <c r="K33" i="13" s="1"/>
  <c r="J32" i="13"/>
  <c r="K32" i="13" s="1"/>
  <c r="J31" i="13"/>
  <c r="K31" i="13" s="1"/>
  <c r="J30" i="13"/>
  <c r="K30" i="13" s="1"/>
  <c r="J29" i="13"/>
  <c r="K29" i="13" s="1"/>
  <c r="J28" i="13"/>
  <c r="K28" i="13" s="1"/>
  <c r="J27" i="13"/>
  <c r="K27" i="13" s="1"/>
  <c r="J26" i="13"/>
  <c r="K26" i="13" s="1"/>
  <c r="J25" i="13"/>
  <c r="K25" i="13" s="1"/>
  <c r="J24" i="13"/>
  <c r="K24" i="13" s="1"/>
  <c r="J23" i="13"/>
  <c r="K23" i="13" s="1"/>
  <c r="J22" i="13"/>
  <c r="K22" i="13" s="1"/>
  <c r="J21" i="13"/>
  <c r="K21" i="13" s="1"/>
  <c r="J20" i="13"/>
  <c r="K20" i="13" s="1"/>
  <c r="J19" i="13"/>
  <c r="K19" i="13" s="1"/>
  <c r="J18" i="13"/>
  <c r="K18" i="13" s="1"/>
  <c r="J17" i="13"/>
  <c r="K17" i="13" s="1"/>
  <c r="J16" i="13"/>
  <c r="K16" i="13" s="1"/>
  <c r="J15" i="13"/>
  <c r="K15" i="13" s="1"/>
  <c r="E4" i="13"/>
  <c r="B49" i="12"/>
  <c r="B34" i="12"/>
  <c r="J63" i="12"/>
  <c r="K63" i="12" s="1"/>
  <c r="J62" i="12"/>
  <c r="K62" i="12" s="1"/>
  <c r="J61" i="12"/>
  <c r="K61" i="12" s="1"/>
  <c r="J60" i="12"/>
  <c r="K60" i="12" s="1"/>
  <c r="J59" i="12"/>
  <c r="K59" i="12" s="1"/>
  <c r="J58" i="12"/>
  <c r="K58" i="12" s="1"/>
  <c r="J57" i="12"/>
  <c r="K57" i="12" s="1"/>
  <c r="J56" i="12"/>
  <c r="K56" i="12" s="1"/>
  <c r="J55" i="12"/>
  <c r="K55" i="12" s="1"/>
  <c r="J54" i="12"/>
  <c r="K54" i="12" s="1"/>
  <c r="J53" i="12"/>
  <c r="K53" i="12" s="1"/>
  <c r="J52" i="12"/>
  <c r="K52" i="12" s="1"/>
  <c r="J51" i="12"/>
  <c r="K51" i="12" s="1"/>
  <c r="J50" i="12"/>
  <c r="K50" i="12" s="1"/>
  <c r="J49" i="12"/>
  <c r="K49" i="12" s="1"/>
  <c r="O13" i="5" l="1"/>
  <c r="Q14" i="5"/>
  <c r="Q13" i="5"/>
  <c r="N14" i="5"/>
  <c r="N13" i="5"/>
  <c r="P14" i="5"/>
  <c r="P13" i="5"/>
  <c r="O14" i="5"/>
  <c r="N15" i="13"/>
  <c r="W40" i="13"/>
  <c r="P15" i="13"/>
  <c r="W15" i="13"/>
  <c r="R34" i="13"/>
  <c r="P60" i="13"/>
  <c r="P61" i="13"/>
  <c r="N57" i="13"/>
  <c r="R61" i="13"/>
  <c r="P57" i="13"/>
  <c r="P56" i="13"/>
  <c r="N56" i="13"/>
  <c r="N28" i="13"/>
  <c r="P28" i="13"/>
  <c r="R19" i="13"/>
  <c r="P22" i="13"/>
  <c r="N25" i="13"/>
  <c r="N29" i="13"/>
  <c r="N37" i="13"/>
  <c r="R22" i="13"/>
  <c r="P25" i="13"/>
  <c r="P29" i="13"/>
  <c r="R33" i="13"/>
  <c r="R37" i="13"/>
  <c r="R57" i="13"/>
  <c r="R29" i="13"/>
  <c r="R15" i="13"/>
  <c r="R17" i="13"/>
  <c r="P17" i="13"/>
  <c r="N17" i="13"/>
  <c r="N18" i="13"/>
  <c r="P18" i="13"/>
  <c r="P55" i="13"/>
  <c r="N55" i="13"/>
  <c r="R55" i="13"/>
  <c r="R16" i="13"/>
  <c r="P16" i="13"/>
  <c r="N16" i="13"/>
  <c r="R18" i="13"/>
  <c r="P21" i="13"/>
  <c r="R21" i="13"/>
  <c r="N21" i="13"/>
  <c r="N26" i="13"/>
  <c r="P26" i="13"/>
  <c r="R26" i="13"/>
  <c r="N30" i="13"/>
  <c r="R30" i="13"/>
  <c r="P30" i="13"/>
  <c r="P31" i="13"/>
  <c r="R31" i="13"/>
  <c r="N31" i="13"/>
  <c r="P39" i="13"/>
  <c r="R39" i="13"/>
  <c r="N39" i="13"/>
  <c r="R40" i="13"/>
  <c r="P40" i="13"/>
  <c r="N40" i="13"/>
  <c r="N54" i="13"/>
  <c r="P54" i="13"/>
  <c r="R32" i="13"/>
  <c r="N32" i="13"/>
  <c r="P32" i="13"/>
  <c r="R54" i="13"/>
  <c r="P59" i="13"/>
  <c r="R59" i="13"/>
  <c r="N59" i="13"/>
  <c r="P27" i="13"/>
  <c r="N27" i="13"/>
  <c r="R27" i="13"/>
  <c r="R36" i="13"/>
  <c r="P36" i="13"/>
  <c r="N36" i="13"/>
  <c r="N58" i="13"/>
  <c r="R58" i="13"/>
  <c r="P58" i="13"/>
  <c r="R20" i="13"/>
  <c r="P20" i="13"/>
  <c r="P23" i="13"/>
  <c r="R24" i="13"/>
  <c r="P35" i="13"/>
  <c r="P19" i="13"/>
  <c r="N20" i="13"/>
  <c r="N23" i="13"/>
  <c r="N24" i="13"/>
  <c r="N33" i="13"/>
  <c r="N34" i="13"/>
  <c r="N35" i="13"/>
  <c r="N38" i="13"/>
  <c r="R49" i="13"/>
  <c r="N19" i="13"/>
  <c r="N22" i="13"/>
  <c r="R23" i="13"/>
  <c r="P24" i="13"/>
  <c r="R25" i="13"/>
  <c r="P33" i="13"/>
  <c r="P34" i="13"/>
  <c r="R35" i="13"/>
  <c r="P37" i="13"/>
  <c r="P38" i="13"/>
  <c r="N49" i="13"/>
  <c r="R60" i="13"/>
  <c r="R28" i="13"/>
  <c r="R56" i="13"/>
  <c r="N60" i="13"/>
  <c r="N61" i="13"/>
  <c r="L49" i="12"/>
  <c r="D146" i="3" s="1"/>
  <c r="J19" i="12"/>
  <c r="K19" i="12" s="1"/>
  <c r="J20" i="12"/>
  <c r="K20" i="12" s="1"/>
  <c r="J21" i="12"/>
  <c r="K21" i="12" s="1"/>
  <c r="J22" i="12"/>
  <c r="K22" i="12" s="1"/>
  <c r="J23" i="12"/>
  <c r="K23" i="12" s="1"/>
  <c r="J24" i="12"/>
  <c r="K24" i="12" s="1"/>
  <c r="J25" i="12"/>
  <c r="K25" i="12" s="1"/>
  <c r="J26" i="12"/>
  <c r="K26" i="12" s="1"/>
  <c r="J18" i="12"/>
  <c r="K18" i="12" s="1"/>
  <c r="K29" i="2"/>
  <c r="K31" i="2"/>
  <c r="K32" i="2"/>
  <c r="K34" i="2"/>
  <c r="K36" i="2" s="1"/>
  <c r="D33" i="2"/>
  <c r="E30" i="2"/>
  <c r="D30" i="2"/>
  <c r="I22" i="2"/>
  <c r="M19" i="7"/>
  <c r="M18" i="7"/>
  <c r="M17" i="7"/>
  <c r="D145" i="3" l="1"/>
  <c r="D144" i="3" s="1"/>
  <c r="D207" i="3" s="1"/>
  <c r="H146" i="3"/>
  <c r="H145" i="3" s="1"/>
  <c r="H144" i="3" s="1"/>
  <c r="H207" i="3" s="1"/>
  <c r="F11" i="2" s="1"/>
  <c r="C14" i="5"/>
  <c r="M14" i="5" s="1"/>
  <c r="C23" i="1"/>
  <c r="C13" i="5"/>
  <c r="M13" i="5" s="1"/>
  <c r="C22" i="1"/>
  <c r="W80" i="13"/>
  <c r="C12" i="5"/>
  <c r="M12" i="5" s="1"/>
  <c r="C21" i="1"/>
  <c r="F33" i="2"/>
  <c r="F30" i="2"/>
  <c r="F37" i="2" s="1"/>
  <c r="K33" i="2"/>
  <c r="L19" i="7" l="1"/>
  <c r="V14" i="5" s="1"/>
  <c r="K19" i="7"/>
  <c r="U14" i="5" s="1"/>
  <c r="J19" i="7"/>
  <c r="T14" i="5" s="1"/>
  <c r="I19" i="7"/>
  <c r="S14" i="5" s="1"/>
  <c r="L18" i="7"/>
  <c r="V13" i="5" s="1"/>
  <c r="K18" i="7"/>
  <c r="U13" i="5" s="1"/>
  <c r="J18" i="7"/>
  <c r="T13" i="5" s="1"/>
  <c r="I18" i="7"/>
  <c r="S13" i="5" s="1"/>
  <c r="L17" i="7"/>
  <c r="K17" i="7"/>
  <c r="J17" i="7"/>
  <c r="O17" i="7" s="1"/>
  <c r="I17" i="7"/>
  <c r="I21" i="2"/>
  <c r="C11" i="5" l="1"/>
  <c r="C17" i="1"/>
  <c r="D16" i="1"/>
  <c r="I16" i="1" s="1"/>
  <c r="S10" i="5"/>
  <c r="U12" i="5"/>
  <c r="P17" i="7"/>
  <c r="S12" i="5"/>
  <c r="N17" i="7"/>
  <c r="T12" i="5"/>
  <c r="E21" i="1"/>
  <c r="V12" i="5"/>
  <c r="Q17" i="7"/>
  <c r="L12" i="7"/>
  <c r="Q12" i="7" s="1"/>
  <c r="K12" i="7"/>
  <c r="P12" i="7" s="1"/>
  <c r="G12" i="5" l="1"/>
  <c r="Q12" i="5" s="1"/>
  <c r="G21" i="1"/>
  <c r="D12" i="5"/>
  <c r="N12" i="5" s="1"/>
  <c r="D21" i="1"/>
  <c r="F12" i="5"/>
  <c r="P12" i="5" s="1"/>
  <c r="F21" i="1"/>
  <c r="F16" i="1"/>
  <c r="K16" i="1" s="1"/>
  <c r="U10" i="5"/>
  <c r="G16" i="1"/>
  <c r="L16" i="1" s="1"/>
  <c r="V10" i="5"/>
  <c r="E12" i="5"/>
  <c r="O12" i="5" s="1"/>
  <c r="K28" i="2"/>
  <c r="K30" i="2" s="1"/>
  <c r="K37" i="2" s="1"/>
  <c r="P36" i="2"/>
  <c r="P33" i="2"/>
  <c r="D11" i="2" s="1"/>
  <c r="P30" i="2"/>
  <c r="P21" i="2"/>
  <c r="D10" i="2" l="1"/>
  <c r="E11" i="5"/>
  <c r="E17" i="1"/>
  <c r="G11" i="5"/>
  <c r="G17" i="1"/>
  <c r="D11" i="5"/>
  <c r="D17" i="1"/>
  <c r="F11" i="5"/>
  <c r="F17" i="1"/>
  <c r="L21" i="2"/>
  <c r="P37" i="2"/>
  <c r="P24" i="2"/>
  <c r="P26" i="2" s="1"/>
  <c r="P23" i="2" l="1"/>
  <c r="P27" i="2" s="1"/>
  <c r="K25" i="2" l="1"/>
  <c r="F25" i="2" s="1"/>
  <c r="K22" i="2"/>
  <c r="F22" i="2" s="1"/>
  <c r="J12" i="7"/>
  <c r="O12" i="7" s="1"/>
  <c r="H28" i="7"/>
  <c r="T10" i="5" l="1"/>
  <c r="K21" i="2"/>
  <c r="E16" i="1" l="1"/>
  <c r="J16" i="1" s="1"/>
  <c r="E10" i="5"/>
  <c r="O10" i="5" s="1"/>
  <c r="F21" i="2"/>
  <c r="F23" i="2" s="1"/>
  <c r="K23" i="2"/>
  <c r="K24" i="2" l="1"/>
  <c r="D9" i="2"/>
  <c r="D12" i="2" l="1"/>
  <c r="F24" i="2"/>
  <c r="F26" i="2" s="1"/>
  <c r="F27" i="2" s="1"/>
  <c r="F38" i="2" s="1"/>
  <c r="K26" i="2"/>
  <c r="K27" i="2" s="1"/>
  <c r="K38" i="2" s="1"/>
  <c r="E4" i="12"/>
  <c r="B11" i="12"/>
  <c r="J48" i="12"/>
  <c r="K48" i="12" s="1"/>
  <c r="J47" i="12"/>
  <c r="K47" i="12" s="1"/>
  <c r="J46" i="12"/>
  <c r="K46" i="12" s="1"/>
  <c r="J45" i="12"/>
  <c r="K45" i="12" s="1"/>
  <c r="J44" i="12"/>
  <c r="K44" i="12" s="1"/>
  <c r="J43" i="12"/>
  <c r="K43" i="12" s="1"/>
  <c r="J42" i="12"/>
  <c r="K42" i="12" s="1"/>
  <c r="J41" i="12"/>
  <c r="K41" i="12" s="1"/>
  <c r="J40" i="12"/>
  <c r="K40" i="12" s="1"/>
  <c r="J39" i="12"/>
  <c r="K39" i="12" s="1"/>
  <c r="J38" i="12"/>
  <c r="K38" i="12" s="1"/>
  <c r="J37" i="12"/>
  <c r="K37" i="12" s="1"/>
  <c r="J36" i="12"/>
  <c r="K36" i="12" s="1"/>
  <c r="J35" i="12"/>
  <c r="K35" i="12" s="1"/>
  <c r="J34" i="12"/>
  <c r="K34" i="12" s="1"/>
  <c r="J31" i="12"/>
  <c r="K31" i="12" s="1"/>
  <c r="J30" i="12"/>
  <c r="K30" i="12" s="1"/>
  <c r="J29" i="12"/>
  <c r="K29" i="12" s="1"/>
  <c r="J28" i="12"/>
  <c r="K28" i="12" s="1"/>
  <c r="J27" i="12"/>
  <c r="K27" i="12" s="1"/>
  <c r="J17" i="12"/>
  <c r="K17" i="12" s="1"/>
  <c r="J16" i="12"/>
  <c r="K16" i="12" s="1"/>
  <c r="J15" i="12"/>
  <c r="K15" i="12" s="1"/>
  <c r="J14" i="12"/>
  <c r="K14" i="12" s="1"/>
  <c r="J13" i="12"/>
  <c r="K13" i="12" s="1"/>
  <c r="J12" i="12"/>
  <c r="K12" i="12" s="1"/>
  <c r="J11" i="12"/>
  <c r="K11" i="12" s="1"/>
  <c r="L11" i="12" l="1"/>
  <c r="L34" i="12"/>
  <c r="D80" i="3" s="1"/>
  <c r="D79" i="3" l="1"/>
  <c r="D78" i="3" s="1"/>
  <c r="D141" i="3" s="1"/>
  <c r="H80" i="3"/>
  <c r="H79" i="3" s="1"/>
  <c r="H78" i="3" s="1"/>
  <c r="H141" i="3" s="1"/>
  <c r="D14" i="3"/>
  <c r="L64" i="12"/>
  <c r="F10" i="2" l="1"/>
  <c r="C16" i="1"/>
  <c r="H16" i="1" s="1"/>
  <c r="L35" i="2" l="1"/>
  <c r="M35" i="2"/>
  <c r="I35" i="2"/>
  <c r="J32" i="2"/>
  <c r="L32" i="2"/>
  <c r="M32" i="2"/>
  <c r="I32" i="2"/>
  <c r="I31" i="2"/>
  <c r="J29" i="2"/>
  <c r="L29" i="2"/>
  <c r="M29" i="2"/>
  <c r="I29" i="2"/>
  <c r="I28" i="2"/>
  <c r="B34" i="2"/>
  <c r="B31" i="2"/>
  <c r="B28" i="2"/>
  <c r="J25" i="2"/>
  <c r="E25" i="2" s="1"/>
  <c r="L25" i="2"/>
  <c r="M25" i="2"/>
  <c r="I25" i="2"/>
  <c r="I24" i="2"/>
  <c r="D24" i="2" s="1"/>
  <c r="J22" i="2"/>
  <c r="E22" i="2" s="1"/>
  <c r="L22" i="2"/>
  <c r="G22" i="2" s="1"/>
  <c r="M22" i="2"/>
  <c r="D22" i="2"/>
  <c r="A28" i="2"/>
  <c r="B24" i="2"/>
  <c r="B21" i="2"/>
  <c r="I10" i="5"/>
  <c r="H10" i="5"/>
  <c r="B11" i="5"/>
  <c r="B12" i="5"/>
  <c r="B13" i="5"/>
  <c r="B14" i="5"/>
  <c r="A12" i="5"/>
  <c r="G74" i="3"/>
  <c r="H74" i="3" s="1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H66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B17" i="1"/>
  <c r="B21" i="1"/>
  <c r="B22" i="1"/>
  <c r="B23" i="1"/>
  <c r="B16" i="1"/>
  <c r="A21" i="1"/>
  <c r="M31" i="2"/>
  <c r="I34" i="2"/>
  <c r="M34" i="2"/>
  <c r="H34" i="2" s="1"/>
  <c r="H35" i="7"/>
  <c r="B35" i="7"/>
  <c r="B34" i="7"/>
  <c r="H33" i="7"/>
  <c r="B33" i="7"/>
  <c r="A33" i="7"/>
  <c r="M24" i="2"/>
  <c r="H24" i="2" s="1"/>
  <c r="H29" i="7"/>
  <c r="A28" i="7"/>
  <c r="B29" i="7"/>
  <c r="B28" i="7"/>
  <c r="M21" i="2"/>
  <c r="H21" i="2" s="1"/>
  <c r="D21" i="2"/>
  <c r="A16" i="1"/>
  <c r="C8" i="2"/>
  <c r="B8" i="2"/>
  <c r="I33" i="2" l="1"/>
  <c r="M36" i="2"/>
  <c r="G29" i="2"/>
  <c r="I30" i="2"/>
  <c r="M33" i="2"/>
  <c r="D23" i="2"/>
  <c r="H29" i="2"/>
  <c r="I36" i="2"/>
  <c r="H33" i="2"/>
  <c r="H22" i="2"/>
  <c r="M23" i="2"/>
  <c r="D25" i="2"/>
  <c r="I26" i="2"/>
  <c r="H25" i="2"/>
  <c r="M26" i="2"/>
  <c r="G25" i="2"/>
  <c r="I23" i="2"/>
  <c r="G21" i="2"/>
  <c r="L23" i="2"/>
  <c r="M28" i="2"/>
  <c r="H28" i="2" s="1"/>
  <c r="L34" i="2"/>
  <c r="L36" i="2" s="1"/>
  <c r="L31" i="2"/>
  <c r="L33" i="2" s="1"/>
  <c r="L24" i="2"/>
  <c r="L26" i="2" s="1"/>
  <c r="L28" i="2"/>
  <c r="L30" i="2" s="1"/>
  <c r="F10" i="5"/>
  <c r="P10" i="5" s="1"/>
  <c r="C10" i="5"/>
  <c r="M10" i="5" s="1"/>
  <c r="G10" i="5"/>
  <c r="Q10" i="5" s="1"/>
  <c r="L37" i="2" l="1"/>
  <c r="I37" i="2"/>
  <c r="M27" i="2"/>
  <c r="H30" i="2"/>
  <c r="M30" i="2"/>
  <c r="M37" i="2" s="1"/>
  <c r="L27" i="2"/>
  <c r="I27" i="2"/>
  <c r="G24" i="2"/>
  <c r="G34" i="2"/>
  <c r="G33" i="2"/>
  <c r="G28" i="2"/>
  <c r="G30" i="2" s="1"/>
  <c r="I38" i="2" l="1"/>
  <c r="M38" i="2"/>
  <c r="L38" i="2"/>
  <c r="N30" i="2"/>
  <c r="J4" i="9" l="1"/>
  <c r="Q17" i="1" l="1"/>
  <c r="Q21" i="1"/>
  <c r="Q22" i="1"/>
  <c r="Q23" i="1"/>
  <c r="J22" i="1" l="1"/>
  <c r="I22" i="1"/>
  <c r="L22" i="1"/>
  <c r="K22" i="1"/>
  <c r="H22" i="1"/>
  <c r="H21" i="1"/>
  <c r="J21" i="1"/>
  <c r="K21" i="1"/>
  <c r="I21" i="1"/>
  <c r="L21" i="1"/>
  <c r="I23" i="1"/>
  <c r="L23" i="1"/>
  <c r="K23" i="1"/>
  <c r="J23" i="1"/>
  <c r="H23" i="1"/>
  <c r="H17" i="1"/>
  <c r="I17" i="1"/>
  <c r="J17" i="1"/>
  <c r="K17" i="1"/>
  <c r="L17" i="1"/>
  <c r="G4" i="5"/>
  <c r="D4" i="1"/>
  <c r="B10" i="5" l="1"/>
  <c r="A10" i="5"/>
  <c r="A21" i="2" l="1"/>
  <c r="A9" i="2"/>
  <c r="A12" i="3"/>
  <c r="D65" i="3" l="1"/>
  <c r="G65" i="3"/>
  <c r="H65" i="3"/>
  <c r="G46" i="3" l="1"/>
  <c r="H46" i="3" s="1"/>
  <c r="H73" i="3" l="1"/>
  <c r="G73" i="3"/>
  <c r="D73" i="3"/>
  <c r="H56" i="3"/>
  <c r="G56" i="3"/>
  <c r="D56" i="3"/>
  <c r="H47" i="3"/>
  <c r="G47" i="3"/>
  <c r="D47" i="3"/>
  <c r="H45" i="3"/>
  <c r="G45" i="3"/>
  <c r="D45" i="3"/>
  <c r="D40" i="3" l="1"/>
  <c r="G43" i="3"/>
  <c r="H43" i="3" s="1"/>
  <c r="G44" i="3"/>
  <c r="H44" i="3" s="1"/>
  <c r="G36" i="2" l="1"/>
  <c r="G37" i="2" s="1"/>
  <c r="H36" i="2"/>
  <c r="H37" i="2" s="1"/>
  <c r="G42" i="3"/>
  <c r="H42" i="3" s="1"/>
  <c r="G41" i="3"/>
  <c r="G16" i="3"/>
  <c r="H16" i="3" s="1"/>
  <c r="G17" i="3"/>
  <c r="H17" i="3" s="1"/>
  <c r="G19" i="3"/>
  <c r="G22" i="3"/>
  <c r="H22" i="3" s="1"/>
  <c r="G23" i="3"/>
  <c r="H23" i="3" s="1"/>
  <c r="G24" i="3"/>
  <c r="H24" i="3" s="1"/>
  <c r="G25" i="3"/>
  <c r="H25" i="3" s="1"/>
  <c r="G26" i="3"/>
  <c r="H26" i="3" s="1"/>
  <c r="G27" i="3"/>
  <c r="H27" i="3" s="1"/>
  <c r="G28" i="3"/>
  <c r="H28" i="3" s="1"/>
  <c r="G29" i="3"/>
  <c r="H29" i="3" s="1"/>
  <c r="G30" i="3"/>
  <c r="H30" i="3" s="1"/>
  <c r="G31" i="3"/>
  <c r="H31" i="3" s="1"/>
  <c r="G32" i="3"/>
  <c r="H32" i="3" s="1"/>
  <c r="G33" i="3"/>
  <c r="H33" i="3" s="1"/>
  <c r="G34" i="3"/>
  <c r="H34" i="3" s="1"/>
  <c r="G35" i="3"/>
  <c r="H35" i="3" s="1"/>
  <c r="G36" i="3"/>
  <c r="H36" i="3" s="1"/>
  <c r="G37" i="3"/>
  <c r="H37" i="3" s="1"/>
  <c r="G38" i="3"/>
  <c r="H38" i="3" s="1"/>
  <c r="G18" i="3" l="1"/>
  <c r="H41" i="3"/>
  <c r="H40" i="3" s="1"/>
  <c r="H39" i="3" s="1"/>
  <c r="G40" i="3"/>
  <c r="G39" i="3" s="1"/>
  <c r="H19" i="3"/>
  <c r="H18" i="3" s="1"/>
  <c r="D36" i="2" l="1"/>
  <c r="D37" i="2" s="1"/>
  <c r="G14" i="3" l="1"/>
  <c r="G15" i="3" l="1"/>
  <c r="A9" i="5"/>
  <c r="B9" i="5"/>
  <c r="H15" i="3" l="1"/>
  <c r="G13" i="3"/>
  <c r="G23" i="2"/>
  <c r="H23" i="2"/>
  <c r="G26" i="2"/>
  <c r="D26" i="2"/>
  <c r="H26" i="2"/>
  <c r="H27" i="2" l="1"/>
  <c r="H38" i="2" s="1"/>
  <c r="G27" i="2"/>
  <c r="G38" i="2" s="1"/>
  <c r="G12" i="3"/>
  <c r="G75" i="3" s="1"/>
  <c r="D27" i="2"/>
  <c r="D38" i="2" s="1"/>
  <c r="H14" i="3" l="1"/>
  <c r="D13" i="3"/>
  <c r="H13" i="3" l="1"/>
  <c r="H12" i="3" s="1"/>
  <c r="H75" i="3" s="1"/>
  <c r="H208" i="3" s="1"/>
  <c r="D12" i="3"/>
  <c r="D75" i="3" s="1"/>
  <c r="F9" i="2" l="1"/>
  <c r="J28" i="2"/>
  <c r="J30" i="2" s="1"/>
  <c r="O30" i="2" s="1"/>
  <c r="J31" i="2"/>
  <c r="F12" i="2" l="1"/>
  <c r="J33" i="2"/>
  <c r="O33" i="2" s="1"/>
  <c r="C11" i="2" s="1"/>
  <c r="J34" i="2"/>
  <c r="J36" i="2" s="1"/>
  <c r="J24" i="2"/>
  <c r="G9" i="2" l="1"/>
  <c r="H9" i="2" s="1"/>
  <c r="G10" i="2"/>
  <c r="H10" i="2" s="1"/>
  <c r="G11" i="2"/>
  <c r="H11" i="2" s="1"/>
  <c r="E33" i="2"/>
  <c r="N33" i="2" s="1"/>
  <c r="E36" i="2"/>
  <c r="N36" i="2" s="1"/>
  <c r="B10" i="2" s="1"/>
  <c r="J37" i="2"/>
  <c r="J26" i="2"/>
  <c r="E24" i="2"/>
  <c r="E26" i="2" s="1"/>
  <c r="G12" i="2" l="1"/>
  <c r="Q33" i="2"/>
  <c r="B11" i="2"/>
  <c r="E11" i="2" s="1"/>
  <c r="I11" i="2" s="1"/>
  <c r="N37" i="2"/>
  <c r="E37" i="2"/>
  <c r="N26" i="2"/>
  <c r="Q30" i="2"/>
  <c r="O36" i="2"/>
  <c r="C10" i="2" s="1"/>
  <c r="E10" i="2" s="1"/>
  <c r="O26" i="2"/>
  <c r="L10" i="2" l="1"/>
  <c r="L9" i="2"/>
  <c r="L11" i="2"/>
  <c r="O37" i="2"/>
  <c r="Q36" i="2"/>
  <c r="Q37" i="2" s="1"/>
  <c r="Q26" i="2"/>
  <c r="L12" i="2" l="1"/>
  <c r="D10" i="5"/>
  <c r="N10" i="5" s="1"/>
  <c r="J21" i="2"/>
  <c r="J23" i="2" s="1"/>
  <c r="J27" i="2" s="1"/>
  <c r="J38" i="2" s="1"/>
  <c r="E21" i="2" l="1"/>
  <c r="E23" i="2" s="1"/>
  <c r="E27" i="2" s="1"/>
  <c r="E38" i="2" s="1"/>
  <c r="O23" i="2"/>
  <c r="O27" i="2" l="1"/>
  <c r="O38" i="2" s="1"/>
  <c r="N23" i="2"/>
  <c r="N27" i="2" s="1"/>
  <c r="N38" i="2" s="1"/>
  <c r="C9" i="2" l="1"/>
  <c r="C12" i="2" s="1"/>
  <c r="Q23" i="2"/>
  <c r="Q27" i="2" s="1"/>
  <c r="Q38" i="2" s="1"/>
  <c r="B9" i="2"/>
  <c r="B12" i="2" s="1"/>
  <c r="E9" i="2" l="1"/>
  <c r="E12" i="2" s="1"/>
  <c r="I10" i="2" l="1"/>
  <c r="I9" i="2"/>
  <c r="I12" i="2" l="1"/>
  <c r="H12" i="2"/>
</calcChain>
</file>

<file path=xl/comments1.xml><?xml version="1.0" encoding="utf-8"?>
<comments xmlns="http://schemas.openxmlformats.org/spreadsheetml/2006/main">
  <authors>
    <author>321 Marcelo Hernandez</author>
    <author>320 Carolina Vera</author>
  </authors>
  <commentList>
    <comment ref="N11" authorId="0" shapeId="0">
      <text>
        <r>
          <rPr>
            <b/>
            <sz val="9"/>
            <color indexed="81"/>
            <rFont val="Tahoma"/>
            <family val="2"/>
          </rPr>
          <t>La Tarifa es un 14% más que la tarifa de Personal Servicio Activo.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1" authorId="1" shapeId="0">
      <text>
        <r>
          <rPr>
            <b/>
            <sz val="9"/>
            <color indexed="81"/>
            <rFont val="Tahoma"/>
            <family val="2"/>
          </rPr>
          <t>La Tarifa es un 20% más que la tarifa de Personal Servicio Activo.</t>
        </r>
      </text>
    </comment>
    <comment ref="N16" authorId="0" shapeId="0">
      <text>
        <r>
          <rPr>
            <b/>
            <sz val="9"/>
            <color indexed="81"/>
            <rFont val="Tahoma"/>
            <family val="2"/>
          </rPr>
          <t>La Tarifa es un 14% más que la tarifa de Personal Servicio Activo.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6" authorId="1" shapeId="0">
      <text>
        <r>
          <rPr>
            <b/>
            <sz val="9"/>
            <color indexed="81"/>
            <rFont val="Tahoma"/>
            <family val="2"/>
          </rPr>
          <t>La Tarifa es un 20% más que la tarifa de Personal Servicio Activo.</t>
        </r>
      </text>
    </comment>
  </commentList>
</comments>
</file>

<file path=xl/comments2.xml><?xml version="1.0" encoding="utf-8"?>
<comments xmlns="http://schemas.openxmlformats.org/spreadsheetml/2006/main">
  <authors>
    <author>321 Marcelo Hernandez</author>
  </authors>
  <commentList>
    <comment ref="N15" authorId="0" shapeId="0">
      <text>
        <r>
          <rPr>
            <b/>
            <sz val="9"/>
            <color indexed="81"/>
            <rFont val="Tahoma"/>
            <family val="2"/>
          </rPr>
          <t>Precio del año 2019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5" authorId="0" shapeId="0">
      <text>
        <r>
          <rPr>
            <b/>
            <sz val="9"/>
            <color indexed="81"/>
            <rFont val="Tahoma"/>
            <family val="2"/>
          </rPr>
          <t>Precio del año 2019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0" authorId="0" shapeId="0">
      <text>
        <r>
          <rPr>
            <b/>
            <sz val="9"/>
            <color indexed="81"/>
            <rFont val="Tahoma"/>
            <family val="2"/>
          </rPr>
          <t>Precio del año 2019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20" authorId="0" shapeId="0">
      <text>
        <r>
          <rPr>
            <b/>
            <sz val="9"/>
            <color indexed="81"/>
            <rFont val="Tahoma"/>
            <family val="2"/>
          </rPr>
          <t>Precio del año 2019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<sst xmlns="http://schemas.openxmlformats.org/spreadsheetml/2006/main" count="777" uniqueCount="253">
  <si>
    <t>REPARTICION:</t>
  </si>
  <si>
    <t xml:space="preserve">TOTAL </t>
  </si>
  <si>
    <t>Cálculo Ingreso</t>
  </si>
  <si>
    <t>Ocupación / Cargo</t>
  </si>
  <si>
    <t>Reajuste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</si>
  <si>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</si>
  <si>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</si>
  <si>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</si>
  <si>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</si>
  <si>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</si>
  <si>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</si>
  <si>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</si>
  <si>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</si>
  <si>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</si>
  <si>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</si>
  <si>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</si>
  <si>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</si>
  <si>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</si>
  <si>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</si>
  <si>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</si>
  <si>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</si>
  <si>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</si>
  <si>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</si>
  <si>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</si>
  <si>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</si>
  <si>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</si>
  <si>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</si>
  <si>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</si>
  <si>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</si>
  <si>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</si>
  <si>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</si>
  <si>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</si>
  <si>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</si>
  <si>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</si>
  <si>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</si>
  <si>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</si>
  <si>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</si>
  <si>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</si>
  <si>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</si>
  <si>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</si>
  <si>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</si>
  <si>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</si>
  <si>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</si>
  <si>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</si>
  <si>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</si>
  <si>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</si>
  <si>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</si>
  <si>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</si>
  <si>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</si>
  <si>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</si>
  <si>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</si>
  <si>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</si>
  <si>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</si>
  <si>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</si>
  <si>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</si>
  <si>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</si>
  <si>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</si>
  <si>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</si>
  <si>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</si>
  <si>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</si>
  <si>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</si>
  <si>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</si>
  <si>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</si>
  <si>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</si>
  <si>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</si>
  <si>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</si>
  <si>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</si>
  <si>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</si>
  <si>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</si>
  <si>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</si>
  <si>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</si>
  <si>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</si>
  <si>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Institución</t>
  </si>
  <si>
    <t>Nombre</t>
  </si>
  <si>
    <t>Apellido</t>
  </si>
  <si>
    <t>DETALLE / OBSERVACIONES</t>
  </si>
  <si>
    <t>Número de Cuenta</t>
  </si>
  <si>
    <t>ítem de Gasto (según Plan de Cuenta Institucional)</t>
  </si>
  <si>
    <t>Costos Fijos</t>
  </si>
  <si>
    <t>Costos Variables</t>
  </si>
  <si>
    <t>Costos Directos</t>
  </si>
  <si>
    <t>Costos Indirectos</t>
  </si>
  <si>
    <t>Centro de Costo</t>
  </si>
  <si>
    <t>Ingresos Totales</t>
  </si>
  <si>
    <t>INSTRUCCIONES</t>
  </si>
  <si>
    <t>ÍNDICE DE TABLAS</t>
  </si>
  <si>
    <t>Mensualidad</t>
  </si>
  <si>
    <t>Mensualidad 2019</t>
  </si>
  <si>
    <t>Personal Servicio Activo Armada y otras FFAA</t>
  </si>
  <si>
    <t>En retiro</t>
  </si>
  <si>
    <t>Casos Especiales</t>
  </si>
  <si>
    <t>Ingreso por Matrícula</t>
  </si>
  <si>
    <t>Ingreso por Mensualidad</t>
  </si>
  <si>
    <t>Departamento de Informática</t>
  </si>
  <si>
    <t>Departamento de RR.HH.</t>
  </si>
  <si>
    <t>Departamento de Finanzas y Abastecimiento</t>
  </si>
  <si>
    <t>TOTAL GENERAL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</si>
  <si>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</si>
  <si>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</si>
  <si>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</si>
  <si>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</si>
  <si>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</si>
  <si>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</si>
  <si>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</si>
  <si>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</si>
  <si>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</si>
  <si>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</si>
  <si>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</si>
  <si>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Total Anual</t>
  </si>
  <si>
    <t>Costos Totales</t>
  </si>
  <si>
    <t>Reajuste propuesto</t>
  </si>
  <si>
    <t>TOTAL GENERAL COSTOS DIRECTOS</t>
  </si>
  <si>
    <t>COMPARACIÓN 1</t>
  </si>
  <si>
    <t>COMPARACIÓN 2</t>
  </si>
  <si>
    <t>% Distribución Costo Indirecto</t>
  </si>
  <si>
    <t>Excedentes</t>
  </si>
  <si>
    <t>Centro de Beneficio</t>
  </si>
  <si>
    <t>Costo Total Remuneraciones por Centro de Beneficio</t>
  </si>
  <si>
    <t>Total Haberes anual</t>
  </si>
  <si>
    <t>Total Bonos anual</t>
  </si>
  <si>
    <t>Total Aguinaldos anual</t>
  </si>
  <si>
    <t>Unidades de Apoyo Administrativo</t>
  </si>
  <si>
    <t>ADM. CENTRAL</t>
  </si>
  <si>
    <t>Otros</t>
  </si>
  <si>
    <t>APOYO ADM.</t>
  </si>
  <si>
    <t>Asistencia Educacional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</si>
  <si>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</si>
  <si>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(DEPTO./DELEG.)</t>
  </si>
  <si>
    <t>Reajuste en pesos ($)</t>
  </si>
  <si>
    <t>Reajuste en porcentaje (%)</t>
  </si>
  <si>
    <t>Ingreso por Escuela de Verano</t>
  </si>
  <si>
    <t>Media jornada</t>
  </si>
  <si>
    <t>Jardín Infantil ABC</t>
  </si>
  <si>
    <t>Jardín Infantil XYZ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</si>
  <si>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</si>
  <si>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</si>
  <si>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N.N.</t>
  </si>
  <si>
    <t>Jardín Infantil xxxxx</t>
  </si>
  <si>
    <t>SERVICIO DE SUSCRIPCION</t>
  </si>
  <si>
    <t>EQUIPOS COMPUTACIONALES</t>
  </si>
  <si>
    <t>Total Meta Ocupación</t>
  </si>
  <si>
    <t>Media Jornada</t>
  </si>
  <si>
    <t>Sala Cuna Privada 1</t>
  </si>
  <si>
    <t>Sala Cuna Privada 2</t>
  </si>
  <si>
    <t>Jardines Infantiles</t>
  </si>
  <si>
    <t>Salas Cunas</t>
  </si>
  <si>
    <t>Ej: Contador</t>
  </si>
  <si>
    <t xml:space="preserve">Ej. Ed. De Párvulos </t>
  </si>
  <si>
    <t>Ej: Técnicos</t>
  </si>
  <si>
    <t>Ej: Apoyo asist.</t>
  </si>
  <si>
    <t>Ej: Man. De Alimentos</t>
  </si>
  <si>
    <t>Ej: Aux.  De Aseo</t>
  </si>
  <si>
    <t>Sala Cuna yyyyy</t>
  </si>
  <si>
    <t>Ej: Encargado Informática</t>
  </si>
  <si>
    <t>Ej: Encargado RR.HH.</t>
  </si>
  <si>
    <t>PDI</t>
  </si>
  <si>
    <t>GENDARMERIA</t>
  </si>
  <si>
    <t>Propuesta Mensualidad 2020</t>
  </si>
  <si>
    <t>Meta Ocupación niños 2020</t>
  </si>
  <si>
    <t>Matrícula 2020</t>
  </si>
  <si>
    <t>Mensualidad 2020</t>
  </si>
  <si>
    <t>COSTO DIRECTO ESTIMADO 2020</t>
  </si>
  <si>
    <t>Tarifa 2020</t>
  </si>
  <si>
    <t>ÁREA APOYO A. EDUCACIONAL</t>
  </si>
  <si>
    <t>Nocturna</t>
  </si>
  <si>
    <t>ADMINISTRACIÓN CENTRAL</t>
  </si>
  <si>
    <t>REMUNERACIONES 2019</t>
  </si>
  <si>
    <t>Costo Total anual por Servidor 2019</t>
  </si>
  <si>
    <t>Costo Total por Servidor Reajustado 2020</t>
  </si>
  <si>
    <t>COSTO INDIRECTO ESTIMADO 2020</t>
  </si>
  <si>
    <t>COSTO  TOTAL</t>
  </si>
  <si>
    <t>% Respecto a Precio Promedio Mercado</t>
  </si>
  <si>
    <t>Depto. / Del.</t>
  </si>
  <si>
    <t>Tiempo Total</t>
  </si>
  <si>
    <t>$ Costo Total</t>
  </si>
  <si>
    <t>$Costo Total</t>
  </si>
  <si>
    <t>TABLA 1: RESUMEN DE INGRESOS Y EGRESOS DE CENTROS DE BENEFICIOS</t>
  </si>
  <si>
    <t>TABLA 2: DETALLE DE INGRESOS POR PRESTACIÓN Y SEGMENTO</t>
  </si>
  <si>
    <t>TABLA 3: REAJUSTE DE TARIFAS POR PRESTACIÓN Y SEGMENTO</t>
  </si>
  <si>
    <t>TABLA 4: METAS DE OCUPACIÓN POR PRESTACIÓN Y SEGMENTO</t>
  </si>
  <si>
    <t>Depto./ Del.</t>
  </si>
  <si>
    <t>TABLA 5: COSTOS DIRECTOS DE CENTROS DE BENEFICIOS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</si>
  <si>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</si>
  <si>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</si>
  <si>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</si>
  <si>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</si>
  <si>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</si>
  <si>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</si>
  <si>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TABLA 12: RESUMEN DE TARIFADO</t>
  </si>
  <si>
    <t>TABLA 13: REMUNERACIONES DEL PERSONAL LEY 18.712 DE CENTROS DE BENEFICIOS</t>
  </si>
  <si>
    <t>TABLA 14: COMPARACIÓN TARIFAS CON PRECIOS DE MERCADO</t>
  </si>
  <si>
    <t>A) Resumen Ingresos y Egresos</t>
  </si>
  <si>
    <t>B) Reajuste Tarifas y Ocupación</t>
  </si>
  <si>
    <t>C) Costos Directos</t>
  </si>
  <si>
    <t>D) Costos Indirectos</t>
  </si>
  <si>
    <t>E) Resumen Tarifado</t>
  </si>
  <si>
    <t>F) Remuneraciones</t>
  </si>
  <si>
    <t>G) Comparación Mercado</t>
  </si>
  <si>
    <t>H) Detalle Datos</t>
  </si>
  <si>
    <t>SERVICIOS DE VIGILANCIA /SEGURIDAD</t>
  </si>
  <si>
    <t>SUPLENCIAS Y REEMPLAZOS (EC  oPAC)</t>
  </si>
  <si>
    <t xml:space="preserve"> INDEMNIZACIÓN CÓDIGO DEL TRABAJO</t>
  </si>
  <si>
    <t>OTRAS REMUNERACIONES (ALUMNOS EN PRACTICA)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</si>
  <si>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</si>
  <si>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</si>
  <si>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</si>
  <si>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</si>
  <si>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PARA CALEFACCION (CALDERAS, ESTUFAS, ETC)</t>
  </si>
  <si>
    <t>PRODUCTOS QUIMICOS (BOTIQUIN)</t>
  </si>
  <si>
    <t>TEXTOS Y OTROS MAT.ENSEÑANZA</t>
  </si>
  <si>
    <t>EQUIPOS MENORES (EQUIPAMIENTO)</t>
  </si>
  <si>
    <t>SERVICIO DE SUSCRIPCION (MATERIAL DE APOYO)</t>
  </si>
  <si>
    <t>GASTOS MENORES (FOFI) DIRECTIVA DGFA N°02-DC/0201/22 FECHA ENERO 2009</t>
  </si>
  <si>
    <t>MAQUINAS Y EQUIPOS DE OFICINA (ADQUISICION)</t>
  </si>
  <si>
    <t>VESTUARIO ACC.Y PRENDAS DIVERSAS</t>
  </si>
  <si>
    <t>CALZADO E PERSONAL DE COCINA</t>
  </si>
  <si>
    <t>COM.DE SERVICIO EN EL PAIS (VIATICO - 2 REUNIONES ANUALES DIRECTORA)</t>
  </si>
  <si>
    <t>EQUIPOS COMPUTACIONALES (CAMARAS DE VIGILANCIA)</t>
  </si>
  <si>
    <t>OTROS SERVICIOS GENERALES (FUMIGACIÓN)</t>
  </si>
  <si>
    <t>OTROS MATERIALES DE USO CONSUMO (CUOTA DE PADRES)</t>
  </si>
  <si>
    <t>OTROS ARRIENDOS (BUSES)</t>
  </si>
  <si>
    <t>SEGURO PARVULOS</t>
  </si>
  <si>
    <t>OTROS SERVICIOS GENERALES (LAVANDERIIA)</t>
  </si>
  <si>
    <t>MANT.Y REPAR. OTRAS MAQ. Y EQUIP. (COCINA)</t>
  </si>
  <si>
    <t>OTROS MANTEN. Y REPAR. MENORES (GASFITERIA Y ELECTRICIDAD)</t>
  </si>
  <si>
    <t>PROD.QUIMIC,FARMACEUTICOS IND. (EXTINTORES)</t>
  </si>
  <si>
    <t>TOTAL</t>
  </si>
  <si>
    <t>A) RESUMEN DE INGRESOS Y EGRESOS</t>
  </si>
  <si>
    <t>B) REAJUSTE DE TARIFAS Y METAS DE OCUPACIÓN POR CENTRO DE BENEFICIO</t>
  </si>
  <si>
    <t>D) COSTOS INDIRECTOS ASISTENCIA EDUCACIONAL</t>
  </si>
  <si>
    <t>E) RESUMEN DE TARIFADO</t>
  </si>
  <si>
    <t>F) REMUNERACIONES DEL PERSONAL CÓDIGO DEL TRABAJO</t>
  </si>
  <si>
    <t>G) COMPARACIÓN TARIFAS CON PRECIOS DE MERCADO</t>
  </si>
  <si>
    <t>H) DETALLE DE DATOS COMPLEMENTARIOS</t>
  </si>
  <si>
    <t>ANEXO A</t>
  </si>
  <si>
    <t>ANEXO B</t>
  </si>
  <si>
    <t>ANEXO C</t>
  </si>
  <si>
    <t>ANEXO D</t>
  </si>
  <si>
    <t>ANEXO E</t>
  </si>
  <si>
    <t>ANEXO F</t>
  </si>
  <si>
    <t>ANEXO G</t>
  </si>
  <si>
    <t>Jardín Infantil Tortuguita Marina</t>
  </si>
  <si>
    <t xml:space="preserve">Doble Jornada </t>
  </si>
  <si>
    <t>Sala Cuna Burbujitas de Mar</t>
  </si>
  <si>
    <t>Jornada Completa Diurna</t>
  </si>
  <si>
    <t>Sala Cuna Burbujitas de Mar Diurna</t>
  </si>
  <si>
    <t>Sala Cuna Burbujitas de Mar Nocturna</t>
  </si>
  <si>
    <t>Sala Cuna Burbujita de Mar Diurna</t>
  </si>
  <si>
    <t>Sala Cuna Burbujita de Mar Nocturna</t>
  </si>
  <si>
    <t xml:space="preserve"> COSTOS DIRECTOS COMUNES  "BURBUJITA DE MAR"</t>
  </si>
  <si>
    <t>SCD (60%)</t>
  </si>
  <si>
    <t>SCN (40%)</t>
  </si>
  <si>
    <t xml:space="preserve">C) ESTIMACION DE COSTOS DIRECTOS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</si>
</sst>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_-\$* #,##0.00_-;&quot;-$&quot;* #,##0.00_-;_-\$* \-??_-;_-@_-"/>
    <numFmt numFmtId="165" formatCode="\$#,##0_);&quot;($&quot;#,##0\)"/>
    <numFmt numFmtId="166" formatCode="_-&quot;$ &quot;* #,##0_-;&quot;-$ &quot;* #,##0_-;_-&quot;$ &quot;* \-_-;_-@_-"/>
    <numFmt numFmtId="167" formatCode="0\ %"/>
    <numFmt numFmtId="168" formatCode="0.0%"/>
    <numFmt numFmtId="169" formatCode="#,##0_ ;[Red]\-#,##0\ "/>
    <numFmt numFmtId="170" formatCode="_-* #,##0.00_-;\-* #,##0.00_-;_-* \-??_-;_-@_-"/>
    <numFmt numFmtId="171" formatCode="_-\ * #,##0_-;&quot;$ &quot;* #,##0_-;_-\ * \-_-;_-@_-"/>
    <numFmt numFmtId="172" formatCode="_-* #,##0.0_-;\-* #,##0.0_-;_-* \-??_-;_-@_-"/>
    <numFmt numFmtId="173" formatCode="_(* #,##0_);_(* \(#,##0\);_(* \-_);_(@_)"/>
    <numFmt numFmtId="174" formatCode="_-* #,##0_-;\-* #,##0_-;_-* \-??_-;_-@_-"/>
    <numFmt numFmtId="175" formatCode="&quot;$&quot;\ #,##0"/>
    <numFmt numFmtId="176" formatCode="_-&quot;$&quot;* #,##0_-;\-&quot;$&quot;* #,##0_-;_-&quot;$&quot;* &quot;-&quot;??_-;_-@_-"/>
    <numFmt numFmtId="177" formatCode="#,##0_ ;\-#,##0\ "/>
    <numFmt numFmtId="178" formatCode="0.00\ %"/>
    <numFmt numFmtId="179" formatCode="_-\$* #,##0_-;&quot;-$&quot;* #,##0_-;_-\$* \-??_-;_-@_-"/>
    <numFmt numFmtId="180" formatCode="_-[$$-340A]\ * #,##0_-;\-[$$-340A]\ * #,##0_-;_-[$$-340A]\ * &quot;-&quot;??_-;_-@_-"/>
    <numFmt numFmtId="181" formatCode="_-* #,##0.00\ &quot;€&quot;_-;\-* #,##0.00\ &quot;€&quot;_-;_-* &quot;-&quot;??\ &quot;€&quot;_-;_-@_-"/>
    <numFmt numFmtId="182" formatCode="_-[$€]* #,##0.00_-;\-[$€]* #,##0.00_-;_-[$€]* &quot;-&quot;??_-;_-@_-"/>
    <numFmt numFmtId="183" formatCode="_-[$€-2]\ * #,##0.00_-;\-[$€-2]\ * #,##0.00_-;_-[$€-2]\ * &quot;-&quot;??_-"/>
  </numFmts>
  <fonts count="37" x14ac:knownFonts="1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00009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0"/>
      <name val="Arial Narrow"/>
      <family val="2"/>
    </font>
    <font>
      <sz val="11"/>
      <color indexed="8"/>
      <name val="Calibri"/>
      <family val="2"/>
    </font>
    <font>
      <sz val="10"/>
      <name val="Verdana"/>
      <family val="2"/>
    </font>
    <font>
      <b/>
      <sz val="10"/>
      <color theme="1"/>
      <name val="Arial Narrow"/>
      <family val="2"/>
    </font>
  </fonts>
  <fills count="54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gray125">
        <fgColor auto="1"/>
        <bgColor theme="5" tint="0.39997558519241921"/>
      </patternFill>
    </fill>
    <fill>
      <patternFill patternType="solid">
        <fgColor rgb="FFC0000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4"/>
      </patternFill>
    </fill>
    <fill>
      <patternFill patternType="gray125">
        <bgColor theme="0"/>
      </patternFill>
    </fill>
    <fill>
      <patternFill patternType="solid">
        <fgColor theme="4" tint="0.59999389629810485"/>
        <bgColor indexed="64"/>
      </patternFill>
    </fill>
    <fill>
      <patternFill patternType="gray125">
        <fgColor indexed="24"/>
        <bgColor theme="4" tint="0.59999389629810485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gray125">
        <bgColor theme="4" tint="0.59999389629810485"/>
      </patternFill>
    </fill>
    <fill>
      <patternFill patternType="gray125">
        <bgColor theme="0" tint="-0.14996795556505021"/>
      </patternFill>
    </fill>
  </fills>
  <borders count="29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auto="1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0" fontId="13" fillId="0" borderId="0"/>
    <xf numFmtId="164" fontId="13" fillId="0" borderId="0"/>
    <xf numFmtId="0" fontId="7" fillId="8" borderId="0" applyNumberFormat="0" applyBorder="0" applyAlignment="0" applyProtection="0"/>
    <xf numFmtId="0" fontId="4" fillId="8" borderId="1" applyNumberFormat="0" applyAlignment="0" applyProtection="0"/>
    <xf numFmtId="167" fontId="1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82" fontId="34" fillId="0" borderId="0" applyFont="0" applyFill="0" applyBorder="0" applyAlignment="0" applyProtection="0"/>
    <xf numFmtId="183" fontId="35" fillId="0" borderId="0" applyFont="0" applyFill="0" applyBorder="0" applyAlignment="0" applyProtection="0"/>
    <xf numFmtId="183" fontId="35" fillId="0" borderId="0" applyFont="0" applyFill="0" applyBorder="0" applyAlignment="0" applyProtection="0"/>
    <xf numFmtId="170" fontId="13" fillId="0" borderId="0" applyFill="0" applyBorder="0" applyAlignment="0" applyProtection="0"/>
    <xf numFmtId="164" fontId="13" fillId="0" borderId="0" applyFill="0" applyBorder="0" applyAlignment="0" applyProtection="0"/>
    <xf numFmtId="18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ill="0" applyBorder="0" applyAlignment="0" applyProtection="0"/>
  </cellStyleXfs>
  <cellXfs count="871">
    <xf numFmtId="0" fontId="0" fillId="0" borderId="0" xfId="0"/>
    <xf numFmtId="0" fontId="0" fillId="0" borderId="0" xfId="0" applyFont="1" applyProtection="1"/>
    <xf numFmtId="0" fontId="0" fillId="0" borderId="0" xfId="0" applyFont="1" applyFill="1" applyProtection="1"/>
    <xf numFmtId="167" fontId="0" fillId="0" borderId="0" xfId="16" applyFont="1" applyProtection="1"/>
    <xf numFmtId="0" fontId="0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12" fillId="15" borderId="5" xfId="0" applyFont="1" applyFill="1" applyBorder="1" applyAlignment="1" applyProtection="1">
      <alignment horizontal="center" vertical="center" wrapText="1"/>
    </xf>
    <xf numFmtId="0" fontId="12" fillId="15" borderId="3" xfId="0" applyFont="1" applyFill="1" applyBorder="1" applyAlignment="1" applyProtection="1">
      <alignment horizontal="center" vertical="center" wrapText="1"/>
    </xf>
    <xf numFmtId="0" fontId="12" fillId="15" borderId="5" xfId="0" applyFont="1" applyFill="1" applyBorder="1" applyAlignment="1" applyProtection="1">
      <alignment horizontal="center" vertical="center"/>
    </xf>
    <xf numFmtId="0" fontId="12" fillId="9" borderId="0" xfId="0" applyFont="1" applyFill="1" applyBorder="1" applyAlignment="1" applyProtection="1">
      <alignment horizontal="left" vertical="center"/>
    </xf>
    <xf numFmtId="166" fontId="12" fillId="9" borderId="0" xfId="13" applyNumberFormat="1" applyFont="1" applyFill="1" applyBorder="1" applyAlignment="1" applyProtection="1">
      <alignment vertical="center"/>
    </xf>
    <xf numFmtId="164" fontId="12" fillId="0" borderId="0" xfId="13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169" fontId="12" fillId="0" borderId="0" xfId="0" applyNumberFormat="1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166" fontId="12" fillId="0" borderId="0" xfId="0" applyNumberFormat="1" applyFont="1" applyFill="1" applyBorder="1" applyAlignment="1" applyProtection="1">
      <alignment horizontal="center" vertical="center" wrapText="1"/>
    </xf>
    <xf numFmtId="166" fontId="0" fillId="0" borderId="0" xfId="13" applyNumberFormat="1" applyFont="1" applyFill="1" applyBorder="1" applyAlignment="1" applyProtection="1">
      <alignment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164" fontId="0" fillId="0" borderId="0" xfId="13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167" fontId="15" fillId="0" borderId="0" xfId="16" applyFont="1" applyBorder="1" applyAlignment="1" applyProtection="1">
      <alignment vertical="center"/>
    </xf>
    <xf numFmtId="172" fontId="0" fillId="0" borderId="0" xfId="12" applyNumberFormat="1" applyFont="1" applyFill="1" applyBorder="1" applyAlignment="1" applyProtection="1">
      <alignment vertical="center"/>
    </xf>
    <xf numFmtId="167" fontId="0" fillId="0" borderId="0" xfId="16" applyFont="1" applyFill="1" applyProtection="1"/>
    <xf numFmtId="0" fontId="0" fillId="11" borderId="0" xfId="0" applyFont="1" applyFill="1" applyBorder="1" applyAlignment="1" applyProtection="1">
      <alignment horizontal="left" vertical="center"/>
    </xf>
    <xf numFmtId="175" fontId="0" fillId="11" borderId="0" xfId="0" applyNumberFormat="1" applyFont="1" applyFill="1" applyBorder="1" applyAlignment="1" applyProtection="1">
      <alignment horizontal="right" vertical="center"/>
    </xf>
    <xf numFmtId="0" fontId="0" fillId="11" borderId="0" xfId="0" applyFont="1" applyFill="1" applyProtection="1"/>
    <xf numFmtId="0" fontId="0" fillId="0" borderId="0" xfId="0" applyFont="1" applyFill="1" applyBorder="1" applyProtection="1"/>
    <xf numFmtId="17" fontId="17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11" borderId="0" xfId="0" applyFont="1" applyFill="1" applyAlignment="1" applyProtection="1">
      <alignment vertical="center"/>
    </xf>
    <xf numFmtId="175" fontId="0" fillId="0" borderId="0" xfId="0" applyNumberFormat="1" applyFont="1" applyFill="1" applyBorder="1" applyAlignment="1" applyProtection="1">
      <alignment horizontal="right" vertical="center"/>
    </xf>
    <xf numFmtId="9" fontId="0" fillId="0" borderId="0" xfId="0" applyNumberFormat="1" applyFont="1" applyFill="1" applyBorder="1" applyAlignment="1" applyProtection="1">
      <alignment horizontal="center" vertical="center"/>
    </xf>
    <xf numFmtId="175" fontId="12" fillId="0" borderId="0" xfId="0" applyNumberFormat="1" applyFont="1" applyFill="1" applyBorder="1" applyProtection="1"/>
    <xf numFmtId="175" fontId="12" fillId="11" borderId="0" xfId="0" applyNumberFormat="1" applyFont="1" applyFill="1" applyBorder="1" applyAlignment="1" applyProtection="1">
      <alignment horizontal="right" vertical="center"/>
    </xf>
    <xf numFmtId="9" fontId="0" fillId="11" borderId="0" xfId="0" applyNumberFormat="1" applyFont="1" applyFill="1" applyBorder="1" applyAlignment="1" applyProtection="1">
      <alignment horizontal="center" vertical="center"/>
    </xf>
    <xf numFmtId="0" fontId="0" fillId="11" borderId="0" xfId="0" applyFont="1" applyFill="1" applyBorder="1" applyProtection="1"/>
    <xf numFmtId="175" fontId="0" fillId="0" borderId="0" xfId="0" applyNumberFormat="1" applyFont="1" applyFill="1" applyBorder="1" applyProtection="1"/>
    <xf numFmtId="175" fontId="0" fillId="11" borderId="0" xfId="0" applyNumberFormat="1" applyFont="1" applyFill="1" applyBorder="1" applyProtection="1"/>
    <xf numFmtId="0" fontId="0" fillId="11" borderId="0" xfId="0" applyFont="1" applyFill="1" applyAlignment="1" applyProtection="1">
      <alignment horizontal="center" vertical="center"/>
    </xf>
    <xf numFmtId="0" fontId="0" fillId="11" borderId="0" xfId="0" applyFont="1" applyFill="1" applyAlignment="1" applyProtection="1"/>
    <xf numFmtId="0" fontId="10" fillId="20" borderId="3" xfId="0" applyFont="1" applyFill="1" applyBorder="1" applyAlignment="1" applyProtection="1">
      <alignment horizontal="left" vertical="center"/>
    </xf>
    <xf numFmtId="166" fontId="10" fillId="20" borderId="7" xfId="13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12" fillId="0" borderId="0" xfId="0" applyFont="1" applyBorder="1" applyProtection="1"/>
    <xf numFmtId="0" fontId="17" fillId="25" borderId="11" xfId="0" applyFont="1" applyFill="1" applyBorder="1" applyAlignment="1" applyProtection="1">
      <alignment horizontal="center" vertical="center" wrapText="1"/>
    </xf>
    <xf numFmtId="0" fontId="17" fillId="25" borderId="6" xfId="0" applyFont="1" applyFill="1" applyBorder="1" applyAlignment="1" applyProtection="1">
      <alignment horizontal="center" vertical="center" wrapText="1"/>
    </xf>
    <xf numFmtId="0" fontId="17" fillId="25" borderId="3" xfId="0" applyFont="1" applyFill="1" applyBorder="1" applyAlignment="1" applyProtection="1">
      <alignment horizontal="center" vertical="center" wrapText="1"/>
    </xf>
    <xf numFmtId="166" fontId="0" fillId="19" borderId="12" xfId="13" applyNumberFormat="1" applyFont="1" applyFill="1" applyBorder="1" applyAlignment="1" applyProtection="1">
      <alignment vertical="center"/>
    </xf>
    <xf numFmtId="166" fontId="0" fillId="19" borderId="6" xfId="13" applyNumberFormat="1" applyFont="1" applyFill="1" applyBorder="1" applyAlignment="1" applyProtection="1">
      <alignment vertical="center"/>
    </xf>
    <xf numFmtId="166" fontId="0" fillId="19" borderId="19" xfId="13" applyNumberFormat="1" applyFont="1" applyFill="1" applyBorder="1" applyAlignment="1" applyProtection="1">
      <alignment vertical="center"/>
    </xf>
    <xf numFmtId="166" fontId="12" fillId="19" borderId="3" xfId="13" applyNumberFormat="1" applyFont="1" applyFill="1" applyBorder="1" applyAlignment="1" applyProtection="1">
      <alignment vertical="center"/>
    </xf>
    <xf numFmtId="0" fontId="12" fillId="0" borderId="9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left" vertical="center"/>
    </xf>
    <xf numFmtId="166" fontId="18" fillId="0" borderId="0" xfId="13" applyNumberFormat="1" applyFont="1" applyFill="1" applyBorder="1" applyAlignment="1" applyProtection="1">
      <alignment vertical="center"/>
    </xf>
    <xf numFmtId="174" fontId="18" fillId="0" borderId="0" xfId="12" applyNumberFormat="1" applyFont="1" applyFill="1" applyBorder="1" applyAlignment="1" applyProtection="1">
      <alignment vertical="center"/>
    </xf>
    <xf numFmtId="166" fontId="19" fillId="0" borderId="0" xfId="0" applyNumberFormat="1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vertical="center"/>
    </xf>
    <xf numFmtId="166" fontId="10" fillId="0" borderId="0" xfId="13" applyNumberFormat="1" applyFont="1" applyFill="1" applyBorder="1" applyAlignment="1" applyProtection="1">
      <alignment vertical="center"/>
    </xf>
    <xf numFmtId="166" fontId="17" fillId="0" borderId="0" xfId="0" applyNumberFormat="1" applyFont="1" applyFill="1" applyBorder="1" applyAlignment="1" applyProtection="1">
      <alignment vertical="center"/>
    </xf>
    <xf numFmtId="167" fontId="12" fillId="0" borderId="0" xfId="16" applyFont="1" applyFill="1" applyBorder="1" applyAlignment="1" applyProtection="1">
      <alignment horizontal="center" vertical="center"/>
    </xf>
    <xf numFmtId="166" fontId="0" fillId="0" borderId="30" xfId="13" applyNumberFormat="1" applyFont="1" applyFill="1" applyBorder="1" applyAlignment="1" applyProtection="1">
      <alignment vertical="center"/>
    </xf>
    <xf numFmtId="0" fontId="12" fillId="21" borderId="18" xfId="0" applyFont="1" applyFill="1" applyBorder="1" applyAlignment="1" applyProtection="1">
      <alignment horizontal="center" vertical="center"/>
    </xf>
    <xf numFmtId="0" fontId="12" fillId="20" borderId="34" xfId="0" applyFont="1" applyFill="1" applyBorder="1" applyAlignment="1" applyProtection="1">
      <alignment horizontal="center" vertical="center" wrapText="1"/>
    </xf>
    <xf numFmtId="1" fontId="0" fillId="0" borderId="34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1" fontId="0" fillId="0" borderId="0" xfId="16" applyNumberFormat="1" applyFont="1" applyProtection="1"/>
    <xf numFmtId="0" fontId="12" fillId="0" borderId="0" xfId="0" applyFont="1" applyFill="1" applyBorder="1" applyAlignment="1" applyProtection="1">
      <alignment horizontal="center"/>
    </xf>
    <xf numFmtId="175" fontId="12" fillId="0" borderId="0" xfId="0" applyNumberFormat="1" applyFont="1" applyFill="1" applyBorder="1" applyAlignment="1" applyProtection="1">
      <alignment horizontal="center" vertical="center" wrapText="1"/>
    </xf>
    <xf numFmtId="1" fontId="0" fillId="0" borderId="2" xfId="0" applyNumberFormat="1" applyFont="1" applyFill="1" applyBorder="1" applyAlignment="1" applyProtection="1">
      <alignment horizontal="center" vertical="center" wrapText="1"/>
    </xf>
    <xf numFmtId="165" fontId="24" fillId="30" borderId="54" xfId="0" applyNumberFormat="1" applyFont="1" applyFill="1" applyBorder="1" applyAlignment="1" applyProtection="1">
      <alignment vertical="center"/>
    </xf>
    <xf numFmtId="0" fontId="12" fillId="0" borderId="5" xfId="0" applyFont="1" applyFill="1" applyBorder="1" applyAlignment="1" applyProtection="1">
      <alignment horizontal="left" vertical="center"/>
    </xf>
    <xf numFmtId="0" fontId="12" fillId="31" borderId="61" xfId="0" applyFont="1" applyFill="1" applyBorder="1" applyAlignment="1" applyProtection="1">
      <alignment horizontal="center" vertical="center" wrapText="1"/>
    </xf>
    <xf numFmtId="165" fontId="12" fillId="32" borderId="62" xfId="13" applyNumberFormat="1" applyFont="1" applyFill="1" applyBorder="1" applyAlignment="1" applyProtection="1">
      <alignment vertical="center"/>
    </xf>
    <xf numFmtId="166" fontId="12" fillId="35" borderId="66" xfId="0" applyNumberFormat="1" applyFont="1" applyFill="1" applyBorder="1" applyAlignment="1" applyProtection="1">
      <alignment horizontal="center" vertical="center" wrapText="1"/>
    </xf>
    <xf numFmtId="166" fontId="12" fillId="15" borderId="66" xfId="0" applyNumberFormat="1" applyFont="1" applyFill="1" applyBorder="1" applyAlignment="1" applyProtection="1">
      <alignment horizontal="center" vertical="center" wrapText="1"/>
    </xf>
    <xf numFmtId="166" fontId="22" fillId="32" borderId="47" xfId="13" applyNumberFormat="1" applyFont="1" applyFill="1" applyBorder="1" applyAlignment="1" applyProtection="1">
      <alignment vertical="center" wrapText="1"/>
    </xf>
    <xf numFmtId="166" fontId="17" fillId="36" borderId="15" xfId="0" applyNumberFormat="1" applyFont="1" applyFill="1" applyBorder="1" applyAlignment="1" applyProtection="1">
      <alignment horizontal="center" vertical="center" wrapText="1"/>
    </xf>
    <xf numFmtId="166" fontId="17" fillId="36" borderId="4" xfId="0" applyNumberFormat="1" applyFont="1" applyFill="1" applyBorder="1" applyAlignment="1" applyProtection="1">
      <alignment horizontal="center" vertical="center" wrapText="1"/>
    </xf>
    <xf numFmtId="166" fontId="17" fillId="36" borderId="36" xfId="0" applyNumberFormat="1" applyFont="1" applyFill="1" applyBorder="1" applyAlignment="1" applyProtection="1">
      <alignment horizontal="center" vertical="center" wrapText="1"/>
    </xf>
    <xf numFmtId="0" fontId="17" fillId="36" borderId="5" xfId="0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12" fillId="16" borderId="39" xfId="0" applyFont="1" applyFill="1" applyBorder="1" applyAlignment="1" applyProtection="1">
      <alignment horizontal="center" vertical="center" wrapText="1"/>
    </xf>
    <xf numFmtId="166" fontId="0" fillId="29" borderId="15" xfId="13" applyNumberFormat="1" applyFont="1" applyFill="1" applyBorder="1" applyAlignment="1" applyProtection="1">
      <alignment vertical="center"/>
    </xf>
    <xf numFmtId="166" fontId="0" fillId="29" borderId="3" xfId="13" applyNumberFormat="1" applyFont="1" applyFill="1" applyBorder="1" applyAlignment="1" applyProtection="1">
      <alignment vertical="center"/>
    </xf>
    <xf numFmtId="166" fontId="12" fillId="29" borderId="35" xfId="13" applyNumberFormat="1" applyFont="1" applyFill="1" applyBorder="1" applyAlignment="1" applyProtection="1">
      <alignment vertical="center"/>
    </xf>
    <xf numFmtId="0" fontId="23" fillId="0" borderId="76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175" fontId="12" fillId="26" borderId="39" xfId="0" applyNumberFormat="1" applyFont="1" applyFill="1" applyBorder="1" applyAlignment="1" applyProtection="1">
      <alignment horizontal="center" vertical="center"/>
    </xf>
    <xf numFmtId="168" fontId="12" fillId="19" borderId="39" xfId="16" applyNumberFormat="1" applyFont="1" applyFill="1" applyBorder="1" applyAlignment="1" applyProtection="1">
      <alignment horizontal="center" vertical="center"/>
    </xf>
    <xf numFmtId="0" fontId="12" fillId="16" borderId="56" xfId="0" applyFont="1" applyFill="1" applyBorder="1" applyAlignment="1" applyProtection="1">
      <alignment horizontal="center" vertical="center" wrapText="1"/>
    </xf>
    <xf numFmtId="175" fontId="0" fillId="26" borderId="39" xfId="0" applyNumberFormat="1" applyFont="1" applyFill="1" applyBorder="1" applyAlignment="1" applyProtection="1">
      <alignment horizontal="center" vertical="center"/>
    </xf>
    <xf numFmtId="166" fontId="0" fillId="29" borderId="84" xfId="13" applyNumberFormat="1" applyFont="1" applyFill="1" applyBorder="1" applyAlignment="1" applyProtection="1">
      <alignment vertical="center"/>
    </xf>
    <xf numFmtId="166" fontId="12" fillId="0" borderId="3" xfId="13" applyNumberFormat="1" applyFont="1" applyFill="1" applyBorder="1" applyAlignment="1" applyProtection="1">
      <alignment vertical="center"/>
    </xf>
    <xf numFmtId="166" fontId="0" fillId="29" borderId="86" xfId="13" applyNumberFormat="1" applyFont="1" applyFill="1" applyBorder="1" applyAlignment="1" applyProtection="1">
      <alignment vertical="center"/>
    </xf>
    <xf numFmtId="166" fontId="12" fillId="15" borderId="87" xfId="0" applyNumberFormat="1" applyFont="1" applyFill="1" applyBorder="1" applyAlignment="1" applyProtection="1">
      <alignment horizontal="center" vertical="center" wrapText="1"/>
    </xf>
    <xf numFmtId="167" fontId="14" fillId="19" borderId="10" xfId="16" applyFont="1" applyFill="1" applyBorder="1" applyAlignment="1" applyProtection="1">
      <alignment horizontal="center" vertical="center"/>
    </xf>
    <xf numFmtId="166" fontId="22" fillId="15" borderId="13" xfId="13" applyNumberFormat="1" applyFont="1" applyFill="1" applyBorder="1" applyAlignment="1" applyProtection="1">
      <alignment vertical="center"/>
    </xf>
    <xf numFmtId="166" fontId="22" fillId="15" borderId="49" xfId="13" applyNumberFormat="1" applyFont="1" applyFill="1" applyBorder="1" applyAlignment="1" applyProtection="1">
      <alignment vertical="center"/>
    </xf>
    <xf numFmtId="0" fontId="12" fillId="43" borderId="0" xfId="0" applyFont="1" applyFill="1" applyBorder="1" applyAlignment="1" applyProtection="1">
      <alignment horizontal="center" vertical="center"/>
    </xf>
    <xf numFmtId="0" fontId="0" fillId="43" borderId="0" xfId="0" applyFill="1" applyProtection="1"/>
    <xf numFmtId="0" fontId="0" fillId="43" borderId="0" xfId="0" applyFill="1" applyAlignment="1" applyProtection="1">
      <alignment horizontal="center" vertical="center"/>
    </xf>
    <xf numFmtId="176" fontId="0" fillId="0" borderId="0" xfId="13" applyNumberFormat="1" applyFont="1" applyFill="1" applyBorder="1" applyAlignment="1" applyProtection="1">
      <alignment vertical="center"/>
    </xf>
    <xf numFmtId="176" fontId="0" fillId="0" borderId="0" xfId="13" applyNumberFormat="1" applyFont="1" applyFill="1" applyBorder="1" applyProtection="1"/>
    <xf numFmtId="0" fontId="0" fillId="12" borderId="58" xfId="0" applyFont="1" applyFill="1" applyBorder="1" applyAlignment="1" applyProtection="1">
      <alignment horizontal="left" vertical="center"/>
      <protection locked="0"/>
    </xf>
    <xf numFmtId="0" fontId="0" fillId="12" borderId="67" xfId="0" applyFont="1" applyFill="1" applyBorder="1" applyAlignment="1" applyProtection="1">
      <alignment horizontal="left" vertical="center"/>
      <protection locked="0"/>
    </xf>
    <xf numFmtId="0" fontId="0" fillId="12" borderId="31" xfId="0" applyFont="1" applyFill="1" applyBorder="1" applyAlignment="1" applyProtection="1">
      <alignment horizontal="left" vertical="center"/>
      <protection locked="0"/>
    </xf>
    <xf numFmtId="0" fontId="0" fillId="12" borderId="41" xfId="0" applyFont="1" applyFill="1" applyBorder="1" applyAlignment="1" applyProtection="1">
      <alignment horizontal="left" vertical="center"/>
      <protection locked="0"/>
    </xf>
    <xf numFmtId="0" fontId="0" fillId="12" borderId="41" xfId="0" applyFont="1" applyFill="1" applyBorder="1" applyProtection="1">
      <protection locked="0"/>
    </xf>
    <xf numFmtId="167" fontId="13" fillId="0" borderId="39" xfId="16" applyBorder="1" applyAlignment="1" applyProtection="1">
      <alignment horizontal="center" vertical="center"/>
    </xf>
    <xf numFmtId="167" fontId="13" fillId="0" borderId="0" xfId="16" applyFill="1" applyBorder="1" applyAlignment="1" applyProtection="1">
      <alignment horizontal="center" vertical="center"/>
    </xf>
    <xf numFmtId="167" fontId="12" fillId="16" borderId="39" xfId="16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166" fontId="12" fillId="15" borderId="88" xfId="0" applyNumberFormat="1" applyFont="1" applyFill="1" applyBorder="1" applyAlignment="1" applyProtection="1">
      <alignment horizontal="center" vertical="center" wrapText="1"/>
    </xf>
    <xf numFmtId="166" fontId="12" fillId="15" borderId="89" xfId="0" applyNumberFormat="1" applyFont="1" applyFill="1" applyBorder="1" applyAlignment="1" applyProtection="1">
      <alignment horizontal="center" vertical="center" wrapText="1"/>
    </xf>
    <xf numFmtId="166" fontId="12" fillId="35" borderId="89" xfId="0" applyNumberFormat="1" applyFont="1" applyFill="1" applyBorder="1" applyAlignment="1" applyProtection="1">
      <alignment horizontal="center" vertical="center" wrapText="1"/>
    </xf>
    <xf numFmtId="166" fontId="12" fillId="35" borderId="92" xfId="0" applyNumberFormat="1" applyFont="1" applyFill="1" applyBorder="1" applyAlignment="1" applyProtection="1">
      <alignment horizontal="center" vertical="center" wrapText="1"/>
    </xf>
    <xf numFmtId="166" fontId="12" fillId="15" borderId="92" xfId="0" applyNumberFormat="1" applyFont="1" applyFill="1" applyBorder="1" applyAlignment="1" applyProtection="1">
      <alignment horizontal="center" vertical="center" wrapText="1"/>
    </xf>
    <xf numFmtId="166" fontId="12" fillId="15" borderId="93" xfId="0" applyNumberFormat="1" applyFont="1" applyFill="1" applyBorder="1" applyAlignment="1" applyProtection="1">
      <alignment horizontal="center" vertical="center" wrapText="1"/>
    </xf>
    <xf numFmtId="166" fontId="12" fillId="35" borderId="94" xfId="0" applyNumberFormat="1" applyFont="1" applyFill="1" applyBorder="1" applyAlignment="1" applyProtection="1">
      <alignment horizontal="center" vertical="center" wrapText="1"/>
    </xf>
    <xf numFmtId="166" fontId="12" fillId="35" borderId="95" xfId="0" applyNumberFormat="1" applyFont="1" applyFill="1" applyBorder="1" applyAlignment="1" applyProtection="1">
      <alignment horizontal="center" vertical="center" wrapText="1"/>
    </xf>
    <xf numFmtId="0" fontId="0" fillId="12" borderId="97" xfId="0" applyFont="1" applyFill="1" applyBorder="1" applyProtection="1">
      <protection locked="0"/>
    </xf>
    <xf numFmtId="176" fontId="0" fillId="29" borderId="99" xfId="13" applyNumberFormat="1" applyFont="1" applyFill="1" applyBorder="1" applyAlignment="1" applyProtection="1">
      <alignment vertical="center"/>
    </xf>
    <xf numFmtId="176" fontId="0" fillId="29" borderId="100" xfId="13" applyNumberFormat="1" applyFont="1" applyFill="1" applyBorder="1" applyAlignment="1" applyProtection="1">
      <alignment vertical="center"/>
    </xf>
    <xf numFmtId="168" fontId="0" fillId="47" borderId="99" xfId="13" applyNumberFormat="1" applyFont="1" applyFill="1" applyBorder="1" applyAlignment="1" applyProtection="1">
      <alignment horizontal="center" vertical="center"/>
    </xf>
    <xf numFmtId="166" fontId="12" fillId="35" borderId="107" xfId="0" applyNumberFormat="1" applyFont="1" applyFill="1" applyBorder="1" applyAlignment="1" applyProtection="1">
      <alignment horizontal="center" vertical="center" wrapText="1"/>
    </xf>
    <xf numFmtId="176" fontId="0" fillId="29" borderId="98" xfId="13" applyNumberFormat="1" applyFont="1" applyFill="1" applyBorder="1" applyAlignment="1" applyProtection="1">
      <alignment vertical="center"/>
    </xf>
    <xf numFmtId="166" fontId="12" fillId="35" borderId="105" xfId="0" applyNumberFormat="1" applyFont="1" applyFill="1" applyBorder="1" applyAlignment="1" applyProtection="1">
      <alignment horizontal="center" vertical="center" wrapText="1"/>
    </xf>
    <xf numFmtId="176" fontId="0" fillId="29" borderId="101" xfId="13" applyNumberFormat="1" applyFont="1" applyFill="1" applyBorder="1" applyAlignment="1" applyProtection="1">
      <alignment vertical="center"/>
    </xf>
    <xf numFmtId="166" fontId="12" fillId="15" borderId="111" xfId="0" applyNumberFormat="1" applyFont="1" applyFill="1" applyBorder="1" applyAlignment="1" applyProtection="1">
      <alignment horizontal="center" vertical="center" wrapText="1"/>
    </xf>
    <xf numFmtId="166" fontId="12" fillId="15" borderId="112" xfId="0" applyNumberFormat="1" applyFont="1" applyFill="1" applyBorder="1" applyAlignment="1" applyProtection="1">
      <alignment horizontal="center" vertical="center" wrapText="1"/>
    </xf>
    <xf numFmtId="166" fontId="12" fillId="15" borderId="113" xfId="0" applyNumberFormat="1" applyFont="1" applyFill="1" applyBorder="1" applyAlignment="1" applyProtection="1">
      <alignment horizontal="center" vertical="center" wrapText="1"/>
    </xf>
    <xf numFmtId="166" fontId="12" fillId="15" borderId="114" xfId="0" applyNumberFormat="1" applyFont="1" applyFill="1" applyBorder="1" applyAlignment="1" applyProtection="1">
      <alignment horizontal="center" vertical="center" wrapText="1"/>
    </xf>
    <xf numFmtId="166" fontId="12" fillId="35" borderId="115" xfId="0" applyNumberFormat="1" applyFont="1" applyFill="1" applyBorder="1" applyAlignment="1" applyProtection="1">
      <alignment horizontal="center" vertical="center" wrapText="1"/>
    </xf>
    <xf numFmtId="166" fontId="12" fillId="35" borderId="113" xfId="0" applyNumberFormat="1" applyFont="1" applyFill="1" applyBorder="1" applyAlignment="1" applyProtection="1">
      <alignment horizontal="center" vertical="center" wrapText="1"/>
    </xf>
    <xf numFmtId="166" fontId="12" fillId="35" borderId="116" xfId="0" applyNumberFormat="1" applyFont="1" applyFill="1" applyBorder="1" applyAlignment="1" applyProtection="1">
      <alignment horizontal="center" vertical="center" wrapText="1"/>
    </xf>
    <xf numFmtId="176" fontId="0" fillId="29" borderId="117" xfId="13" applyNumberFormat="1" applyFont="1" applyFill="1" applyBorder="1" applyAlignment="1" applyProtection="1">
      <alignment vertical="center"/>
    </xf>
    <xf numFmtId="176" fontId="0" fillId="29" borderId="119" xfId="13" applyNumberFormat="1" applyFont="1" applyFill="1" applyBorder="1" applyAlignment="1" applyProtection="1">
      <alignment vertical="center"/>
    </xf>
    <xf numFmtId="176" fontId="0" fillId="29" borderId="120" xfId="13" applyNumberFormat="1" applyFont="1" applyFill="1" applyBorder="1" applyAlignment="1" applyProtection="1">
      <alignment vertical="center"/>
    </xf>
    <xf numFmtId="176" fontId="0" fillId="29" borderId="122" xfId="13" applyNumberFormat="1" applyFont="1" applyFill="1" applyBorder="1" applyAlignment="1" applyProtection="1">
      <alignment vertical="center"/>
    </xf>
    <xf numFmtId="176" fontId="0" fillId="29" borderId="123" xfId="13" applyNumberFormat="1" applyFont="1" applyFill="1" applyBorder="1" applyAlignment="1" applyProtection="1">
      <alignment vertical="center"/>
    </xf>
    <xf numFmtId="168" fontId="0" fillId="12" borderId="98" xfId="13" applyNumberFormat="1" applyFont="1" applyFill="1" applyBorder="1" applyAlignment="1" applyProtection="1">
      <alignment horizontal="center" vertical="center"/>
      <protection locked="0"/>
    </xf>
    <xf numFmtId="168" fontId="0" fillId="12" borderId="101" xfId="13" applyNumberFormat="1" applyFont="1" applyFill="1" applyBorder="1" applyAlignment="1" applyProtection="1">
      <alignment horizontal="center" vertical="center"/>
      <protection locked="0"/>
    </xf>
    <xf numFmtId="166" fontId="12" fillId="35" borderId="124" xfId="0" applyNumberFormat="1" applyFont="1" applyFill="1" applyBorder="1" applyAlignment="1" applyProtection="1">
      <alignment horizontal="center" vertical="center" wrapText="1"/>
    </xf>
    <xf numFmtId="166" fontId="12" fillId="35" borderId="125" xfId="0" applyNumberFormat="1" applyFont="1" applyFill="1" applyBorder="1" applyAlignment="1" applyProtection="1">
      <alignment horizontal="center" vertical="center" wrapText="1"/>
    </xf>
    <xf numFmtId="166" fontId="0" fillId="0" borderId="131" xfId="13" applyNumberFormat="1" applyFont="1" applyFill="1" applyBorder="1" applyAlignment="1" applyProtection="1">
      <alignment vertical="center"/>
    </xf>
    <xf numFmtId="166" fontId="22" fillId="32" borderId="132" xfId="13" applyNumberFormat="1" applyFont="1" applyFill="1" applyBorder="1" applyAlignment="1" applyProtection="1">
      <alignment vertical="center" wrapText="1"/>
    </xf>
    <xf numFmtId="166" fontId="22" fillId="32" borderId="133" xfId="13" applyNumberFormat="1" applyFont="1" applyFill="1" applyBorder="1" applyAlignment="1" applyProtection="1">
      <alignment vertical="center" wrapText="1"/>
    </xf>
    <xf numFmtId="166" fontId="0" fillId="29" borderId="112" xfId="13" applyNumberFormat="1" applyFont="1" applyFill="1" applyBorder="1" applyAlignment="1" applyProtection="1">
      <alignment vertical="center"/>
    </xf>
    <xf numFmtId="166" fontId="12" fillId="29" borderId="130" xfId="13" applyNumberFormat="1" applyFont="1" applyFill="1" applyBorder="1" applyAlignment="1" applyProtection="1">
      <alignment vertical="center"/>
    </xf>
    <xf numFmtId="0" fontId="30" fillId="0" borderId="0" xfId="0" applyFont="1" applyFill="1" applyBorder="1" applyAlignment="1" applyProtection="1">
      <alignment horizontal="center" vertical="center" wrapText="1"/>
    </xf>
    <xf numFmtId="167" fontId="31" fillId="0" borderId="0" xfId="16" applyFont="1" applyFill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right" vertical="center"/>
    </xf>
    <xf numFmtId="0" fontId="25" fillId="11" borderId="0" xfId="0" applyFont="1" applyFill="1" applyBorder="1" applyAlignment="1" applyProtection="1">
      <alignment horizontal="left" vertical="center" indent="2"/>
    </xf>
    <xf numFmtId="0" fontId="25" fillId="0" borderId="0" xfId="0" applyFont="1" applyBorder="1" applyAlignment="1" applyProtection="1">
      <alignment horizontal="left" vertical="center" indent="2"/>
    </xf>
    <xf numFmtId="0" fontId="12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0" fillId="12" borderId="136" xfId="0" applyFont="1" applyFill="1" applyBorder="1" applyAlignment="1" applyProtection="1">
      <alignment horizontal="left" vertical="center"/>
      <protection locked="0"/>
    </xf>
    <xf numFmtId="0" fontId="0" fillId="12" borderId="136" xfId="0" applyFont="1" applyFill="1" applyBorder="1" applyProtection="1">
      <protection locked="0"/>
    </xf>
    <xf numFmtId="0" fontId="0" fillId="12" borderId="137" xfId="0" applyFont="1" applyFill="1" applyBorder="1" applyProtection="1">
      <protection locked="0"/>
    </xf>
    <xf numFmtId="176" fontId="0" fillId="12" borderId="138" xfId="13" applyNumberFormat="1" applyFont="1" applyFill="1" applyBorder="1" applyAlignment="1" applyProtection="1">
      <alignment vertical="center"/>
      <protection locked="0"/>
    </xf>
    <xf numFmtId="176" fontId="0" fillId="12" borderId="140" xfId="13" applyNumberFormat="1" applyFont="1" applyFill="1" applyBorder="1" applyAlignment="1" applyProtection="1">
      <alignment vertical="center"/>
      <protection locked="0"/>
    </xf>
    <xf numFmtId="0" fontId="0" fillId="12" borderId="141" xfId="0" applyFont="1" applyFill="1" applyBorder="1" applyAlignment="1" applyProtection="1">
      <alignment horizontal="left" vertical="center"/>
      <protection locked="0"/>
    </xf>
    <xf numFmtId="0" fontId="0" fillId="12" borderId="141" xfId="0" applyFont="1" applyFill="1" applyBorder="1" applyProtection="1">
      <protection locked="0"/>
    </xf>
    <xf numFmtId="0" fontId="0" fillId="12" borderId="142" xfId="0" applyFont="1" applyFill="1" applyBorder="1" applyProtection="1">
      <protection locked="0"/>
    </xf>
    <xf numFmtId="176" fontId="0" fillId="12" borderId="141" xfId="13" applyNumberFormat="1" applyFont="1" applyFill="1" applyBorder="1" applyAlignment="1" applyProtection="1">
      <alignment vertical="center"/>
      <protection locked="0"/>
    </xf>
    <xf numFmtId="0" fontId="0" fillId="12" borderId="138" xfId="0" applyFont="1" applyFill="1" applyBorder="1" applyAlignment="1" applyProtection="1">
      <alignment horizontal="left" vertical="center"/>
      <protection locked="0"/>
    </xf>
    <xf numFmtId="0" fontId="0" fillId="12" borderId="138" xfId="0" applyFont="1" applyFill="1" applyBorder="1" applyProtection="1">
      <protection locked="0"/>
    </xf>
    <xf numFmtId="0" fontId="0" fillId="12" borderId="144" xfId="0" applyFont="1" applyFill="1" applyBorder="1" applyProtection="1">
      <protection locked="0"/>
    </xf>
    <xf numFmtId="0" fontId="0" fillId="12" borderId="140" xfId="0" applyFont="1" applyFill="1" applyBorder="1" applyAlignment="1" applyProtection="1">
      <alignment horizontal="left" vertical="center"/>
      <protection locked="0"/>
    </xf>
    <xf numFmtId="0" fontId="0" fillId="12" borderId="140" xfId="0" applyFont="1" applyFill="1" applyBorder="1" applyProtection="1">
      <protection locked="0"/>
    </xf>
    <xf numFmtId="0" fontId="0" fillId="12" borderId="146" xfId="0" applyFont="1" applyFill="1" applyBorder="1" applyProtection="1">
      <protection locked="0"/>
    </xf>
    <xf numFmtId="175" fontId="0" fillId="0" borderId="147" xfId="0" applyNumberFormat="1" applyFont="1" applyFill="1" applyBorder="1" applyAlignment="1" applyProtection="1">
      <alignment horizontal="right" vertical="center"/>
    </xf>
    <xf numFmtId="175" fontId="0" fillId="0" borderId="149" xfId="0" applyNumberFormat="1" applyFont="1" applyFill="1" applyBorder="1" applyAlignment="1" applyProtection="1">
      <alignment horizontal="right" vertical="center"/>
    </xf>
    <xf numFmtId="175" fontId="0" fillId="0" borderId="150" xfId="0" applyNumberFormat="1" applyFont="1" applyFill="1" applyBorder="1" applyAlignment="1" applyProtection="1">
      <alignment horizontal="right" vertical="center"/>
    </xf>
    <xf numFmtId="0" fontId="12" fillId="16" borderId="97" xfId="0" applyFont="1" applyFill="1" applyBorder="1" applyAlignment="1" applyProtection="1">
      <alignment horizontal="center" vertical="center" wrapText="1"/>
    </xf>
    <xf numFmtId="0" fontId="12" fillId="16" borderId="41" xfId="0" applyFont="1" applyFill="1" applyBorder="1" applyAlignment="1" applyProtection="1">
      <alignment horizontal="center" vertical="center" wrapText="1"/>
    </xf>
    <xf numFmtId="0" fontId="12" fillId="16" borderId="73" xfId="0" applyFont="1" applyFill="1" applyBorder="1" applyAlignment="1" applyProtection="1">
      <alignment horizontal="center" vertical="center" wrapText="1"/>
    </xf>
    <xf numFmtId="176" fontId="0" fillId="12" borderId="144" xfId="13" applyNumberFormat="1" applyFont="1" applyFill="1" applyBorder="1" applyAlignment="1" applyProtection="1">
      <alignment vertical="center"/>
      <protection locked="0"/>
    </xf>
    <xf numFmtId="176" fontId="0" fillId="12" borderId="146" xfId="13" applyNumberFormat="1" applyFont="1" applyFill="1" applyBorder="1" applyAlignment="1" applyProtection="1">
      <alignment vertical="center"/>
      <protection locked="0"/>
    </xf>
    <xf numFmtId="176" fontId="0" fillId="12" borderId="142" xfId="13" applyNumberFormat="1" applyFont="1" applyFill="1" applyBorder="1" applyAlignment="1" applyProtection="1">
      <alignment vertical="center"/>
      <protection locked="0"/>
    </xf>
    <xf numFmtId="175" fontId="0" fillId="29" borderId="149" xfId="0" applyNumberFormat="1" applyFont="1" applyFill="1" applyBorder="1" applyAlignment="1" applyProtection="1">
      <alignment horizontal="right" vertical="center"/>
    </xf>
    <xf numFmtId="175" fontId="0" fillId="29" borderId="150" xfId="0" applyNumberFormat="1" applyFont="1" applyFill="1" applyBorder="1" applyAlignment="1" applyProtection="1">
      <alignment horizontal="right" vertical="center"/>
    </xf>
    <xf numFmtId="175" fontId="0" fillId="29" borderId="147" xfId="0" applyNumberFormat="1" applyFont="1" applyFill="1" applyBorder="1" applyAlignment="1" applyProtection="1">
      <alignment horizontal="right" vertical="center"/>
    </xf>
    <xf numFmtId="175" fontId="0" fillId="29" borderId="143" xfId="0" applyNumberFormat="1" applyFont="1" applyFill="1" applyBorder="1" applyAlignment="1" applyProtection="1">
      <alignment horizontal="right" vertical="center"/>
    </xf>
    <xf numFmtId="175" fontId="0" fillId="29" borderId="151" xfId="0" applyNumberFormat="1" applyFont="1" applyFill="1" applyBorder="1" applyAlignment="1" applyProtection="1">
      <alignment horizontal="right" vertical="center"/>
    </xf>
    <xf numFmtId="175" fontId="0" fillId="0" borderId="143" xfId="0" applyNumberFormat="1" applyFont="1" applyFill="1" applyBorder="1" applyAlignment="1" applyProtection="1">
      <alignment horizontal="right" vertical="center"/>
    </xf>
    <xf numFmtId="175" fontId="0" fillId="0" borderId="151" xfId="0" applyNumberFormat="1" applyFont="1" applyFill="1" applyBorder="1" applyAlignment="1" applyProtection="1">
      <alignment horizontal="right" vertical="center"/>
    </xf>
    <xf numFmtId="0" fontId="0" fillId="12" borderId="152" xfId="0" applyFont="1" applyFill="1" applyBorder="1" applyAlignment="1" applyProtection="1">
      <alignment horizontal="left" vertical="center"/>
      <protection locked="0"/>
    </xf>
    <xf numFmtId="0" fontId="0" fillId="12" borderId="153" xfId="0" applyFont="1" applyFill="1" applyBorder="1" applyAlignment="1" applyProtection="1">
      <alignment horizontal="left" vertical="center"/>
      <protection locked="0"/>
    </xf>
    <xf numFmtId="0" fontId="0" fillId="12" borderId="15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vertical="center"/>
    </xf>
    <xf numFmtId="0" fontId="10" fillId="23" borderId="140" xfId="0" applyFont="1" applyFill="1" applyBorder="1" applyAlignment="1" applyProtection="1">
      <alignment horizontal="left" vertical="center"/>
    </xf>
    <xf numFmtId="0" fontId="10" fillId="20" borderId="140" xfId="0" applyFont="1" applyFill="1" applyBorder="1" applyAlignment="1" applyProtection="1">
      <alignment horizontal="left" vertical="center"/>
    </xf>
    <xf numFmtId="173" fontId="18" fillId="0" borderId="140" xfId="0" applyNumberFormat="1" applyFont="1" applyFill="1" applyBorder="1" applyAlignment="1" applyProtection="1">
      <alignment horizontal="left"/>
    </xf>
    <xf numFmtId="0" fontId="12" fillId="21" borderId="140" xfId="0" applyFont="1" applyFill="1" applyBorder="1" applyAlignment="1" applyProtection="1">
      <alignment horizontal="center" vertical="center"/>
    </xf>
    <xf numFmtId="0" fontId="12" fillId="20" borderId="140" xfId="0" applyFont="1" applyFill="1" applyBorder="1" applyAlignment="1" applyProtection="1">
      <alignment horizontal="center" vertical="center" wrapText="1"/>
    </xf>
    <xf numFmtId="1" fontId="0" fillId="0" borderId="140" xfId="0" applyNumberFormat="1" applyFont="1" applyFill="1" applyBorder="1" applyAlignment="1" applyProtection="1">
      <alignment horizontal="center" vertical="center" wrapText="1"/>
    </xf>
    <xf numFmtId="166" fontId="10" fillId="23" borderId="140" xfId="13" applyNumberFormat="1" applyFont="1" applyFill="1" applyBorder="1" applyAlignment="1" applyProtection="1">
      <alignment horizontal="center" vertical="center"/>
    </xf>
    <xf numFmtId="166" fontId="10" fillId="20" borderId="140" xfId="13" applyNumberFormat="1" applyFont="1" applyFill="1" applyBorder="1" applyAlignment="1" applyProtection="1">
      <alignment horizontal="center" vertical="center"/>
    </xf>
    <xf numFmtId="166" fontId="0" fillId="12" borderId="140" xfId="13" applyNumberFormat="1" applyFont="1" applyFill="1" applyBorder="1" applyAlignment="1" applyProtection="1">
      <alignment vertical="center"/>
      <protection locked="0"/>
    </xf>
    <xf numFmtId="0" fontId="12" fillId="31" borderId="140" xfId="0" applyFont="1" applyFill="1" applyBorder="1" applyAlignment="1" applyProtection="1">
      <alignment horizontal="center" vertical="center" wrapText="1"/>
    </xf>
    <xf numFmtId="0" fontId="12" fillId="32" borderId="140" xfId="0" applyFont="1" applyFill="1" applyBorder="1" applyAlignment="1" applyProtection="1">
      <alignment horizontal="left" vertical="center"/>
    </xf>
    <xf numFmtId="166" fontId="12" fillId="31" borderId="140" xfId="0" applyNumberFormat="1" applyFont="1" applyFill="1" applyBorder="1" applyAlignment="1" applyProtection="1">
      <alignment horizontal="center" vertical="center" wrapText="1"/>
    </xf>
    <xf numFmtId="9" fontId="0" fillId="12" borderId="156" xfId="0" applyNumberFormat="1" applyFont="1" applyFill="1" applyBorder="1" applyAlignment="1" applyProtection="1">
      <alignment horizontal="center" vertical="center"/>
      <protection locked="0"/>
    </xf>
    <xf numFmtId="180" fontId="0" fillId="11" borderId="0" xfId="0" applyNumberFormat="1" applyFont="1" applyFill="1" applyProtection="1"/>
    <xf numFmtId="179" fontId="0" fillId="11" borderId="0" xfId="0" applyNumberFormat="1" applyFont="1" applyFill="1" applyProtection="1"/>
    <xf numFmtId="166" fontId="0" fillId="29" borderId="156" xfId="13" applyNumberFormat="1" applyFont="1" applyFill="1" applyBorder="1" applyAlignment="1" applyProtection="1">
      <alignment vertical="center"/>
    </xf>
    <xf numFmtId="166" fontId="0" fillId="29" borderId="138" xfId="13" applyNumberFormat="1" applyFont="1" applyFill="1" applyBorder="1" applyAlignment="1" applyProtection="1">
      <alignment vertical="center"/>
    </xf>
    <xf numFmtId="166" fontId="0" fillId="29" borderId="139" xfId="13" applyNumberFormat="1" applyFont="1" applyFill="1" applyBorder="1" applyAlignment="1" applyProtection="1">
      <alignment vertical="center"/>
    </xf>
    <xf numFmtId="166" fontId="0" fillId="37" borderId="138" xfId="13" applyNumberFormat="1" applyFont="1" applyFill="1" applyBorder="1" applyAlignment="1" applyProtection="1">
      <alignment vertical="center"/>
    </xf>
    <xf numFmtId="166" fontId="0" fillId="37" borderId="157" xfId="13" applyNumberFormat="1" applyFont="1" applyFill="1" applyBorder="1" applyAlignment="1" applyProtection="1">
      <alignment vertical="center"/>
    </xf>
    <xf numFmtId="166" fontId="0" fillId="37" borderId="168" xfId="13" applyNumberFormat="1" applyFont="1" applyFill="1" applyBorder="1" applyAlignment="1" applyProtection="1">
      <alignment vertical="center"/>
    </xf>
    <xf numFmtId="166" fontId="0" fillId="37" borderId="144" xfId="13" applyNumberFormat="1" applyFont="1" applyFill="1" applyBorder="1" applyAlignment="1" applyProtection="1">
      <alignment vertical="center"/>
    </xf>
    <xf numFmtId="166" fontId="0" fillId="37" borderId="171" xfId="13" applyNumberFormat="1" applyFont="1" applyFill="1" applyBorder="1" applyAlignment="1" applyProtection="1">
      <alignment vertical="center"/>
    </xf>
    <xf numFmtId="166" fontId="0" fillId="37" borderId="172" xfId="13" applyNumberFormat="1" applyFont="1" applyFill="1" applyBorder="1" applyAlignment="1" applyProtection="1">
      <alignment vertical="center"/>
    </xf>
    <xf numFmtId="166" fontId="0" fillId="0" borderId="163" xfId="13" applyNumberFormat="1" applyFont="1" applyFill="1" applyBorder="1" applyAlignment="1" applyProtection="1">
      <alignment vertical="center"/>
    </xf>
    <xf numFmtId="166" fontId="0" fillId="0" borderId="156" xfId="13" applyNumberFormat="1" applyFont="1" applyFill="1" applyBorder="1" applyAlignment="1" applyProtection="1">
      <alignment vertical="center"/>
    </xf>
    <xf numFmtId="166" fontId="0" fillId="0" borderId="138" xfId="13" applyNumberFormat="1" applyFont="1" applyFill="1" applyBorder="1" applyAlignment="1" applyProtection="1">
      <alignment vertical="center"/>
    </xf>
    <xf numFmtId="166" fontId="0" fillId="0" borderId="139" xfId="13" applyNumberFormat="1" applyFont="1" applyFill="1" applyBorder="1" applyAlignment="1" applyProtection="1">
      <alignment vertical="center"/>
    </xf>
    <xf numFmtId="166" fontId="0" fillId="0" borderId="101" xfId="13" applyNumberFormat="1" applyFont="1" applyFill="1" applyBorder="1" applyAlignment="1" applyProtection="1">
      <alignment vertical="center"/>
    </xf>
    <xf numFmtId="166" fontId="0" fillId="0" borderId="165" xfId="13" applyNumberFormat="1" applyFont="1" applyFill="1" applyBorder="1" applyAlignment="1" applyProtection="1">
      <alignment vertical="center"/>
    </xf>
    <xf numFmtId="166" fontId="0" fillId="0" borderId="161" xfId="13" applyNumberFormat="1" applyFont="1" applyFill="1" applyBorder="1" applyAlignment="1" applyProtection="1">
      <alignment vertical="center"/>
    </xf>
    <xf numFmtId="166" fontId="0" fillId="0" borderId="162" xfId="13" applyNumberFormat="1" applyFont="1" applyFill="1" applyBorder="1" applyAlignment="1" applyProtection="1">
      <alignment vertical="center"/>
    </xf>
    <xf numFmtId="166" fontId="0" fillId="0" borderId="164" xfId="13" applyNumberFormat="1" applyFont="1" applyFill="1" applyBorder="1" applyAlignment="1" applyProtection="1">
      <alignment vertical="center"/>
    </xf>
    <xf numFmtId="166" fontId="0" fillId="0" borderId="144" xfId="13" applyNumberFormat="1" applyFont="1" applyFill="1" applyBorder="1" applyAlignment="1" applyProtection="1">
      <alignment vertical="center"/>
    </xf>
    <xf numFmtId="165" fontId="0" fillId="0" borderId="155" xfId="13" applyNumberFormat="1" applyFont="1" applyFill="1" applyBorder="1" applyAlignment="1" applyProtection="1">
      <alignment vertical="center"/>
    </xf>
    <xf numFmtId="165" fontId="0" fillId="0" borderId="57" xfId="13" applyNumberFormat="1" applyFont="1" applyFill="1" applyBorder="1" applyAlignment="1" applyProtection="1">
      <alignment vertical="center"/>
    </xf>
    <xf numFmtId="166" fontId="0" fillId="37" borderId="159" xfId="13" applyNumberFormat="1" applyFont="1" applyFill="1" applyBorder="1" applyAlignment="1" applyProtection="1">
      <alignment vertical="center"/>
    </xf>
    <xf numFmtId="166" fontId="0" fillId="29" borderId="163" xfId="13" applyNumberFormat="1" applyFont="1" applyFill="1" applyBorder="1" applyAlignment="1" applyProtection="1">
      <alignment vertical="center"/>
    </xf>
    <xf numFmtId="166" fontId="0" fillId="29" borderId="101" xfId="13" applyNumberFormat="1" applyFont="1" applyFill="1" applyBorder="1" applyAlignment="1" applyProtection="1">
      <alignment vertical="center"/>
    </xf>
    <xf numFmtId="166" fontId="0" fillId="29" borderId="165" xfId="13" applyNumberFormat="1" applyFont="1" applyFill="1" applyBorder="1" applyAlignment="1" applyProtection="1">
      <alignment vertical="center"/>
    </xf>
    <xf numFmtId="166" fontId="0" fillId="29" borderId="161" xfId="13" applyNumberFormat="1" applyFont="1" applyFill="1" applyBorder="1" applyAlignment="1" applyProtection="1">
      <alignment vertical="center"/>
    </xf>
    <xf numFmtId="166" fontId="0" fillId="37" borderId="31" xfId="13" applyNumberFormat="1" applyFont="1" applyFill="1" applyBorder="1" applyAlignment="1" applyProtection="1">
      <alignment vertical="center"/>
    </xf>
    <xf numFmtId="166" fontId="0" fillId="37" borderId="173" xfId="13" applyNumberFormat="1" applyFont="1" applyFill="1" applyBorder="1" applyAlignment="1" applyProtection="1">
      <alignment vertical="center"/>
    </xf>
    <xf numFmtId="166" fontId="0" fillId="29" borderId="162" xfId="13" applyNumberFormat="1" applyFont="1" applyFill="1" applyBorder="1" applyAlignment="1" applyProtection="1">
      <alignment vertical="center"/>
    </xf>
    <xf numFmtId="166" fontId="0" fillId="29" borderId="164" xfId="13" applyNumberFormat="1" applyFont="1" applyFill="1" applyBorder="1" applyAlignment="1" applyProtection="1">
      <alignment vertical="center"/>
    </xf>
    <xf numFmtId="168" fontId="0" fillId="0" borderId="156" xfId="0" applyNumberFormat="1" applyFont="1" applyFill="1" applyBorder="1" applyAlignment="1" applyProtection="1">
      <alignment horizontal="center" vertical="center"/>
    </xf>
    <xf numFmtId="168" fontId="0" fillId="0" borderId="138" xfId="0" applyNumberFormat="1" applyFont="1" applyFill="1" applyBorder="1" applyAlignment="1" applyProtection="1">
      <alignment horizontal="center" vertical="center"/>
    </xf>
    <xf numFmtId="168" fontId="0" fillId="0" borderId="139" xfId="0" applyNumberFormat="1" applyFont="1" applyFill="1" applyBorder="1" applyAlignment="1" applyProtection="1">
      <alignment horizontal="center" vertical="center"/>
    </xf>
    <xf numFmtId="168" fontId="0" fillId="0" borderId="159" xfId="0" applyNumberFormat="1" applyFont="1" applyFill="1" applyBorder="1" applyAlignment="1" applyProtection="1">
      <alignment horizontal="center" vertical="center"/>
    </xf>
    <xf numFmtId="168" fontId="0" fillId="0" borderId="158" xfId="0" applyNumberFormat="1" applyFont="1" applyFill="1" applyBorder="1" applyAlignment="1" applyProtection="1">
      <alignment horizontal="center" vertical="center"/>
    </xf>
    <xf numFmtId="168" fontId="0" fillId="0" borderId="166" xfId="0" applyNumberFormat="1" applyFont="1" applyFill="1" applyBorder="1" applyAlignment="1" applyProtection="1">
      <alignment horizontal="center" vertical="center"/>
    </xf>
    <xf numFmtId="168" fontId="0" fillId="0" borderId="31" xfId="0" applyNumberFormat="1" applyFont="1" applyFill="1" applyBorder="1" applyAlignment="1" applyProtection="1">
      <alignment horizontal="center" vertical="center"/>
    </xf>
    <xf numFmtId="168" fontId="0" fillId="0" borderId="69" xfId="0" applyNumberFormat="1" applyFont="1" applyFill="1" applyBorder="1" applyAlignment="1" applyProtection="1">
      <alignment horizontal="center" vertical="center"/>
    </xf>
    <xf numFmtId="168" fontId="0" fillId="0" borderId="167" xfId="0" applyNumberFormat="1" applyFont="1" applyFill="1" applyBorder="1" applyAlignment="1" applyProtection="1">
      <alignment horizontal="center" vertical="center"/>
    </xf>
    <xf numFmtId="168" fontId="0" fillId="0" borderId="173" xfId="0" applyNumberFormat="1" applyFont="1" applyFill="1" applyBorder="1" applyAlignment="1" applyProtection="1">
      <alignment horizontal="center" vertical="center"/>
    </xf>
    <xf numFmtId="168" fontId="0" fillId="0" borderId="126" xfId="0" applyNumberFormat="1" applyFont="1" applyFill="1" applyBorder="1" applyAlignment="1" applyProtection="1">
      <alignment horizontal="center" vertical="center"/>
    </xf>
    <xf numFmtId="166" fontId="0" fillId="29" borderId="178" xfId="13" applyNumberFormat="1" applyFont="1" applyFill="1" applyBorder="1" applyAlignment="1" applyProtection="1">
      <alignment vertical="center"/>
    </xf>
    <xf numFmtId="165" fontId="0" fillId="0" borderId="180" xfId="13" applyNumberFormat="1" applyFont="1" applyFill="1" applyBorder="1" applyAlignment="1" applyProtection="1">
      <alignment vertical="center"/>
    </xf>
    <xf numFmtId="166" fontId="0" fillId="29" borderId="181" xfId="13" applyNumberFormat="1" applyFont="1" applyFill="1" applyBorder="1" applyAlignment="1" applyProtection="1">
      <alignment vertical="center"/>
    </xf>
    <xf numFmtId="166" fontId="12" fillId="15" borderId="182" xfId="0" applyNumberFormat="1" applyFont="1" applyFill="1" applyBorder="1" applyAlignment="1" applyProtection="1">
      <alignment horizontal="center" vertical="center" wrapText="1"/>
    </xf>
    <xf numFmtId="178" fontId="13" fillId="37" borderId="156" xfId="16" applyNumberFormat="1" applyFill="1" applyBorder="1" applyAlignment="1" applyProtection="1">
      <alignment horizontal="center" vertical="center"/>
    </xf>
    <xf numFmtId="178" fontId="13" fillId="37" borderId="186" xfId="16" applyNumberFormat="1" applyFill="1" applyBorder="1" applyAlignment="1" applyProtection="1">
      <alignment horizontal="center" vertical="center"/>
    </xf>
    <xf numFmtId="178" fontId="13" fillId="37" borderId="187" xfId="16" applyNumberFormat="1" applyFill="1" applyBorder="1" applyAlignment="1" applyProtection="1">
      <alignment horizontal="center" vertical="center"/>
    </xf>
    <xf numFmtId="166" fontId="12" fillId="15" borderId="189" xfId="0" applyNumberFormat="1" applyFont="1" applyFill="1" applyBorder="1" applyAlignment="1" applyProtection="1">
      <alignment horizontal="center" vertical="center" wrapText="1"/>
    </xf>
    <xf numFmtId="177" fontId="0" fillId="12" borderId="186" xfId="13" applyNumberFormat="1" applyFont="1" applyFill="1" applyBorder="1" applyAlignment="1" applyProtection="1">
      <alignment horizontal="center" vertical="center"/>
      <protection locked="0"/>
    </xf>
    <xf numFmtId="177" fontId="0" fillId="12" borderId="190" xfId="13" applyNumberFormat="1" applyFont="1" applyFill="1" applyBorder="1" applyAlignment="1" applyProtection="1">
      <alignment horizontal="center" vertical="center"/>
      <protection locked="0"/>
    </xf>
    <xf numFmtId="177" fontId="12" fillId="29" borderId="191" xfId="0" applyNumberFormat="1" applyFont="1" applyFill="1" applyBorder="1" applyProtection="1"/>
    <xf numFmtId="177" fontId="12" fillId="29" borderId="191" xfId="0" applyNumberFormat="1" applyFont="1" applyFill="1" applyBorder="1" applyAlignment="1" applyProtection="1">
      <alignment vertical="center"/>
    </xf>
    <xf numFmtId="177" fontId="12" fillId="29" borderId="188" xfId="0" applyNumberFormat="1" applyFont="1" applyFill="1" applyBorder="1" applyProtection="1"/>
    <xf numFmtId="176" fontId="0" fillId="47" borderId="99" xfId="13" applyNumberFormat="1" applyFont="1" applyFill="1" applyBorder="1" applyAlignment="1" applyProtection="1">
      <alignment vertical="center"/>
    </xf>
    <xf numFmtId="168" fontId="0" fillId="47" borderId="106" xfId="13" applyNumberFormat="1" applyFont="1" applyFill="1" applyBorder="1" applyAlignment="1" applyProtection="1">
      <alignment horizontal="center" vertical="center"/>
    </xf>
    <xf numFmtId="168" fontId="0" fillId="47" borderId="121" xfId="13" applyNumberFormat="1" applyFont="1" applyFill="1" applyBorder="1" applyAlignment="1" applyProtection="1">
      <alignment horizontal="center" vertical="center"/>
    </xf>
    <xf numFmtId="0" fontId="0" fillId="47" borderId="106" xfId="0" applyFont="1" applyFill="1" applyBorder="1" applyAlignment="1" applyProtection="1">
      <alignment horizontal="left" vertical="center"/>
    </xf>
    <xf numFmtId="0" fontId="0" fillId="47" borderId="118" xfId="0" applyFont="1" applyFill="1" applyBorder="1" applyAlignment="1" applyProtection="1">
      <alignment horizontal="left" vertical="center"/>
    </xf>
    <xf numFmtId="0" fontId="0" fillId="47" borderId="121" xfId="0" applyFont="1" applyFill="1" applyBorder="1" applyAlignment="1" applyProtection="1">
      <alignment horizontal="left" vertical="center"/>
    </xf>
    <xf numFmtId="176" fontId="0" fillId="47" borderId="98" xfId="13" applyNumberFormat="1" applyFont="1" applyFill="1" applyBorder="1" applyAlignment="1" applyProtection="1">
      <alignment vertical="center"/>
    </xf>
    <xf numFmtId="176" fontId="0" fillId="47" borderId="100" xfId="13" applyNumberFormat="1" applyFont="1" applyFill="1" applyBorder="1" applyAlignment="1" applyProtection="1">
      <alignment vertical="center"/>
    </xf>
    <xf numFmtId="176" fontId="0" fillId="47" borderId="117" xfId="13" applyNumberFormat="1" applyFont="1" applyFill="1" applyBorder="1" applyAlignment="1" applyProtection="1">
      <alignment vertical="center"/>
    </xf>
    <xf numFmtId="176" fontId="0" fillId="47" borderId="119" xfId="13" applyNumberFormat="1" applyFont="1" applyFill="1" applyBorder="1" applyAlignment="1" applyProtection="1">
      <alignment vertical="center"/>
    </xf>
    <xf numFmtId="176" fontId="0" fillId="47" borderId="120" xfId="13" applyNumberFormat="1" applyFont="1" applyFill="1" applyBorder="1" applyAlignment="1" applyProtection="1">
      <alignment vertical="center"/>
    </xf>
    <xf numFmtId="176" fontId="0" fillId="47" borderId="101" xfId="13" applyNumberFormat="1" applyFont="1" applyFill="1" applyBorder="1" applyAlignment="1" applyProtection="1">
      <alignment vertical="center"/>
    </xf>
    <xf numFmtId="176" fontId="0" fillId="47" borderId="122" xfId="13" applyNumberFormat="1" applyFont="1" applyFill="1" applyBorder="1" applyAlignment="1" applyProtection="1">
      <alignment vertical="center"/>
    </xf>
    <xf numFmtId="176" fontId="0" fillId="47" borderId="123" xfId="13" applyNumberFormat="1" applyFont="1" applyFill="1" applyBorder="1" applyAlignment="1" applyProtection="1">
      <alignment vertical="center"/>
    </xf>
    <xf numFmtId="167" fontId="13" fillId="0" borderId="0" xfId="16" applyProtection="1"/>
    <xf numFmtId="179" fontId="13" fillId="0" borderId="0" xfId="13" applyNumberFormat="1" applyProtection="1"/>
    <xf numFmtId="0" fontId="23" fillId="12" borderId="75" xfId="0" applyFont="1" applyFill="1" applyBorder="1" applyAlignment="1" applyProtection="1">
      <alignment horizontal="center" vertical="center"/>
      <protection locked="0"/>
    </xf>
    <xf numFmtId="176" fontId="0" fillId="12" borderId="186" xfId="13" applyNumberFormat="1" applyFont="1" applyFill="1" applyBorder="1" applyAlignment="1" applyProtection="1">
      <alignment vertical="center"/>
      <protection locked="0"/>
    </xf>
    <xf numFmtId="9" fontId="0" fillId="12" borderId="187" xfId="0" applyNumberFormat="1" applyFont="1" applyFill="1" applyBorder="1" applyAlignment="1" applyProtection="1">
      <alignment horizontal="center" vertical="center"/>
      <protection locked="0"/>
    </xf>
    <xf numFmtId="175" fontId="0" fillId="0" borderId="188" xfId="0" applyNumberFormat="1" applyFont="1" applyFill="1" applyBorder="1" applyAlignment="1" applyProtection="1">
      <alignment horizontal="right" vertical="center"/>
    </xf>
    <xf numFmtId="175" fontId="0" fillId="0" borderId="144" xfId="0" applyNumberFormat="1" applyFont="1" applyFill="1" applyBorder="1" applyAlignment="1" applyProtection="1">
      <alignment horizontal="right" vertical="center"/>
    </xf>
    <xf numFmtId="175" fontId="0" fillId="0" borderId="198" xfId="0" applyNumberFormat="1" applyFont="1" applyFill="1" applyBorder="1" applyAlignment="1" applyProtection="1">
      <alignment horizontal="right" vertical="center"/>
    </xf>
    <xf numFmtId="175" fontId="0" fillId="0" borderId="181" xfId="0" applyNumberFormat="1" applyFont="1" applyFill="1" applyBorder="1" applyAlignment="1" applyProtection="1">
      <alignment horizontal="right" vertical="center"/>
    </xf>
    <xf numFmtId="9" fontId="0" fillId="11" borderId="185" xfId="0" applyNumberFormat="1" applyFont="1" applyFill="1" applyBorder="1" applyAlignment="1" applyProtection="1">
      <alignment horizontal="center" vertical="center"/>
    </xf>
    <xf numFmtId="9" fontId="0" fillId="11" borderId="188" xfId="0" applyNumberFormat="1" applyFont="1" applyFill="1" applyBorder="1" applyAlignment="1" applyProtection="1">
      <alignment horizontal="center" vertical="center"/>
    </xf>
    <xf numFmtId="9" fontId="0" fillId="12" borderId="192" xfId="0" applyNumberFormat="1" applyFont="1" applyFill="1" applyBorder="1" applyAlignment="1" applyProtection="1">
      <alignment horizontal="center" vertical="center"/>
      <protection locked="0"/>
    </xf>
    <xf numFmtId="9" fontId="0" fillId="11" borderId="191" xfId="0" applyNumberFormat="1" applyFont="1" applyFill="1" applyBorder="1" applyAlignment="1" applyProtection="1">
      <alignment horizontal="center" vertical="center"/>
    </xf>
    <xf numFmtId="0" fontId="12" fillId="16" borderId="201" xfId="0" applyFont="1" applyFill="1" applyBorder="1" applyAlignment="1" applyProtection="1">
      <alignment horizontal="center" vertical="center" wrapText="1"/>
    </xf>
    <xf numFmtId="0" fontId="9" fillId="14" borderId="192" xfId="0" applyFont="1" applyFill="1" applyBorder="1" applyAlignment="1" applyProtection="1">
      <alignment horizontal="center" vertical="center"/>
    </xf>
    <xf numFmtId="0" fontId="9" fillId="49" borderId="191" xfId="0" applyFont="1" applyFill="1" applyBorder="1" applyAlignment="1" applyProtection="1">
      <alignment horizontal="center" vertical="center"/>
    </xf>
    <xf numFmtId="0" fontId="9" fillId="14" borderId="181" xfId="0" applyFont="1" applyFill="1" applyBorder="1" applyAlignment="1" applyProtection="1">
      <alignment horizontal="center" vertical="center"/>
    </xf>
    <xf numFmtId="0" fontId="9" fillId="49" borderId="205" xfId="0" applyFont="1" applyFill="1" applyBorder="1" applyAlignment="1" applyProtection="1">
      <alignment horizontal="center" vertical="center"/>
    </xf>
    <xf numFmtId="167" fontId="0" fillId="12" borderId="159" xfId="16" applyFont="1" applyFill="1" applyBorder="1" applyAlignment="1" applyProtection="1">
      <alignment horizontal="center" vertical="center"/>
      <protection locked="0"/>
    </xf>
    <xf numFmtId="167" fontId="0" fillId="12" borderId="206" xfId="16" applyFont="1" applyFill="1" applyBorder="1" applyAlignment="1" applyProtection="1">
      <alignment horizontal="center" vertical="center"/>
      <protection locked="0"/>
    </xf>
    <xf numFmtId="167" fontId="0" fillId="12" borderId="205" xfId="16" applyFont="1" applyFill="1" applyBorder="1" applyAlignment="1" applyProtection="1">
      <alignment horizontal="center" vertical="center"/>
      <protection locked="0"/>
    </xf>
    <xf numFmtId="175" fontId="0" fillId="0" borderId="185" xfId="0" applyNumberFormat="1" applyFont="1" applyFill="1" applyBorder="1" applyAlignment="1" applyProtection="1">
      <alignment horizontal="right" vertical="center"/>
    </xf>
    <xf numFmtId="175" fontId="0" fillId="0" borderId="191" xfId="0" applyNumberFormat="1" applyFont="1" applyFill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vertical="center" wrapText="1"/>
    </xf>
    <xf numFmtId="0" fontId="9" fillId="50" borderId="192" xfId="0" applyFont="1" applyFill="1" applyBorder="1" applyAlignment="1" applyProtection="1">
      <alignment horizontal="center" vertical="center"/>
    </xf>
    <xf numFmtId="0" fontId="9" fillId="50" borderId="191" xfId="0" applyFont="1" applyFill="1" applyBorder="1" applyAlignment="1" applyProtection="1">
      <alignment horizontal="center" vertical="center"/>
    </xf>
    <xf numFmtId="167" fontId="32" fillId="0" borderId="167" xfId="16" applyFont="1" applyFill="1" applyBorder="1" applyAlignment="1" applyProtection="1">
      <alignment horizontal="center" vertical="center"/>
    </xf>
    <xf numFmtId="167" fontId="32" fillId="0" borderId="173" xfId="16" applyFont="1" applyFill="1" applyBorder="1" applyAlignment="1" applyProtection="1">
      <alignment horizontal="center" vertical="center"/>
    </xf>
    <xf numFmtId="175" fontId="0" fillId="27" borderId="172" xfId="0" applyNumberFormat="1" applyFont="1" applyFill="1" applyBorder="1" applyAlignment="1" applyProtection="1">
      <alignment horizontal="right" vertical="center"/>
    </xf>
    <xf numFmtId="175" fontId="0" fillId="27" borderId="209" xfId="0" applyNumberFormat="1" applyFont="1" applyFill="1" applyBorder="1" applyAlignment="1" applyProtection="1">
      <alignment horizontal="right" vertical="center"/>
    </xf>
    <xf numFmtId="0" fontId="0" fillId="11" borderId="212" xfId="0" applyFont="1" applyFill="1" applyBorder="1" applyProtection="1"/>
    <xf numFmtId="0" fontId="0" fillId="11" borderId="213" xfId="0" applyFont="1" applyFill="1" applyBorder="1" applyProtection="1"/>
    <xf numFmtId="0" fontId="0" fillId="11" borderId="214" xfId="0" applyFont="1" applyFill="1" applyBorder="1" applyProtection="1"/>
    <xf numFmtId="0" fontId="0" fillId="11" borderId="201" xfId="0" applyFont="1" applyFill="1" applyBorder="1" applyProtection="1"/>
    <xf numFmtId="0" fontId="0" fillId="11" borderId="134" xfId="0" applyFont="1" applyFill="1" applyBorder="1" applyProtection="1"/>
    <xf numFmtId="0" fontId="25" fillId="0" borderId="201" xfId="0" applyFont="1" applyBorder="1" applyAlignment="1" applyProtection="1">
      <alignment vertical="center"/>
    </xf>
    <xf numFmtId="0" fontId="9" fillId="14" borderId="193" xfId="0" applyFont="1" applyFill="1" applyBorder="1" applyAlignment="1" applyProtection="1">
      <alignment horizontal="center" vertical="center"/>
    </xf>
    <xf numFmtId="0" fontId="9" fillId="14" borderId="210" xfId="0" applyFont="1" applyFill="1" applyBorder="1" applyAlignment="1" applyProtection="1">
      <alignment horizontal="center" vertical="center"/>
    </xf>
    <xf numFmtId="0" fontId="9" fillId="50" borderId="193" xfId="0" applyFont="1" applyFill="1" applyBorder="1" applyAlignment="1" applyProtection="1">
      <alignment horizontal="center" vertical="center"/>
    </xf>
    <xf numFmtId="0" fontId="9" fillId="50" borderId="210" xfId="0" applyFont="1" applyFill="1" applyBorder="1" applyAlignment="1" applyProtection="1">
      <alignment horizontal="center" vertical="center"/>
    </xf>
    <xf numFmtId="0" fontId="9" fillId="49" borderId="193" xfId="0" applyFont="1" applyFill="1" applyBorder="1" applyAlignment="1" applyProtection="1">
      <alignment horizontal="center" vertical="center"/>
    </xf>
    <xf numFmtId="0" fontId="9" fillId="49" borderId="210" xfId="0" applyFont="1" applyFill="1" applyBorder="1" applyAlignment="1" applyProtection="1">
      <alignment horizontal="center" vertical="center"/>
    </xf>
    <xf numFmtId="0" fontId="0" fillId="11" borderId="202" xfId="0" applyFont="1" applyFill="1" applyBorder="1" applyProtection="1"/>
    <xf numFmtId="0" fontId="0" fillId="11" borderId="208" xfId="0" applyFont="1" applyFill="1" applyBorder="1" applyProtection="1"/>
    <xf numFmtId="0" fontId="0" fillId="11" borderId="126" xfId="0" applyFont="1" applyFill="1" applyBorder="1" applyProtection="1"/>
    <xf numFmtId="166" fontId="10" fillId="20" borderId="140" xfId="13" applyNumberFormat="1" applyFont="1" applyFill="1" applyBorder="1" applyAlignment="1" applyProtection="1">
      <alignment horizontal="center" vertical="center"/>
      <protection locked="0"/>
    </xf>
    <xf numFmtId="168" fontId="0" fillId="12" borderId="117" xfId="13" applyNumberFormat="1" applyFont="1" applyFill="1" applyBorder="1" applyAlignment="1" applyProtection="1">
      <alignment horizontal="center" vertical="center"/>
      <protection locked="0"/>
    </xf>
    <xf numFmtId="168" fontId="0" fillId="47" borderId="119" xfId="13" applyNumberFormat="1" applyFont="1" applyFill="1" applyBorder="1" applyAlignment="1" applyProtection="1">
      <alignment horizontal="center" vertical="center"/>
    </xf>
    <xf numFmtId="168" fontId="0" fillId="47" borderId="118" xfId="13" applyNumberFormat="1" applyFont="1" applyFill="1" applyBorder="1" applyAlignment="1" applyProtection="1">
      <alignment horizontal="center" vertical="center"/>
    </xf>
    <xf numFmtId="168" fontId="0" fillId="47" borderId="122" xfId="13" applyNumberFormat="1" applyFont="1" applyFill="1" applyBorder="1" applyAlignment="1" applyProtection="1">
      <alignment horizontal="center" vertical="center"/>
    </xf>
    <xf numFmtId="0" fontId="12" fillId="16" borderId="210" xfId="0" applyFont="1" applyFill="1" applyBorder="1" applyAlignment="1" applyProtection="1">
      <alignment horizontal="center" vertical="center" wrapText="1"/>
    </xf>
    <xf numFmtId="0" fontId="0" fillId="12" borderId="186" xfId="0" applyFont="1" applyFill="1" applyBorder="1" applyAlignment="1" applyProtection="1">
      <alignment horizontal="left" vertical="center"/>
      <protection locked="0"/>
    </xf>
    <xf numFmtId="0" fontId="0" fillId="12" borderId="184" xfId="0" applyFont="1" applyFill="1" applyBorder="1" applyAlignment="1" applyProtection="1">
      <alignment horizontal="left" vertical="center"/>
      <protection locked="0"/>
    </xf>
    <xf numFmtId="176" fontId="0" fillId="12" borderId="184" xfId="13" applyNumberFormat="1" applyFont="1" applyFill="1" applyBorder="1" applyAlignment="1" applyProtection="1">
      <alignment vertical="center"/>
      <protection locked="0"/>
    </xf>
    <xf numFmtId="0" fontId="0" fillId="12" borderId="190" xfId="0" applyFont="1" applyFill="1" applyBorder="1" applyAlignment="1" applyProtection="1">
      <alignment horizontal="left" vertical="center"/>
      <protection locked="0"/>
    </xf>
    <xf numFmtId="176" fontId="0" fillId="12" borderId="190" xfId="13" applyNumberFormat="1" applyFont="1" applyFill="1" applyBorder="1" applyAlignment="1" applyProtection="1">
      <alignment vertical="center"/>
      <protection locked="0"/>
    </xf>
    <xf numFmtId="0" fontId="12" fillId="16" borderId="221" xfId="0" applyFont="1" applyFill="1" applyBorder="1" applyAlignment="1" applyProtection="1">
      <alignment horizontal="center" vertical="center" wrapText="1"/>
    </xf>
    <xf numFmtId="0" fontId="0" fillId="12" borderId="144" xfId="0" applyFont="1" applyFill="1" applyBorder="1" applyAlignment="1" applyProtection="1">
      <alignment horizontal="left" vertical="center"/>
      <protection locked="0"/>
    </xf>
    <xf numFmtId="0" fontId="0" fillId="12" borderId="198" xfId="0" applyFont="1" applyFill="1" applyBorder="1" applyAlignment="1" applyProtection="1">
      <alignment horizontal="left" vertical="center"/>
      <protection locked="0"/>
    </xf>
    <xf numFmtId="0" fontId="0" fillId="12" borderId="181" xfId="0" applyFont="1" applyFill="1" applyBorder="1" applyAlignment="1" applyProtection="1">
      <alignment horizontal="left" vertical="center"/>
      <protection locked="0"/>
    </xf>
    <xf numFmtId="176" fontId="0" fillId="12" borderId="156" xfId="13" applyNumberFormat="1" applyFont="1" applyFill="1" applyBorder="1" applyAlignment="1" applyProtection="1">
      <alignment vertical="center"/>
      <protection locked="0"/>
    </xf>
    <xf numFmtId="175" fontId="0" fillId="29" borderId="185" xfId="0" applyNumberFormat="1" applyFont="1" applyFill="1" applyBorder="1" applyAlignment="1" applyProtection="1">
      <alignment vertical="center"/>
    </xf>
    <xf numFmtId="176" fontId="0" fillId="12" borderId="187" xfId="13" applyNumberFormat="1" applyFont="1" applyFill="1" applyBorder="1" applyAlignment="1" applyProtection="1">
      <alignment vertical="center"/>
      <protection locked="0"/>
    </xf>
    <xf numFmtId="175" fontId="0" fillId="29" borderId="188" xfId="0" applyNumberFormat="1" applyFont="1" applyFill="1" applyBorder="1" applyAlignment="1" applyProtection="1">
      <alignment vertical="center"/>
    </xf>
    <xf numFmtId="176" fontId="0" fillId="12" borderId="192" xfId="13" applyNumberFormat="1" applyFont="1" applyFill="1" applyBorder="1" applyAlignment="1" applyProtection="1">
      <alignment vertical="center"/>
      <protection locked="0"/>
    </xf>
    <xf numFmtId="175" fontId="0" fillId="29" borderId="191" xfId="0" applyNumberFormat="1" applyFont="1" applyFill="1" applyBorder="1" applyAlignment="1" applyProtection="1">
      <alignment vertical="center"/>
    </xf>
    <xf numFmtId="0" fontId="12" fillId="16" borderId="193" xfId="0" applyFont="1" applyFill="1" applyBorder="1" applyAlignment="1" applyProtection="1">
      <alignment horizontal="center" vertical="center" wrapText="1"/>
    </xf>
    <xf numFmtId="175" fontId="0" fillId="29" borderId="204" xfId="0" applyNumberFormat="1" applyFont="1" applyFill="1" applyBorder="1" applyAlignment="1" applyProtection="1">
      <alignment horizontal="right" vertical="center"/>
    </xf>
    <xf numFmtId="175" fontId="0" fillId="29" borderId="225" xfId="0" applyNumberFormat="1" applyFont="1" applyFill="1" applyBorder="1" applyAlignment="1" applyProtection="1">
      <alignment horizontal="right" vertical="center"/>
    </xf>
    <xf numFmtId="175" fontId="0" fillId="29" borderId="226" xfId="0" applyNumberFormat="1" applyFont="1" applyFill="1" applyBorder="1" applyAlignment="1" applyProtection="1">
      <alignment horizontal="right" vertical="center"/>
    </xf>
    <xf numFmtId="175" fontId="22" fillId="28" borderId="200" xfId="0" applyNumberFormat="1" applyFont="1" applyFill="1" applyBorder="1" applyAlignment="1" applyProtection="1">
      <alignment horizontal="center" vertical="center"/>
    </xf>
    <xf numFmtId="175" fontId="23" fillId="28" borderId="96" xfId="0" applyNumberFormat="1" applyFont="1" applyFill="1" applyBorder="1" applyAlignment="1" applyProtection="1">
      <alignment vertical="center"/>
    </xf>
    <xf numFmtId="178" fontId="13" fillId="37" borderId="181" xfId="16" applyNumberFormat="1" applyFill="1" applyBorder="1" applyAlignment="1" applyProtection="1">
      <alignment horizontal="center" vertical="center"/>
    </xf>
    <xf numFmtId="0" fontId="0" fillId="12" borderId="187" xfId="0" applyFont="1" applyFill="1" applyBorder="1" applyAlignment="1" applyProtection="1">
      <alignment horizontal="left" vertical="center"/>
      <protection locked="0"/>
    </xf>
    <xf numFmtId="166" fontId="0" fillId="12" borderId="188" xfId="13" applyNumberFormat="1" applyFont="1" applyFill="1" applyBorder="1" applyAlignment="1" applyProtection="1">
      <alignment vertical="center"/>
      <protection locked="0"/>
    </xf>
    <xf numFmtId="0" fontId="0" fillId="12" borderId="192" xfId="0" applyFont="1" applyFill="1" applyBorder="1" applyAlignment="1" applyProtection="1">
      <alignment horizontal="left" vertical="center"/>
      <protection locked="0"/>
    </xf>
    <xf numFmtId="166" fontId="0" fillId="12" borderId="191" xfId="13" applyNumberFormat="1" applyFont="1" applyFill="1" applyBorder="1" applyAlignment="1" applyProtection="1">
      <alignment vertical="center"/>
      <protection locked="0"/>
    </xf>
    <xf numFmtId="0" fontId="0" fillId="12" borderId="206" xfId="0" applyFont="1" applyFill="1" applyBorder="1" applyAlignment="1" applyProtection="1">
      <alignment horizontal="left" vertical="center"/>
      <protection locked="0"/>
    </xf>
    <xf numFmtId="0" fontId="0" fillId="12" borderId="205" xfId="0" applyFont="1" applyFill="1" applyBorder="1" applyAlignment="1" applyProtection="1">
      <alignment horizontal="left" vertical="center"/>
      <protection locked="0"/>
    </xf>
    <xf numFmtId="178" fontId="13" fillId="37" borderId="198" xfId="16" applyNumberFormat="1" applyFill="1" applyBorder="1" applyAlignment="1" applyProtection="1">
      <alignment horizontal="center" vertical="center"/>
    </xf>
    <xf numFmtId="0" fontId="12" fillId="16" borderId="191" xfId="0" applyFont="1" applyFill="1" applyBorder="1" applyAlignment="1" applyProtection="1">
      <alignment horizontal="center" vertical="center" wrapText="1"/>
    </xf>
    <xf numFmtId="178" fontId="13" fillId="37" borderId="192" xfId="16" applyNumberFormat="1" applyFill="1" applyBorder="1" applyAlignment="1" applyProtection="1">
      <alignment horizontal="center" vertical="center"/>
    </xf>
    <xf numFmtId="178" fontId="13" fillId="37" borderId="190" xfId="16" applyNumberFormat="1" applyFill="1" applyBorder="1" applyAlignment="1" applyProtection="1">
      <alignment horizontal="center" vertical="center"/>
    </xf>
    <xf numFmtId="178" fontId="13" fillId="37" borderId="191" xfId="16" applyNumberFormat="1" applyFill="1" applyBorder="1" applyAlignment="1" applyProtection="1">
      <alignment horizontal="center" vertical="center"/>
    </xf>
    <xf numFmtId="0" fontId="0" fillId="0" borderId="0" xfId="0" applyFont="1"/>
    <xf numFmtId="0" fontId="21" fillId="0" borderId="0" xfId="20" applyFill="1" applyBorder="1" applyAlignment="1" applyProtection="1">
      <alignment vertical="center"/>
    </xf>
    <xf numFmtId="0" fontId="21" fillId="11" borderId="0" xfId="20" applyFill="1" applyBorder="1" applyAlignment="1" applyProtection="1">
      <alignment vertical="center"/>
    </xf>
    <xf numFmtId="0" fontId="21" fillId="0" borderId="0" xfId="20" applyProtection="1"/>
    <xf numFmtId="0" fontId="21" fillId="0" borderId="0" xfId="20" applyBorder="1" applyAlignment="1" applyProtection="1">
      <alignment vertical="center"/>
    </xf>
    <xf numFmtId="0" fontId="21" fillId="0" borderId="0" xfId="20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 vertical="center"/>
    </xf>
    <xf numFmtId="0" fontId="21" fillId="0" borderId="0" xfId="20" quotePrefix="1" applyBorder="1" applyAlignment="1" applyProtection="1">
      <alignment horizontal="left" vertical="center"/>
    </xf>
    <xf numFmtId="0" fontId="21" fillId="0" borderId="0" xfId="20"/>
    <xf numFmtId="0" fontId="21" fillId="11" borderId="0" xfId="20" applyFill="1" applyBorder="1" applyAlignment="1" applyProtection="1">
      <alignment horizontal="left" vertical="center"/>
    </xf>
    <xf numFmtId="0" fontId="21" fillId="0" borderId="0" xfId="20" applyAlignment="1" applyProtection="1">
      <alignment horizontal="left"/>
    </xf>
    <xf numFmtId="0" fontId="12" fillId="0" borderId="0" xfId="0" applyFont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left" vertical="center" indent="2"/>
    </xf>
    <xf numFmtId="0" fontId="0" fillId="0" borderId="228" xfId="0" applyFont="1" applyFill="1" applyBorder="1" applyAlignment="1" applyProtection="1">
      <alignment horizontal="left" vertical="center"/>
    </xf>
    <xf numFmtId="0" fontId="0" fillId="0" borderId="232" xfId="0" applyFont="1" applyFill="1" applyBorder="1" applyAlignment="1" applyProtection="1">
      <alignment horizontal="left" vertical="center"/>
    </xf>
    <xf numFmtId="0" fontId="0" fillId="0" borderId="231" xfId="0" applyFont="1" applyFill="1" applyBorder="1" applyAlignment="1" applyProtection="1">
      <alignment horizontal="left" vertical="center"/>
    </xf>
    <xf numFmtId="1" fontId="0" fillId="44" borderId="34" xfId="0" applyNumberFormat="1" applyFont="1" applyFill="1" applyBorder="1" applyAlignment="1" applyProtection="1">
      <alignment horizontal="center" vertical="center" wrapText="1"/>
    </xf>
    <xf numFmtId="173" fontId="32" fillId="0" borderId="228" xfId="0" applyNumberFormat="1" applyFont="1" applyFill="1" applyBorder="1" applyAlignment="1" applyProtection="1">
      <alignment horizontal="left"/>
    </xf>
    <xf numFmtId="173" fontId="18" fillId="0" borderId="228" xfId="0" applyNumberFormat="1" applyFont="1" applyFill="1" applyBorder="1" applyAlignment="1" applyProtection="1">
      <alignment horizontal="left"/>
    </xf>
    <xf numFmtId="173" fontId="0" fillId="0" borderId="228" xfId="0" applyNumberFormat="1" applyFont="1" applyFill="1" applyBorder="1" applyAlignment="1" applyProtection="1">
      <alignment horizontal="left"/>
    </xf>
    <xf numFmtId="173" fontId="18" fillId="44" borderId="228" xfId="0" applyNumberFormat="1" applyFont="1" applyFill="1" applyBorder="1" applyAlignment="1" applyProtection="1">
      <alignment horizontal="left"/>
    </xf>
    <xf numFmtId="179" fontId="13" fillId="49" borderId="186" xfId="13" applyNumberFormat="1" applyFill="1" applyBorder="1" applyAlignment="1" applyProtection="1">
      <alignment vertical="center"/>
    </xf>
    <xf numFmtId="166" fontId="0" fillId="12" borderId="186" xfId="13" applyNumberFormat="1" applyFont="1" applyFill="1" applyBorder="1" applyAlignment="1" applyProtection="1">
      <alignment vertical="center"/>
      <protection locked="0"/>
    </xf>
    <xf numFmtId="174" fontId="18" fillId="12" borderId="186" xfId="12" applyNumberFormat="1" applyFont="1" applyFill="1" applyBorder="1" applyAlignment="1" applyProtection="1">
      <alignment vertical="center"/>
      <protection locked="0"/>
    </xf>
    <xf numFmtId="166" fontId="10" fillId="20" borderId="129" xfId="13" applyNumberFormat="1" applyFont="1" applyFill="1" applyBorder="1" applyAlignment="1" applyProtection="1">
      <alignment horizontal="center" vertical="center"/>
    </xf>
    <xf numFmtId="166" fontId="18" fillId="12" borderId="186" xfId="13" applyNumberFormat="1" applyFont="1" applyFill="1" applyBorder="1" applyAlignment="1" applyProtection="1">
      <alignment vertical="center"/>
      <protection locked="0"/>
    </xf>
    <xf numFmtId="0" fontId="10" fillId="20" borderId="228" xfId="0" applyFont="1" applyFill="1" applyBorder="1" applyAlignment="1" applyProtection="1">
      <alignment horizontal="left" vertical="center"/>
    </xf>
    <xf numFmtId="173" fontId="18" fillId="0" borderId="183" xfId="0" applyNumberFormat="1" applyFont="1" applyFill="1" applyBorder="1" applyAlignment="1" applyProtection="1">
      <alignment horizontal="left"/>
    </xf>
    <xf numFmtId="166" fontId="10" fillId="20" borderId="186" xfId="13" applyNumberFormat="1" applyFont="1" applyFill="1" applyBorder="1" applyAlignment="1" applyProtection="1">
      <alignment horizontal="center" vertical="center"/>
    </xf>
    <xf numFmtId="166" fontId="10" fillId="22" borderId="186" xfId="13" applyNumberFormat="1" applyFont="1" applyFill="1" applyBorder="1" applyAlignment="1" applyProtection="1">
      <alignment vertical="center"/>
    </xf>
    <xf numFmtId="0" fontId="10" fillId="23" borderId="228" xfId="0" applyFont="1" applyFill="1" applyBorder="1" applyAlignment="1" applyProtection="1">
      <alignment horizontal="left" vertical="center"/>
    </xf>
    <xf numFmtId="0" fontId="12" fillId="32" borderId="63" xfId="0" applyFont="1" applyFill="1" applyBorder="1" applyAlignment="1" applyProtection="1">
      <alignment vertical="center"/>
    </xf>
    <xf numFmtId="166" fontId="10" fillId="28" borderId="231" xfId="13" applyNumberFormat="1" applyFont="1" applyFill="1" applyBorder="1" applyAlignment="1" applyProtection="1">
      <alignment vertical="center"/>
    </xf>
    <xf numFmtId="166" fontId="10" fillId="20" borderId="230" xfId="13" applyNumberFormat="1" applyFont="1" applyFill="1" applyBorder="1" applyAlignment="1" applyProtection="1">
      <alignment horizontal="center" vertical="center"/>
    </xf>
    <xf numFmtId="166" fontId="10" fillId="23" borderId="230" xfId="13" applyNumberFormat="1" applyFont="1" applyFill="1" applyBorder="1" applyAlignment="1" applyProtection="1">
      <alignment horizontal="center" vertical="center"/>
    </xf>
    <xf numFmtId="166" fontId="10" fillId="20" borderId="231" xfId="13" applyNumberFormat="1" applyFont="1" applyFill="1" applyBorder="1" applyAlignment="1" applyProtection="1">
      <alignment vertical="center"/>
    </xf>
    <xf numFmtId="166" fontId="10" fillId="28" borderId="227" xfId="13" applyNumberFormat="1" applyFont="1" applyFill="1" applyBorder="1" applyAlignment="1" applyProtection="1">
      <alignment vertical="center"/>
    </xf>
    <xf numFmtId="166" fontId="10" fillId="23" borderId="231" xfId="13" applyNumberFormat="1" applyFont="1" applyFill="1" applyBorder="1" applyAlignment="1" applyProtection="1">
      <alignment horizontal="center" vertical="center"/>
    </xf>
    <xf numFmtId="166" fontId="10" fillId="22" borderId="124" xfId="13" applyNumberFormat="1" applyFont="1" applyFill="1" applyBorder="1" applyAlignment="1" applyProtection="1">
      <alignment vertical="center"/>
    </xf>
    <xf numFmtId="166" fontId="18" fillId="29" borderId="186" xfId="13" applyNumberFormat="1" applyFont="1" applyFill="1" applyBorder="1" applyAlignment="1" applyProtection="1">
      <alignment vertical="center"/>
    </xf>
    <xf numFmtId="166" fontId="10" fillId="23" borderId="186" xfId="13" applyNumberFormat="1" applyFont="1" applyFill="1" applyBorder="1" applyAlignment="1" applyProtection="1">
      <alignment horizontal="center" vertical="center"/>
    </xf>
    <xf numFmtId="166" fontId="10" fillId="24" borderId="186" xfId="13" applyNumberFormat="1" applyFont="1" applyFill="1" applyBorder="1" applyAlignment="1" applyProtection="1">
      <alignment vertical="center"/>
    </xf>
    <xf numFmtId="166" fontId="10" fillId="20" borderId="186" xfId="13" applyNumberFormat="1" applyFont="1" applyFill="1" applyBorder="1" applyAlignment="1" applyProtection="1">
      <alignment vertical="center"/>
    </xf>
    <xf numFmtId="165" fontId="12" fillId="32" borderId="186" xfId="13" applyNumberFormat="1" applyFont="1" applyFill="1" applyBorder="1" applyAlignment="1" applyProtection="1">
      <alignment vertical="center"/>
    </xf>
    <xf numFmtId="165" fontId="12" fillId="33" borderId="186" xfId="13" applyNumberFormat="1" applyFont="1" applyFill="1" applyBorder="1" applyAlignment="1" applyProtection="1">
      <alignment vertical="center"/>
    </xf>
    <xf numFmtId="0" fontId="12" fillId="17" borderId="186" xfId="0" applyFont="1" applyFill="1" applyBorder="1" applyAlignment="1" applyProtection="1">
      <alignment horizontal="center" vertical="center" wrapText="1"/>
    </xf>
    <xf numFmtId="172" fontId="12" fillId="17" borderId="186" xfId="12" applyNumberFormat="1" applyFont="1" applyFill="1" applyBorder="1" applyAlignment="1" applyProtection="1">
      <alignment horizontal="center" vertical="center" wrapText="1"/>
    </xf>
    <xf numFmtId="0" fontId="10" fillId="17" borderId="186" xfId="0" applyFont="1" applyFill="1" applyBorder="1" applyAlignment="1" applyProtection="1">
      <alignment horizontal="center" vertical="center"/>
    </xf>
    <xf numFmtId="166" fontId="12" fillId="41" borderId="186" xfId="13" applyNumberFormat="1" applyFont="1" applyFill="1" applyBorder="1" applyAlignment="1" applyProtection="1">
      <alignment vertical="center"/>
    </xf>
    <xf numFmtId="166" fontId="12" fillId="42" borderId="186" xfId="13" applyNumberFormat="1" applyFont="1" applyFill="1" applyBorder="1" applyAlignment="1" applyProtection="1">
      <alignment vertical="center"/>
    </xf>
    <xf numFmtId="166" fontId="18" fillId="1" borderId="186" xfId="13" applyNumberFormat="1" applyFont="1" applyFill="1" applyBorder="1" applyAlignment="1" applyProtection="1">
      <alignment vertical="center"/>
    </xf>
    <xf numFmtId="174" fontId="18" fillId="1" borderId="186" xfId="12" applyNumberFormat="1" applyFont="1" applyFill="1" applyBorder="1" applyAlignment="1" applyProtection="1">
      <alignment vertical="center"/>
    </xf>
    <xf numFmtId="166" fontId="12" fillId="42" borderId="124" xfId="13" applyNumberFormat="1" applyFont="1" applyFill="1" applyBorder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179" fontId="13" fillId="12" borderId="186" xfId="13" applyNumberFormat="1" applyFill="1" applyBorder="1" applyProtection="1">
      <protection locked="0"/>
    </xf>
    <xf numFmtId="1" fontId="0" fillId="0" borderId="229" xfId="0" applyNumberFormat="1" applyBorder="1" applyAlignment="1" applyProtection="1">
      <alignment horizontal="center"/>
    </xf>
    <xf numFmtId="1" fontId="0" fillId="0" borderId="235" xfId="0" applyNumberFormat="1" applyBorder="1" applyAlignment="1" applyProtection="1"/>
    <xf numFmtId="1" fontId="32" fillId="0" borderId="235" xfId="0" applyNumberFormat="1" applyFont="1" applyBorder="1" applyAlignment="1" applyProtection="1"/>
    <xf numFmtId="166" fontId="0" fillId="47" borderId="186" xfId="13" applyNumberFormat="1" applyFont="1" applyFill="1" applyBorder="1" applyAlignment="1" applyProtection="1">
      <alignment vertical="center"/>
    </xf>
    <xf numFmtId="166" fontId="18" fillId="47" borderId="186" xfId="13" applyNumberFormat="1" applyFont="1" applyFill="1" applyBorder="1" applyAlignment="1" applyProtection="1">
      <alignment vertical="center"/>
    </xf>
    <xf numFmtId="174" fontId="18" fillId="47" borderId="186" xfId="12" applyNumberFormat="1" applyFont="1" applyFill="1" applyBorder="1" applyAlignment="1" applyProtection="1">
      <alignment vertical="center"/>
    </xf>
    <xf numFmtId="0" fontId="0" fillId="0" borderId="0" xfId="0" applyFont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166" fontId="0" fillId="0" borderId="0" xfId="0" applyNumberFormat="1" applyFont="1" applyAlignment="1" applyProtection="1">
      <alignment vertical="center"/>
    </xf>
    <xf numFmtId="166" fontId="12" fillId="0" borderId="0" xfId="0" applyNumberFormat="1" applyFont="1" applyAlignment="1" applyProtection="1">
      <alignment vertical="center"/>
    </xf>
    <xf numFmtId="166" fontId="0" fillId="29" borderId="240" xfId="13" applyNumberFormat="1" applyFont="1" applyFill="1" applyBorder="1" applyAlignment="1" applyProtection="1">
      <alignment vertical="center"/>
    </xf>
    <xf numFmtId="0" fontId="12" fillId="15" borderId="193" xfId="0" applyFont="1" applyFill="1" applyBorder="1" applyAlignment="1" applyProtection="1">
      <alignment horizontal="center" vertical="center"/>
    </xf>
    <xf numFmtId="0" fontId="12" fillId="15" borderId="238" xfId="0" applyFont="1" applyFill="1" applyBorder="1" applyAlignment="1" applyProtection="1">
      <alignment horizontal="center" vertical="center"/>
    </xf>
    <xf numFmtId="175" fontId="23" fillId="26" borderId="135" xfId="0" applyNumberFormat="1" applyFont="1" applyFill="1" applyBorder="1" applyAlignment="1" applyProtection="1">
      <alignment horizontal="right" vertical="center"/>
    </xf>
    <xf numFmtId="167" fontId="14" fillId="19" borderId="102" xfId="16" applyFont="1" applyFill="1" applyBorder="1" applyAlignment="1" applyProtection="1">
      <alignment horizontal="center" vertical="center"/>
    </xf>
    <xf numFmtId="175" fontId="23" fillId="26" borderId="104" xfId="0" applyNumberFormat="1" applyFont="1" applyFill="1" applyBorder="1" applyAlignment="1" applyProtection="1">
      <alignment horizontal="right" vertical="center"/>
    </xf>
    <xf numFmtId="0" fontId="0" fillId="12" borderId="242" xfId="0" applyFont="1" applyFill="1" applyBorder="1" applyAlignment="1" applyProtection="1">
      <alignment horizontal="left" vertical="center"/>
      <protection locked="0"/>
    </xf>
    <xf numFmtId="0" fontId="0" fillId="12" borderId="184" xfId="0" applyFont="1" applyFill="1" applyBorder="1" applyProtection="1">
      <protection locked="0"/>
    </xf>
    <xf numFmtId="175" fontId="0" fillId="29" borderId="217" xfId="0" applyNumberFormat="1" applyFont="1" applyFill="1" applyBorder="1" applyAlignment="1" applyProtection="1">
      <alignment horizontal="right" vertical="center"/>
    </xf>
    <xf numFmtId="175" fontId="0" fillId="0" borderId="217" xfId="0" applyNumberFormat="1" applyFont="1" applyFill="1" applyBorder="1" applyAlignment="1" applyProtection="1">
      <alignment horizontal="right" vertical="center"/>
    </xf>
    <xf numFmtId="0" fontId="0" fillId="12" borderId="243" xfId="0" applyFont="1" applyFill="1" applyBorder="1" applyAlignment="1" applyProtection="1">
      <alignment horizontal="left" vertical="center"/>
      <protection locked="0"/>
    </xf>
    <xf numFmtId="0" fontId="0" fillId="12" borderId="243" xfId="0" applyFont="1" applyFill="1" applyBorder="1" applyProtection="1">
      <protection locked="0"/>
    </xf>
    <xf numFmtId="0" fontId="0" fillId="12" borderId="244" xfId="0" applyFont="1" applyFill="1" applyBorder="1" applyProtection="1">
      <protection locked="0"/>
    </xf>
    <xf numFmtId="176" fontId="0" fillId="12" borderId="198" xfId="13" applyNumberFormat="1" applyFont="1" applyFill="1" applyBorder="1" applyAlignment="1" applyProtection="1">
      <alignment vertical="center"/>
      <protection locked="0"/>
    </xf>
    <xf numFmtId="175" fontId="0" fillId="29" borderId="218" xfId="0" applyNumberFormat="1" applyFont="1" applyFill="1" applyBorder="1" applyAlignment="1" applyProtection="1">
      <alignment horizontal="right" vertical="center"/>
    </xf>
    <xf numFmtId="175" fontId="0" fillId="0" borderId="218" xfId="0" applyNumberFormat="1" applyFont="1" applyFill="1" applyBorder="1" applyAlignment="1" applyProtection="1">
      <alignment horizontal="right" vertical="center"/>
    </xf>
    <xf numFmtId="0" fontId="0" fillId="12" borderId="245" xfId="0" applyFont="1" applyFill="1" applyBorder="1" applyAlignment="1" applyProtection="1">
      <alignment horizontal="left" vertical="center"/>
      <protection locked="0"/>
    </xf>
    <xf numFmtId="0" fontId="0" fillId="12" borderId="186" xfId="0" applyFont="1" applyFill="1" applyBorder="1" applyProtection="1">
      <protection locked="0"/>
    </xf>
    <xf numFmtId="0" fontId="0" fillId="12" borderId="198" xfId="0" applyFont="1" applyFill="1" applyBorder="1" applyProtection="1">
      <protection locked="0"/>
    </xf>
    <xf numFmtId="0" fontId="0" fillId="12" borderId="190" xfId="0" applyFont="1" applyFill="1" applyBorder="1" applyProtection="1">
      <protection locked="0"/>
    </xf>
    <xf numFmtId="0" fontId="0" fillId="12" borderId="181" xfId="0" applyFont="1" applyFill="1" applyBorder="1" applyProtection="1">
      <protection locked="0"/>
    </xf>
    <xf numFmtId="176" fontId="0" fillId="12" borderId="181" xfId="13" applyNumberFormat="1" applyFont="1" applyFill="1" applyBorder="1" applyAlignment="1" applyProtection="1">
      <alignment vertical="center"/>
      <protection locked="0"/>
    </xf>
    <xf numFmtId="175" fontId="0" fillId="29" borderId="219" xfId="0" applyNumberFormat="1" applyFont="1" applyFill="1" applyBorder="1" applyAlignment="1" applyProtection="1">
      <alignment horizontal="right" vertical="center"/>
    </xf>
    <xf numFmtId="175" fontId="0" fillId="0" borderId="219" xfId="0" applyNumberFormat="1" applyFont="1" applyFill="1" applyBorder="1" applyAlignment="1" applyProtection="1">
      <alignment horizontal="right" vertical="center"/>
    </xf>
    <xf numFmtId="9" fontId="0" fillId="44" borderId="102" xfId="0" applyNumberFormat="1" applyFont="1" applyFill="1" applyBorder="1" applyAlignment="1" applyProtection="1">
      <alignment horizontal="center" vertical="center"/>
    </xf>
    <xf numFmtId="175" fontId="0" fillId="26" borderId="103" xfId="0" applyNumberFormat="1" applyFont="1" applyFill="1" applyBorder="1" applyAlignment="1" applyProtection="1">
      <alignment horizontal="right" vertical="center"/>
    </xf>
    <xf numFmtId="9" fontId="0" fillId="44" borderId="103" xfId="0" applyNumberFormat="1" applyFont="1" applyFill="1" applyBorder="1" applyAlignment="1" applyProtection="1">
      <alignment horizontal="center" vertical="center"/>
    </xf>
    <xf numFmtId="167" fontId="0" fillId="44" borderId="103" xfId="16" applyFont="1" applyFill="1" applyBorder="1" applyAlignment="1" applyProtection="1">
      <alignment horizontal="center" vertical="center"/>
    </xf>
    <xf numFmtId="175" fontId="0" fillId="26" borderId="104" xfId="0" applyNumberFormat="1" applyFont="1" applyFill="1" applyBorder="1" applyAlignment="1" applyProtection="1">
      <alignment horizontal="right" vertical="center"/>
    </xf>
    <xf numFmtId="166" fontId="12" fillId="15" borderId="251" xfId="0" applyNumberFormat="1" applyFont="1" applyFill="1" applyBorder="1" applyAlignment="1" applyProtection="1">
      <alignment horizontal="center" vertical="center" wrapText="1"/>
    </xf>
    <xf numFmtId="166" fontId="12" fillId="15" borderId="237" xfId="0" applyNumberFormat="1" applyFont="1" applyFill="1" applyBorder="1" applyAlignment="1" applyProtection="1">
      <alignment horizontal="center" vertical="center" wrapText="1"/>
    </xf>
    <xf numFmtId="166" fontId="12" fillId="15" borderId="252" xfId="0" applyNumberFormat="1" applyFont="1" applyFill="1" applyBorder="1" applyAlignment="1" applyProtection="1">
      <alignment horizontal="center" vertical="center" wrapText="1"/>
    </xf>
    <xf numFmtId="166" fontId="12" fillId="15" borderId="253" xfId="0" applyNumberFormat="1" applyFont="1" applyFill="1" applyBorder="1" applyAlignment="1" applyProtection="1">
      <alignment horizontal="center" vertical="center" wrapText="1"/>
    </xf>
    <xf numFmtId="166" fontId="12" fillId="35" borderId="254" xfId="0" applyNumberFormat="1" applyFont="1" applyFill="1" applyBorder="1" applyAlignment="1" applyProtection="1">
      <alignment horizontal="center" vertical="center" wrapText="1"/>
    </xf>
    <xf numFmtId="166" fontId="12" fillId="35" borderId="255" xfId="0" applyNumberFormat="1" applyFont="1" applyFill="1" applyBorder="1" applyAlignment="1" applyProtection="1">
      <alignment horizontal="center" vertical="center" wrapText="1"/>
    </xf>
    <xf numFmtId="166" fontId="12" fillId="35" borderId="253" xfId="0" applyNumberFormat="1" applyFont="1" applyFill="1" applyBorder="1" applyAlignment="1" applyProtection="1">
      <alignment horizontal="center" vertical="center" wrapText="1"/>
    </xf>
    <xf numFmtId="176" fontId="0" fillId="47" borderId="256" xfId="13" applyNumberFormat="1" applyFont="1" applyFill="1" applyBorder="1" applyAlignment="1" applyProtection="1">
      <alignment vertical="center"/>
    </xf>
    <xf numFmtId="168" fontId="0" fillId="12" borderId="156" xfId="13" applyNumberFormat="1" applyFont="1" applyFill="1" applyBorder="1" applyAlignment="1" applyProtection="1">
      <alignment horizontal="center" vertical="center"/>
      <protection locked="0"/>
    </xf>
    <xf numFmtId="168" fontId="0" fillId="47" borderId="256" xfId="13" applyNumberFormat="1" applyFont="1" applyFill="1" applyBorder="1" applyAlignment="1" applyProtection="1">
      <alignment horizontal="center" vertical="center"/>
    </xf>
    <xf numFmtId="168" fontId="0" fillId="47" borderId="257" xfId="13" applyNumberFormat="1" applyFont="1" applyFill="1" applyBorder="1" applyAlignment="1" applyProtection="1">
      <alignment horizontal="center" vertical="center"/>
    </xf>
    <xf numFmtId="176" fontId="0" fillId="29" borderId="156" xfId="13" applyNumberFormat="1" applyFont="1" applyFill="1" applyBorder="1" applyAlignment="1" applyProtection="1">
      <alignment vertical="center"/>
    </xf>
    <xf numFmtId="176" fontId="0" fillId="29" borderId="256" xfId="13" applyNumberFormat="1" applyFont="1" applyFill="1" applyBorder="1" applyAlignment="1" applyProtection="1">
      <alignment vertical="center"/>
    </xf>
    <xf numFmtId="176" fontId="0" fillId="29" borderId="258" xfId="13" applyNumberFormat="1" applyFont="1" applyFill="1" applyBorder="1" applyAlignment="1" applyProtection="1">
      <alignment vertical="center"/>
    </xf>
    <xf numFmtId="166" fontId="0" fillId="0" borderId="263" xfId="0" applyNumberFormat="1" applyFont="1" applyFill="1" applyBorder="1" applyAlignment="1" applyProtection="1">
      <alignment vertical="center"/>
    </xf>
    <xf numFmtId="166" fontId="12" fillId="40" borderId="263" xfId="0" applyNumberFormat="1" applyFont="1" applyFill="1" applyBorder="1" applyAlignment="1" applyProtection="1">
      <alignment vertical="center"/>
    </xf>
    <xf numFmtId="166" fontId="0" fillId="0" borderId="198" xfId="0" applyNumberFormat="1" applyFont="1" applyFill="1" applyBorder="1" applyAlignment="1" applyProtection="1">
      <alignment vertical="center"/>
    </xf>
    <xf numFmtId="166" fontId="12" fillId="40" borderId="198" xfId="0" applyNumberFormat="1" applyFont="1" applyFill="1" applyBorder="1" applyAlignment="1" applyProtection="1">
      <alignment vertical="center"/>
    </xf>
    <xf numFmtId="166" fontId="13" fillId="0" borderId="265" xfId="13" applyNumberFormat="1" applyFont="1" applyFill="1" applyBorder="1" applyAlignment="1" applyProtection="1">
      <alignment vertical="center"/>
    </xf>
    <xf numFmtId="166" fontId="13" fillId="0" borderId="261" xfId="13" applyNumberFormat="1" applyFont="1" applyFill="1" applyBorder="1" applyAlignment="1" applyProtection="1">
      <alignment vertical="center"/>
    </xf>
    <xf numFmtId="166" fontId="13" fillId="0" borderId="266" xfId="13" applyNumberFormat="1" applyFont="1" applyFill="1" applyBorder="1" applyAlignment="1" applyProtection="1">
      <alignment vertical="center"/>
    </xf>
    <xf numFmtId="171" fontId="0" fillId="0" borderId="267" xfId="12" applyNumberFormat="1" applyFont="1" applyFill="1" applyBorder="1" applyAlignment="1" applyProtection="1">
      <alignment vertical="center"/>
    </xf>
    <xf numFmtId="171" fontId="0" fillId="0" borderId="261" xfId="12" applyNumberFormat="1" applyFont="1" applyFill="1" applyBorder="1" applyAlignment="1" applyProtection="1">
      <alignment vertical="center"/>
    </xf>
    <xf numFmtId="171" fontId="0" fillId="0" borderId="268" xfId="12" applyNumberFormat="1" applyFont="1" applyFill="1" applyBorder="1" applyAlignment="1" applyProtection="1">
      <alignment vertical="center"/>
    </xf>
    <xf numFmtId="166" fontId="12" fillId="40" borderId="265" xfId="13" applyNumberFormat="1" applyFont="1" applyFill="1" applyBorder="1" applyAlignment="1" applyProtection="1">
      <alignment vertical="center"/>
    </xf>
    <xf numFmtId="166" fontId="12" fillId="40" borderId="261" xfId="13" applyNumberFormat="1" applyFont="1" applyFill="1" applyBorder="1" applyAlignment="1" applyProtection="1">
      <alignment vertical="center"/>
    </xf>
    <xf numFmtId="166" fontId="12" fillId="40" borderId="266" xfId="13" applyNumberFormat="1" applyFont="1" applyFill="1" applyBorder="1" applyAlignment="1" applyProtection="1">
      <alignment vertical="center"/>
    </xf>
    <xf numFmtId="166" fontId="13" fillId="1" borderId="187" xfId="13" applyNumberFormat="1" applyFont="1" applyFill="1" applyBorder="1" applyAlignment="1" applyProtection="1">
      <alignment vertical="center"/>
    </xf>
    <xf numFmtId="166" fontId="13" fillId="1" borderId="186" xfId="13" applyNumberFormat="1" applyFont="1" applyFill="1" applyBorder="1" applyAlignment="1" applyProtection="1">
      <alignment vertical="center"/>
    </xf>
    <xf numFmtId="166" fontId="13" fillId="0" borderId="186" xfId="13" applyNumberFormat="1" applyFont="1" applyFill="1" applyBorder="1" applyAlignment="1" applyProtection="1">
      <alignment vertical="center"/>
    </xf>
    <xf numFmtId="166" fontId="13" fillId="0" borderId="188" xfId="13" applyNumberFormat="1" applyFont="1" applyFill="1" applyBorder="1" applyAlignment="1" applyProtection="1">
      <alignment vertical="center"/>
    </xf>
    <xf numFmtId="171" fontId="0" fillId="1" borderId="187" xfId="12" applyNumberFormat="1" applyFont="1" applyFill="1" applyBorder="1" applyAlignment="1" applyProtection="1">
      <alignment vertical="center"/>
    </xf>
    <xf numFmtId="171" fontId="0" fillId="1" borderId="186" xfId="12" applyNumberFormat="1" applyFont="1" applyFill="1" applyBorder="1" applyAlignment="1" applyProtection="1">
      <alignment vertical="center"/>
    </xf>
    <xf numFmtId="171" fontId="0" fillId="0" borderId="186" xfId="12" applyNumberFormat="1" applyFont="1" applyFill="1" applyBorder="1" applyAlignment="1" applyProtection="1">
      <alignment vertical="center"/>
    </xf>
    <xf numFmtId="171" fontId="0" fillId="0" borderId="188" xfId="12" applyNumberFormat="1" applyFont="1" applyFill="1" applyBorder="1" applyAlignment="1" applyProtection="1">
      <alignment vertical="center"/>
    </xf>
    <xf numFmtId="166" fontId="12" fillId="48" borderId="187" xfId="13" applyNumberFormat="1" applyFont="1" applyFill="1" applyBorder="1" applyAlignment="1" applyProtection="1">
      <alignment vertical="center"/>
    </xf>
    <xf numFmtId="166" fontId="12" fillId="48" borderId="186" xfId="13" applyNumberFormat="1" applyFont="1" applyFill="1" applyBorder="1" applyAlignment="1" applyProtection="1">
      <alignment vertical="center"/>
    </xf>
    <xf numFmtId="166" fontId="12" fillId="40" borderId="186" xfId="13" applyNumberFormat="1" applyFont="1" applyFill="1" applyBorder="1" applyAlignment="1" applyProtection="1">
      <alignment vertical="center"/>
    </xf>
    <xf numFmtId="166" fontId="12" fillId="40" borderId="188" xfId="13" applyNumberFormat="1" applyFont="1" applyFill="1" applyBorder="1" applyAlignment="1" applyProtection="1">
      <alignment vertical="center"/>
    </xf>
    <xf numFmtId="166" fontId="13" fillId="1" borderId="188" xfId="13" applyNumberFormat="1" applyFont="1" applyFill="1" applyBorder="1" applyAlignment="1" applyProtection="1">
      <alignment vertical="center"/>
    </xf>
    <xf numFmtId="171" fontId="0" fillId="1" borderId="188" xfId="12" applyNumberFormat="1" applyFont="1" applyFill="1" applyBorder="1" applyAlignment="1" applyProtection="1">
      <alignment vertical="center"/>
    </xf>
    <xf numFmtId="166" fontId="12" fillId="48" borderId="188" xfId="13" applyNumberFormat="1" applyFont="1" applyFill="1" applyBorder="1" applyAlignment="1" applyProtection="1">
      <alignment vertical="center"/>
    </xf>
    <xf numFmtId="166" fontId="13" fillId="0" borderId="269" xfId="13" applyNumberFormat="1" applyFont="1" applyFill="1" applyBorder="1" applyAlignment="1" applyProtection="1">
      <alignment vertical="center"/>
    </xf>
    <xf numFmtId="166" fontId="13" fillId="0" borderId="270" xfId="13" applyNumberFormat="1" applyFont="1" applyFill="1" applyBorder="1" applyAlignment="1" applyProtection="1">
      <alignment vertical="center"/>
    </xf>
    <xf numFmtId="171" fontId="0" fillId="0" borderId="255" xfId="12" applyNumberFormat="1" applyFont="1" applyFill="1" applyBorder="1" applyAlignment="1" applyProtection="1">
      <alignment vertical="center"/>
    </xf>
    <xf numFmtId="166" fontId="12" fillId="40" borderId="269" xfId="13" applyNumberFormat="1" applyFont="1" applyFill="1" applyBorder="1" applyAlignment="1" applyProtection="1">
      <alignment vertical="center"/>
    </xf>
    <xf numFmtId="166" fontId="12" fillId="40" borderId="270" xfId="13" applyNumberFormat="1" applyFont="1" applyFill="1" applyBorder="1" applyAlignment="1" applyProtection="1">
      <alignment vertical="center"/>
    </xf>
    <xf numFmtId="166" fontId="0" fillId="0" borderId="239" xfId="13" applyNumberFormat="1" applyFont="1" applyFill="1" applyBorder="1" applyAlignment="1" applyProtection="1">
      <alignment vertical="center"/>
    </xf>
    <xf numFmtId="171" fontId="0" fillId="0" borderId="269" xfId="12" applyNumberFormat="1" applyFont="1" applyFill="1" applyBorder="1" applyAlignment="1" applyProtection="1">
      <alignment vertical="center"/>
    </xf>
    <xf numFmtId="171" fontId="0" fillId="0" borderId="270" xfId="12" applyNumberFormat="1" applyFont="1" applyFill="1" applyBorder="1" applyAlignment="1" applyProtection="1">
      <alignment vertical="center"/>
    </xf>
    <xf numFmtId="166" fontId="0" fillId="0" borderId="187" xfId="13" applyNumberFormat="1" applyFont="1" applyFill="1" applyBorder="1" applyAlignment="1" applyProtection="1">
      <alignment vertical="center"/>
    </xf>
    <xf numFmtId="166" fontId="0" fillId="0" borderId="186" xfId="13" applyNumberFormat="1" applyFont="1" applyFill="1" applyBorder="1" applyAlignment="1" applyProtection="1">
      <alignment vertical="center"/>
    </xf>
    <xf numFmtId="166" fontId="0" fillId="0" borderId="188" xfId="13" applyNumberFormat="1" applyFont="1" applyFill="1" applyBorder="1" applyAlignment="1" applyProtection="1">
      <alignment vertical="center"/>
    </xf>
    <xf numFmtId="171" fontId="0" fillId="0" borderId="187" xfId="12" applyNumberFormat="1" applyFont="1" applyFill="1" applyBorder="1" applyAlignment="1" applyProtection="1">
      <alignment vertical="center"/>
    </xf>
    <xf numFmtId="166" fontId="12" fillId="40" borderId="187" xfId="13" applyNumberFormat="1" applyFont="1" applyFill="1" applyBorder="1" applyAlignment="1" applyProtection="1">
      <alignment vertical="center"/>
    </xf>
    <xf numFmtId="166" fontId="0" fillId="10" borderId="265" xfId="13" applyNumberFormat="1" applyFont="1" applyFill="1" applyBorder="1" applyAlignment="1" applyProtection="1">
      <alignment horizontal="right" vertical="center"/>
    </xf>
    <xf numFmtId="166" fontId="0" fillId="10" borderId="263" xfId="13" applyNumberFormat="1" applyFont="1" applyFill="1" applyBorder="1" applyAlignment="1" applyProtection="1">
      <alignment horizontal="right" vertical="center"/>
    </xf>
    <xf numFmtId="166" fontId="13" fillId="44" borderId="186" xfId="13" applyNumberFormat="1" applyFont="1" applyFill="1" applyBorder="1" applyAlignment="1" applyProtection="1">
      <alignment vertical="center"/>
    </xf>
    <xf numFmtId="166" fontId="0" fillId="10" borderId="254" xfId="13" applyNumberFormat="1" applyFont="1" applyFill="1" applyBorder="1" applyAlignment="1" applyProtection="1">
      <alignment horizontal="right" vertical="center"/>
    </xf>
    <xf numFmtId="166" fontId="0" fillId="10" borderId="262" xfId="13" applyNumberFormat="1" applyFont="1" applyFill="1" applyBorder="1" applyAlignment="1" applyProtection="1">
      <alignment horizontal="right" vertical="center"/>
    </xf>
    <xf numFmtId="171" fontId="0" fillId="12" borderId="186" xfId="12" applyNumberFormat="1" applyFont="1" applyFill="1" applyBorder="1" applyAlignment="1" applyProtection="1">
      <alignment vertical="center"/>
      <protection locked="0"/>
    </xf>
    <xf numFmtId="166" fontId="12" fillId="40" borderId="265" xfId="13" applyNumberFormat="1" applyFont="1" applyFill="1" applyBorder="1" applyAlignment="1" applyProtection="1">
      <alignment horizontal="right" vertical="center"/>
    </xf>
    <xf numFmtId="166" fontId="12" fillId="40" borderId="263" xfId="13" applyNumberFormat="1" applyFont="1" applyFill="1" applyBorder="1" applyAlignment="1" applyProtection="1">
      <alignment horizontal="right" vertical="center"/>
    </xf>
    <xf numFmtId="166" fontId="12" fillId="40" borderId="270" xfId="13" applyNumberFormat="1" applyFont="1" applyFill="1" applyBorder="1" applyAlignment="1" applyProtection="1">
      <alignment horizontal="right" vertical="center"/>
    </xf>
    <xf numFmtId="166" fontId="0" fillId="10" borderId="132" xfId="13" applyNumberFormat="1" applyFont="1" applyFill="1" applyBorder="1" applyAlignment="1" applyProtection="1">
      <alignment horizontal="right" vertical="center"/>
    </xf>
    <xf numFmtId="166" fontId="0" fillId="10" borderId="233" xfId="13" applyNumberFormat="1" applyFont="1" applyFill="1" applyBorder="1" applyAlignment="1" applyProtection="1">
      <alignment horizontal="right" vertical="center"/>
    </xf>
    <xf numFmtId="166" fontId="0" fillId="10" borderId="187" xfId="13" applyNumberFormat="1" applyFont="1" applyFill="1" applyBorder="1" applyAlignment="1" applyProtection="1">
      <alignment horizontal="right" vertical="center"/>
    </xf>
    <xf numFmtId="166" fontId="0" fillId="10" borderId="186" xfId="13" applyNumberFormat="1" applyFont="1" applyFill="1" applyBorder="1" applyAlignment="1" applyProtection="1">
      <alignment horizontal="right" vertical="center"/>
    </xf>
    <xf numFmtId="166" fontId="13" fillId="46" borderId="186" xfId="13" applyNumberFormat="1" applyFont="1" applyFill="1" applyBorder="1" applyAlignment="1" applyProtection="1">
      <alignment vertical="center"/>
    </xf>
    <xf numFmtId="171" fontId="0" fillId="46" borderId="186" xfId="12" applyNumberFormat="1" applyFont="1" applyFill="1" applyBorder="1" applyAlignment="1" applyProtection="1">
      <alignment vertical="center"/>
    </xf>
    <xf numFmtId="166" fontId="12" fillId="40" borderId="187" xfId="13" applyNumberFormat="1" applyFont="1" applyFill="1" applyBorder="1" applyAlignment="1" applyProtection="1">
      <alignment horizontal="right" vertical="center"/>
    </xf>
    <xf numFmtId="166" fontId="12" fillId="40" borderId="186" xfId="13" applyNumberFormat="1" applyFont="1" applyFill="1" applyBorder="1" applyAlignment="1" applyProtection="1">
      <alignment horizontal="right" vertical="center"/>
    </xf>
    <xf numFmtId="166" fontId="12" fillId="40" borderId="188" xfId="13" applyNumberFormat="1" applyFont="1" applyFill="1" applyBorder="1" applyAlignment="1" applyProtection="1">
      <alignment horizontal="right" vertical="center"/>
    </xf>
    <xf numFmtId="166" fontId="22" fillId="32" borderId="193" xfId="13" applyNumberFormat="1" applyFont="1" applyFill="1" applyBorder="1" applyAlignment="1" applyProtection="1">
      <alignment vertical="center" wrapText="1"/>
    </xf>
    <xf numFmtId="166" fontId="22" fillId="32" borderId="274" xfId="13" applyNumberFormat="1" applyFont="1" applyFill="1" applyBorder="1" applyAlignment="1" applyProtection="1">
      <alignment vertical="center" wrapText="1"/>
    </xf>
    <xf numFmtId="166" fontId="22" fillId="32" borderId="210" xfId="13" applyNumberFormat="1" applyFont="1" applyFill="1" applyBorder="1" applyAlignment="1" applyProtection="1">
      <alignment vertical="center" wrapText="1"/>
    </xf>
    <xf numFmtId="166" fontId="22" fillId="32" borderId="102" xfId="13" applyNumberFormat="1" applyFont="1" applyFill="1" applyBorder="1" applyAlignment="1" applyProtection="1">
      <alignment vertical="center" wrapText="1"/>
    </xf>
    <xf numFmtId="166" fontId="22" fillId="32" borderId="103" xfId="13" applyNumberFormat="1" applyFont="1" applyFill="1" applyBorder="1" applyAlignment="1" applyProtection="1">
      <alignment vertical="center" wrapText="1"/>
    </xf>
    <xf numFmtId="166" fontId="22" fillId="32" borderId="104" xfId="13" applyNumberFormat="1" applyFont="1" applyFill="1" applyBorder="1" applyAlignment="1" applyProtection="1">
      <alignment vertical="center" wrapText="1"/>
    </xf>
    <xf numFmtId="0" fontId="21" fillId="0" borderId="0" xfId="20"/>
    <xf numFmtId="0" fontId="0" fillId="0" borderId="0" xfId="0" applyFont="1"/>
    <xf numFmtId="0" fontId="21" fillId="0" borderId="0" xfId="20" applyFont="1"/>
    <xf numFmtId="0" fontId="21" fillId="0" borderId="0" xfId="20" applyBorder="1" applyAlignment="1" applyProtection="1">
      <alignment horizontal="left" vertical="center"/>
    </xf>
    <xf numFmtId="0" fontId="21" fillId="0" borderId="0" xfId="20" applyBorder="1" applyAlignment="1" applyProtection="1">
      <alignment horizontal="left" vertical="center" wrapText="1"/>
    </xf>
    <xf numFmtId="0" fontId="21" fillId="0" borderId="0" xfId="20" applyBorder="1" applyAlignment="1" applyProtection="1">
      <alignment horizontal="left" vertical="center" indent="2"/>
    </xf>
    <xf numFmtId="166" fontId="29" fillId="45" borderId="273" xfId="0" applyNumberFormat="1" applyFont="1" applyFill="1" applyBorder="1" applyAlignment="1" applyProtection="1">
      <alignment horizontal="center" vertical="center" wrapText="1"/>
    </xf>
    <xf numFmtId="166" fontId="29" fillId="45" borderId="125" xfId="0" applyNumberFormat="1" applyFont="1" applyFill="1" applyBorder="1" applyAlignment="1" applyProtection="1">
      <alignment horizontal="center" vertical="center" wrapText="1"/>
    </xf>
    <xf numFmtId="166" fontId="0" fillId="9" borderId="188" xfId="13" applyNumberFormat="1" applyFont="1" applyFill="1" applyBorder="1" applyAlignment="1" applyProtection="1">
      <alignment horizontal="right" vertical="center"/>
    </xf>
    <xf numFmtId="166" fontId="17" fillId="34" borderId="271" xfId="0" applyNumberFormat="1" applyFont="1" applyFill="1" applyBorder="1" applyAlignment="1" applyProtection="1">
      <alignment horizontal="center" vertical="center" wrapText="1"/>
    </xf>
    <xf numFmtId="166" fontId="17" fillId="34" borderId="132" xfId="0" applyNumberFormat="1" applyFont="1" applyFill="1" applyBorder="1" applyAlignment="1" applyProtection="1">
      <alignment horizontal="center" vertical="center" wrapText="1"/>
    </xf>
    <xf numFmtId="166" fontId="17" fillId="34" borderId="272" xfId="0" applyNumberFormat="1" applyFont="1" applyFill="1" applyBorder="1" applyAlignment="1" applyProtection="1">
      <alignment horizontal="center" vertical="center" wrapText="1"/>
    </xf>
    <xf numFmtId="166" fontId="17" fillId="34" borderId="30" xfId="0" applyNumberFormat="1" applyFont="1" applyFill="1" applyBorder="1" applyAlignment="1" applyProtection="1">
      <alignment horizontal="center" vertical="center" wrapText="1"/>
    </xf>
    <xf numFmtId="166" fontId="17" fillId="34" borderId="214" xfId="0" applyNumberFormat="1" applyFont="1" applyFill="1" applyBorder="1" applyAlignment="1" applyProtection="1">
      <alignment horizontal="center" vertical="center" wrapText="1"/>
    </xf>
    <xf numFmtId="166" fontId="17" fillId="34" borderId="134" xfId="0" applyNumberFormat="1" applyFont="1" applyFill="1" applyBorder="1" applyAlignment="1" applyProtection="1">
      <alignment horizontal="center" vertical="center" wrapText="1"/>
    </xf>
    <xf numFmtId="166" fontId="0" fillId="9" borderId="270" xfId="13" applyNumberFormat="1" applyFont="1" applyFill="1" applyBorder="1" applyAlignment="1" applyProtection="1">
      <alignment horizontal="right" vertical="center"/>
    </xf>
    <xf numFmtId="166" fontId="0" fillId="9" borderId="268" xfId="13" applyNumberFormat="1" applyFont="1" applyFill="1" applyBorder="1" applyAlignment="1" applyProtection="1">
      <alignment horizontal="right" vertical="center"/>
    </xf>
    <xf numFmtId="166" fontId="0" fillId="9" borderId="239" xfId="13" applyNumberFormat="1" applyFont="1" applyFill="1" applyBorder="1" applyAlignment="1" applyProtection="1">
      <alignment horizontal="right" vertical="center"/>
    </xf>
    <xf numFmtId="0" fontId="12" fillId="0" borderId="2" xfId="0" applyFont="1" applyBorder="1" applyAlignment="1" applyProtection="1">
      <alignment horizontal="right" vertical="center"/>
    </xf>
    <xf numFmtId="0" fontId="23" fillId="12" borderId="5" xfId="0" applyFont="1" applyFill="1" applyBorder="1" applyAlignment="1" applyProtection="1">
      <alignment horizontal="center" vertical="center"/>
      <protection locked="0"/>
    </xf>
    <xf numFmtId="0" fontId="23" fillId="12" borderId="90" xfId="0" applyFont="1" applyFill="1" applyBorder="1" applyAlignment="1" applyProtection="1">
      <alignment horizontal="center" vertical="center"/>
      <protection locked="0"/>
    </xf>
    <xf numFmtId="0" fontId="23" fillId="12" borderId="6" xfId="0" applyFont="1" applyFill="1" applyBorder="1" applyAlignment="1" applyProtection="1">
      <alignment horizontal="center" vertical="center"/>
      <protection locked="0"/>
    </xf>
    <xf numFmtId="166" fontId="12" fillId="15" borderId="108" xfId="0" applyNumberFormat="1" applyFont="1" applyFill="1" applyBorder="1" applyAlignment="1" applyProtection="1">
      <alignment horizontal="center" vertical="center"/>
    </xf>
    <xf numFmtId="166" fontId="12" fillId="15" borderId="262" xfId="0" applyNumberFormat="1" applyFont="1" applyFill="1" applyBorder="1" applyAlignment="1" applyProtection="1">
      <alignment horizontal="center" vertical="center"/>
    </xf>
    <xf numFmtId="166" fontId="23" fillId="39" borderId="249" xfId="0" applyNumberFormat="1" applyFont="1" applyFill="1" applyBorder="1" applyAlignment="1" applyProtection="1">
      <alignment horizontal="center" vertical="center" wrapText="1"/>
    </xf>
    <xf numFmtId="166" fontId="23" fillId="39" borderId="247" xfId="0" applyNumberFormat="1" applyFont="1" applyFill="1" applyBorder="1" applyAlignment="1" applyProtection="1">
      <alignment horizontal="center" vertical="center" wrapText="1"/>
    </xf>
    <xf numFmtId="166" fontId="23" fillId="39" borderId="250" xfId="0" applyNumberFormat="1" applyFont="1" applyFill="1" applyBorder="1" applyAlignment="1" applyProtection="1">
      <alignment horizontal="center" vertical="center" wrapText="1"/>
    </xf>
    <xf numFmtId="0" fontId="0" fillId="0" borderId="36" xfId="0" applyFont="1" applyFill="1" applyBorder="1" applyAlignment="1" applyProtection="1">
      <alignment horizontal="center" vertical="center" wrapText="1"/>
    </xf>
    <xf numFmtId="0" fontId="0" fillId="0" borderId="8" xfId="0" applyFont="1" applyFill="1" applyBorder="1" applyAlignment="1" applyProtection="1">
      <alignment horizontal="center" vertical="center" wrapText="1"/>
    </xf>
    <xf numFmtId="0" fontId="0" fillId="0" borderId="30" xfId="0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left" vertical="center" indent="2"/>
    </xf>
    <xf numFmtId="0" fontId="12" fillId="15" borderId="43" xfId="0" applyFont="1" applyFill="1" applyBorder="1" applyAlignment="1" applyProtection="1">
      <alignment horizontal="center" vertical="center" wrapText="1"/>
    </xf>
    <xf numFmtId="0" fontId="12" fillId="15" borderId="46" xfId="0" applyFont="1" applyFill="1" applyBorder="1" applyAlignment="1" applyProtection="1">
      <alignment horizontal="center" vertical="center" wrapText="1"/>
    </xf>
    <xf numFmtId="0" fontId="12" fillId="15" borderId="44" xfId="0" applyFont="1" applyFill="1" applyBorder="1" applyAlignment="1" applyProtection="1">
      <alignment horizontal="center" vertical="center" wrapText="1"/>
    </xf>
    <xf numFmtId="0" fontId="12" fillId="15" borderId="36" xfId="0" applyFont="1" applyFill="1" applyBorder="1" applyAlignment="1" applyProtection="1">
      <alignment horizontal="center" vertical="center" wrapText="1"/>
    </xf>
    <xf numFmtId="166" fontId="22" fillId="32" borderId="174" xfId="0" applyNumberFormat="1" applyFont="1" applyFill="1" applyBorder="1" applyAlignment="1" applyProtection="1">
      <alignment horizontal="right" vertical="center"/>
    </xf>
    <xf numFmtId="166" fontId="22" fillId="32" borderId="276" xfId="0" applyNumberFormat="1" applyFont="1" applyFill="1" applyBorder="1" applyAlignment="1" applyProtection="1">
      <alignment horizontal="right" vertical="center"/>
    </xf>
    <xf numFmtId="166" fontId="22" fillId="32" borderId="241" xfId="0" applyNumberFormat="1" applyFont="1" applyFill="1" applyBorder="1" applyAlignment="1" applyProtection="1">
      <alignment horizontal="right" vertical="center"/>
    </xf>
    <xf numFmtId="166" fontId="24" fillId="34" borderId="249" xfId="0" applyNumberFormat="1" applyFont="1" applyFill="1" applyBorder="1" applyAlignment="1" applyProtection="1">
      <alignment horizontal="center" vertical="center" wrapText="1"/>
    </xf>
    <xf numFmtId="166" fontId="24" fillId="34" borderId="247" xfId="0" applyNumberFormat="1" applyFont="1" applyFill="1" applyBorder="1" applyAlignment="1" applyProtection="1">
      <alignment horizontal="center" vertical="center" wrapText="1"/>
    </xf>
    <xf numFmtId="166" fontId="24" fillId="34" borderId="250" xfId="0" applyNumberFormat="1" applyFont="1" applyFill="1" applyBorder="1" applyAlignment="1" applyProtection="1">
      <alignment horizontal="center" vertical="center" wrapText="1"/>
    </xf>
    <xf numFmtId="166" fontId="22" fillId="32" borderId="37" xfId="0" applyNumberFormat="1" applyFont="1" applyFill="1" applyBorder="1" applyAlignment="1" applyProtection="1">
      <alignment horizontal="center" vertical="center"/>
    </xf>
    <xf numFmtId="166" fontId="22" fillId="32" borderId="264" xfId="0" applyNumberFormat="1" applyFont="1" applyFill="1" applyBorder="1" applyAlignment="1" applyProtection="1">
      <alignment horizontal="center" vertical="center"/>
    </xf>
    <xf numFmtId="0" fontId="23" fillId="0" borderId="45" xfId="0" applyFont="1" applyFill="1" applyBorder="1" applyAlignment="1" applyProtection="1">
      <alignment horizontal="center" vertical="center" wrapText="1"/>
    </xf>
    <xf numFmtId="0" fontId="23" fillId="0" borderId="48" xfId="0" applyFont="1" applyFill="1" applyBorder="1" applyAlignment="1" applyProtection="1">
      <alignment horizontal="center" vertical="center" wrapText="1"/>
    </xf>
    <xf numFmtId="0" fontId="23" fillId="0" borderId="47" xfId="0" applyFont="1" applyFill="1" applyBorder="1" applyAlignment="1" applyProtection="1">
      <alignment horizontal="center" vertical="center" wrapText="1"/>
    </xf>
    <xf numFmtId="0" fontId="23" fillId="37" borderId="119" xfId="0" applyFont="1" applyFill="1" applyBorder="1" applyAlignment="1" applyProtection="1">
      <alignment horizontal="center" vertical="center" wrapText="1"/>
    </xf>
    <xf numFmtId="0" fontId="23" fillId="37" borderId="274" xfId="0" applyFont="1" applyFill="1" applyBorder="1" applyAlignment="1" applyProtection="1">
      <alignment horizontal="center" vertical="center" wrapText="1"/>
    </xf>
    <xf numFmtId="166" fontId="22" fillId="32" borderId="274" xfId="0" applyNumberFormat="1" applyFont="1" applyFill="1" applyBorder="1" applyAlignment="1" applyProtection="1">
      <alignment horizontal="center" vertical="center"/>
    </xf>
    <xf numFmtId="166" fontId="22" fillId="32" borderId="275" xfId="0" applyNumberFormat="1" applyFont="1" applyFill="1" applyBorder="1" applyAlignment="1" applyProtection="1">
      <alignment horizontal="center" vertical="center"/>
    </xf>
    <xf numFmtId="0" fontId="0" fillId="0" borderId="119" xfId="0" applyFont="1" applyFill="1" applyBorder="1" applyAlignment="1" applyProtection="1">
      <alignment horizontal="center" vertical="center" wrapText="1"/>
    </xf>
    <xf numFmtId="0" fontId="25" fillId="11" borderId="0" xfId="0" applyFont="1" applyFill="1" applyBorder="1" applyAlignment="1" applyProtection="1">
      <alignment horizontal="left" vertical="center" indent="2"/>
    </xf>
    <xf numFmtId="166" fontId="12" fillId="15" borderId="212" xfId="0" applyNumberFormat="1" applyFont="1" applyFill="1" applyBorder="1" applyAlignment="1" applyProtection="1">
      <alignment horizontal="center" vertical="center" wrapText="1"/>
    </xf>
    <xf numFmtId="166" fontId="12" fillId="15" borderId="79" xfId="0" applyNumberFormat="1" applyFont="1" applyFill="1" applyBorder="1" applyAlignment="1" applyProtection="1">
      <alignment horizontal="center" vertical="center" wrapText="1"/>
    </xf>
    <xf numFmtId="166" fontId="12" fillId="15" borderId="214" xfId="0" applyNumberFormat="1" applyFont="1" applyFill="1" applyBorder="1" applyAlignment="1" applyProtection="1">
      <alignment horizontal="center" vertical="center" wrapText="1"/>
    </xf>
    <xf numFmtId="166" fontId="24" fillId="34" borderId="127" xfId="0" applyNumberFormat="1" applyFont="1" applyFill="1" applyBorder="1" applyAlignment="1" applyProtection="1">
      <alignment horizontal="center" vertical="center" wrapText="1"/>
    </xf>
    <xf numFmtId="166" fontId="24" fillId="34" borderId="128" xfId="0" applyNumberFormat="1" applyFont="1" applyFill="1" applyBorder="1" applyAlignment="1" applyProtection="1">
      <alignment horizontal="center" vertical="center" wrapText="1"/>
    </xf>
    <xf numFmtId="0" fontId="23" fillId="15" borderId="53" xfId="0" applyFont="1" applyFill="1" applyBorder="1" applyAlignment="1" applyProtection="1">
      <alignment horizontal="center" vertical="center" wrapText="1"/>
    </xf>
    <xf numFmtId="0" fontId="23" fillId="15" borderId="91" xfId="0" applyFont="1" applyFill="1" applyBorder="1" applyAlignment="1" applyProtection="1">
      <alignment horizontal="center" vertical="center" wrapText="1"/>
    </xf>
    <xf numFmtId="0" fontId="23" fillId="16" borderId="110" xfId="0" applyFont="1" applyFill="1" applyBorder="1" applyAlignment="1" applyProtection="1">
      <alignment horizontal="center" vertical="center" wrapText="1"/>
    </xf>
    <xf numFmtId="0" fontId="23" fillId="16" borderId="97" xfId="0" applyFont="1" applyFill="1" applyBorder="1" applyAlignment="1" applyProtection="1">
      <alignment horizontal="center" vertical="center" wrapText="1"/>
    </xf>
    <xf numFmtId="166" fontId="24" fillId="34" borderId="43" xfId="0" applyNumberFormat="1" applyFont="1" applyFill="1" applyBorder="1" applyAlignment="1" applyProtection="1">
      <alignment horizontal="center" vertical="center" wrapText="1"/>
    </xf>
    <xf numFmtId="166" fontId="24" fillId="34" borderId="44" xfId="0" applyNumberFormat="1" applyFont="1" applyFill="1" applyBorder="1" applyAlignment="1" applyProtection="1">
      <alignment horizontal="center" vertical="center" wrapText="1"/>
    </xf>
    <xf numFmtId="166" fontId="24" fillId="34" borderId="108" xfId="0" applyNumberFormat="1" applyFont="1" applyFill="1" applyBorder="1" applyAlignment="1" applyProtection="1">
      <alignment horizontal="center" vertical="center" wrapText="1"/>
    </xf>
    <xf numFmtId="166" fontId="12" fillId="15" borderId="109" xfId="0" applyNumberFormat="1" applyFont="1" applyFill="1" applyBorder="1" applyAlignment="1" applyProtection="1">
      <alignment horizontal="center" vertical="center" wrapText="1"/>
    </xf>
    <xf numFmtId="166" fontId="24" fillId="34" borderId="98" xfId="0" applyNumberFormat="1" applyFont="1" applyFill="1" applyBorder="1" applyAlignment="1" applyProtection="1">
      <alignment horizontal="center" vertical="center" wrapText="1"/>
    </xf>
    <xf numFmtId="166" fontId="24" fillId="34" borderId="99" xfId="0" applyNumberFormat="1" applyFont="1" applyFill="1" applyBorder="1" applyAlignment="1" applyProtection="1">
      <alignment horizontal="center" vertical="center" wrapText="1"/>
    </xf>
    <xf numFmtId="166" fontId="24" fillId="34" borderId="100" xfId="0" applyNumberFormat="1" applyFont="1" applyFill="1" applyBorder="1" applyAlignment="1" applyProtection="1">
      <alignment horizontal="center" vertical="center" wrapText="1"/>
    </xf>
    <xf numFmtId="0" fontId="22" fillId="47" borderId="156" xfId="0" applyFont="1" applyFill="1" applyBorder="1" applyAlignment="1" applyProtection="1">
      <alignment horizontal="center" vertical="center" wrapText="1"/>
    </xf>
    <xf numFmtId="0" fontId="22" fillId="47" borderId="192" xfId="0" applyFont="1" applyFill="1" applyBorder="1" applyAlignment="1" applyProtection="1">
      <alignment horizontal="center" vertical="center" wrapText="1"/>
    </xf>
    <xf numFmtId="0" fontId="23" fillId="15" borderId="98" xfId="0" applyFont="1" applyFill="1" applyBorder="1" applyAlignment="1" applyProtection="1">
      <alignment horizontal="center" vertical="center" wrapText="1"/>
    </xf>
    <xf numFmtId="0" fontId="23" fillId="15" borderId="193" xfId="0" applyFont="1" applyFill="1" applyBorder="1" applyAlignment="1" applyProtection="1">
      <alignment horizontal="center" vertical="center" wrapText="1"/>
    </xf>
    <xf numFmtId="0" fontId="22" fillId="0" borderId="194" xfId="0" applyFont="1" applyFill="1" applyBorder="1" applyAlignment="1" applyProtection="1">
      <alignment horizontal="center" vertical="center" wrapText="1"/>
    </xf>
    <xf numFmtId="0" fontId="22" fillId="0" borderId="195" xfId="0" applyFont="1" applyFill="1" applyBorder="1" applyAlignment="1" applyProtection="1">
      <alignment horizontal="center" vertical="center" wrapText="1"/>
    </xf>
    <xf numFmtId="0" fontId="22" fillId="0" borderId="196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right" vertical="center"/>
    </xf>
    <xf numFmtId="0" fontId="23" fillId="15" borderId="156" xfId="0" applyFont="1" applyFill="1" applyBorder="1" applyAlignment="1" applyProtection="1">
      <alignment horizontal="center" vertical="center" wrapText="1"/>
    </xf>
    <xf numFmtId="0" fontId="23" fillId="15" borderId="217" xfId="0" applyFont="1" applyFill="1" applyBorder="1" applyAlignment="1" applyProtection="1">
      <alignment horizontal="center" vertical="center" wrapText="1"/>
    </xf>
    <xf numFmtId="0" fontId="23" fillId="15" borderId="199" xfId="0" applyFont="1" applyFill="1" applyBorder="1" applyAlignment="1" applyProtection="1">
      <alignment horizontal="center" vertical="center" wrapText="1"/>
    </xf>
    <xf numFmtId="0" fontId="22" fillId="0" borderId="217" xfId="0" applyFont="1" applyFill="1" applyBorder="1" applyAlignment="1" applyProtection="1">
      <alignment horizontal="center" vertical="center" wrapText="1"/>
    </xf>
    <xf numFmtId="0" fontId="22" fillId="0" borderId="219" xfId="0" applyFont="1" applyFill="1" applyBorder="1" applyAlignment="1" applyProtection="1">
      <alignment horizontal="center" vertical="center" wrapText="1"/>
    </xf>
    <xf numFmtId="0" fontId="23" fillId="13" borderId="215" xfId="0" applyFont="1" applyFill="1" applyBorder="1" applyAlignment="1" applyProtection="1">
      <alignment horizontal="center" vertical="center"/>
      <protection locked="0"/>
    </xf>
    <xf numFmtId="0" fontId="23" fillId="13" borderId="216" xfId="0" applyFont="1" applyFill="1" applyBorder="1" applyAlignment="1" applyProtection="1">
      <alignment horizontal="center" vertical="center"/>
      <protection locked="0"/>
    </xf>
    <xf numFmtId="0" fontId="22" fillId="47" borderId="98" xfId="0" applyFont="1" applyFill="1" applyBorder="1" applyAlignment="1" applyProtection="1">
      <alignment horizontal="center" vertical="center" wrapText="1"/>
    </xf>
    <xf numFmtId="0" fontId="22" fillId="47" borderId="117" xfId="0" applyFont="1" applyFill="1" applyBorder="1" applyAlignment="1" applyProtection="1">
      <alignment horizontal="center" vertical="center" wrapText="1"/>
    </xf>
    <xf numFmtId="0" fontId="22" fillId="47" borderId="101" xfId="0" applyFont="1" applyFill="1" applyBorder="1" applyAlignment="1" applyProtection="1">
      <alignment horizontal="center" vertical="center" wrapText="1"/>
    </xf>
    <xf numFmtId="0" fontId="0" fillId="0" borderId="17" xfId="0" applyFont="1" applyFill="1" applyBorder="1" applyAlignment="1" applyProtection="1">
      <alignment horizontal="left" vertical="center"/>
    </xf>
    <xf numFmtId="0" fontId="0" fillId="0" borderId="27" xfId="0" applyFont="1" applyFill="1" applyBorder="1" applyAlignment="1" applyProtection="1">
      <alignment horizontal="left" vertical="center"/>
    </xf>
    <xf numFmtId="0" fontId="0" fillId="0" borderId="18" xfId="0" applyFont="1" applyFill="1" applyBorder="1" applyAlignment="1" applyProtection="1">
      <alignment horizontal="left" vertical="center"/>
    </xf>
    <xf numFmtId="0" fontId="23" fillId="12" borderId="59" xfId="0" applyFont="1" applyFill="1" applyBorder="1" applyAlignment="1" applyProtection="1">
      <alignment horizontal="center" vertical="center"/>
      <protection locked="0"/>
    </xf>
    <xf numFmtId="0" fontId="23" fillId="12" borderId="38" xfId="0" applyFont="1" applyFill="1" applyBorder="1" applyAlignment="1" applyProtection="1">
      <alignment horizontal="center" vertical="center"/>
      <protection locked="0"/>
    </xf>
    <xf numFmtId="0" fontId="10" fillId="17" borderId="28" xfId="0" applyFont="1" applyFill="1" applyBorder="1" applyAlignment="1" applyProtection="1">
      <alignment horizontal="left" vertical="center"/>
    </xf>
    <xf numFmtId="0" fontId="10" fillId="17" borderId="24" xfId="0" applyFont="1" applyFill="1" applyBorder="1" applyAlignment="1" applyProtection="1">
      <alignment horizontal="left" vertical="center"/>
    </xf>
    <xf numFmtId="0" fontId="10" fillId="17" borderId="29" xfId="0" applyFont="1" applyFill="1" applyBorder="1" applyAlignment="1" applyProtection="1">
      <alignment horizontal="left" vertical="center"/>
    </xf>
    <xf numFmtId="0" fontId="10" fillId="17" borderId="25" xfId="0" applyFont="1" applyFill="1" applyBorder="1" applyAlignment="1" applyProtection="1">
      <alignment horizontal="left" vertical="center"/>
    </xf>
    <xf numFmtId="0" fontId="10" fillId="17" borderId="9" xfId="0" applyFont="1" applyFill="1" applyBorder="1" applyAlignment="1" applyProtection="1">
      <alignment horizontal="left" vertical="center"/>
    </xf>
    <xf numFmtId="0" fontId="10" fillId="17" borderId="22" xfId="0" applyFont="1" applyFill="1" applyBorder="1" applyAlignment="1" applyProtection="1">
      <alignment horizontal="left" vertical="center"/>
    </xf>
    <xf numFmtId="0" fontId="0" fillId="0" borderId="40" xfId="0" applyFont="1" applyFill="1" applyBorder="1" applyAlignment="1" applyProtection="1">
      <alignment horizontal="left" vertical="center"/>
    </xf>
    <xf numFmtId="0" fontId="0" fillId="0" borderId="60" xfId="0" applyFont="1" applyFill="1" applyBorder="1" applyAlignment="1" applyProtection="1">
      <alignment horizontal="left" vertical="center"/>
    </xf>
    <xf numFmtId="0" fontId="0" fillId="0" borderId="42" xfId="0" applyFont="1" applyFill="1" applyBorder="1" applyAlignment="1" applyProtection="1">
      <alignment horizontal="left" vertical="center"/>
    </xf>
    <xf numFmtId="0" fontId="0" fillId="0" borderId="63" xfId="0" applyFont="1" applyFill="1" applyBorder="1" applyAlignment="1" applyProtection="1">
      <alignment horizontal="left" vertical="center"/>
    </xf>
    <xf numFmtId="0" fontId="0" fillId="0" borderId="57" xfId="0" applyFont="1" applyFill="1" applyBorder="1" applyAlignment="1" applyProtection="1">
      <alignment horizontal="left" vertical="center"/>
    </xf>
    <xf numFmtId="0" fontId="0" fillId="0" borderId="58" xfId="0" applyFont="1" applyFill="1" applyBorder="1" applyAlignment="1" applyProtection="1">
      <alignment horizontal="left" vertical="center"/>
    </xf>
    <xf numFmtId="0" fontId="10" fillId="16" borderId="186" xfId="0" applyFont="1" applyFill="1" applyBorder="1" applyAlignment="1" applyProtection="1">
      <alignment horizontal="center" vertical="center" wrapText="1"/>
    </xf>
    <xf numFmtId="0" fontId="10" fillId="17" borderId="186" xfId="0" applyFont="1" applyFill="1" applyBorder="1" applyAlignment="1" applyProtection="1">
      <alignment horizontal="center" vertical="center"/>
    </xf>
    <xf numFmtId="164" fontId="12" fillId="18" borderId="227" xfId="13" applyFont="1" applyFill="1" applyBorder="1" applyAlignment="1" applyProtection="1">
      <alignment horizontal="center" vertical="center" wrapText="1"/>
    </xf>
    <xf numFmtId="164" fontId="12" fillId="18" borderId="129" xfId="13" applyFont="1" applyFill="1" applyBorder="1" applyAlignment="1" applyProtection="1">
      <alignment horizontal="center" vertical="center" wrapText="1"/>
    </xf>
    <xf numFmtId="0" fontId="23" fillId="0" borderId="41" xfId="0" applyFont="1" applyFill="1" applyBorder="1" applyAlignment="1" applyProtection="1">
      <alignment horizontal="center" vertical="top" wrapText="1"/>
    </xf>
    <xf numFmtId="0" fontId="23" fillId="0" borderId="14" xfId="0" applyFont="1" applyFill="1" applyBorder="1" applyAlignment="1" applyProtection="1">
      <alignment horizontal="center" vertical="top" wrapText="1"/>
    </xf>
    <xf numFmtId="0" fontId="10" fillId="16" borderId="16" xfId="0" applyFont="1" applyFill="1" applyBorder="1" applyAlignment="1" applyProtection="1">
      <alignment horizontal="center" vertical="center"/>
    </xf>
    <xf numFmtId="0" fontId="10" fillId="16" borderId="8" xfId="0" applyFont="1" applyFill="1" applyBorder="1" applyAlignment="1" applyProtection="1">
      <alignment horizontal="center" vertical="center"/>
    </xf>
    <xf numFmtId="0" fontId="12" fillId="17" borderId="16" xfId="0" applyFont="1" applyFill="1" applyBorder="1" applyAlignment="1" applyProtection="1">
      <alignment horizontal="center" vertical="center"/>
    </xf>
    <xf numFmtId="0" fontId="12" fillId="17" borderId="23" xfId="0" applyFont="1" applyFill="1" applyBorder="1" applyAlignment="1" applyProtection="1">
      <alignment horizontal="center" vertical="center"/>
    </xf>
    <xf numFmtId="0" fontId="10" fillId="15" borderId="183" xfId="0" applyFont="1" applyFill="1" applyBorder="1" applyAlignment="1" applyProtection="1">
      <alignment horizontal="center" vertical="center"/>
    </xf>
    <xf numFmtId="0" fontId="10" fillId="15" borderId="233" xfId="0" applyFont="1" applyFill="1" applyBorder="1" applyAlignment="1" applyProtection="1">
      <alignment horizontal="center" vertical="center"/>
    </xf>
    <xf numFmtId="172" fontId="24" fillId="30" borderId="32" xfId="12" applyNumberFormat="1" applyFont="1" applyFill="1" applyBorder="1" applyAlignment="1" applyProtection="1">
      <alignment horizontal="right" vertical="center" wrapText="1"/>
    </xf>
    <xf numFmtId="172" fontId="24" fillId="30" borderId="50" xfId="12" applyNumberFormat="1" applyFont="1" applyFill="1" applyBorder="1" applyAlignment="1" applyProtection="1">
      <alignment horizontal="right" vertical="center" wrapText="1"/>
    </xf>
    <xf numFmtId="0" fontId="33" fillId="51" borderId="236" xfId="0" applyFont="1" applyFill="1" applyBorder="1" applyAlignment="1" applyProtection="1">
      <alignment horizontal="center" vertical="center" wrapText="1"/>
    </xf>
    <xf numFmtId="0" fontId="33" fillId="51" borderId="234" xfId="0" applyFont="1" applyFill="1" applyBorder="1" applyAlignment="1" applyProtection="1">
      <alignment horizontal="center" vertical="center" wrapText="1"/>
    </xf>
    <xf numFmtId="0" fontId="36" fillId="37" borderId="186" xfId="0" applyFont="1" applyFill="1" applyBorder="1" applyAlignment="1" applyProtection="1">
      <alignment horizontal="center" vertical="center"/>
    </xf>
    <xf numFmtId="0" fontId="23" fillId="0" borderId="85" xfId="0" applyFont="1" applyFill="1" applyBorder="1" applyAlignment="1" applyProtection="1">
      <alignment horizontal="center" vertical="top" wrapText="1"/>
    </xf>
    <xf numFmtId="0" fontId="12" fillId="0" borderId="0" xfId="0" applyFont="1" applyFill="1" applyBorder="1" applyAlignment="1" applyProtection="1">
      <alignment horizontal="center" vertical="center"/>
    </xf>
    <xf numFmtId="0" fontId="23" fillId="49" borderId="203" xfId="0" applyFont="1" applyFill="1" applyBorder="1" applyAlignment="1" applyProtection="1">
      <alignment horizontal="center" vertical="center" textRotation="90" wrapText="1"/>
    </xf>
    <xf numFmtId="0" fontId="23" fillId="49" borderId="197" xfId="0" applyFont="1" applyFill="1" applyBorder="1" applyAlignment="1" applyProtection="1">
      <alignment horizontal="center" vertical="center" textRotation="90" wrapText="1"/>
    </xf>
    <xf numFmtId="0" fontId="23" fillId="49" borderId="96" xfId="0" applyFont="1" applyFill="1" applyBorder="1" applyAlignment="1" applyProtection="1">
      <alignment horizontal="center" vertical="center" textRotation="90" wrapText="1"/>
    </xf>
    <xf numFmtId="0" fontId="23" fillId="49" borderId="203" xfId="0" applyFont="1" applyFill="1" applyBorder="1" applyAlignment="1" applyProtection="1">
      <alignment horizontal="left" vertical="center" wrapText="1"/>
    </xf>
    <xf numFmtId="0" fontId="23" fillId="49" borderId="197" xfId="0" applyFont="1" applyFill="1" applyBorder="1" applyAlignment="1" applyProtection="1">
      <alignment horizontal="left" vertical="center" wrapText="1"/>
    </xf>
    <xf numFmtId="0" fontId="23" fillId="49" borderId="96" xfId="0" applyFont="1" applyFill="1" applyBorder="1" applyAlignment="1" applyProtection="1">
      <alignment horizontal="left" vertical="center" wrapText="1"/>
    </xf>
    <xf numFmtId="0" fontId="25" fillId="0" borderId="0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center" vertical="center" wrapText="1"/>
    </xf>
    <xf numFmtId="0" fontId="12" fillId="17" borderId="41" xfId="0" applyFont="1" applyFill="1" applyBorder="1" applyAlignment="1" applyProtection="1">
      <alignment horizontal="center" vertical="center" wrapText="1"/>
    </xf>
    <xf numFmtId="0" fontId="12" fillId="17" borderId="169" xfId="0" applyFont="1" applyFill="1" applyBorder="1" applyAlignment="1" applyProtection="1">
      <alignment horizontal="center" vertical="center" wrapText="1"/>
    </xf>
    <xf numFmtId="0" fontId="10" fillId="15" borderId="41" xfId="0" applyFont="1" applyFill="1" applyBorder="1" applyAlignment="1" applyProtection="1">
      <alignment horizontal="center" vertical="center" wrapText="1"/>
    </xf>
    <xf numFmtId="0" fontId="10" fillId="15" borderId="169" xfId="0" applyFont="1" applyFill="1" applyBorder="1" applyAlignment="1" applyProtection="1">
      <alignment horizontal="center" vertical="center" wrapText="1"/>
    </xf>
    <xf numFmtId="0" fontId="12" fillId="26" borderId="81" xfId="0" applyFont="1" applyFill="1" applyBorder="1" applyAlignment="1" applyProtection="1">
      <alignment horizontal="center" vertical="center" wrapText="1"/>
    </xf>
    <xf numFmtId="0" fontId="12" fillId="26" borderId="145" xfId="0" applyFont="1" applyFill="1" applyBorder="1" applyAlignment="1" applyProtection="1">
      <alignment horizontal="center" vertical="center" wrapText="1"/>
    </xf>
    <xf numFmtId="0" fontId="17" fillId="14" borderId="194" xfId="0" applyFont="1" applyFill="1" applyBorder="1" applyAlignment="1" applyProtection="1">
      <alignment horizontal="center" vertical="center"/>
    </xf>
    <xf numFmtId="0" fontId="17" fillId="14" borderId="204" xfId="0" applyFont="1" applyFill="1" applyBorder="1" applyAlignment="1" applyProtection="1">
      <alignment horizontal="center" vertical="center"/>
    </xf>
    <xf numFmtId="0" fontId="17" fillId="50" borderId="194" xfId="0" applyFont="1" applyFill="1" applyBorder="1" applyAlignment="1" applyProtection="1">
      <alignment horizontal="center" vertical="center"/>
    </xf>
    <xf numFmtId="0" fontId="17" fillId="50" borderId="158" xfId="0" applyFont="1" applyFill="1" applyBorder="1" applyAlignment="1" applyProtection="1">
      <alignment horizontal="center" vertical="center"/>
    </xf>
    <xf numFmtId="0" fontId="17" fillId="49" borderId="204" xfId="0" applyFont="1" applyFill="1" applyBorder="1" applyAlignment="1" applyProtection="1">
      <alignment horizontal="center" vertical="center"/>
    </xf>
    <xf numFmtId="0" fontId="17" fillId="49" borderId="158" xfId="0" applyFont="1" applyFill="1" applyBorder="1" applyAlignment="1" applyProtection="1">
      <alignment horizontal="center" vertical="center"/>
    </xf>
    <xf numFmtId="0" fontId="12" fillId="16" borderId="74" xfId="0" applyFont="1" applyFill="1" applyBorder="1" applyAlignment="1" applyProtection="1">
      <alignment horizontal="center" vertical="center" wrapText="1"/>
    </xf>
    <xf numFmtId="0" fontId="12" fillId="16" borderId="78" xfId="0" applyFont="1" applyFill="1" applyBorder="1" applyAlignment="1" applyProtection="1">
      <alignment horizontal="center" vertical="center" wrapText="1"/>
    </xf>
    <xf numFmtId="0" fontId="12" fillId="16" borderId="82" xfId="0" applyFont="1" applyFill="1" applyBorder="1" applyAlignment="1" applyProtection="1">
      <alignment horizontal="center" vertical="center" wrapText="1"/>
    </xf>
    <xf numFmtId="0" fontId="12" fillId="16" borderId="83" xfId="0" applyFont="1" applyFill="1" applyBorder="1" applyAlignment="1" applyProtection="1">
      <alignment horizontal="center" vertical="center" wrapText="1"/>
    </xf>
    <xf numFmtId="0" fontId="12" fillId="16" borderId="71" xfId="0" applyFont="1" applyFill="1" applyBorder="1" applyAlignment="1" applyProtection="1">
      <alignment horizontal="center" vertical="center"/>
    </xf>
    <xf numFmtId="0" fontId="12" fillId="16" borderId="14" xfId="0" applyFont="1" applyFill="1" applyBorder="1" applyAlignment="1" applyProtection="1">
      <alignment horizontal="center" vertical="center"/>
    </xf>
    <xf numFmtId="0" fontId="12" fillId="16" borderId="71" xfId="0" applyFont="1" applyFill="1" applyBorder="1" applyAlignment="1" applyProtection="1">
      <alignment horizontal="center" vertical="center" wrapText="1"/>
    </xf>
    <xf numFmtId="0" fontId="12" fillId="16" borderId="14" xfId="0" applyFont="1" applyFill="1" applyBorder="1" applyAlignment="1" applyProtection="1">
      <alignment horizontal="center" vertical="center" wrapText="1"/>
    </xf>
    <xf numFmtId="0" fontId="22" fillId="16" borderId="72" xfId="0" applyFont="1" applyFill="1" applyBorder="1" applyAlignment="1" applyProtection="1">
      <alignment horizontal="center" vertical="center" wrapText="1"/>
    </xf>
    <xf numFmtId="0" fontId="22" fillId="16" borderId="79" xfId="0" applyFont="1" applyFill="1" applyBorder="1" applyAlignment="1" applyProtection="1">
      <alignment horizontal="center" vertical="center" wrapText="1"/>
    </xf>
    <xf numFmtId="0" fontId="22" fillId="16" borderId="80" xfId="0" applyFont="1" applyFill="1" applyBorder="1" applyAlignment="1" applyProtection="1">
      <alignment horizontal="center" vertical="center" wrapText="1"/>
    </xf>
    <xf numFmtId="0" fontId="26" fillId="49" borderId="148" xfId="0" applyFont="1" applyFill="1" applyBorder="1" applyAlignment="1" applyProtection="1">
      <alignment horizontal="center" vertical="center" textRotation="90" wrapText="1"/>
    </xf>
    <xf numFmtId="0" fontId="26" fillId="49" borderId="134" xfId="0" applyFont="1" applyFill="1" applyBorder="1" applyAlignment="1" applyProtection="1">
      <alignment horizontal="center" vertical="center" textRotation="90" wrapText="1"/>
    </xf>
    <xf numFmtId="0" fontId="26" fillId="49" borderId="126" xfId="0" applyFont="1" applyFill="1" applyBorder="1" applyAlignment="1" applyProtection="1">
      <alignment horizontal="center" vertical="center" textRotation="90" wrapText="1"/>
    </xf>
    <xf numFmtId="0" fontId="23" fillId="12" borderId="149" xfId="0" applyFont="1" applyFill="1" applyBorder="1" applyAlignment="1" applyProtection="1">
      <alignment horizontal="left" vertical="center" wrapText="1"/>
      <protection locked="0"/>
    </xf>
    <xf numFmtId="0" fontId="23" fillId="12" borderId="150" xfId="0" applyFont="1" applyFill="1" applyBorder="1" applyAlignment="1" applyProtection="1">
      <alignment horizontal="left" vertical="center" wrapText="1"/>
      <protection locked="0"/>
    </xf>
    <xf numFmtId="0" fontId="23" fillId="12" borderId="147" xfId="0" applyFont="1" applyFill="1" applyBorder="1" applyAlignment="1" applyProtection="1">
      <alignment horizontal="left" vertical="center" wrapText="1"/>
      <protection locked="0"/>
    </xf>
    <xf numFmtId="0" fontId="23" fillId="12" borderId="143" xfId="0" applyFont="1" applyFill="1" applyBorder="1" applyAlignment="1" applyProtection="1">
      <alignment horizontal="left" vertical="center" wrapText="1"/>
      <protection locked="0"/>
    </xf>
    <xf numFmtId="0" fontId="23" fillId="12" borderId="197" xfId="0" applyFont="1" applyFill="1" applyBorder="1" applyAlignment="1" applyProtection="1">
      <alignment horizontal="left" vertical="center" wrapText="1"/>
      <protection locked="0"/>
    </xf>
    <xf numFmtId="0" fontId="23" fillId="12" borderId="145" xfId="0" applyFont="1" applyFill="1" applyBorder="1" applyAlignment="1" applyProtection="1">
      <alignment horizontal="left" vertical="center" wrapText="1"/>
      <protection locked="0"/>
    </xf>
    <xf numFmtId="0" fontId="23" fillId="12" borderId="96" xfId="0" applyFont="1" applyFill="1" applyBorder="1" applyAlignment="1" applyProtection="1">
      <alignment horizontal="left" vertical="center" wrapText="1"/>
      <protection locked="0"/>
    </xf>
    <xf numFmtId="0" fontId="12" fillId="16" borderId="203" xfId="0" applyFont="1" applyFill="1" applyBorder="1" applyAlignment="1" applyProtection="1">
      <alignment horizontal="center" vertical="center" wrapText="1"/>
    </xf>
    <xf numFmtId="0" fontId="12" fillId="16" borderId="96" xfId="0" applyFont="1" applyFill="1" applyBorder="1" applyAlignment="1" applyProtection="1">
      <alignment horizontal="center" vertical="center" wrapText="1"/>
    </xf>
    <xf numFmtId="0" fontId="10" fillId="16" borderId="140" xfId="0" applyFont="1" applyFill="1" applyBorder="1" applyAlignment="1" applyProtection="1">
      <alignment horizontal="center" vertical="center" wrapText="1"/>
    </xf>
    <xf numFmtId="0" fontId="17" fillId="49" borderId="194" xfId="0" applyFont="1" applyFill="1" applyBorder="1" applyAlignment="1" applyProtection="1">
      <alignment horizontal="center" vertical="center"/>
    </xf>
    <xf numFmtId="0" fontId="9" fillId="14" borderId="196" xfId="0" applyFont="1" applyFill="1" applyBorder="1" applyAlignment="1" applyProtection="1">
      <alignment horizontal="center" vertical="center"/>
    </xf>
    <xf numFmtId="0" fontId="9" fillId="14" borderId="207" xfId="0" applyFont="1" applyFill="1" applyBorder="1" applyAlignment="1" applyProtection="1">
      <alignment horizontal="center" vertical="center"/>
    </xf>
    <xf numFmtId="0" fontId="17" fillId="14" borderId="156" xfId="0" applyFont="1" applyFill="1" applyBorder="1" applyAlignment="1" applyProtection="1">
      <alignment horizontal="center" vertical="center"/>
    </xf>
    <xf numFmtId="0" fontId="17" fillId="14" borderId="144" xfId="0" applyFont="1" applyFill="1" applyBorder="1" applyAlignment="1" applyProtection="1">
      <alignment horizontal="center" vertical="center"/>
    </xf>
    <xf numFmtId="0" fontId="17" fillId="50" borderId="156" xfId="0" applyFont="1" applyFill="1" applyBorder="1" applyAlignment="1" applyProtection="1">
      <alignment horizontal="center" vertical="center"/>
    </xf>
    <xf numFmtId="0" fontId="17" fillId="50" borderId="185" xfId="0" applyFont="1" applyFill="1" applyBorder="1" applyAlignment="1" applyProtection="1">
      <alignment horizontal="center" vertical="center"/>
    </xf>
    <xf numFmtId="0" fontId="17" fillId="49" borderId="159" xfId="0" applyFont="1" applyFill="1" applyBorder="1" applyAlignment="1" applyProtection="1">
      <alignment horizontal="center" vertical="center"/>
    </xf>
    <xf numFmtId="0" fontId="17" fillId="49" borderId="185" xfId="0" applyFont="1" applyFill="1" applyBorder="1" applyAlignment="1" applyProtection="1">
      <alignment horizontal="center" vertical="center"/>
    </xf>
    <xf numFmtId="0" fontId="17" fillId="14" borderId="158" xfId="0" applyFont="1" applyFill="1" applyBorder="1" applyAlignment="1" applyProtection="1">
      <alignment horizontal="center" vertical="center"/>
    </xf>
    <xf numFmtId="175" fontId="0" fillId="26" borderId="174" xfId="0" applyNumberFormat="1" applyFont="1" applyFill="1" applyBorder="1" applyAlignment="1" applyProtection="1">
      <alignment horizontal="center" vertical="center"/>
    </xf>
    <xf numFmtId="175" fontId="0" fillId="26" borderId="241" xfId="0" applyNumberFormat="1" applyFont="1" applyFill="1" applyBorder="1" applyAlignment="1" applyProtection="1">
      <alignment horizontal="center" vertical="center"/>
    </xf>
    <xf numFmtId="0" fontId="9" fillId="50" borderId="196" xfId="0" applyFont="1" applyFill="1" applyBorder="1" applyAlignment="1" applyProtection="1">
      <alignment horizontal="center" vertical="center"/>
    </xf>
    <xf numFmtId="0" fontId="9" fillId="50" borderId="207" xfId="0" applyFont="1" applyFill="1" applyBorder="1" applyAlignment="1" applyProtection="1">
      <alignment horizontal="center" vertical="center"/>
    </xf>
    <xf numFmtId="0" fontId="9" fillId="49" borderId="196" xfId="0" applyFont="1" applyFill="1" applyBorder="1" applyAlignment="1" applyProtection="1">
      <alignment horizontal="center" vertical="center"/>
    </xf>
    <xf numFmtId="0" fontId="9" fillId="49" borderId="207" xfId="0" applyFont="1" applyFill="1" applyBorder="1" applyAlignment="1" applyProtection="1">
      <alignment horizontal="center" vertical="center"/>
    </xf>
    <xf numFmtId="0" fontId="23" fillId="12" borderId="20" xfId="0" applyFont="1" applyFill="1" applyBorder="1" applyAlignment="1" applyProtection="1">
      <alignment horizontal="center" vertical="center"/>
      <protection locked="0"/>
    </xf>
    <xf numFmtId="0" fontId="23" fillId="12" borderId="21" xfId="0" applyFont="1" applyFill="1" applyBorder="1" applyAlignment="1" applyProtection="1">
      <alignment horizontal="center" vertical="center"/>
      <protection locked="0"/>
    </xf>
    <xf numFmtId="166" fontId="23" fillId="17" borderId="64" xfId="0" applyNumberFormat="1" applyFont="1" applyFill="1" applyBorder="1" applyAlignment="1" applyProtection="1">
      <alignment horizontal="center" vertical="center" wrapText="1"/>
    </xf>
    <xf numFmtId="166" fontId="23" fillId="17" borderId="44" xfId="0" applyNumberFormat="1" applyFont="1" applyFill="1" applyBorder="1" applyAlignment="1" applyProtection="1">
      <alignment horizontal="center" vertical="center" wrapText="1"/>
    </xf>
    <xf numFmtId="166" fontId="23" fillId="17" borderId="65" xfId="0" applyNumberFormat="1" applyFont="1" applyFill="1" applyBorder="1" applyAlignment="1" applyProtection="1">
      <alignment horizontal="center" vertical="center" wrapText="1"/>
    </xf>
    <xf numFmtId="0" fontId="23" fillId="16" borderId="51" xfId="0" applyFont="1" applyFill="1" applyBorder="1" applyAlignment="1" applyProtection="1">
      <alignment horizontal="center" vertical="center"/>
    </xf>
    <xf numFmtId="0" fontId="23" fillId="16" borderId="52" xfId="0" applyFont="1" applyFill="1" applyBorder="1" applyAlignment="1" applyProtection="1">
      <alignment horizontal="center" vertical="center"/>
    </xf>
    <xf numFmtId="166" fontId="24" fillId="34" borderId="64" xfId="0" applyNumberFormat="1" applyFont="1" applyFill="1" applyBorder="1" applyAlignment="1" applyProtection="1">
      <alignment horizontal="center" vertical="center" wrapText="1"/>
    </xf>
    <xf numFmtId="166" fontId="24" fillId="34" borderId="65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left" vertical="center" indent="2"/>
    </xf>
    <xf numFmtId="0" fontId="12" fillId="15" borderId="149" xfId="0" applyFont="1" applyFill="1" applyBorder="1" applyAlignment="1" applyProtection="1">
      <alignment horizontal="center" vertical="center" wrapText="1"/>
    </xf>
    <xf numFmtId="0" fontId="12" fillId="15" borderId="151" xfId="0" applyFont="1" applyFill="1" applyBorder="1" applyAlignment="1" applyProtection="1">
      <alignment horizontal="center" vertical="center" wrapText="1"/>
    </xf>
    <xf numFmtId="0" fontId="12" fillId="15" borderId="158" xfId="0" applyFont="1" applyFill="1" applyBorder="1" applyAlignment="1" applyProtection="1">
      <alignment horizontal="center" vertical="center" wrapText="1"/>
    </xf>
    <xf numFmtId="0" fontId="12" fillId="15" borderId="77" xfId="0" applyFont="1" applyFill="1" applyBorder="1" applyAlignment="1" applyProtection="1">
      <alignment horizontal="center" vertical="center" wrapText="1"/>
    </xf>
    <xf numFmtId="0" fontId="23" fillId="0" borderId="143" xfId="0" applyFont="1" applyFill="1" applyBorder="1" applyAlignment="1" applyProtection="1">
      <alignment horizontal="left" vertical="center" wrapText="1"/>
    </xf>
    <xf numFmtId="0" fontId="23" fillId="0" borderId="145" xfId="0" applyFont="1" applyFill="1" applyBorder="1" applyAlignment="1" applyProtection="1">
      <alignment horizontal="left" vertical="center" wrapText="1"/>
    </xf>
    <xf numFmtId="0" fontId="23" fillId="0" borderId="203" xfId="0" applyFont="1" applyFill="1" applyBorder="1" applyAlignment="1" applyProtection="1">
      <alignment horizontal="left" vertical="center" wrapText="1"/>
    </xf>
    <xf numFmtId="0" fontId="23" fillId="0" borderId="197" xfId="0" applyFont="1" applyFill="1" applyBorder="1" applyAlignment="1" applyProtection="1">
      <alignment horizontal="left" vertical="center" wrapText="1"/>
    </xf>
    <xf numFmtId="0" fontId="23" fillId="0" borderId="96" xfId="0" applyFont="1" applyFill="1" applyBorder="1" applyAlignment="1" applyProtection="1">
      <alignment horizontal="left" vertical="center" wrapText="1"/>
    </xf>
    <xf numFmtId="0" fontId="23" fillId="11" borderId="212" xfId="0" applyFont="1" applyFill="1" applyBorder="1" applyAlignment="1" applyProtection="1">
      <alignment horizontal="center" vertical="center" wrapText="1"/>
    </xf>
    <xf numFmtId="0" fontId="23" fillId="11" borderId="201" xfId="0" applyFont="1" applyFill="1" applyBorder="1" applyAlignment="1" applyProtection="1">
      <alignment horizontal="center" vertical="center" wrapText="1"/>
    </xf>
    <xf numFmtId="0" fontId="23" fillId="11" borderId="202" xfId="0" applyFont="1" applyFill="1" applyBorder="1" applyAlignment="1" applyProtection="1">
      <alignment horizontal="center" vertical="center" wrapText="1"/>
    </xf>
    <xf numFmtId="175" fontId="23" fillId="29" borderId="203" xfId="0" applyNumberFormat="1" applyFont="1" applyFill="1" applyBorder="1" applyAlignment="1" applyProtection="1">
      <alignment horizontal="right" vertical="center"/>
    </xf>
    <xf numFmtId="175" fontId="23" fillId="29" borderId="145" xfId="0" applyNumberFormat="1" applyFont="1" applyFill="1" applyBorder="1" applyAlignment="1" applyProtection="1">
      <alignment horizontal="right" vertical="center"/>
    </xf>
    <xf numFmtId="175" fontId="23" fillId="29" borderId="96" xfId="0" applyNumberFormat="1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horizontal="center" vertical="center"/>
    </xf>
    <xf numFmtId="0" fontId="12" fillId="16" borderId="70" xfId="0" applyFont="1" applyFill="1" applyBorder="1" applyAlignment="1" applyProtection="1">
      <alignment horizontal="center" vertical="center" wrapText="1"/>
    </xf>
    <xf numFmtId="0" fontId="12" fillId="16" borderId="220" xfId="0" applyFont="1" applyFill="1" applyBorder="1" applyAlignment="1" applyProtection="1">
      <alignment horizontal="center" vertical="center" wrapText="1"/>
    </xf>
    <xf numFmtId="0" fontId="22" fillId="16" borderId="194" xfId="0" applyFont="1" applyFill="1" applyBorder="1" applyAlignment="1" applyProtection="1">
      <alignment horizontal="center" vertical="center"/>
    </xf>
    <xf numFmtId="0" fontId="22" fillId="16" borderId="204" xfId="0" applyFont="1" applyFill="1" applyBorder="1" applyAlignment="1" applyProtection="1">
      <alignment horizontal="center" vertical="center"/>
    </xf>
    <xf numFmtId="0" fontId="22" fillId="16" borderId="223" xfId="0" applyFont="1" applyFill="1" applyBorder="1" applyAlignment="1" applyProtection="1">
      <alignment horizontal="center" vertical="center"/>
    </xf>
    <xf numFmtId="0" fontId="12" fillId="27" borderId="79" xfId="0" applyFont="1" applyFill="1" applyBorder="1" applyAlignment="1" applyProtection="1">
      <alignment horizontal="center" vertical="center" wrapText="1"/>
    </xf>
    <xf numFmtId="0" fontId="12" fillId="27" borderId="0" xfId="0" applyFont="1" applyFill="1" applyBorder="1" applyAlignment="1" applyProtection="1">
      <alignment horizontal="center" vertical="center" wrapText="1"/>
    </xf>
    <xf numFmtId="0" fontId="12" fillId="27" borderId="203" xfId="0" applyFont="1" applyFill="1" applyBorder="1" applyAlignment="1" applyProtection="1">
      <alignment horizontal="center" vertical="center" wrapText="1"/>
    </xf>
    <xf numFmtId="0" fontId="12" fillId="27" borderId="145" xfId="0" applyFont="1" applyFill="1" applyBorder="1" applyAlignment="1" applyProtection="1">
      <alignment horizontal="center" vertical="center" wrapText="1"/>
    </xf>
    <xf numFmtId="0" fontId="12" fillId="16" borderId="222" xfId="0" applyFont="1" applyFill="1" applyBorder="1" applyAlignment="1" applyProtection="1">
      <alignment horizontal="center" vertical="center" wrapText="1"/>
    </xf>
    <xf numFmtId="0" fontId="12" fillId="16" borderId="56" xfId="0" applyFont="1" applyFill="1" applyBorder="1" applyAlignment="1" applyProtection="1">
      <alignment horizontal="center" vertical="center" wrapText="1"/>
    </xf>
    <xf numFmtId="0" fontId="22" fillId="16" borderId="166" xfId="0" applyFont="1" applyFill="1" applyBorder="1" applyAlignment="1" applyProtection="1">
      <alignment horizontal="center" vertical="center"/>
    </xf>
    <xf numFmtId="0" fontId="22" fillId="16" borderId="169" xfId="0" applyFont="1" applyFill="1" applyBorder="1" applyAlignment="1" applyProtection="1">
      <alignment horizontal="center" vertical="center"/>
    </xf>
    <xf numFmtId="0" fontId="22" fillId="16" borderId="224" xfId="0" applyFont="1" applyFill="1" applyBorder="1" applyAlignment="1" applyProtection="1">
      <alignment horizontal="center" vertical="center"/>
    </xf>
    <xf numFmtId="0" fontId="12" fillId="16" borderId="201" xfId="0" applyFont="1" applyFill="1" applyBorder="1" applyAlignment="1" applyProtection="1">
      <alignment horizontal="center" vertical="center" wrapText="1"/>
    </xf>
    <xf numFmtId="0" fontId="12" fillId="16" borderId="169" xfId="0" applyFont="1" applyFill="1" applyBorder="1" applyAlignment="1" applyProtection="1">
      <alignment horizontal="center" vertical="center"/>
    </xf>
    <xf numFmtId="0" fontId="12" fillId="16" borderId="221" xfId="0" applyFont="1" applyFill="1" applyBorder="1" applyAlignment="1" applyProtection="1">
      <alignment horizontal="center" vertical="center"/>
    </xf>
    <xf numFmtId="0" fontId="12" fillId="16" borderId="169" xfId="0" applyFont="1" applyFill="1" applyBorder="1" applyAlignment="1" applyProtection="1">
      <alignment horizontal="center" vertical="center" wrapText="1"/>
    </xf>
    <xf numFmtId="0" fontId="12" fillId="16" borderId="221" xfId="0" applyFont="1" applyFill="1" applyBorder="1" applyAlignment="1" applyProtection="1">
      <alignment horizontal="center" vertical="center" wrapText="1"/>
    </xf>
    <xf numFmtId="0" fontId="12" fillId="16" borderId="200" xfId="0" applyFont="1" applyFill="1" applyBorder="1" applyAlignment="1" applyProtection="1">
      <alignment horizontal="center" vertical="center" wrapText="1"/>
    </xf>
    <xf numFmtId="0" fontId="12" fillId="16" borderId="211" xfId="0" applyFont="1" applyFill="1" applyBorder="1" applyAlignment="1" applyProtection="1">
      <alignment horizontal="center" vertical="center" wrapText="1"/>
    </xf>
    <xf numFmtId="0" fontId="12" fillId="16" borderId="134" xfId="0" applyFont="1" applyFill="1" applyBorder="1" applyAlignment="1" applyProtection="1">
      <alignment horizontal="center" vertical="center" wrapText="1"/>
    </xf>
    <xf numFmtId="0" fontId="12" fillId="16" borderId="156" xfId="0" applyFont="1" applyFill="1" applyBorder="1" applyAlignment="1" applyProtection="1">
      <alignment horizontal="center" vertical="center"/>
    </xf>
    <xf numFmtId="0" fontId="12" fillId="16" borderId="177" xfId="0" applyFont="1" applyFill="1" applyBorder="1" applyAlignment="1" applyProtection="1">
      <alignment horizontal="center" vertical="center" wrapText="1"/>
    </xf>
    <xf numFmtId="0" fontId="23" fillId="12" borderId="17" xfId="0" applyFont="1" applyFill="1" applyBorder="1" applyAlignment="1" applyProtection="1">
      <alignment horizontal="center" vertical="center"/>
      <protection locked="0"/>
    </xf>
    <xf numFmtId="0" fontId="23" fillId="12" borderId="18" xfId="0" applyFont="1" applyFill="1" applyBorder="1" applyAlignment="1" applyProtection="1">
      <alignment horizontal="center" vertical="center"/>
      <protection locked="0"/>
    </xf>
    <xf numFmtId="0" fontId="23" fillId="15" borderId="176" xfId="0" applyFont="1" applyFill="1" applyBorder="1" applyAlignment="1" applyProtection="1">
      <alignment horizontal="center" vertical="center" wrapText="1"/>
    </xf>
    <xf numFmtId="0" fontId="0" fillId="38" borderId="55" xfId="0" applyFont="1" applyFill="1" applyBorder="1" applyAlignment="1" applyProtection="1">
      <alignment horizontal="left" vertical="center" wrapText="1"/>
    </xf>
    <xf numFmtId="0" fontId="0" fillId="38" borderId="32" xfId="0" applyFont="1" applyFill="1" applyBorder="1" applyAlignment="1" applyProtection="1">
      <alignment horizontal="left" vertical="center" wrapText="1"/>
    </xf>
    <xf numFmtId="0" fontId="0" fillId="38" borderId="67" xfId="0" applyFont="1" applyFill="1" applyBorder="1" applyAlignment="1" applyProtection="1">
      <alignment horizontal="left" vertical="center" wrapText="1"/>
    </xf>
    <xf numFmtId="0" fontId="0" fillId="38" borderId="56" xfId="0" applyFont="1" applyFill="1" applyBorder="1" applyAlignment="1" applyProtection="1">
      <alignment horizontal="left" vertical="center" wrapText="1"/>
    </xf>
    <xf numFmtId="0" fontId="0" fillId="38" borderId="0" xfId="0" applyFont="1" applyFill="1" applyBorder="1" applyAlignment="1" applyProtection="1">
      <alignment horizontal="left" vertical="center" wrapText="1"/>
    </xf>
    <xf numFmtId="0" fontId="0" fillId="38" borderId="68" xfId="0" applyFont="1" applyFill="1" applyBorder="1" applyAlignment="1" applyProtection="1">
      <alignment horizontal="left" vertical="center" wrapText="1"/>
    </xf>
    <xf numFmtId="0" fontId="0" fillId="38" borderId="33" xfId="0" applyFont="1" applyFill="1" applyBorder="1" applyAlignment="1" applyProtection="1">
      <alignment horizontal="left" vertical="center" wrapText="1"/>
    </xf>
    <xf numFmtId="0" fontId="0" fillId="38" borderId="26" xfId="0" applyFont="1" applyFill="1" applyBorder="1" applyAlignment="1" applyProtection="1">
      <alignment horizontal="left" vertical="center" wrapText="1"/>
    </xf>
    <xf numFmtId="0" fontId="0" fillId="38" borderId="31" xfId="0" applyFont="1" applyFill="1" applyBorder="1" applyAlignment="1" applyProtection="1">
      <alignment horizontal="left" vertical="center" wrapText="1"/>
    </xf>
    <xf numFmtId="0" fontId="22" fillId="0" borderId="179" xfId="0" applyFont="1" applyFill="1" applyBorder="1" applyAlignment="1" applyProtection="1">
      <alignment horizontal="center" vertical="center" wrapText="1"/>
    </xf>
    <xf numFmtId="168" fontId="0" fillId="52" borderId="259" xfId="13" applyNumberFormat="1" applyFont="1" applyFill="1" applyBorder="1" applyAlignment="1" applyProtection="1">
      <alignment horizontal="center" vertical="center"/>
    </xf>
    <xf numFmtId="168" fontId="0" fillId="52" borderId="260" xfId="13" applyNumberFormat="1" applyFont="1" applyFill="1" applyBorder="1" applyAlignment="1" applyProtection="1">
      <alignment horizontal="center" vertical="center"/>
    </xf>
    <xf numFmtId="168" fontId="0" fillId="52" borderId="192" xfId="13" applyNumberFormat="1" applyFont="1" applyFill="1" applyBorder="1" applyAlignment="1" applyProtection="1">
      <alignment horizontal="center" vertical="center"/>
    </xf>
    <xf numFmtId="176" fontId="0" fillId="52" borderId="259" xfId="13" applyNumberFormat="1" applyFont="1" applyFill="1" applyBorder="1" applyAlignment="1" applyProtection="1">
      <alignment vertical="center"/>
    </xf>
    <xf numFmtId="176" fontId="0" fillId="12" borderId="259" xfId="13" applyNumberFormat="1" applyFont="1" applyFill="1" applyBorder="1" applyAlignment="1" applyProtection="1">
      <alignment vertical="center"/>
      <protection locked="0"/>
    </xf>
    <xf numFmtId="176" fontId="0" fillId="12" borderId="191" xfId="13" applyNumberFormat="1" applyFont="1" applyFill="1" applyBorder="1" applyAlignment="1" applyProtection="1">
      <alignment vertical="center"/>
      <protection locked="0"/>
    </xf>
    <xf numFmtId="0" fontId="23" fillId="16" borderId="277" xfId="0" applyFont="1" applyFill="1" applyBorder="1" applyAlignment="1" applyProtection="1">
      <alignment horizontal="center" vertical="center" wrapText="1"/>
    </xf>
    <xf numFmtId="0" fontId="23" fillId="16" borderId="275" xfId="0" applyFont="1" applyFill="1" applyBorder="1" applyAlignment="1" applyProtection="1">
      <alignment horizontal="center" vertical="center" wrapText="1"/>
    </xf>
    <xf numFmtId="0" fontId="0" fillId="47" borderId="277" xfId="0" applyFont="1" applyFill="1" applyBorder="1" applyAlignment="1" applyProtection="1">
      <alignment horizontal="left" vertical="center"/>
    </xf>
    <xf numFmtId="0" fontId="0" fillId="47" borderId="181" xfId="0" applyFont="1" applyFill="1" applyBorder="1" applyAlignment="1" applyProtection="1">
      <alignment horizontal="left" vertical="center"/>
    </xf>
    <xf numFmtId="176" fontId="0" fillId="47" borderId="156" xfId="13" applyNumberFormat="1" applyFont="1" applyFill="1" applyBorder="1" applyAlignment="1" applyProtection="1">
      <alignment vertical="center"/>
    </xf>
    <xf numFmtId="176" fontId="0" fillId="47" borderId="258" xfId="13" applyNumberFormat="1" applyFont="1" applyFill="1" applyBorder="1" applyAlignment="1" applyProtection="1">
      <alignment vertical="center"/>
    </xf>
    <xf numFmtId="176" fontId="0" fillId="52" borderId="278" xfId="13" applyNumberFormat="1" applyFont="1" applyFill="1" applyBorder="1" applyAlignment="1" applyProtection="1">
      <alignment vertical="center"/>
    </xf>
    <xf numFmtId="176" fontId="0" fillId="52" borderId="279" xfId="13" applyNumberFormat="1" applyFont="1" applyFill="1" applyBorder="1" applyAlignment="1" applyProtection="1">
      <alignment vertical="center"/>
    </xf>
    <xf numFmtId="0" fontId="23" fillId="16" borderId="204" xfId="0" applyFont="1" applyFill="1" applyBorder="1" applyAlignment="1" applyProtection="1">
      <alignment horizontal="center" vertical="center" wrapText="1"/>
    </xf>
    <xf numFmtId="0" fontId="23" fillId="16" borderId="32" xfId="0" applyFont="1" applyFill="1" applyBorder="1" applyAlignment="1" applyProtection="1">
      <alignment horizontal="center" vertical="center" wrapText="1"/>
    </xf>
    <xf numFmtId="0" fontId="0" fillId="0" borderId="204" xfId="0" applyFont="1" applyFill="1" applyBorder="1" applyAlignment="1" applyProtection="1">
      <alignment horizontal="left" vertical="center"/>
    </xf>
    <xf numFmtId="0" fontId="0" fillId="0" borderId="226" xfId="0" applyFont="1" applyFill="1" applyBorder="1" applyAlignment="1" applyProtection="1">
      <alignment horizontal="left" vertical="center"/>
    </xf>
    <xf numFmtId="166" fontId="24" fillId="34" borderId="280" xfId="0" applyNumberFormat="1" applyFont="1" applyFill="1" applyBorder="1" applyAlignment="1" applyProtection="1">
      <alignment horizontal="center" vertical="center" wrapText="1"/>
    </xf>
    <xf numFmtId="166" fontId="12" fillId="35" borderId="281" xfId="0" applyNumberFormat="1" applyFont="1" applyFill="1" applyBorder="1" applyAlignment="1" applyProtection="1">
      <alignment horizontal="center" vertical="center" wrapText="1"/>
    </xf>
    <xf numFmtId="0" fontId="12" fillId="16" borderId="282" xfId="0" applyFont="1" applyFill="1" applyBorder="1" applyAlignment="1" applyProtection="1">
      <alignment horizontal="center" vertical="center" wrapText="1"/>
    </xf>
    <xf numFmtId="177" fontId="0" fillId="12" borderId="156" xfId="13" applyNumberFormat="1" applyFont="1" applyFill="1" applyBorder="1" applyAlignment="1" applyProtection="1">
      <alignment horizontal="center" vertical="center"/>
      <protection locked="0"/>
    </xf>
    <xf numFmtId="177" fontId="0" fillId="12" borderId="256" xfId="13" applyNumberFormat="1" applyFont="1" applyFill="1" applyBorder="1" applyAlignment="1" applyProtection="1">
      <alignment horizontal="center" vertical="center"/>
      <protection locked="0"/>
    </xf>
    <xf numFmtId="177" fontId="12" fillId="29" borderId="258" xfId="0" applyNumberFormat="1" applyFont="1" applyFill="1" applyBorder="1" applyAlignment="1" applyProtection="1">
      <alignment vertical="center"/>
    </xf>
    <xf numFmtId="177" fontId="0" fillId="12" borderId="192" xfId="13" applyNumberFormat="1" applyFont="1" applyFill="1" applyBorder="1" applyAlignment="1" applyProtection="1">
      <alignment horizontal="center" vertical="center"/>
      <protection locked="0"/>
    </xf>
    <xf numFmtId="0" fontId="0" fillId="0" borderId="194" xfId="0" applyFont="1" applyFill="1" applyBorder="1" applyAlignment="1" applyProtection="1">
      <alignment horizontal="left" vertical="center"/>
    </xf>
    <xf numFmtId="0" fontId="0" fillId="0" borderId="195" xfId="0" applyFont="1" applyFill="1" applyBorder="1" applyAlignment="1" applyProtection="1">
      <alignment horizontal="left" vertical="center"/>
    </xf>
    <xf numFmtId="0" fontId="0" fillId="0" borderId="196" xfId="0" applyFont="1" applyFill="1" applyBorder="1" applyAlignment="1" applyProtection="1">
      <alignment horizontal="left" vertical="center"/>
    </xf>
    <xf numFmtId="177" fontId="12" fillId="29" borderId="258" xfId="0" applyNumberFormat="1" applyFont="1" applyFill="1" applyBorder="1" applyProtection="1"/>
    <xf numFmtId="177" fontId="0" fillId="12" borderId="187" xfId="13" applyNumberFormat="1" applyFont="1" applyFill="1" applyBorder="1" applyAlignment="1" applyProtection="1">
      <alignment horizontal="center" vertical="center"/>
      <protection locked="0"/>
    </xf>
    <xf numFmtId="166" fontId="0" fillId="53" borderId="175" xfId="13" applyNumberFormat="1" applyFont="1" applyFill="1" applyBorder="1" applyAlignment="1" applyProtection="1">
      <alignment vertical="center"/>
    </xf>
    <xf numFmtId="166" fontId="0" fillId="53" borderId="160" xfId="13" applyNumberFormat="1" applyFont="1" applyFill="1" applyBorder="1" applyAlignment="1" applyProtection="1">
      <alignment vertical="center"/>
    </xf>
    <xf numFmtId="166" fontId="0" fillId="53" borderId="170" xfId="13" applyNumberFormat="1" applyFont="1" applyFill="1" applyBorder="1" applyAlignment="1" applyProtection="1">
      <alignment vertical="center"/>
    </xf>
    <xf numFmtId="166" fontId="0" fillId="1" borderId="101" xfId="13" applyNumberFormat="1" applyFont="1" applyFill="1" applyBorder="1" applyAlignment="1" applyProtection="1">
      <alignment vertical="center"/>
    </xf>
    <xf numFmtId="166" fontId="0" fillId="1" borderId="165" xfId="13" applyNumberFormat="1" applyFont="1" applyFill="1" applyBorder="1" applyAlignment="1" applyProtection="1">
      <alignment vertical="center"/>
    </xf>
    <xf numFmtId="166" fontId="0" fillId="1" borderId="170" xfId="13" applyNumberFormat="1" applyFont="1" applyFill="1" applyBorder="1" applyAlignment="1" applyProtection="1">
      <alignment vertical="center"/>
    </xf>
    <xf numFmtId="168" fontId="0" fillId="1" borderId="101" xfId="0" applyNumberFormat="1" applyFont="1" applyFill="1" applyBorder="1" applyAlignment="1" applyProtection="1">
      <alignment horizontal="center" vertical="center"/>
    </xf>
    <xf numFmtId="168" fontId="0" fillId="1" borderId="165" xfId="0" applyNumberFormat="1" applyFont="1" applyFill="1" applyBorder="1" applyAlignment="1" applyProtection="1">
      <alignment horizontal="center" vertical="center"/>
    </xf>
    <xf numFmtId="168" fontId="0" fillId="1" borderId="161" xfId="0" applyNumberFormat="1" applyFont="1" applyFill="1" applyBorder="1" applyAlignment="1" applyProtection="1">
      <alignment horizontal="center" vertical="center"/>
    </xf>
    <xf numFmtId="0" fontId="23" fillId="15" borderId="249" xfId="0" applyFont="1" applyFill="1" applyBorder="1" applyAlignment="1" applyProtection="1">
      <alignment horizontal="center" vertical="center" wrapText="1"/>
    </xf>
    <xf numFmtId="0" fontId="23" fillId="15" borderId="283" xfId="0" applyFont="1" applyFill="1" applyBorder="1" applyAlignment="1" applyProtection="1">
      <alignment horizontal="center" vertical="center" wrapText="1"/>
    </xf>
    <xf numFmtId="166" fontId="12" fillId="17" borderId="246" xfId="0" applyNumberFormat="1" applyFont="1" applyFill="1" applyBorder="1" applyAlignment="1" applyProtection="1">
      <alignment horizontal="center" vertical="center" wrapText="1"/>
    </xf>
    <xf numFmtId="166" fontId="12" fillId="17" borderId="247" xfId="0" applyNumberFormat="1" applyFont="1" applyFill="1" applyBorder="1" applyAlignment="1" applyProtection="1">
      <alignment horizontal="center" vertical="center" wrapText="1"/>
    </xf>
    <xf numFmtId="166" fontId="12" fillId="17" borderId="248" xfId="0" applyNumberFormat="1" applyFont="1" applyFill="1" applyBorder="1" applyAlignment="1" applyProtection="1">
      <alignment horizontal="center" vertical="center" wrapText="1"/>
    </xf>
    <xf numFmtId="0" fontId="12" fillId="16" borderId="284" xfId="0" applyFont="1" applyFill="1" applyBorder="1" applyAlignment="1" applyProtection="1">
      <alignment horizontal="center" vertical="center"/>
    </xf>
    <xf numFmtId="0" fontId="12" fillId="16" borderId="285" xfId="0" applyFont="1" applyFill="1" applyBorder="1" applyAlignment="1" applyProtection="1">
      <alignment horizontal="center" vertical="center"/>
    </xf>
    <xf numFmtId="0" fontId="12" fillId="16" borderId="286" xfId="0" applyFont="1" applyFill="1" applyBorder="1" applyAlignment="1" applyProtection="1">
      <alignment horizontal="center" vertical="center"/>
    </xf>
    <xf numFmtId="0" fontId="12" fillId="16" borderId="287" xfId="0" applyFont="1" applyFill="1" applyBorder="1" applyAlignment="1" applyProtection="1">
      <alignment horizontal="center" vertical="center"/>
    </xf>
    <xf numFmtId="0" fontId="12" fillId="16" borderId="288" xfId="0" applyFont="1" applyFill="1" applyBorder="1" applyAlignment="1" applyProtection="1">
      <alignment horizontal="center" vertical="center" wrapText="1"/>
    </xf>
    <xf numFmtId="0" fontId="23" fillId="15" borderId="265" xfId="0" applyFont="1" applyFill="1" applyBorder="1" applyAlignment="1" applyProtection="1">
      <alignment horizontal="center" vertical="center" wrapText="1"/>
    </xf>
    <xf numFmtId="166" fontId="12" fillId="15" borderId="255" xfId="0" applyNumberFormat="1" applyFont="1" applyFill="1" applyBorder="1" applyAlignment="1" applyProtection="1">
      <alignment horizontal="center" vertical="center" wrapText="1"/>
    </xf>
    <xf numFmtId="166" fontId="12" fillId="15" borderId="262" xfId="0" applyNumberFormat="1" applyFont="1" applyFill="1" applyBorder="1" applyAlignment="1" applyProtection="1">
      <alignment horizontal="center" vertical="center" wrapText="1"/>
    </xf>
    <xf numFmtId="0" fontId="12" fillId="15" borderId="254" xfId="0" applyFont="1" applyFill="1" applyBorder="1" applyAlignment="1" applyProtection="1">
      <alignment horizontal="center" vertical="center"/>
    </xf>
    <xf numFmtId="0" fontId="12" fillId="15" borderId="252" xfId="0" applyFont="1" applyFill="1" applyBorder="1" applyAlignment="1" applyProtection="1">
      <alignment horizontal="center" vertical="center"/>
    </xf>
    <xf numFmtId="0" fontId="22" fillId="0" borderId="265" xfId="0" applyFont="1" applyFill="1" applyBorder="1" applyAlignment="1" applyProtection="1">
      <alignment horizontal="center" vertical="center" wrapText="1"/>
    </xf>
    <xf numFmtId="165" fontId="0" fillId="0" borderId="263" xfId="13" applyNumberFormat="1" applyFont="1" applyFill="1" applyBorder="1" applyAlignment="1" applyProtection="1">
      <alignment vertical="center"/>
    </xf>
    <xf numFmtId="166" fontId="0" fillId="29" borderId="289" xfId="13" applyNumberFormat="1" applyFont="1" applyFill="1" applyBorder="1" applyAlignment="1" applyProtection="1">
      <alignment vertical="center"/>
    </xf>
    <xf numFmtId="166" fontId="0" fillId="29" borderId="277" xfId="13" applyNumberFormat="1" applyFont="1" applyFill="1" applyBorder="1" applyAlignment="1" applyProtection="1">
      <alignment vertical="center"/>
    </xf>
    <xf numFmtId="178" fontId="13" fillId="37" borderId="256" xfId="16" applyNumberFormat="1" applyFill="1" applyBorder="1" applyAlignment="1" applyProtection="1">
      <alignment horizontal="center" vertical="center"/>
    </xf>
    <xf numFmtId="178" fontId="13" fillId="37" borderId="258" xfId="16" applyNumberFormat="1" applyFill="1" applyBorder="1" applyAlignment="1" applyProtection="1">
      <alignment horizontal="center" vertical="center"/>
    </xf>
    <xf numFmtId="0" fontId="0" fillId="12" borderId="290" xfId="0" applyFont="1" applyFill="1" applyBorder="1" applyAlignment="1" applyProtection="1">
      <alignment horizontal="left" vertical="center"/>
      <protection locked="0"/>
    </xf>
    <xf numFmtId="166" fontId="0" fillId="12" borderId="258" xfId="13" applyNumberFormat="1" applyFont="1" applyFill="1" applyBorder="1" applyAlignment="1" applyProtection="1">
      <alignment vertical="center"/>
      <protection locked="0"/>
    </xf>
    <xf numFmtId="166" fontId="0" fillId="29" borderId="192" xfId="13" applyNumberFormat="1" applyFont="1" applyFill="1" applyBorder="1" applyAlignment="1" applyProtection="1">
      <alignment vertical="center"/>
    </xf>
    <xf numFmtId="166" fontId="0" fillId="29" borderId="190" xfId="13" applyNumberFormat="1" applyFont="1" applyFill="1" applyBorder="1" applyAlignment="1" applyProtection="1">
      <alignment vertical="center"/>
    </xf>
    <xf numFmtId="0" fontId="12" fillId="16" borderId="258" xfId="0" applyFont="1" applyFill="1" applyBorder="1" applyAlignment="1" applyProtection="1">
      <alignment horizontal="center" vertical="center"/>
    </xf>
    <xf numFmtId="0" fontId="12" fillId="16" borderId="290" xfId="0" applyFont="1" applyFill="1" applyBorder="1" applyAlignment="1" applyProtection="1">
      <alignment horizontal="center" vertical="center"/>
    </xf>
    <xf numFmtId="0" fontId="12" fillId="16" borderId="291" xfId="0" applyFont="1" applyFill="1" applyBorder="1" applyAlignment="1" applyProtection="1">
      <alignment horizontal="center" vertical="center" wrapText="1"/>
    </xf>
    <xf numFmtId="166" fontId="12" fillId="15" borderId="261" xfId="0" applyNumberFormat="1" applyFont="1" applyFill="1" applyBorder="1" applyAlignment="1" applyProtection="1">
      <alignment horizontal="center" vertical="center" wrapText="1"/>
    </xf>
    <xf numFmtId="166" fontId="12" fillId="15" borderId="263" xfId="0" applyNumberFormat="1" applyFont="1" applyFill="1" applyBorder="1" applyAlignment="1" applyProtection="1">
      <alignment horizontal="center" vertical="center" wrapText="1"/>
    </xf>
    <xf numFmtId="0" fontId="22" fillId="0" borderId="292" xfId="0" applyFont="1" applyFill="1" applyBorder="1" applyAlignment="1" applyProtection="1">
      <alignment horizontal="center" vertical="center" wrapText="1"/>
    </xf>
    <xf numFmtId="165" fontId="0" fillId="0" borderId="293" xfId="13" applyNumberFormat="1" applyFont="1" applyFill="1" applyBorder="1" applyAlignment="1" applyProtection="1">
      <alignment vertical="center"/>
    </xf>
    <xf numFmtId="178" fontId="13" fillId="37" borderId="289" xfId="16" applyNumberFormat="1" applyFill="1" applyBorder="1" applyAlignment="1" applyProtection="1">
      <alignment horizontal="center" vertical="center"/>
    </xf>
    <xf numFmtId="178" fontId="13" fillId="37" borderId="277" xfId="16" applyNumberFormat="1" applyFill="1" applyBorder="1" applyAlignment="1" applyProtection="1">
      <alignment horizontal="center" vertical="center"/>
    </xf>
    <xf numFmtId="0" fontId="0" fillId="12" borderId="156" xfId="0" applyFont="1" applyFill="1" applyBorder="1" applyAlignment="1" applyProtection="1">
      <alignment horizontal="left" vertical="center"/>
      <protection locked="0"/>
    </xf>
    <xf numFmtId="0" fontId="0" fillId="12" borderId="294" xfId="0" applyFont="1" applyFill="1" applyBorder="1" applyAlignment="1" applyProtection="1">
      <alignment horizontal="left" vertical="center"/>
      <protection locked="0"/>
    </xf>
    <xf numFmtId="166" fontId="0" fillId="29" borderId="285" xfId="13" applyNumberFormat="1" applyFont="1" applyFill="1" applyBorder="1" applyAlignment="1" applyProtection="1">
      <alignment vertical="center"/>
    </xf>
    <xf numFmtId="166" fontId="0" fillId="29" borderId="187" xfId="13" applyNumberFormat="1" applyFont="1" applyFill="1" applyBorder="1" applyAlignment="1" applyProtection="1">
      <alignment vertical="center"/>
    </xf>
    <xf numFmtId="166" fontId="0" fillId="29" borderId="186" xfId="13" applyNumberFormat="1" applyFont="1" applyFill="1" applyBorder="1" applyAlignment="1" applyProtection="1">
      <alignment vertical="center"/>
    </xf>
    <xf numFmtId="166" fontId="0" fillId="29" borderId="198" xfId="13" applyNumberFormat="1" applyFont="1" applyFill="1" applyBorder="1" applyAlignment="1" applyProtection="1">
      <alignment vertical="center"/>
    </xf>
    <xf numFmtId="166" fontId="0" fillId="29" borderId="270" xfId="13" applyNumberFormat="1" applyFont="1" applyFill="1" applyBorder="1" applyAlignment="1" applyProtection="1">
      <alignment vertical="center"/>
    </xf>
  </cellXfs>
  <cellStyles count="31">
    <cellStyle name="Accent" xfId="1"/>
    <cellStyle name="Accent 1" xfId="2"/>
    <cellStyle name="Accent 2" xfId="3"/>
    <cellStyle name="Accent 3" xfId="4"/>
    <cellStyle name="Bad" xfId="5"/>
    <cellStyle name="Error" xfId="6"/>
    <cellStyle name="Euro" xfId="21"/>
    <cellStyle name="Euro 2" xfId="22"/>
    <cellStyle name="Euro 3" xfId="23"/>
    <cellStyle name="Footnote" xfId="7"/>
    <cellStyle name="Good" xfId="8"/>
    <cellStyle name="Heading" xfId="9"/>
    <cellStyle name="Heading 1" xfId="10"/>
    <cellStyle name="Heading 2" xfId="11"/>
    <cellStyle name="Hipervínculo" xfId="20" builtinId="8"/>
    <cellStyle name="Millares" xfId="12" builtinId="3"/>
    <cellStyle name="Millares 2" xfId="24"/>
    <cellStyle name="Moneda" xfId="13" builtinId="4"/>
    <cellStyle name="Moneda 2" xfId="26"/>
    <cellStyle name="Moneda 3" xfId="25"/>
    <cellStyle name="Neutral" xfId="14" builtinId="28" customBuiltin="1"/>
    <cellStyle name="Normal" xfId="0" builtinId="0"/>
    <cellStyle name="Normal 2" xfId="27"/>
    <cellStyle name="Normal 3" xfId="28"/>
    <cellStyle name="Normal 4" xfId="29"/>
    <cellStyle name="Note" xfId="15"/>
    <cellStyle name="Porcentaje" xfId="16" builtinId="5"/>
    <cellStyle name="Porcentaje 2" xfId="30"/>
    <cellStyle name="Status" xfId="17"/>
    <cellStyle name="Text" xfId="18"/>
    <cellStyle name="Warning" xfId="19"/>
  </cellStyles>
  <dxfs count="3">
    <dxf>
      <font>
        <color rgb="FF9C0006"/>
      </font>
    </dxf>
    <dxf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  <color rgb="FFFF0909"/>
      <color rgb="FF000099"/>
      <color rgb="FF69D8FF"/>
      <color rgb="FFFFFF66"/>
      <color rgb="FF00A249"/>
      <color rgb="FFCCFFCC"/>
      <color rgb="FFCC0000"/>
      <color rgb="FF33CC33"/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B) Reajuste Tarifas y Ocupaci&#243;n'!A3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) Costos Indirectos'!Z9"/><Relationship Id="rId2" Type="http://schemas.openxmlformats.org/officeDocument/2006/relationships/hyperlink" Target="#'D) Costos Indirectos'!U9"/><Relationship Id="rId1" Type="http://schemas.openxmlformats.org/officeDocument/2006/relationships/hyperlink" Target="#'D) Costos Indirectos'!M9"/><Relationship Id="rId6" Type="http://schemas.openxmlformats.org/officeDocument/2006/relationships/hyperlink" Target="#'D) Costos Indirectos'!AN9"/><Relationship Id="rId5" Type="http://schemas.openxmlformats.org/officeDocument/2006/relationships/hyperlink" Target="#'D) Costos Indirectos'!A1"/><Relationship Id="rId4" Type="http://schemas.openxmlformats.org/officeDocument/2006/relationships/hyperlink" Target="#'D) Costos Indirectos'!AG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1021BD61-AE97-42D2-A54A-4D4DC75BA4B1}"/>
            </a:ext>
          </a:extLst>
        </xdr:cNvPr>
        <xdr:cNvSpPr txBox="1"/>
      </xdr:nvSpPr>
      <xdr:spPr>
        <a:xfrm>
          <a:off x="285749" y="619125"/>
          <a:ext cx="6096002" cy="285750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211666</xdr:colOff>
      <xdr:row>6</xdr:row>
      <xdr:rowOff>127000</xdr:rowOff>
    </xdr:from>
    <xdr:to>
      <xdr:col>8</xdr:col>
      <xdr:colOff>306917</xdr:colOff>
      <xdr:row>57</xdr:row>
      <xdr:rowOff>0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222" t="16051" r="32920" b="6470"/>
        <a:stretch/>
      </xdr:blipFill>
      <xdr:spPr>
        <a:xfrm>
          <a:off x="211666" y="1079500"/>
          <a:ext cx="6191251" cy="7969250"/>
        </a:xfrm>
        <a:prstGeom prst="rect">
          <a:avLst/>
        </a:prstGeom>
      </xdr:spPr>
    </xdr:pic>
    <xdr:clientData/>
  </xdr:twoCellAnchor>
  <xdr:twoCellAnchor editAs="oneCell">
    <xdr:from>
      <xdr:col>8</xdr:col>
      <xdr:colOff>391583</xdr:colOff>
      <xdr:row>6</xdr:row>
      <xdr:rowOff>137584</xdr:rowOff>
    </xdr:from>
    <xdr:to>
      <xdr:col>16</xdr:col>
      <xdr:colOff>508000</xdr:colOff>
      <xdr:row>57</xdr:row>
      <xdr:rowOff>21168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3164" t="15948" r="32862" b="6470"/>
        <a:stretch/>
      </xdr:blipFill>
      <xdr:spPr>
        <a:xfrm>
          <a:off x="6487583" y="1090084"/>
          <a:ext cx="6212417" cy="7979834"/>
        </a:xfrm>
        <a:prstGeom prst="rect">
          <a:avLst/>
        </a:prstGeom>
      </xdr:spPr>
    </xdr:pic>
    <xdr:clientData/>
  </xdr:twoCellAnchor>
  <xdr:twoCellAnchor editAs="oneCell">
    <xdr:from>
      <xdr:col>0</xdr:col>
      <xdr:colOff>201083</xdr:colOff>
      <xdr:row>57</xdr:row>
      <xdr:rowOff>84667</xdr:rowOff>
    </xdr:from>
    <xdr:to>
      <xdr:col>8</xdr:col>
      <xdr:colOff>285749</xdr:colOff>
      <xdr:row>107</xdr:row>
      <xdr:rowOff>63501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3222" t="15846" r="32978" b="7190"/>
        <a:stretch/>
      </xdr:blipFill>
      <xdr:spPr>
        <a:xfrm>
          <a:off x="201083" y="9133417"/>
          <a:ext cx="6180666" cy="7916334"/>
        </a:xfrm>
        <a:prstGeom prst="rect">
          <a:avLst/>
        </a:prstGeom>
      </xdr:spPr>
    </xdr:pic>
    <xdr:clientData/>
  </xdr:twoCellAnchor>
  <xdr:twoCellAnchor editAs="oneCell">
    <xdr:from>
      <xdr:col>8</xdr:col>
      <xdr:colOff>402167</xdr:colOff>
      <xdr:row>57</xdr:row>
      <xdr:rowOff>63501</xdr:rowOff>
    </xdr:from>
    <xdr:to>
      <xdr:col>16</xdr:col>
      <xdr:colOff>497417</xdr:colOff>
      <xdr:row>107</xdr:row>
      <xdr:rowOff>84667</xdr:rowOff>
    </xdr:to>
    <xdr:pic>
      <xdr:nvPicPr>
        <xdr:cNvPr id="9" name="Imagen 8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3164" t="15949" r="32978" b="6675"/>
        <a:stretch/>
      </xdr:blipFill>
      <xdr:spPr>
        <a:xfrm>
          <a:off x="6498167" y="9112251"/>
          <a:ext cx="6191250" cy="7958666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108</xdr:row>
      <xdr:rowOff>0</xdr:rowOff>
    </xdr:from>
    <xdr:to>
      <xdr:col>8</xdr:col>
      <xdr:colOff>296333</xdr:colOff>
      <xdr:row>157</xdr:row>
      <xdr:rowOff>148168</xdr:rowOff>
    </xdr:to>
    <xdr:pic>
      <xdr:nvPicPr>
        <xdr:cNvPr id="13" name="Imagen 12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33164" t="15948" r="32919" b="6985"/>
        <a:stretch/>
      </xdr:blipFill>
      <xdr:spPr>
        <a:xfrm>
          <a:off x="190500" y="17145000"/>
          <a:ext cx="6201833" cy="79269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0984DD-F5AD-46F8-9388-22E7E6A90D4F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4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018A44-3CC7-407A-87A6-CDD942D26B46}"/>
            </a:ext>
          </a:extLst>
        </xdr:cNvPr>
        <xdr:cNvSpPr/>
      </xdr:nvSpPr>
      <xdr:spPr bwMode="auto">
        <a:xfrm>
          <a:off x="47624" y="166688"/>
          <a:ext cx="1190626" cy="690562"/>
        </a:xfrm>
        <a:prstGeom prst="downArrow">
          <a:avLst/>
        </a:prstGeom>
        <a:solidFill>
          <a:srgbClr val="00B0F0"/>
        </a:solidFill>
        <a:ln/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3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018A44-3CC7-407A-87A6-CDD942D26B46}"/>
            </a:ext>
          </a:extLst>
        </xdr:cNvPr>
        <xdr:cNvSpPr/>
      </xdr:nvSpPr>
      <xdr:spPr bwMode="auto">
        <a:xfrm>
          <a:off x="1273969" y="190499"/>
          <a:ext cx="1190626" cy="690562"/>
        </a:xfrm>
        <a:prstGeom prst="downArrow">
          <a:avLst/>
        </a:prstGeom>
        <a:solidFill>
          <a:srgbClr val="00B0F0"/>
        </a:solidFill>
        <a:ln/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5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6018A44-3CC7-407A-87A6-CDD942D26B46}"/>
            </a:ext>
          </a:extLst>
        </xdr:cNvPr>
        <xdr:cNvSpPr/>
      </xdr:nvSpPr>
      <xdr:spPr bwMode="auto">
        <a:xfrm>
          <a:off x="2500312" y="202406"/>
          <a:ext cx="1190626" cy="690562"/>
        </a:xfrm>
        <a:prstGeom prst="downArrow">
          <a:avLst/>
        </a:prstGeom>
        <a:solidFill>
          <a:srgbClr val="00B0F0"/>
        </a:solidFill>
        <a:ln/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7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6018A44-3CC7-407A-87A6-CDD942D26B46}"/>
            </a:ext>
          </a:extLst>
        </xdr:cNvPr>
        <xdr:cNvSpPr/>
      </xdr:nvSpPr>
      <xdr:spPr bwMode="auto">
        <a:xfrm>
          <a:off x="3750468" y="214313"/>
          <a:ext cx="1190626" cy="773906"/>
        </a:xfrm>
        <a:prstGeom prst="downArrow">
          <a:avLst/>
        </a:prstGeom>
        <a:solidFill>
          <a:srgbClr val="00B0F0"/>
        </a:solidFill>
        <a:ln/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8" name="Flecha derecha 7">
          <a:hlinkClick xmlns:r="http://schemas.openxmlformats.org/officeDocument/2006/relationships" r:id="rId5"/>
        </xdr:cNvPr>
        <xdr:cNvSpPr/>
      </xdr:nvSpPr>
      <xdr:spPr bwMode="auto">
        <a:xfrm rot="10800000">
          <a:off x="37040344" y="381000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9" name="Flecha derecha 8">
          <a:hlinkClick xmlns:r="http://schemas.openxmlformats.org/officeDocument/2006/relationships" r:id="rId5"/>
        </xdr:cNvPr>
        <xdr:cNvSpPr/>
      </xdr:nvSpPr>
      <xdr:spPr bwMode="auto">
        <a:xfrm rot="10800000">
          <a:off x="29479875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1" name="Flecha derecha 10">
          <a:hlinkClick xmlns:r="http://schemas.openxmlformats.org/officeDocument/2006/relationships" r:id="rId5"/>
        </xdr:cNvPr>
        <xdr:cNvSpPr/>
      </xdr:nvSpPr>
      <xdr:spPr bwMode="auto">
        <a:xfrm rot="10800000">
          <a:off x="2308621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2" name="Flecha derecha 11">
          <a:hlinkClick xmlns:r="http://schemas.openxmlformats.org/officeDocument/2006/relationships" r:id="rId5"/>
        </xdr:cNvPr>
        <xdr:cNvSpPr/>
      </xdr:nvSpPr>
      <xdr:spPr bwMode="auto">
        <a:xfrm rot="10800000">
          <a:off x="15156657" y="523876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13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6018A44-3CC7-407A-87A6-CDD942D26B46}"/>
            </a:ext>
          </a:extLst>
        </xdr:cNvPr>
        <xdr:cNvSpPr/>
      </xdr:nvSpPr>
      <xdr:spPr bwMode="auto">
        <a:xfrm>
          <a:off x="8870157" y="166688"/>
          <a:ext cx="1190626" cy="773906"/>
        </a:xfrm>
        <a:prstGeom prst="downArrow">
          <a:avLst/>
        </a:prstGeom>
        <a:solidFill>
          <a:srgbClr val="00B0F0"/>
        </a:solidFill>
        <a:ln/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14" name="Flecha derecha 13">
          <a:hlinkClick xmlns:r="http://schemas.openxmlformats.org/officeDocument/2006/relationships" r:id="rId5"/>
        </xdr:cNvPr>
        <xdr:cNvSpPr/>
      </xdr:nvSpPr>
      <xdr:spPr bwMode="auto">
        <a:xfrm rot="10800000">
          <a:off x="4318396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52"/>
  <sheetViews>
    <sheetView showGridLines="0" zoomScale="90" zoomScaleNormal="90" workbookViewId="0">
      <selection activeCell="P128" sqref="P128"/>
    </sheetView>
  </sheetViews>
  <sheetFormatPr baseColWidth="10" defaultColWidth="11.42578125" defaultRowHeight="12.75" x14ac:dyDescent="0.2"/>
  <cols>
    <col min="1" max="16384" width="11.42578125" style="110"/>
  </cols>
  <sheetData>
    <row r="1" spans="3:10" x14ac:dyDescent="0.2">
      <c r="J1" s="109"/>
    </row>
    <row r="2" spans="3:10" x14ac:dyDescent="0.2">
      <c r="J2" s="109" t="s">
        <v>84</v>
      </c>
    </row>
    <row r="3" spans="3:10" x14ac:dyDescent="0.2">
      <c r="J3" s="109"/>
    </row>
    <row r="5" spans="3:10" x14ac:dyDescent="0.2">
      <c r="C5" s="111"/>
      <c r="D5" s="111"/>
      <c r="E5" s="111"/>
      <c r="F5" s="111"/>
      <c r="G5" s="111"/>
      <c r="H5" s="111"/>
      <c r="I5" s="111"/>
      <c r="J5" s="111"/>
    </row>
    <row r="6" spans="3:10" x14ac:dyDescent="0.2">
      <c r="C6" s="111"/>
      <c r="D6" s="111"/>
      <c r="E6" s="111"/>
      <c r="F6" s="111"/>
      <c r="G6" s="111"/>
      <c r="H6" s="111"/>
      <c r="I6" s="111"/>
      <c r="J6" s="111"/>
    </row>
    <row r="7" spans="3:10" x14ac:dyDescent="0.2">
      <c r="C7" s="111"/>
      <c r="D7" s="111"/>
      <c r="E7" s="111"/>
      <c r="F7" s="111"/>
      <c r="G7" s="111"/>
      <c r="H7" s="111"/>
      <c r="I7" s="111"/>
      <c r="J7" s="111"/>
    </row>
    <row r="8" spans="3:10" x14ac:dyDescent="0.2">
      <c r="C8" s="111"/>
      <c r="D8" s="111"/>
      <c r="E8" s="111"/>
      <c r="F8" s="111"/>
      <c r="G8" s="111"/>
      <c r="H8" s="111"/>
      <c r="I8" s="111"/>
      <c r="J8" s="111"/>
    </row>
    <row r="9" spans="3:10" x14ac:dyDescent="0.2">
      <c r="C9" s="111"/>
      <c r="D9" s="111"/>
      <c r="E9" s="111"/>
      <c r="F9" s="111"/>
      <c r="G9" s="111"/>
      <c r="H9" s="111"/>
      <c r="I9" s="111"/>
      <c r="J9" s="111"/>
    </row>
    <row r="10" spans="3:10" x14ac:dyDescent="0.2">
      <c r="C10" s="111"/>
      <c r="D10" s="111"/>
      <c r="E10" s="111"/>
      <c r="F10" s="111"/>
      <c r="G10" s="111"/>
      <c r="H10" s="111"/>
      <c r="I10" s="111"/>
      <c r="J10" s="111"/>
    </row>
    <row r="11" spans="3:10" x14ac:dyDescent="0.2">
      <c r="C11" s="111"/>
      <c r="D11" s="111"/>
      <c r="E11" s="111"/>
      <c r="F11" s="111"/>
      <c r="G11" s="111"/>
      <c r="H11" s="111"/>
      <c r="I11" s="111"/>
      <c r="J11" s="111"/>
    </row>
    <row r="12" spans="3:10" x14ac:dyDescent="0.2">
      <c r="C12" s="111"/>
      <c r="D12" s="111"/>
      <c r="E12" s="111"/>
      <c r="F12" s="111"/>
      <c r="G12" s="111"/>
      <c r="H12" s="111"/>
      <c r="I12" s="111"/>
      <c r="J12" s="111"/>
    </row>
    <row r="13" spans="3:10" x14ac:dyDescent="0.2">
      <c r="C13" s="111"/>
      <c r="D13" s="111"/>
      <c r="E13" s="111"/>
      <c r="F13" s="111"/>
      <c r="G13" s="111"/>
      <c r="H13" s="111"/>
      <c r="I13" s="111"/>
      <c r="J13" s="111"/>
    </row>
    <row r="14" spans="3:10" x14ac:dyDescent="0.2">
      <c r="C14" s="111"/>
      <c r="D14" s="111"/>
      <c r="E14" s="111"/>
      <c r="F14" s="111"/>
      <c r="G14" s="111"/>
      <c r="H14" s="111"/>
      <c r="I14" s="111"/>
      <c r="J14" s="111"/>
    </row>
    <row r="15" spans="3:10" x14ac:dyDescent="0.2">
      <c r="C15" s="111"/>
      <c r="D15" s="111"/>
      <c r="E15" s="111"/>
      <c r="F15" s="111"/>
      <c r="G15" s="111"/>
      <c r="H15" s="111"/>
      <c r="I15" s="111"/>
      <c r="J15" s="111"/>
    </row>
    <row r="16" spans="3:10" x14ac:dyDescent="0.2">
      <c r="C16" s="111"/>
      <c r="D16" s="111"/>
      <c r="E16" s="111"/>
      <c r="F16" s="111"/>
      <c r="G16" s="111"/>
      <c r="H16" s="111"/>
      <c r="I16" s="111"/>
      <c r="J16" s="111"/>
    </row>
    <row r="17" spans="3:10" x14ac:dyDescent="0.2">
      <c r="C17" s="111"/>
      <c r="D17" s="111"/>
      <c r="E17" s="111"/>
      <c r="F17" s="111"/>
      <c r="G17" s="111"/>
      <c r="H17" s="111"/>
      <c r="I17" s="111"/>
      <c r="J17" s="111"/>
    </row>
    <row r="18" spans="3:10" x14ac:dyDescent="0.2">
      <c r="C18" s="111"/>
      <c r="D18" s="111"/>
      <c r="E18" s="111"/>
      <c r="F18" s="111"/>
      <c r="G18" s="111"/>
      <c r="H18" s="111"/>
      <c r="I18" s="111"/>
      <c r="J18" s="111"/>
    </row>
    <row r="19" spans="3:10" x14ac:dyDescent="0.2">
      <c r="C19" s="111"/>
      <c r="D19" s="111"/>
      <c r="E19" s="111"/>
      <c r="F19" s="111"/>
      <c r="G19" s="111"/>
      <c r="H19" s="111"/>
      <c r="I19" s="111"/>
      <c r="J19" s="111"/>
    </row>
    <row r="20" spans="3:10" x14ac:dyDescent="0.2">
      <c r="C20" s="111"/>
      <c r="D20" s="111"/>
      <c r="E20" s="111"/>
      <c r="F20" s="111"/>
      <c r="G20" s="111"/>
      <c r="H20" s="111"/>
      <c r="I20" s="111"/>
      <c r="J20" s="111"/>
    </row>
    <row r="21" spans="3:10" x14ac:dyDescent="0.2">
      <c r="C21" s="111"/>
      <c r="D21" s="111"/>
      <c r="E21" s="111"/>
      <c r="F21" s="111"/>
      <c r="G21" s="111"/>
      <c r="H21" s="111"/>
      <c r="I21" s="111"/>
      <c r="J21" s="111"/>
    </row>
    <row r="22" spans="3:10" x14ac:dyDescent="0.2">
      <c r="C22" s="111"/>
      <c r="D22" s="111"/>
      <c r="E22" s="111"/>
      <c r="F22" s="111"/>
      <c r="G22" s="111"/>
      <c r="H22" s="111"/>
      <c r="I22" s="111"/>
      <c r="J22" s="111"/>
    </row>
    <row r="23" spans="3:10" x14ac:dyDescent="0.2">
      <c r="C23" s="111"/>
      <c r="D23" s="111"/>
      <c r="E23" s="111"/>
      <c r="F23" s="111"/>
      <c r="G23" s="111"/>
      <c r="H23" s="111"/>
      <c r="I23" s="111"/>
      <c r="J23" s="111"/>
    </row>
    <row r="24" spans="3:10" x14ac:dyDescent="0.2">
      <c r="C24" s="111"/>
      <c r="D24" s="111"/>
      <c r="E24" s="111"/>
      <c r="F24" s="111"/>
      <c r="G24" s="111"/>
      <c r="H24" s="111"/>
      <c r="I24" s="111"/>
      <c r="J24" s="111"/>
    </row>
    <row r="25" spans="3:10" x14ac:dyDescent="0.2">
      <c r="C25" s="111"/>
      <c r="D25" s="111"/>
      <c r="E25" s="111"/>
      <c r="F25" s="111"/>
      <c r="G25" s="111"/>
      <c r="H25" s="111"/>
      <c r="I25" s="111"/>
      <c r="J25" s="111"/>
    </row>
    <row r="26" spans="3:10" x14ac:dyDescent="0.2">
      <c r="C26" s="111"/>
      <c r="D26" s="111"/>
      <c r="E26" s="111"/>
      <c r="F26" s="111"/>
      <c r="G26" s="111"/>
      <c r="H26" s="111"/>
      <c r="I26" s="111"/>
      <c r="J26" s="111"/>
    </row>
    <row r="27" spans="3:10" x14ac:dyDescent="0.2">
      <c r="C27" s="111"/>
      <c r="D27" s="111"/>
      <c r="E27" s="111"/>
      <c r="F27" s="111"/>
      <c r="G27" s="111"/>
      <c r="H27" s="111"/>
      <c r="I27" s="111"/>
      <c r="J27" s="111"/>
    </row>
    <row r="28" spans="3:10" x14ac:dyDescent="0.2">
      <c r="C28" s="111"/>
      <c r="D28" s="111"/>
      <c r="E28" s="111"/>
      <c r="F28" s="111"/>
      <c r="G28" s="111"/>
      <c r="H28" s="111"/>
      <c r="I28" s="111"/>
      <c r="J28" s="111"/>
    </row>
    <row r="29" spans="3:10" x14ac:dyDescent="0.2">
      <c r="C29" s="111"/>
      <c r="D29" s="111"/>
      <c r="E29" s="111"/>
      <c r="F29" s="111"/>
      <c r="G29" s="111"/>
      <c r="H29" s="111"/>
      <c r="I29" s="111"/>
      <c r="J29" s="111"/>
    </row>
    <row r="30" spans="3:10" x14ac:dyDescent="0.2">
      <c r="C30" s="111"/>
      <c r="D30" s="111"/>
      <c r="E30" s="111"/>
      <c r="F30" s="111"/>
      <c r="G30" s="111"/>
      <c r="H30" s="111"/>
      <c r="I30" s="111"/>
      <c r="J30" s="111"/>
    </row>
    <row r="31" spans="3:10" x14ac:dyDescent="0.2">
      <c r="C31" s="111"/>
      <c r="D31" s="111"/>
      <c r="E31" s="111"/>
      <c r="F31" s="111"/>
      <c r="G31" s="111"/>
      <c r="H31" s="111"/>
      <c r="I31" s="111"/>
      <c r="J31" s="111"/>
    </row>
    <row r="32" spans="3:10" x14ac:dyDescent="0.2">
      <c r="C32" s="111"/>
      <c r="D32" s="111"/>
      <c r="E32" s="111"/>
      <c r="F32" s="111"/>
      <c r="G32" s="111"/>
      <c r="H32" s="111"/>
      <c r="I32" s="111"/>
      <c r="J32" s="111"/>
    </row>
    <row r="33" spans="3:10" x14ac:dyDescent="0.2">
      <c r="C33" s="111"/>
      <c r="D33" s="111"/>
      <c r="E33" s="111"/>
      <c r="F33" s="111"/>
      <c r="G33" s="111"/>
      <c r="H33" s="111"/>
      <c r="I33" s="111"/>
      <c r="J33" s="111"/>
    </row>
    <row r="34" spans="3:10" x14ac:dyDescent="0.2">
      <c r="C34" s="111"/>
      <c r="D34" s="111"/>
      <c r="E34" s="111"/>
      <c r="F34" s="111"/>
      <c r="G34" s="111"/>
      <c r="H34" s="111"/>
      <c r="I34" s="111"/>
      <c r="J34" s="111"/>
    </row>
    <row r="35" spans="3:10" x14ac:dyDescent="0.2">
      <c r="C35" s="111"/>
      <c r="D35" s="111"/>
      <c r="E35" s="111"/>
      <c r="F35" s="111"/>
      <c r="G35" s="111"/>
      <c r="H35" s="111"/>
      <c r="I35" s="111"/>
      <c r="J35" s="111"/>
    </row>
    <row r="36" spans="3:10" x14ac:dyDescent="0.2">
      <c r="C36" s="111"/>
      <c r="D36" s="111"/>
      <c r="E36" s="111"/>
      <c r="F36" s="111"/>
      <c r="G36" s="111"/>
      <c r="H36" s="111"/>
      <c r="I36" s="111"/>
      <c r="J36" s="111"/>
    </row>
    <row r="37" spans="3:10" x14ac:dyDescent="0.2">
      <c r="C37" s="111"/>
      <c r="D37" s="111"/>
      <c r="E37" s="111"/>
      <c r="F37" s="111"/>
      <c r="G37" s="111"/>
      <c r="H37" s="111"/>
      <c r="I37" s="111"/>
      <c r="J37" s="111"/>
    </row>
    <row r="38" spans="3:10" x14ac:dyDescent="0.2">
      <c r="C38" s="111"/>
      <c r="D38" s="111"/>
      <c r="E38" s="111"/>
      <c r="F38" s="111"/>
      <c r="G38" s="111"/>
      <c r="H38" s="111"/>
      <c r="I38" s="111"/>
      <c r="J38" s="111"/>
    </row>
    <row r="39" spans="3:10" x14ac:dyDescent="0.2">
      <c r="C39" s="111"/>
      <c r="D39" s="111"/>
      <c r="E39" s="111"/>
      <c r="F39" s="111"/>
      <c r="G39" s="111"/>
      <c r="H39" s="111"/>
      <c r="I39" s="111"/>
      <c r="J39" s="111"/>
    </row>
    <row r="40" spans="3:10" x14ac:dyDescent="0.2">
      <c r="C40" s="111"/>
      <c r="D40" s="111"/>
      <c r="E40" s="111"/>
      <c r="F40" s="111"/>
      <c r="G40" s="111"/>
      <c r="H40" s="111"/>
      <c r="I40" s="111"/>
      <c r="J40" s="111"/>
    </row>
    <row r="41" spans="3:10" x14ac:dyDescent="0.2">
      <c r="C41" s="111"/>
      <c r="D41" s="111"/>
      <c r="E41" s="111"/>
      <c r="F41" s="111"/>
      <c r="G41" s="111"/>
      <c r="H41" s="111"/>
      <c r="I41" s="111"/>
      <c r="J41" s="111"/>
    </row>
    <row r="42" spans="3:10" x14ac:dyDescent="0.2">
      <c r="C42" s="111"/>
      <c r="D42" s="111"/>
      <c r="E42" s="111"/>
      <c r="F42" s="111"/>
      <c r="G42" s="111"/>
      <c r="H42" s="111"/>
      <c r="I42" s="111"/>
      <c r="J42" s="111"/>
    </row>
    <row r="43" spans="3:10" x14ac:dyDescent="0.2">
      <c r="C43" s="111"/>
      <c r="D43" s="111"/>
      <c r="E43" s="111"/>
      <c r="F43" s="111"/>
      <c r="G43" s="111"/>
      <c r="H43" s="111"/>
      <c r="I43" s="111"/>
      <c r="J43" s="111"/>
    </row>
    <row r="44" spans="3:10" x14ac:dyDescent="0.2">
      <c r="C44" s="111"/>
      <c r="D44" s="111"/>
      <c r="E44" s="111"/>
      <c r="F44" s="111"/>
      <c r="G44" s="111"/>
      <c r="H44" s="111"/>
      <c r="I44" s="111"/>
      <c r="J44" s="111"/>
    </row>
    <row r="45" spans="3:10" x14ac:dyDescent="0.2">
      <c r="C45" s="111"/>
      <c r="D45" s="111"/>
      <c r="E45" s="111"/>
      <c r="F45" s="111"/>
      <c r="G45" s="111"/>
      <c r="H45" s="111"/>
      <c r="I45" s="111"/>
      <c r="J45" s="111"/>
    </row>
    <row r="46" spans="3:10" x14ac:dyDescent="0.2">
      <c r="C46" s="111"/>
      <c r="D46" s="111"/>
      <c r="E46" s="111"/>
      <c r="F46" s="111"/>
      <c r="G46" s="111"/>
      <c r="H46" s="111"/>
      <c r="I46" s="111"/>
      <c r="J46" s="111"/>
    </row>
    <row r="47" spans="3:10" x14ac:dyDescent="0.2">
      <c r="C47" s="111"/>
      <c r="D47" s="111"/>
      <c r="E47" s="111"/>
      <c r="F47" s="111"/>
      <c r="G47" s="111"/>
      <c r="H47" s="111"/>
      <c r="I47" s="111"/>
      <c r="J47" s="111"/>
    </row>
    <row r="48" spans="3:10" x14ac:dyDescent="0.2">
      <c r="C48" s="111"/>
      <c r="D48" s="111"/>
      <c r="E48" s="111"/>
      <c r="F48" s="111"/>
      <c r="G48" s="111"/>
      <c r="H48" s="111"/>
      <c r="I48" s="111"/>
      <c r="J48" s="111"/>
    </row>
    <row r="49" spans="3:10" x14ac:dyDescent="0.2">
      <c r="C49" s="111"/>
      <c r="D49" s="111"/>
      <c r="E49" s="111"/>
      <c r="F49" s="111"/>
      <c r="G49" s="111"/>
      <c r="H49" s="111"/>
      <c r="I49" s="111"/>
      <c r="J49" s="111"/>
    </row>
    <row r="50" spans="3:10" x14ac:dyDescent="0.2">
      <c r="C50" s="111"/>
      <c r="D50" s="111"/>
      <c r="E50" s="111"/>
      <c r="F50" s="111"/>
      <c r="G50" s="111"/>
      <c r="H50" s="111"/>
      <c r="I50" s="111"/>
      <c r="J50" s="111"/>
    </row>
    <row r="51" spans="3:10" x14ac:dyDescent="0.2">
      <c r="C51" s="111"/>
      <c r="D51" s="111"/>
      <c r="E51" s="111"/>
      <c r="F51" s="111"/>
      <c r="G51" s="111"/>
      <c r="H51" s="111"/>
      <c r="I51" s="111"/>
      <c r="J51" s="111"/>
    </row>
    <row r="52" spans="3:10" x14ac:dyDescent="0.2">
      <c r="C52" s="111"/>
      <c r="D52" s="111"/>
      <c r="E52" s="111"/>
      <c r="F52" s="111"/>
      <c r="G52" s="111"/>
      <c r="H52" s="111"/>
      <c r="I52" s="111"/>
      <c r="J52" s="111"/>
    </row>
  </sheetData>
  <sheetProtection password="9C6E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P9"/>
  <sheetViews>
    <sheetView showGridLines="0" zoomScale="80" zoomScaleNormal="80" workbookViewId="0">
      <selection activeCell="C56" sqref="C56"/>
    </sheetView>
  </sheetViews>
  <sheetFormatPr baseColWidth="10" defaultColWidth="11.42578125" defaultRowHeight="12.75" x14ac:dyDescent="0.2"/>
  <cols>
    <col min="1" max="9" width="11.42578125" style="122"/>
    <col min="10" max="11" width="13.28515625" style="122" customWidth="1"/>
    <col min="12" max="16384" width="11.42578125" style="122"/>
  </cols>
  <sheetData>
    <row r="1" spans="1:16" x14ac:dyDescent="0.2">
      <c r="J1" s="425"/>
      <c r="K1" s="435"/>
    </row>
    <row r="2" spans="1:16" x14ac:dyDescent="0.2">
      <c r="J2" s="425" t="s">
        <v>233</v>
      </c>
      <c r="K2" s="435"/>
    </row>
    <row r="4" spans="1:16" ht="19.5" customHeight="1" x14ac:dyDescent="0.2">
      <c r="I4" s="426" t="s">
        <v>0</v>
      </c>
      <c r="J4" s="728" t="str">
        <f>+'B) Reajuste Tarifas y Ocupación'!F5</f>
        <v>(DEPTO./DELEG.)</v>
      </c>
      <c r="K4" s="729"/>
    </row>
    <row r="6" spans="1:16" ht="12.75" customHeight="1" x14ac:dyDescent="0.2">
      <c r="A6" s="434" t="s">
        <v>126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</row>
    <row r="7" spans="1:16" x14ac:dyDescent="0.2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</row>
    <row r="8" spans="1:16" x14ac:dyDescent="0.2">
      <c r="A8" s="123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</row>
    <row r="9" spans="1:16" x14ac:dyDescent="0.2">
      <c r="A9" s="123"/>
      <c r="B9" s="123"/>
      <c r="C9" s="123"/>
      <c r="D9" s="123"/>
      <c r="E9" s="123"/>
      <c r="F9" s="123"/>
      <c r="G9" s="123"/>
      <c r="H9" s="123"/>
      <c r="I9" s="123"/>
    </row>
  </sheetData>
  <mergeCells count="1">
    <mergeCell ref="J4:K4"/>
  </mergeCells>
  <pageMargins left="0.7" right="0.7" top="0.75" bottom="0.75" header="0.3" footer="0.3"/>
  <ignoredErrors>
    <ignoredError sqref="J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4"/>
  <sheetViews>
    <sheetView showGridLines="0" zoomScale="80" zoomScaleNormal="80" workbookViewId="0">
      <selection activeCell="N47" sqref="N47"/>
    </sheetView>
  </sheetViews>
  <sheetFormatPr baseColWidth="10" defaultColWidth="11.42578125" defaultRowHeight="12.75" x14ac:dyDescent="0.2"/>
  <cols>
    <col min="1" max="16384" width="11.42578125" style="1"/>
  </cols>
  <sheetData>
    <row r="1" spans="2:11" x14ac:dyDescent="0.2">
      <c r="H1" s="50"/>
    </row>
    <row r="2" spans="2:11" x14ac:dyDescent="0.2">
      <c r="H2" s="50" t="s">
        <v>85</v>
      </c>
    </row>
    <row r="5" spans="2:11" x14ac:dyDescent="0.2">
      <c r="B5" s="548" t="s">
        <v>191</v>
      </c>
      <c r="C5" s="548"/>
      <c r="D5" s="548"/>
      <c r="E5" s="548"/>
      <c r="F5" s="548"/>
    </row>
    <row r="7" spans="2:11" x14ac:dyDescent="0.2">
      <c r="C7" s="372" t="s">
        <v>176</v>
      </c>
      <c r="D7" s="372"/>
      <c r="E7" s="372"/>
      <c r="F7" s="372"/>
      <c r="G7" s="372"/>
      <c r="H7" s="372"/>
      <c r="I7" s="372"/>
      <c r="J7" s="372"/>
      <c r="K7" s="372"/>
    </row>
    <row r="9" spans="2:11" x14ac:dyDescent="0.2">
      <c r="C9" s="372" t="s">
        <v>177</v>
      </c>
      <c r="D9" s="372"/>
      <c r="E9" s="372"/>
      <c r="F9" s="372"/>
      <c r="G9" s="372"/>
      <c r="H9" s="372"/>
      <c r="I9" s="371"/>
      <c r="J9" s="371"/>
      <c r="K9" s="371"/>
    </row>
    <row r="11" spans="2:11" x14ac:dyDescent="0.2">
      <c r="B11" s="546" t="s">
        <v>192</v>
      </c>
      <c r="C11" s="546"/>
      <c r="D11" s="546"/>
      <c r="E11" s="546"/>
      <c r="F11" s="546"/>
    </row>
    <row r="13" spans="2:11" x14ac:dyDescent="0.2">
      <c r="C13" s="373" t="s">
        <v>178</v>
      </c>
      <c r="D13" s="373"/>
      <c r="E13" s="373"/>
      <c r="F13" s="373"/>
      <c r="G13" s="373"/>
      <c r="H13" s="373"/>
    </row>
    <row r="15" spans="2:11" x14ac:dyDescent="0.2">
      <c r="C15" s="373" t="s">
        <v>179</v>
      </c>
      <c r="D15" s="373"/>
      <c r="E15" s="373"/>
      <c r="F15" s="373"/>
      <c r="G15" s="373"/>
      <c r="H15" s="373"/>
      <c r="I15" s="371"/>
      <c r="J15" s="371"/>
      <c r="K15" s="371"/>
    </row>
    <row r="19" spans="2:16" x14ac:dyDescent="0.2">
      <c r="B19" s="546" t="s">
        <v>193</v>
      </c>
      <c r="C19" s="546"/>
      <c r="D19" s="546"/>
      <c r="E19" s="546"/>
      <c r="F19" s="546"/>
    </row>
    <row r="21" spans="2:16" x14ac:dyDescent="0.2">
      <c r="C21" s="373" t="s">
        <v>181</v>
      </c>
      <c r="D21" s="373"/>
      <c r="E21" s="373"/>
      <c r="F21" s="374"/>
      <c r="G21" s="374"/>
      <c r="H21" s="374"/>
    </row>
    <row r="22" spans="2:16" x14ac:dyDescent="0.2">
      <c r="C22" s="547"/>
      <c r="D22" s="547"/>
      <c r="E22" s="547"/>
      <c r="F22" s="547"/>
      <c r="G22" s="547"/>
      <c r="H22" s="547"/>
      <c r="I22" s="547"/>
      <c r="J22" s="547"/>
      <c r="K22" s="547"/>
    </row>
    <row r="24" spans="2:16" x14ac:dyDescent="0.2">
      <c r="B24" s="546" t="s">
        <v>194</v>
      </c>
      <c r="C24" s="546"/>
      <c r="D24" s="546"/>
      <c r="E24" s="546"/>
      <c r="F24" s="546"/>
    </row>
    <row r="26" spans="2:16" x14ac:dyDescent="0.2">
      <c r="C26" s="375" t="s">
        <v>182</v>
      </c>
      <c r="D26" s="375"/>
      <c r="E26" s="375"/>
      <c r="F26" s="375"/>
      <c r="G26" s="375"/>
      <c r="H26" s="375"/>
      <c r="I26" s="375"/>
      <c r="J26" s="375"/>
    </row>
    <row r="27" spans="2:16" ht="12.75" customHeight="1" x14ac:dyDescent="0.2">
      <c r="C27" s="549" t="s">
        <v>183</v>
      </c>
      <c r="D27" s="549"/>
      <c r="E27" s="549"/>
      <c r="F27" s="549"/>
      <c r="G27" s="549"/>
      <c r="H27" s="549"/>
      <c r="I27" s="549"/>
      <c r="J27" s="549"/>
      <c r="K27" s="549"/>
      <c r="L27" s="549"/>
      <c r="M27" s="549"/>
    </row>
    <row r="28" spans="2:16" ht="12.75" customHeight="1" x14ac:dyDescent="0.2">
      <c r="C28" s="549"/>
      <c r="D28" s="549"/>
      <c r="E28" s="549"/>
      <c r="F28" s="549"/>
      <c r="G28" s="549"/>
      <c r="H28" s="549"/>
      <c r="I28" s="549"/>
      <c r="J28" s="549"/>
      <c r="K28" s="549"/>
      <c r="L28" s="549"/>
      <c r="M28" s="549"/>
    </row>
    <row r="29" spans="2:16" ht="12.75" customHeight="1" x14ac:dyDescent="0.2">
      <c r="C29" s="375" t="s">
        <v>184</v>
      </c>
      <c r="D29" s="375"/>
      <c r="E29" s="375"/>
      <c r="F29" s="375"/>
      <c r="G29" s="375"/>
      <c r="H29" s="375"/>
      <c r="I29" s="375"/>
      <c r="J29" s="375"/>
      <c r="K29" s="375"/>
      <c r="L29" s="375"/>
      <c r="M29" s="375"/>
      <c r="N29" s="374"/>
    </row>
    <row r="30" spans="2:16" ht="12.75" customHeight="1" x14ac:dyDescent="0.2">
      <c r="C30" s="375"/>
      <c r="D30" s="375"/>
      <c r="E30" s="375"/>
      <c r="F30" s="375"/>
      <c r="G30" s="375"/>
      <c r="H30" s="375"/>
      <c r="I30" s="375"/>
      <c r="J30" s="375"/>
      <c r="K30" s="375"/>
      <c r="L30" s="375"/>
      <c r="M30" s="375"/>
      <c r="N30" s="374"/>
    </row>
    <row r="31" spans="2:16" ht="12.75" customHeight="1" x14ac:dyDescent="0.2">
      <c r="C31" s="379" t="s">
        <v>185</v>
      </c>
      <c r="D31" s="376"/>
      <c r="E31" s="376"/>
      <c r="F31" s="378"/>
      <c r="G31" s="376"/>
      <c r="H31" s="376"/>
      <c r="I31" s="376"/>
      <c r="J31" s="376"/>
      <c r="K31" s="376"/>
      <c r="L31" s="376"/>
      <c r="M31" s="376"/>
      <c r="N31" s="374"/>
      <c r="O31" s="374"/>
      <c r="P31" s="374"/>
    </row>
    <row r="32" spans="2:16" ht="12.75" customHeight="1" x14ac:dyDescent="0.2">
      <c r="C32" s="377"/>
      <c r="D32" s="377"/>
      <c r="E32" s="377"/>
      <c r="F32" s="377"/>
      <c r="G32" s="377"/>
      <c r="H32" s="377"/>
      <c r="I32" s="376"/>
      <c r="J32" s="376"/>
      <c r="K32" s="376"/>
      <c r="L32" s="376"/>
      <c r="M32" s="376"/>
      <c r="N32" s="374"/>
    </row>
    <row r="33" spans="2:19" ht="12.75" customHeight="1" x14ac:dyDescent="0.2">
      <c r="C33" s="550" t="s">
        <v>186</v>
      </c>
      <c r="D33" s="550"/>
      <c r="E33" s="550"/>
      <c r="F33" s="550"/>
      <c r="G33" s="550"/>
      <c r="H33" s="550"/>
      <c r="I33" s="550"/>
      <c r="J33" s="550"/>
      <c r="K33" s="550"/>
      <c r="L33" s="550"/>
      <c r="M33" s="550"/>
      <c r="N33" s="374"/>
    </row>
    <row r="34" spans="2:19" ht="12.75" customHeight="1" x14ac:dyDescent="0.2">
      <c r="C34" s="310"/>
      <c r="D34" s="310"/>
      <c r="E34" s="310"/>
      <c r="F34" s="310"/>
      <c r="G34" s="310"/>
      <c r="H34" s="310"/>
      <c r="I34" s="375"/>
      <c r="J34" s="375"/>
      <c r="K34" s="375"/>
      <c r="L34" s="375"/>
      <c r="M34" s="375"/>
      <c r="N34" s="374"/>
    </row>
    <row r="35" spans="2:19" ht="12.75" customHeight="1" x14ac:dyDescent="0.2">
      <c r="C35" s="376" t="s">
        <v>187</v>
      </c>
      <c r="D35" s="376"/>
      <c r="E35" s="376"/>
      <c r="F35" s="376"/>
      <c r="G35" s="376"/>
      <c r="H35" s="376"/>
      <c r="I35" s="376"/>
      <c r="J35" s="376"/>
      <c r="K35" s="376"/>
      <c r="L35" s="376"/>
      <c r="M35" s="376"/>
      <c r="N35" s="374"/>
    </row>
    <row r="36" spans="2:19" ht="12.75" customHeight="1" x14ac:dyDescent="0.2">
      <c r="C36" s="377"/>
      <c r="D36" s="377"/>
      <c r="E36" s="377"/>
      <c r="F36" s="377"/>
      <c r="G36" s="377"/>
      <c r="H36" s="377"/>
      <c r="I36" s="376"/>
      <c r="J36" s="376"/>
      <c r="K36" s="376"/>
      <c r="L36" s="376"/>
      <c r="M36" s="376"/>
      <c r="N36" s="374"/>
    </row>
    <row r="37" spans="2:19" ht="12.75" customHeight="1" x14ac:dyDescent="0.2"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</row>
    <row r="38" spans="2:19" ht="12.75" customHeight="1" x14ac:dyDescent="0.2"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</row>
    <row r="39" spans="2:19" ht="12.75" customHeight="1" x14ac:dyDescent="0.2">
      <c r="B39" s="379" t="s">
        <v>195</v>
      </c>
      <c r="C39" s="375"/>
      <c r="D39" s="203"/>
      <c r="E39" s="203"/>
      <c r="F39" s="203"/>
      <c r="G39" s="203"/>
      <c r="H39" s="203"/>
      <c r="I39" s="203"/>
      <c r="J39" s="203"/>
      <c r="K39" s="203"/>
      <c r="L39" s="203"/>
      <c r="M39" s="203"/>
    </row>
    <row r="40" spans="2:19" x14ac:dyDescent="0.2">
      <c r="O40" s="547"/>
      <c r="P40" s="547"/>
      <c r="Q40" s="547"/>
      <c r="R40" s="547"/>
      <c r="S40" s="547"/>
    </row>
    <row r="41" spans="2:19" x14ac:dyDescent="0.2">
      <c r="C41" s="551" t="s">
        <v>188</v>
      </c>
      <c r="D41" s="551"/>
      <c r="E41" s="551"/>
      <c r="F41" s="551"/>
    </row>
    <row r="42" spans="2:19" x14ac:dyDescent="0.2">
      <c r="C42" s="547"/>
      <c r="D42" s="547"/>
      <c r="E42" s="547"/>
      <c r="F42" s="547"/>
      <c r="G42" s="547"/>
      <c r="H42" s="547"/>
      <c r="I42" s="547"/>
      <c r="J42" s="547"/>
    </row>
    <row r="44" spans="2:19" x14ac:dyDescent="0.2">
      <c r="B44" s="546" t="s">
        <v>196</v>
      </c>
      <c r="C44" s="546"/>
      <c r="D44" s="546"/>
      <c r="E44" s="546"/>
      <c r="F44" s="546"/>
    </row>
    <row r="46" spans="2:19" x14ac:dyDescent="0.2">
      <c r="C46" s="380" t="s">
        <v>189</v>
      </c>
      <c r="D46" s="380"/>
      <c r="E46" s="380"/>
      <c r="F46" s="380"/>
      <c r="G46" s="380"/>
      <c r="H46" s="380"/>
      <c r="I46" s="380"/>
      <c r="J46" s="380"/>
      <c r="K46" s="381"/>
      <c r="L46" s="381"/>
      <c r="M46" s="381"/>
    </row>
    <row r="50" spans="2:13" x14ac:dyDescent="0.2">
      <c r="B50" s="546" t="s">
        <v>197</v>
      </c>
      <c r="C50" s="546"/>
      <c r="D50" s="546"/>
      <c r="E50" s="546"/>
      <c r="F50" s="546"/>
    </row>
    <row r="52" spans="2:13" x14ac:dyDescent="0.2">
      <c r="C52" s="375" t="s">
        <v>190</v>
      </c>
      <c r="D52" s="375"/>
      <c r="E52" s="375"/>
      <c r="F52" s="375"/>
      <c r="G52" s="374"/>
      <c r="H52" s="374"/>
      <c r="I52" s="374"/>
      <c r="J52" s="374"/>
      <c r="K52" s="374"/>
      <c r="L52" s="374"/>
      <c r="M52" s="374"/>
    </row>
    <row r="54" spans="2:13" x14ac:dyDescent="0.2">
      <c r="B54" s="374" t="s">
        <v>198</v>
      </c>
      <c r="C54" s="374"/>
    </row>
  </sheetData>
  <sheetProtection password="9C6E" sheet="1" objects="1" scenarios="1"/>
  <mergeCells count="12">
    <mergeCell ref="B50:F50"/>
    <mergeCell ref="C42:J42"/>
    <mergeCell ref="B44:F44"/>
    <mergeCell ref="C27:M28"/>
    <mergeCell ref="C33:M33"/>
    <mergeCell ref="C41:F41"/>
    <mergeCell ref="B11:F11"/>
    <mergeCell ref="O40:S40"/>
    <mergeCell ref="B19:F19"/>
    <mergeCell ref="B24:F24"/>
    <mergeCell ref="B5:F5"/>
    <mergeCell ref="C22:K22"/>
  </mergeCells>
  <hyperlinks>
    <hyperlink ref="B5:F5" location="'A) Resumen Ingresos y Egresos'!Área_de_impresión" display="A) Resumen Ingresos y Egresos"/>
    <hyperlink ref="B11:F11" location="'B) Reajuste Tarifas y Ocupación'!A1" display="B) Reajuste Tarifas y Ocupación"/>
    <hyperlink ref="C7:F7" location="'A) Resumen Ingresos y Egresos'!A6" display="TABLA 1: RESUMEN DE INGRESOS Y EGRESOS DE CENTROS DE BENEFICIOS"/>
    <hyperlink ref="C9:F9" location="'A) Resumen Ingresos y Egresos'!A22" display="TABLA 2: DETALLE DE INGRESOS POR PRESTACIÓN Y SEGMENTO"/>
    <hyperlink ref="C13:F13" location="'B) Reajuste Tarifas y Ocupación'!A8" display="TABLA 3: REAJUSTE DE TARIFAS POR PRESTACIÓN Y SEGMENTO"/>
    <hyperlink ref="C15:H15" location="'B) Reajuste Tarifas y Ocupación'!A32" display="TABLA 4: METAS DE OCUPACIÓN POR PRESTACIÓN Y SEGMENTO"/>
    <hyperlink ref="B19:F19" location="'C) Costos Directos'!Área_de_impresión" display="C) Costos Directos"/>
    <hyperlink ref="C21:E21" location="'C) Costos Directos'!Área_de_impresión" display="TABLA 5: COSTOS DIRECTOS DE CENTROS DE BENEFICIOS"/>
    <hyperlink ref="C21:H21" location="'C) Costos Directos'!Área_de_impresión" display="TABLA 5: COSTOS DIRECTOS DE CENTROS DE BENEFICIOS"/>
    <hyperlink ref="C21" location="'C) Costos Directos'!A8" display="TABLA 5: COSTOS DIRECTOS DE CENTROS DE BENEFICIOS"/>
    <hyperlink ref="B24:F24" location="'D) Costos Indirectos'!A1" display="D) Costos Indirectos"/>
    <hyperlink ref="C26:J26" location="'D) Costos Indirectos'!A9" display="TABLA 6: REMUNERACIONES DEL PERSONAL LEY 18.712 ADMINISTRACION CENTRAL Y APOYO ADMINISTRATIVO ASISTENCIA EDUCACIONAL"/>
    <hyperlink ref="C27:M28" location="'D) Costos Indirectos'!M9" display="TABLA 7: DISTRIBUCION COSTOS REMUNERACIONES ADMINISTRACION CENTRAL Y APOYO ADMINISTRATIVO A. EDUCACIONAL"/>
    <hyperlink ref="C29:N29" location="'D) Costos Indirectos'!U9" display="TABLA 8: COSTOS DE OPERACION ADMINISTRACIÓN CENTRAL Y  APOYO ADMINISTRATIVO ASISTENCIA EDUCACIONAL"/>
    <hyperlink ref="C31:M31" location="'D) Costos Indirectos'!Z9" display="TABLA 9: RESUMEN DISTRIBUCION COSTOS REMUNERACIONES ADMINISTRACION CENTRAL Y APOYO ADMINISTRATIVO A. EDUCACIONAL"/>
    <hyperlink ref="C33:M33" location="'D) Costos Indirectos'!AG9" display="TABLA 10: RESUMEN DISTRIBUCION COSTOS OPERACIÓN ADMINISTRACION CENTRAL  Y APOYO ADMINISTRATIVO A. EDUCACIONAL"/>
    <hyperlink ref="C35:N35" location="'D) Costos Indirectos'!AN9" display="'D) Costos Indirectos'!AN9"/>
    <hyperlink ref="B39:C39" location="'E) Resumen Tarifado '!A1" display="E) Resumen Tarifado"/>
    <hyperlink ref="B44:F44" location="'F) Remuneraciones'!A1" display="F) Remuneraciones"/>
    <hyperlink ref="B50:F50" location="'G) Comparación Mercado'!A1" display="G) Comparación Mercado"/>
    <hyperlink ref="B54:C54" location="'H) Detalle Datos'!A1" display="H) Detalle Gastos"/>
    <hyperlink ref="C41:F41" location="'E) Resumen Tarifado '!A6" display="TABLA 12: RESUMEN DE TARIFADO"/>
    <hyperlink ref="C46:M46" location="'F) Remuneraciones'!B7" display="TABLA 13: REMUNERACIONES DEL PERSONAL LEY 18.712 DE CENTROS DE BENEFICIOS"/>
    <hyperlink ref="C52:M52" location="'G) Comparación Mercado'!A12" display="TABLA 14: COMPARACIÓN TARIFAS CON PRECIOS DE MERCADO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IM38"/>
  <sheetViews>
    <sheetView showGridLines="0" tabSelected="1" zoomScale="80" zoomScaleNormal="80" workbookViewId="0">
      <selection activeCell="L24" sqref="L24"/>
    </sheetView>
  </sheetViews>
  <sheetFormatPr baseColWidth="10" defaultColWidth="11.42578125" defaultRowHeight="12.75" x14ac:dyDescent="0.2"/>
  <cols>
    <col min="1" max="1" width="37.140625" style="4" customWidth="1"/>
    <col min="2" max="2" width="21.42578125" style="4" customWidth="1"/>
    <col min="3" max="3" width="20.85546875" style="4" bestFit="1" customWidth="1"/>
    <col min="4" max="4" width="19.28515625" style="4" customWidth="1"/>
    <col min="5" max="6" width="18.85546875" style="4" customWidth="1"/>
    <col min="7" max="7" width="18" style="4" customWidth="1"/>
    <col min="8" max="8" width="18.28515625" style="4" customWidth="1"/>
    <col min="9" max="9" width="18.140625" style="4" bestFit="1" customWidth="1"/>
    <col min="10" max="10" width="18.7109375" style="4" bestFit="1" customWidth="1"/>
    <col min="11" max="11" width="18.7109375" style="4" customWidth="1"/>
    <col min="12" max="12" width="16.42578125" style="4" bestFit="1" customWidth="1"/>
    <col min="13" max="13" width="17.5703125" style="4" customWidth="1"/>
    <col min="14" max="14" width="17.28515625" style="4" customWidth="1"/>
    <col min="15" max="15" width="16.85546875" style="4" customWidth="1"/>
    <col min="16" max="16" width="14.85546875" style="4" customWidth="1"/>
    <col min="17" max="17" width="16.42578125" style="4" bestFit="1" customWidth="1"/>
    <col min="18" max="18" width="15.85546875" style="4" customWidth="1"/>
    <col min="19" max="16384" width="11.42578125" style="4"/>
  </cols>
  <sheetData>
    <row r="1" spans="1:247" s="6" customFormat="1" x14ac:dyDescent="0.2">
      <c r="A1" s="5"/>
      <c r="C1" s="7"/>
      <c r="D1" s="7"/>
      <c r="E1" s="50" t="s">
        <v>234</v>
      </c>
      <c r="F1" s="50"/>
      <c r="G1" s="7"/>
      <c r="H1" s="7"/>
      <c r="IL1" s="4"/>
      <c r="IM1" s="4"/>
    </row>
    <row r="2" spans="1:247" s="6" customFormat="1" x14ac:dyDescent="0.2">
      <c r="A2" s="8"/>
      <c r="C2" s="7"/>
      <c r="D2" s="7"/>
      <c r="E2" s="50" t="s">
        <v>227</v>
      </c>
      <c r="F2" s="50"/>
      <c r="G2" s="7"/>
      <c r="H2" s="7"/>
      <c r="L2" s="7"/>
      <c r="M2" s="7"/>
      <c r="IL2" s="4"/>
      <c r="IM2" s="4"/>
    </row>
    <row r="3" spans="1:247" s="6" customFormat="1" x14ac:dyDescent="0.2">
      <c r="A3" s="4"/>
      <c r="IL3" s="4"/>
      <c r="IM3" s="4"/>
    </row>
    <row r="4" spans="1:247" s="6" customFormat="1" ht="18.75" customHeight="1" x14ac:dyDescent="0.2">
      <c r="A4" s="26"/>
      <c r="B4" s="27"/>
      <c r="C4" s="564" t="s">
        <v>0</v>
      </c>
      <c r="D4" s="564"/>
      <c r="E4" s="565" t="s">
        <v>172</v>
      </c>
      <c r="F4" s="566"/>
      <c r="G4" s="567"/>
      <c r="L4" s="3"/>
      <c r="IC4" s="4"/>
      <c r="ID4" s="4"/>
      <c r="IE4" s="4"/>
      <c r="IF4" s="4"/>
      <c r="IG4" s="4"/>
      <c r="IH4" s="4"/>
    </row>
    <row r="5" spans="1:247" s="6" customFormat="1" x14ac:dyDescent="0.2">
      <c r="A5" s="4"/>
      <c r="B5" s="4"/>
      <c r="C5" s="4"/>
      <c r="D5" s="4"/>
      <c r="E5" s="4"/>
      <c r="F5" s="4"/>
      <c r="G5" s="9"/>
      <c r="H5" s="382"/>
      <c r="I5" s="7"/>
      <c r="J5" s="7"/>
      <c r="K5" s="7"/>
      <c r="L5" s="3"/>
      <c r="IC5" s="4"/>
      <c r="ID5" s="4"/>
      <c r="IE5" s="4"/>
      <c r="IF5" s="4"/>
      <c r="IG5" s="4"/>
      <c r="IH5" s="4"/>
    </row>
    <row r="6" spans="1:247" s="6" customFormat="1" ht="15.75" x14ac:dyDescent="0.2">
      <c r="A6" s="576" t="s">
        <v>176</v>
      </c>
      <c r="B6" s="576"/>
      <c r="C6" s="576"/>
      <c r="D6" s="576"/>
      <c r="E6" s="4"/>
      <c r="F6" s="4"/>
      <c r="G6" s="9"/>
      <c r="H6" s="382"/>
      <c r="I6" s="7"/>
      <c r="J6" s="7"/>
      <c r="K6" s="7"/>
      <c r="L6" s="3"/>
      <c r="IC6" s="4"/>
      <c r="ID6" s="4"/>
      <c r="IE6" s="4"/>
      <c r="IF6" s="4"/>
      <c r="IG6" s="4"/>
      <c r="IH6" s="4"/>
    </row>
    <row r="7" spans="1:247" x14ac:dyDescent="0.2">
      <c r="B7" s="61"/>
      <c r="C7" s="61"/>
      <c r="E7" s="60"/>
      <c r="F7" s="61"/>
      <c r="G7" s="61"/>
      <c r="H7" s="61"/>
      <c r="I7" s="61"/>
      <c r="M7" s="69"/>
    </row>
    <row r="8" spans="1:247" ht="39" customHeight="1" x14ac:dyDescent="0.2">
      <c r="A8" s="11" t="s">
        <v>116</v>
      </c>
      <c r="B8" s="87" t="str">
        <f>+N19</f>
        <v>Ingreso por Matrícula</v>
      </c>
      <c r="C8" s="88" t="str">
        <f>+O19</f>
        <v>Ingreso por Mensualidad</v>
      </c>
      <c r="D8" s="89" t="s">
        <v>130</v>
      </c>
      <c r="E8" s="90" t="s">
        <v>83</v>
      </c>
      <c r="F8" s="53" t="s">
        <v>80</v>
      </c>
      <c r="G8" s="54" t="s">
        <v>81</v>
      </c>
      <c r="H8" s="55" t="s">
        <v>109</v>
      </c>
      <c r="I8" s="12" t="s">
        <v>115</v>
      </c>
      <c r="L8" s="92" t="s">
        <v>114</v>
      </c>
      <c r="N8" s="161"/>
    </row>
    <row r="9" spans="1:247" x14ac:dyDescent="0.2">
      <c r="A9" s="81" t="str">
        <f>+'B) Reajuste Tarifas y Ocupación'!A12</f>
        <v>Jardín Infantil Tortuguita Marina</v>
      </c>
      <c r="B9" s="93">
        <f>+N27</f>
        <v>0</v>
      </c>
      <c r="C9" s="102">
        <f>+O27</f>
        <v>0</v>
      </c>
      <c r="D9" s="104">
        <f>+P27</f>
        <v>0</v>
      </c>
      <c r="E9" s="95">
        <f>+B9+D9+C9</f>
        <v>0</v>
      </c>
      <c r="F9" s="56">
        <f>+'C) Costos Directos'!H75</f>
        <v>1276542.2779999999</v>
      </c>
      <c r="G9" s="57">
        <f>+'D) Costos Indirectos'!$AP$15*(F9/$F$12)</f>
        <v>2009201.058</v>
      </c>
      <c r="H9" s="59">
        <f>+F9+G9</f>
        <v>3285743.3360000001</v>
      </c>
      <c r="I9" s="103">
        <f>E9-H9</f>
        <v>-3285743.3360000001</v>
      </c>
      <c r="L9" s="119">
        <f>+G9/$G$12</f>
        <v>1</v>
      </c>
      <c r="N9" s="162"/>
    </row>
    <row r="10" spans="1:247" x14ac:dyDescent="0.2">
      <c r="A10" s="81" t="s">
        <v>245</v>
      </c>
      <c r="B10" s="94">
        <f>+N30+N36</f>
        <v>0</v>
      </c>
      <c r="C10" s="94">
        <f>+O30+O36</f>
        <v>0</v>
      </c>
      <c r="D10" s="94">
        <f>+P30+P36</f>
        <v>0</v>
      </c>
      <c r="E10" s="95">
        <f>+B10+D10+C10</f>
        <v>0</v>
      </c>
      <c r="F10" s="58">
        <f>+'C) Costos Directos'!H141</f>
        <v>0</v>
      </c>
      <c r="G10" s="57">
        <f>+'D) Costos Indirectos'!$AP$15*(F10/$F$12)</f>
        <v>0</v>
      </c>
      <c r="H10" s="59">
        <f>+F10+G10</f>
        <v>0</v>
      </c>
      <c r="I10" s="103">
        <f t="shared" ref="I10:I11" si="0">E10-H10</f>
        <v>0</v>
      </c>
      <c r="L10" s="119">
        <f>+G10/$G$12</f>
        <v>0</v>
      </c>
      <c r="N10" s="120"/>
      <c r="O10" s="436"/>
    </row>
    <row r="11" spans="1:247" x14ac:dyDescent="0.2">
      <c r="A11" s="81" t="s">
        <v>246</v>
      </c>
      <c r="B11" s="159">
        <f>+N33</f>
        <v>0</v>
      </c>
      <c r="C11" s="159">
        <f t="shared" ref="C11:D11" si="1">+O33</f>
        <v>0</v>
      </c>
      <c r="D11" s="159">
        <f t="shared" si="1"/>
        <v>0</v>
      </c>
      <c r="E11" s="160">
        <f>+B11+D11+C11</f>
        <v>0</v>
      </c>
      <c r="F11" s="58">
        <f>+'C) Costos Directos'!H207</f>
        <v>0</v>
      </c>
      <c r="G11" s="57">
        <f>+'D) Costos Indirectos'!$AP$15*(F11/$F$12)</f>
        <v>0</v>
      </c>
      <c r="H11" s="59">
        <f t="shared" ref="H11" si="2">+F11+G11</f>
        <v>0</v>
      </c>
      <c r="I11" s="103">
        <f t="shared" si="0"/>
        <v>0</v>
      </c>
      <c r="L11" s="119">
        <f>+G11/$G$12</f>
        <v>0</v>
      </c>
      <c r="N11" s="120"/>
      <c r="O11" s="436"/>
    </row>
    <row r="12" spans="1:247" s="6" customFormat="1" ht="15" x14ac:dyDescent="0.2">
      <c r="A12" s="13" t="s">
        <v>1</v>
      </c>
      <c r="B12" s="107">
        <f t="shared" ref="B12:I12" si="3">SUM(B9:B11)</f>
        <v>0</v>
      </c>
      <c r="C12" s="107">
        <f t="shared" si="3"/>
        <v>0</v>
      </c>
      <c r="D12" s="107">
        <f t="shared" si="3"/>
        <v>0</v>
      </c>
      <c r="E12" s="108">
        <f t="shared" si="3"/>
        <v>0</v>
      </c>
      <c r="F12" s="107">
        <f t="shared" si="3"/>
        <v>1276542.2779999999</v>
      </c>
      <c r="G12" s="107">
        <f t="shared" si="3"/>
        <v>2009201.058</v>
      </c>
      <c r="H12" s="107">
        <f t="shared" si="3"/>
        <v>3285743.3360000001</v>
      </c>
      <c r="I12" s="107">
        <f t="shared" si="3"/>
        <v>-3285743.3360000001</v>
      </c>
      <c r="L12" s="121">
        <f>SUM(L9:L11)</f>
        <v>1</v>
      </c>
      <c r="N12" s="69"/>
      <c r="O12" s="436"/>
      <c r="IB12" s="4"/>
      <c r="IC12" s="4"/>
      <c r="ID12" s="4"/>
      <c r="IE12" s="4"/>
      <c r="IF12" s="4"/>
      <c r="IG12" s="4"/>
      <c r="IH12" s="4"/>
    </row>
    <row r="13" spans="1:247" s="6" customFormat="1" ht="15.75" customHeight="1" x14ac:dyDescent="0.2">
      <c r="A13" s="14"/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IB13" s="4"/>
      <c r="IC13" s="4"/>
      <c r="ID13" s="4"/>
      <c r="IE13" s="4"/>
      <c r="IF13" s="4"/>
      <c r="IG13" s="4"/>
      <c r="IH13" s="4"/>
    </row>
    <row r="14" spans="1:247" s="6" customFormat="1" ht="15.75" customHeight="1" x14ac:dyDescent="0.2">
      <c r="A14" s="14"/>
      <c r="B14" s="14"/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437"/>
      <c r="IB14" s="4"/>
      <c r="IC14" s="4"/>
      <c r="ID14" s="4"/>
      <c r="IE14" s="4"/>
      <c r="IF14" s="4"/>
      <c r="IG14" s="4"/>
      <c r="IH14" s="4"/>
    </row>
    <row r="15" spans="1:247" s="6" customFormat="1" ht="15.75" customHeight="1" x14ac:dyDescent="0.2">
      <c r="A15" s="14"/>
      <c r="B15" s="14"/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IB15" s="4"/>
      <c r="IC15" s="4"/>
      <c r="ID15" s="4"/>
      <c r="IE15" s="4"/>
      <c r="IF15" s="4"/>
      <c r="IG15" s="4"/>
      <c r="IH15" s="4"/>
    </row>
    <row r="16" spans="1:247" s="6" customFormat="1" ht="15.75" customHeight="1" x14ac:dyDescent="0.2">
      <c r="A16" s="14"/>
      <c r="B16" s="14"/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IB16" s="4"/>
      <c r="IC16" s="4"/>
      <c r="ID16" s="4"/>
      <c r="IE16" s="4"/>
      <c r="IF16" s="4"/>
      <c r="IG16" s="4"/>
      <c r="IH16" s="4"/>
    </row>
    <row r="17" spans="1:247" s="6" customFormat="1" ht="15.75" customHeight="1" x14ac:dyDescent="0.2">
      <c r="A17" s="576" t="s">
        <v>177</v>
      </c>
      <c r="B17" s="576"/>
      <c r="C17" s="576"/>
      <c r="D17" s="576"/>
      <c r="E17" s="15"/>
      <c r="F17" s="15"/>
      <c r="G17" s="15"/>
      <c r="H17" s="15"/>
      <c r="I17" s="15"/>
      <c r="J17" s="15"/>
      <c r="K17" s="15"/>
      <c r="L17" s="15"/>
      <c r="M17" s="15"/>
      <c r="N17" s="15"/>
      <c r="IB17" s="4"/>
      <c r="IC17" s="4"/>
      <c r="ID17" s="4"/>
      <c r="IE17" s="4"/>
      <c r="IF17" s="4"/>
      <c r="IG17" s="4"/>
      <c r="IH17" s="4"/>
    </row>
    <row r="18" spans="1:247" s="17" customFormat="1" ht="13.5" thickBot="1" x14ac:dyDescent="0.25">
      <c r="B18" s="61"/>
      <c r="C18" s="61"/>
      <c r="D18" s="61"/>
      <c r="E18" s="61"/>
      <c r="F18" s="61"/>
      <c r="G18" s="61"/>
      <c r="H18" s="61"/>
      <c r="I18" s="16"/>
      <c r="J18" s="16"/>
      <c r="K18" s="16"/>
      <c r="L18" s="3"/>
      <c r="M18" s="3"/>
      <c r="O18" s="18"/>
      <c r="P18" s="18"/>
      <c r="IL18" s="10"/>
      <c r="IM18" s="10"/>
    </row>
    <row r="19" spans="1:247" s="19" customFormat="1" ht="15.75" customHeight="1" x14ac:dyDescent="0.2">
      <c r="A19" s="577" t="s">
        <v>116</v>
      </c>
      <c r="B19" s="579" t="s">
        <v>5</v>
      </c>
      <c r="C19" s="568" t="s">
        <v>2</v>
      </c>
      <c r="D19" s="570" t="s">
        <v>159</v>
      </c>
      <c r="E19" s="571"/>
      <c r="F19" s="571"/>
      <c r="G19" s="571"/>
      <c r="H19" s="572"/>
      <c r="I19" s="584" t="s">
        <v>160</v>
      </c>
      <c r="J19" s="585"/>
      <c r="K19" s="585"/>
      <c r="L19" s="585"/>
      <c r="M19" s="586"/>
      <c r="N19" s="555" t="s">
        <v>91</v>
      </c>
      <c r="O19" s="557" t="s">
        <v>92</v>
      </c>
      <c r="P19" s="552" t="s">
        <v>130</v>
      </c>
      <c r="Q19" s="559" t="s">
        <v>108</v>
      </c>
    </row>
    <row r="20" spans="1:247" s="19" customFormat="1" ht="38.25" x14ac:dyDescent="0.2">
      <c r="A20" s="578"/>
      <c r="B20" s="580"/>
      <c r="C20" s="569"/>
      <c r="D20" s="471" t="s">
        <v>88</v>
      </c>
      <c r="E20" s="472" t="s">
        <v>155</v>
      </c>
      <c r="F20" s="472" t="s">
        <v>156</v>
      </c>
      <c r="G20" s="472" t="s">
        <v>89</v>
      </c>
      <c r="H20" s="473" t="s">
        <v>90</v>
      </c>
      <c r="I20" s="471" t="s">
        <v>88</v>
      </c>
      <c r="J20" s="472" t="s">
        <v>155</v>
      </c>
      <c r="K20" s="472" t="s">
        <v>156</v>
      </c>
      <c r="L20" s="472" t="s">
        <v>89</v>
      </c>
      <c r="M20" s="473" t="s">
        <v>90</v>
      </c>
      <c r="N20" s="556"/>
      <c r="O20" s="558"/>
      <c r="P20" s="553"/>
      <c r="Q20" s="560"/>
    </row>
    <row r="21" spans="1:247" ht="12.75" customHeight="1" x14ac:dyDescent="0.2">
      <c r="A21" s="589" t="str">
        <f>+'B) Reajuste Tarifas y Ocupación'!A12</f>
        <v>Jardín Infantil Tortuguita Marina</v>
      </c>
      <c r="B21" s="573" t="str">
        <f>+'B) Reajuste Tarifas y Ocupación'!B12</f>
        <v>Media jornada</v>
      </c>
      <c r="C21" s="481" t="s">
        <v>162</v>
      </c>
      <c r="D21" s="485">
        <f t="shared" ref="D21:F22" si="4">+I21</f>
        <v>56500</v>
      </c>
      <c r="E21" s="486">
        <f t="shared" si="4"/>
        <v>64400</v>
      </c>
      <c r="F21" s="486">
        <f t="shared" si="4"/>
        <v>67800</v>
      </c>
      <c r="G21" s="486">
        <f t="shared" ref="G21:H22" si="5">+L21</f>
        <v>77200</v>
      </c>
      <c r="H21" s="487">
        <f t="shared" si="5"/>
        <v>98300</v>
      </c>
      <c r="I21" s="509">
        <f>+'B) Reajuste Tarifas y Ocupación'!M12</f>
        <v>56500</v>
      </c>
      <c r="J21" s="486">
        <f>+'B) Reajuste Tarifas y Ocupación'!N12</f>
        <v>64400</v>
      </c>
      <c r="K21" s="486">
        <f>+'B) Reajuste Tarifas y Ocupación'!O12</f>
        <v>67800</v>
      </c>
      <c r="L21" s="486">
        <f>+'B) Reajuste Tarifas y Ocupación'!P12</f>
        <v>77200</v>
      </c>
      <c r="M21" s="510">
        <f>+'B) Reajuste Tarifas y Ocupación'!Q12</f>
        <v>98300</v>
      </c>
      <c r="N21" s="522"/>
      <c r="O21" s="523"/>
      <c r="P21" s="524">
        <f>+'B) Reajuste Tarifas y Ocupación'!C12</f>
        <v>54600</v>
      </c>
      <c r="Q21" s="561"/>
    </row>
    <row r="22" spans="1:247" x14ac:dyDescent="0.2">
      <c r="A22" s="590"/>
      <c r="B22" s="574"/>
      <c r="C22" s="481" t="s">
        <v>7</v>
      </c>
      <c r="D22" s="488">
        <f t="shared" si="4"/>
        <v>0</v>
      </c>
      <c r="E22" s="489">
        <f t="shared" si="4"/>
        <v>0</v>
      </c>
      <c r="F22" s="489">
        <f t="shared" si="4"/>
        <v>0</v>
      </c>
      <c r="G22" s="489">
        <f t="shared" si="5"/>
        <v>0</v>
      </c>
      <c r="H22" s="490">
        <f t="shared" si="5"/>
        <v>0</v>
      </c>
      <c r="I22" s="488">
        <f>+'B) Reajuste Tarifas y Ocupación'!C28</f>
        <v>0</v>
      </c>
      <c r="J22" s="511">
        <f>+'B) Reajuste Tarifas y Ocupación'!D28</f>
        <v>0</v>
      </c>
      <c r="K22" s="511">
        <f>+'B) Reajuste Tarifas y Ocupación'!E28</f>
        <v>0</v>
      </c>
      <c r="L22" s="511">
        <f>+'B) Reajuste Tarifas y Ocupación'!F28</f>
        <v>0</v>
      </c>
      <c r="M22" s="490">
        <f>+'B) Reajuste Tarifas y Ocupación'!G28</f>
        <v>0</v>
      </c>
      <c r="N22" s="525"/>
      <c r="O22" s="526"/>
      <c r="P22" s="527">
        <v>0</v>
      </c>
      <c r="Q22" s="562"/>
    </row>
    <row r="23" spans="1:247" x14ac:dyDescent="0.2">
      <c r="A23" s="590"/>
      <c r="B23" s="575"/>
      <c r="C23" s="482" t="s">
        <v>9</v>
      </c>
      <c r="D23" s="491">
        <f>D22*D21</f>
        <v>0</v>
      </c>
      <c r="E23" s="492">
        <f>E22*E21</f>
        <v>0</v>
      </c>
      <c r="F23" s="492">
        <f t="shared" ref="F23" si="6">F22*F21</f>
        <v>0</v>
      </c>
      <c r="G23" s="492">
        <f t="shared" ref="G23:H23" si="7">G22*G21</f>
        <v>0</v>
      </c>
      <c r="H23" s="493">
        <f t="shared" si="7"/>
        <v>0</v>
      </c>
      <c r="I23" s="512">
        <f>I22*I21*10</f>
        <v>0</v>
      </c>
      <c r="J23" s="492">
        <f t="shared" ref="J23:M23" si="8">J22*J21*10</f>
        <v>0</v>
      </c>
      <c r="K23" s="492">
        <f t="shared" ref="K23" si="9">K22*K21*10</f>
        <v>0</v>
      </c>
      <c r="L23" s="492">
        <f t="shared" si="8"/>
        <v>0</v>
      </c>
      <c r="M23" s="513">
        <f t="shared" si="8"/>
        <v>0</v>
      </c>
      <c r="N23" s="528">
        <f>SUM(D23:H23)</f>
        <v>0</v>
      </c>
      <c r="O23" s="529">
        <f>SUM(I23:M23)</f>
        <v>0</v>
      </c>
      <c r="P23" s="504">
        <f>P22*P21</f>
        <v>0</v>
      </c>
      <c r="Q23" s="530">
        <f>N23+O23+P23</f>
        <v>0</v>
      </c>
    </row>
    <row r="24" spans="1:247" x14ac:dyDescent="0.2">
      <c r="A24" s="590"/>
      <c r="B24" s="573" t="str">
        <f>+'B) Reajuste Tarifas y Ocupación'!B13</f>
        <v xml:space="preserve">Doble Jornada </v>
      </c>
      <c r="C24" s="481" t="s">
        <v>162</v>
      </c>
      <c r="D24" s="485">
        <f t="shared" ref="D24:F25" si="10">+I24</f>
        <v>0</v>
      </c>
      <c r="E24" s="486">
        <f t="shared" si="10"/>
        <v>0</v>
      </c>
      <c r="F24" s="486">
        <f t="shared" si="10"/>
        <v>0</v>
      </c>
      <c r="G24" s="486">
        <f t="shared" ref="G24:H25" si="11">+L24</f>
        <v>0</v>
      </c>
      <c r="H24" s="487">
        <f t="shared" si="11"/>
        <v>0</v>
      </c>
      <c r="I24" s="156">
        <f>+'B) Reajuste Tarifas y Ocupación'!M13</f>
        <v>0</v>
      </c>
      <c r="J24" s="70">
        <f>+'B) Reajuste Tarifas y Ocupación'!N13</f>
        <v>0</v>
      </c>
      <c r="K24" s="70">
        <f>+'B) Reajuste Tarifas y Ocupación'!O13</f>
        <v>0</v>
      </c>
      <c r="L24" s="70">
        <f>+'B) Reajuste Tarifas y Ocupación'!P13</f>
        <v>0</v>
      </c>
      <c r="M24" s="514">
        <f>+'B) Reajuste Tarifas y Ocupación'!Q13</f>
        <v>0</v>
      </c>
      <c r="N24" s="531"/>
      <c r="O24" s="532"/>
      <c r="P24" s="524">
        <f>+'B) Reajuste Tarifas y Ocupación'!C13</f>
        <v>0</v>
      </c>
      <c r="Q24" s="563"/>
    </row>
    <row r="25" spans="1:247" x14ac:dyDescent="0.2">
      <c r="A25" s="590"/>
      <c r="B25" s="574"/>
      <c r="C25" s="481" t="s">
        <v>7</v>
      </c>
      <c r="D25" s="488">
        <f t="shared" si="10"/>
        <v>0</v>
      </c>
      <c r="E25" s="489">
        <f t="shared" si="10"/>
        <v>0</v>
      </c>
      <c r="F25" s="489">
        <f t="shared" si="10"/>
        <v>0</v>
      </c>
      <c r="G25" s="489">
        <f t="shared" si="11"/>
        <v>0</v>
      </c>
      <c r="H25" s="490">
        <f t="shared" si="11"/>
        <v>0</v>
      </c>
      <c r="I25" s="515">
        <f>+'B) Reajuste Tarifas y Ocupación'!C29</f>
        <v>0</v>
      </c>
      <c r="J25" s="489">
        <f>+'B) Reajuste Tarifas y Ocupación'!D29</f>
        <v>0</v>
      </c>
      <c r="K25" s="489">
        <f>+'B) Reajuste Tarifas y Ocupación'!E29</f>
        <v>0</v>
      </c>
      <c r="L25" s="489">
        <f>+'B) Reajuste Tarifas y Ocupación'!F29</f>
        <v>0</v>
      </c>
      <c r="M25" s="516">
        <f>+'B) Reajuste Tarifas y Ocupación'!G29</f>
        <v>0</v>
      </c>
      <c r="N25" s="522"/>
      <c r="O25" s="523"/>
      <c r="P25" s="527">
        <v>0</v>
      </c>
      <c r="Q25" s="561"/>
    </row>
    <row r="26" spans="1:247" x14ac:dyDescent="0.2">
      <c r="A26" s="590"/>
      <c r="B26" s="575"/>
      <c r="C26" s="482" t="s">
        <v>9</v>
      </c>
      <c r="D26" s="491">
        <f t="shared" ref="D26:H26" si="12">D25*D24</f>
        <v>0</v>
      </c>
      <c r="E26" s="492">
        <f t="shared" si="12"/>
        <v>0</v>
      </c>
      <c r="F26" s="492">
        <f t="shared" ref="F26" si="13">F25*F24</f>
        <v>0</v>
      </c>
      <c r="G26" s="492">
        <f t="shared" si="12"/>
        <v>0</v>
      </c>
      <c r="H26" s="493">
        <f t="shared" si="12"/>
        <v>0</v>
      </c>
      <c r="I26" s="512">
        <f t="shared" ref="I26:M26" si="14">I25*I24*10</f>
        <v>0</v>
      </c>
      <c r="J26" s="492">
        <f t="shared" si="14"/>
        <v>0</v>
      </c>
      <c r="K26" s="492">
        <f t="shared" ref="K26" si="15">K25*K24*10</f>
        <v>0</v>
      </c>
      <c r="L26" s="492">
        <f t="shared" si="14"/>
        <v>0</v>
      </c>
      <c r="M26" s="513">
        <f t="shared" si="14"/>
        <v>0</v>
      </c>
      <c r="N26" s="528">
        <f>SUM(D26:H26)</f>
        <v>0</v>
      </c>
      <c r="O26" s="529">
        <f>SUM(I26:M26)</f>
        <v>0</v>
      </c>
      <c r="P26" s="504">
        <f>P25*P24</f>
        <v>0</v>
      </c>
      <c r="Q26" s="530">
        <f>N26+O26+P26</f>
        <v>0</v>
      </c>
    </row>
    <row r="27" spans="1:247" s="10" customFormat="1" ht="15" x14ac:dyDescent="0.2">
      <c r="A27" s="591"/>
      <c r="B27" s="587" t="s">
        <v>10</v>
      </c>
      <c r="C27" s="588"/>
      <c r="D27" s="157">
        <f>+D23+D26</f>
        <v>0</v>
      </c>
      <c r="E27" s="86">
        <f t="shared" ref="E27:G27" si="16">+E23+E26</f>
        <v>0</v>
      </c>
      <c r="F27" s="86">
        <f t="shared" si="16"/>
        <v>0</v>
      </c>
      <c r="G27" s="86">
        <f t="shared" si="16"/>
        <v>0</v>
      </c>
      <c r="H27" s="158">
        <f>+H23+H26</f>
        <v>0</v>
      </c>
      <c r="I27" s="157">
        <f t="shared" ref="I27:L27" si="17">+I23+I26</f>
        <v>0</v>
      </c>
      <c r="J27" s="86">
        <f t="shared" si="17"/>
        <v>0</v>
      </c>
      <c r="K27" s="86">
        <f t="shared" si="17"/>
        <v>0</v>
      </c>
      <c r="L27" s="86">
        <f t="shared" si="17"/>
        <v>0</v>
      </c>
      <c r="M27" s="158">
        <f>+M23+M26</f>
        <v>0</v>
      </c>
      <c r="N27" s="157">
        <f t="shared" ref="N27:Q27" si="18">+N23+N26</f>
        <v>0</v>
      </c>
      <c r="O27" s="86">
        <f t="shared" si="18"/>
        <v>0</v>
      </c>
      <c r="P27" s="86">
        <f t="shared" si="18"/>
        <v>0</v>
      </c>
      <c r="Q27" s="158">
        <f t="shared" si="18"/>
        <v>0</v>
      </c>
    </row>
    <row r="28" spans="1:247" x14ac:dyDescent="0.2">
      <c r="A28" s="592" t="str">
        <f>+'B) Reajuste Tarifas y Ocupación'!A17</f>
        <v>Sala Cuna Burbujitas de Mar</v>
      </c>
      <c r="B28" s="596" t="str">
        <f>+'B) Reajuste Tarifas y Ocupación'!B17</f>
        <v>Jornada Completa Diurna</v>
      </c>
      <c r="C28" s="483" t="s">
        <v>162</v>
      </c>
      <c r="D28" s="494"/>
      <c r="E28" s="495"/>
      <c r="F28" s="495"/>
      <c r="G28" s="496">
        <f t="shared" ref="G28:H28" si="19">+L28</f>
        <v>288100</v>
      </c>
      <c r="H28" s="497">
        <f t="shared" si="19"/>
        <v>336400</v>
      </c>
      <c r="I28" s="517">
        <f>+'B) Reajuste Tarifas y Ocupación'!M17</f>
        <v>263500</v>
      </c>
      <c r="J28" s="518">
        <f>+'B) Reajuste Tarifas y Ocupación'!N17</f>
        <v>300377</v>
      </c>
      <c r="K28" s="518">
        <f>+'B) Reajuste Tarifas y Ocupación'!O17</f>
        <v>316200</v>
      </c>
      <c r="L28" s="518">
        <f>+'B) Reajuste Tarifas y Ocupación'!P17</f>
        <v>288100</v>
      </c>
      <c r="M28" s="519">
        <f>+'B) Reajuste Tarifas y Ocupación'!Q17</f>
        <v>336400</v>
      </c>
      <c r="N28" s="533"/>
      <c r="O28" s="534"/>
      <c r="P28" s="535"/>
      <c r="Q28" s="554"/>
    </row>
    <row r="29" spans="1:247" x14ac:dyDescent="0.2">
      <c r="A29" s="592"/>
      <c r="B29" s="596"/>
      <c r="C29" s="483" t="s">
        <v>7</v>
      </c>
      <c r="D29" s="498">
        <v>0</v>
      </c>
      <c r="E29" s="499">
        <v>0</v>
      </c>
      <c r="F29" s="499"/>
      <c r="G29" s="500">
        <f>+L29</f>
        <v>0</v>
      </c>
      <c r="H29" s="501">
        <f>+M29</f>
        <v>0</v>
      </c>
      <c r="I29" s="520">
        <f>+'B) Reajuste Tarifas y Ocupación'!C33</f>
        <v>0</v>
      </c>
      <c r="J29" s="500">
        <f>+'B) Reajuste Tarifas y Ocupación'!D33</f>
        <v>0</v>
      </c>
      <c r="K29" s="500">
        <f>+'B) Reajuste Tarifas y Ocupación'!E33</f>
        <v>0</v>
      </c>
      <c r="L29" s="500">
        <f>+'B) Reajuste Tarifas y Ocupación'!F33</f>
        <v>0</v>
      </c>
      <c r="M29" s="501">
        <f>+'B) Reajuste Tarifas y Ocupación'!G33</f>
        <v>0</v>
      </c>
      <c r="N29" s="533"/>
      <c r="O29" s="534"/>
      <c r="P29" s="536">
        <v>0</v>
      </c>
      <c r="Q29" s="554"/>
    </row>
    <row r="30" spans="1:247" x14ac:dyDescent="0.2">
      <c r="A30" s="592"/>
      <c r="B30" s="596"/>
      <c r="C30" s="484" t="s">
        <v>9</v>
      </c>
      <c r="D30" s="502">
        <f>D29*D28</f>
        <v>0</v>
      </c>
      <c r="E30" s="503">
        <f>E29*E28</f>
        <v>0</v>
      </c>
      <c r="F30" s="503">
        <f t="shared" ref="F30" si="20">F29*F28</f>
        <v>0</v>
      </c>
      <c r="G30" s="504">
        <f>G29*G28</f>
        <v>0</v>
      </c>
      <c r="H30" s="505">
        <f>H29*H28</f>
        <v>0</v>
      </c>
      <c r="I30" s="521">
        <f>I29*I28*12</f>
        <v>0</v>
      </c>
      <c r="J30" s="504">
        <f t="shared" ref="J30:M30" si="21">J29*J28*12</f>
        <v>0</v>
      </c>
      <c r="K30" s="504">
        <f t="shared" si="21"/>
        <v>0</v>
      </c>
      <c r="L30" s="504">
        <f t="shared" si="21"/>
        <v>0</v>
      </c>
      <c r="M30" s="505">
        <f t="shared" si="21"/>
        <v>0</v>
      </c>
      <c r="N30" s="537">
        <f>SUM(D30:H30)</f>
        <v>0</v>
      </c>
      <c r="O30" s="538">
        <f>SUM(I30:M30)</f>
        <v>0</v>
      </c>
      <c r="P30" s="504">
        <f>P29*P28</f>
        <v>0</v>
      </c>
      <c r="Q30" s="539">
        <f>N30+O30+P30</f>
        <v>0</v>
      </c>
    </row>
    <row r="31" spans="1:247" x14ac:dyDescent="0.2">
      <c r="A31" s="592"/>
      <c r="B31" s="596" t="str">
        <f>+'B) Reajuste Tarifas y Ocupación'!B18</f>
        <v>Nocturna</v>
      </c>
      <c r="C31" s="483" t="s">
        <v>162</v>
      </c>
      <c r="D31" s="494"/>
      <c r="E31" s="495"/>
      <c r="F31" s="495"/>
      <c r="G31" s="495"/>
      <c r="H31" s="506"/>
      <c r="I31" s="517">
        <f>+'B) Reajuste Tarifas y Ocupación'!M18</f>
        <v>215600</v>
      </c>
      <c r="J31" s="518">
        <f>+'B) Reajuste Tarifas y Ocupación'!N18</f>
        <v>0</v>
      </c>
      <c r="K31" s="518">
        <f>+'B) Reajuste Tarifas y Ocupación'!O18</f>
        <v>0</v>
      </c>
      <c r="L31" s="518">
        <f>+'B) Reajuste Tarifas y Ocupación'!P18</f>
        <v>0</v>
      </c>
      <c r="M31" s="519">
        <f>+'B) Reajuste Tarifas y Ocupación'!Q18</f>
        <v>0</v>
      </c>
      <c r="N31" s="533"/>
      <c r="O31" s="534"/>
      <c r="P31" s="535"/>
      <c r="Q31" s="554"/>
    </row>
    <row r="32" spans="1:247" x14ac:dyDescent="0.2">
      <c r="A32" s="592"/>
      <c r="B32" s="596"/>
      <c r="C32" s="483" t="s">
        <v>7</v>
      </c>
      <c r="D32" s="498"/>
      <c r="E32" s="499"/>
      <c r="F32" s="499"/>
      <c r="G32" s="499"/>
      <c r="H32" s="507"/>
      <c r="I32" s="520">
        <f>+'B) Reajuste Tarifas y Ocupación'!C34</f>
        <v>0</v>
      </c>
      <c r="J32" s="500">
        <f>+'B) Reajuste Tarifas y Ocupación'!D34</f>
        <v>0</v>
      </c>
      <c r="K32" s="500">
        <f>+'B) Reajuste Tarifas y Ocupación'!E34</f>
        <v>0</v>
      </c>
      <c r="L32" s="500">
        <f>+'B) Reajuste Tarifas y Ocupación'!F34</f>
        <v>0</v>
      </c>
      <c r="M32" s="501">
        <f>+'B) Reajuste Tarifas y Ocupación'!G34</f>
        <v>0</v>
      </c>
      <c r="N32" s="533"/>
      <c r="O32" s="534"/>
      <c r="P32" s="536">
        <v>0</v>
      </c>
      <c r="Q32" s="554"/>
    </row>
    <row r="33" spans="1:17" x14ac:dyDescent="0.2">
      <c r="A33" s="592"/>
      <c r="B33" s="596"/>
      <c r="C33" s="484" t="s">
        <v>9</v>
      </c>
      <c r="D33" s="502">
        <f>D32*D31</f>
        <v>0</v>
      </c>
      <c r="E33" s="503">
        <f>E32*E31</f>
        <v>0</v>
      </c>
      <c r="F33" s="503">
        <f t="shared" ref="F33" si="22">F32*F31</f>
        <v>0</v>
      </c>
      <c r="G33" s="503">
        <f>G32*G31</f>
        <v>0</v>
      </c>
      <c r="H33" s="508">
        <f>H32*H31</f>
        <v>0</v>
      </c>
      <c r="I33" s="521">
        <f>I32*I31*12</f>
        <v>0</v>
      </c>
      <c r="J33" s="504">
        <f t="shared" ref="J33:M33" si="23">J32*J31*12</f>
        <v>0</v>
      </c>
      <c r="K33" s="504">
        <f t="shared" si="23"/>
        <v>0</v>
      </c>
      <c r="L33" s="504">
        <f t="shared" si="23"/>
        <v>0</v>
      </c>
      <c r="M33" s="505">
        <f t="shared" si="23"/>
        <v>0</v>
      </c>
      <c r="N33" s="537">
        <f>SUM(D33:H33)</f>
        <v>0</v>
      </c>
      <c r="O33" s="538">
        <f>SUM(I33:M33)</f>
        <v>0</v>
      </c>
      <c r="P33" s="504">
        <f>P32*P31</f>
        <v>0</v>
      </c>
      <c r="Q33" s="539">
        <f>N33+O33+P33</f>
        <v>0</v>
      </c>
    </row>
    <row r="34" spans="1:17" x14ac:dyDescent="0.2">
      <c r="A34" s="592"/>
      <c r="B34" s="596" t="str">
        <f>+'B) Reajuste Tarifas y Ocupación'!B19</f>
        <v>Media Jornada</v>
      </c>
      <c r="C34" s="483" t="s">
        <v>162</v>
      </c>
      <c r="D34" s="494"/>
      <c r="E34" s="495"/>
      <c r="F34" s="495"/>
      <c r="G34" s="495">
        <f t="shared" ref="G34:H34" si="24">+L34</f>
        <v>0</v>
      </c>
      <c r="H34" s="506">
        <f t="shared" si="24"/>
        <v>0</v>
      </c>
      <c r="I34" s="517">
        <f>+'B) Reajuste Tarifas y Ocupación'!M19</f>
        <v>158000</v>
      </c>
      <c r="J34" s="518">
        <f>+'B) Reajuste Tarifas y Ocupación'!N19</f>
        <v>0</v>
      </c>
      <c r="K34" s="518">
        <f>+'B) Reajuste Tarifas y Ocupación'!O19</f>
        <v>0</v>
      </c>
      <c r="L34" s="518">
        <f>+'B) Reajuste Tarifas y Ocupación'!P19</f>
        <v>0</v>
      </c>
      <c r="M34" s="519">
        <f>+'B) Reajuste Tarifas y Ocupación'!Q19</f>
        <v>0</v>
      </c>
      <c r="N34" s="533"/>
      <c r="O34" s="534"/>
      <c r="P34" s="535"/>
      <c r="Q34" s="554"/>
    </row>
    <row r="35" spans="1:17" x14ac:dyDescent="0.2">
      <c r="A35" s="592"/>
      <c r="B35" s="596"/>
      <c r="C35" s="483" t="s">
        <v>7</v>
      </c>
      <c r="D35" s="498"/>
      <c r="E35" s="499"/>
      <c r="F35" s="499"/>
      <c r="G35" s="499"/>
      <c r="H35" s="507"/>
      <c r="I35" s="520">
        <f>+'B) Reajuste Tarifas y Ocupación'!C35</f>
        <v>0</v>
      </c>
      <c r="J35" s="500"/>
      <c r="K35" s="500"/>
      <c r="L35" s="500">
        <f>+'B) Reajuste Tarifas y Ocupación'!F35</f>
        <v>0</v>
      </c>
      <c r="M35" s="501">
        <f>+'B) Reajuste Tarifas y Ocupación'!G35</f>
        <v>0</v>
      </c>
      <c r="N35" s="533"/>
      <c r="O35" s="534"/>
      <c r="P35" s="536">
        <v>0</v>
      </c>
      <c r="Q35" s="554"/>
    </row>
    <row r="36" spans="1:17" x14ac:dyDescent="0.2">
      <c r="A36" s="592"/>
      <c r="B36" s="596"/>
      <c r="C36" s="484" t="s">
        <v>9</v>
      </c>
      <c r="D36" s="502">
        <f t="shared" ref="D36:H36" si="25">D35*D34</f>
        <v>0</v>
      </c>
      <c r="E36" s="503">
        <f t="shared" si="25"/>
        <v>0</v>
      </c>
      <c r="F36" s="503"/>
      <c r="G36" s="503">
        <f t="shared" si="25"/>
        <v>0</v>
      </c>
      <c r="H36" s="508">
        <f t="shared" si="25"/>
        <v>0</v>
      </c>
      <c r="I36" s="521">
        <f>I35*I34*12</f>
        <v>0</v>
      </c>
      <c r="J36" s="504">
        <f t="shared" ref="J36:M36" si="26">J35*J34*12</f>
        <v>0</v>
      </c>
      <c r="K36" s="504">
        <f t="shared" si="26"/>
        <v>0</v>
      </c>
      <c r="L36" s="504">
        <f t="shared" si="26"/>
        <v>0</v>
      </c>
      <c r="M36" s="505">
        <f t="shared" si="26"/>
        <v>0</v>
      </c>
      <c r="N36" s="537">
        <f>SUM(D36:H36)</f>
        <v>0</v>
      </c>
      <c r="O36" s="538">
        <f>SUM(I36:M36)</f>
        <v>0</v>
      </c>
      <c r="P36" s="504">
        <f t="shared" ref="P36" si="27">P35*P34</f>
        <v>0</v>
      </c>
      <c r="Q36" s="539">
        <f>N36+O36+P36</f>
        <v>0</v>
      </c>
    </row>
    <row r="37" spans="1:17" ht="15.75" thickBot="1" x14ac:dyDescent="0.25">
      <c r="A37" s="593"/>
      <c r="B37" s="594" t="s">
        <v>10</v>
      </c>
      <c r="C37" s="595"/>
      <c r="D37" s="540">
        <f>SUM(D30,D33,D36)</f>
        <v>0</v>
      </c>
      <c r="E37" s="541">
        <f t="shared" ref="E37:Q37" si="28">SUM(E30,E33,E36)</f>
        <v>0</v>
      </c>
      <c r="F37" s="541">
        <f t="shared" si="28"/>
        <v>0</v>
      </c>
      <c r="G37" s="541">
        <f t="shared" si="28"/>
        <v>0</v>
      </c>
      <c r="H37" s="542">
        <f t="shared" si="28"/>
        <v>0</v>
      </c>
      <c r="I37" s="540">
        <f t="shared" si="28"/>
        <v>0</v>
      </c>
      <c r="J37" s="541">
        <f t="shared" si="28"/>
        <v>0</v>
      </c>
      <c r="K37" s="541">
        <f t="shared" si="28"/>
        <v>0</v>
      </c>
      <c r="L37" s="541">
        <f t="shared" si="28"/>
        <v>0</v>
      </c>
      <c r="M37" s="542">
        <f t="shared" si="28"/>
        <v>0</v>
      </c>
      <c r="N37" s="540">
        <f t="shared" si="28"/>
        <v>0</v>
      </c>
      <c r="O37" s="541">
        <f t="shared" si="28"/>
        <v>0</v>
      </c>
      <c r="P37" s="541">
        <f t="shared" si="28"/>
        <v>0</v>
      </c>
      <c r="Q37" s="542">
        <f t="shared" si="28"/>
        <v>0</v>
      </c>
    </row>
    <row r="38" spans="1:17" ht="15" customHeight="1" thickBot="1" x14ac:dyDescent="0.25">
      <c r="A38" s="581" t="s">
        <v>8</v>
      </c>
      <c r="B38" s="582"/>
      <c r="C38" s="583"/>
      <c r="D38" s="543">
        <f>+D27+D37</f>
        <v>0</v>
      </c>
      <c r="E38" s="544">
        <f t="shared" ref="E38:Q38" si="29">+E27+E37</f>
        <v>0</v>
      </c>
      <c r="F38" s="544">
        <f t="shared" si="29"/>
        <v>0</v>
      </c>
      <c r="G38" s="544">
        <f t="shared" si="29"/>
        <v>0</v>
      </c>
      <c r="H38" s="545">
        <f t="shared" si="29"/>
        <v>0</v>
      </c>
      <c r="I38" s="543">
        <f t="shared" si="29"/>
        <v>0</v>
      </c>
      <c r="J38" s="544">
        <f t="shared" si="29"/>
        <v>0</v>
      </c>
      <c r="K38" s="544">
        <f t="shared" si="29"/>
        <v>0</v>
      </c>
      <c r="L38" s="544">
        <f t="shared" si="29"/>
        <v>0</v>
      </c>
      <c r="M38" s="545">
        <f t="shared" si="29"/>
        <v>0</v>
      </c>
      <c r="N38" s="543">
        <f t="shared" si="29"/>
        <v>0</v>
      </c>
      <c r="O38" s="544">
        <f t="shared" si="29"/>
        <v>0</v>
      </c>
      <c r="P38" s="544">
        <f t="shared" si="29"/>
        <v>0</v>
      </c>
      <c r="Q38" s="545">
        <f t="shared" si="29"/>
        <v>0</v>
      </c>
    </row>
  </sheetData>
  <sheetProtection password="9C6E" sheet="1" objects="1" scenarios="1"/>
  <mergeCells count="28">
    <mergeCell ref="A38:C38"/>
    <mergeCell ref="I19:M19"/>
    <mergeCell ref="B27:C27"/>
    <mergeCell ref="A21:A27"/>
    <mergeCell ref="B21:B23"/>
    <mergeCell ref="A28:A37"/>
    <mergeCell ref="B37:C37"/>
    <mergeCell ref="B31:B33"/>
    <mergeCell ref="B34:B36"/>
    <mergeCell ref="B28:B30"/>
    <mergeCell ref="C4:D4"/>
    <mergeCell ref="E4:G4"/>
    <mergeCell ref="C19:C20"/>
    <mergeCell ref="D19:H19"/>
    <mergeCell ref="B24:B26"/>
    <mergeCell ref="A6:D6"/>
    <mergeCell ref="A17:D17"/>
    <mergeCell ref="A19:A20"/>
    <mergeCell ref="B19:B20"/>
    <mergeCell ref="P19:P20"/>
    <mergeCell ref="Q34:Q35"/>
    <mergeCell ref="Q28:Q29"/>
    <mergeCell ref="Q31:Q32"/>
    <mergeCell ref="N19:N20"/>
    <mergeCell ref="O19:O20"/>
    <mergeCell ref="Q19:Q20"/>
    <mergeCell ref="Q21:Q22"/>
    <mergeCell ref="Q24:Q25"/>
  </mergeCells>
  <conditionalFormatting sqref="D14:N16 C13:N13 E17:N17 B9:I12">
    <cfRule type="cellIs" dxfId="2" priority="7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
ORDINARIA&amp;R02-BS/0307/02
Pag &amp;P de &amp;N</oddHeader>
  </headerFooter>
  <ignoredErrors>
    <ignoredError sqref="D22:H22 D21:H21 J21 D24:Q24 I23:Q23 J22:O22 I29:J29 P30:Q30 F34:J34 I32:J32 D37:J37 F35 L35:Q35 G28:J28 L21:Q21 L31:Q31 L29:Q29 L34:Q34 N33:Q33 L32:Q32 L37:Q37 L28:Q28 D36:H36 N36:Q36 I31:J31 Q22 D26:Q27 D25:O25 Q25 I35" unlockedFormula="1"/>
    <ignoredError sqref="F23:H23 F30" formula="1" unlockedFormula="1"/>
    <ignoredError sqref="D23:E2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IV35"/>
  <sheetViews>
    <sheetView showGridLines="0" zoomScale="80" zoomScaleNormal="80" workbookViewId="0">
      <selection activeCell="M28" sqref="M28"/>
    </sheetView>
  </sheetViews>
  <sheetFormatPr baseColWidth="10" defaultColWidth="11.42578125" defaultRowHeight="12.75" x14ac:dyDescent="0.2"/>
  <cols>
    <col min="1" max="1" width="56.5703125" style="51" customWidth="1"/>
    <col min="2" max="2" width="33.85546875" style="33" customWidth="1"/>
    <col min="3" max="3" width="12.28515625" style="51" customWidth="1"/>
    <col min="4" max="4" width="13.7109375" style="51" bestFit="1" customWidth="1"/>
    <col min="5" max="5" width="15.5703125" style="51" bestFit="1" customWidth="1"/>
    <col min="6" max="6" width="14.5703125" style="51" customWidth="1"/>
    <col min="7" max="7" width="14.85546875" style="51" customWidth="1"/>
    <col min="8" max="8" width="11.85546875" style="51" bestFit="1" customWidth="1"/>
    <col min="9" max="9" width="14.5703125" style="51" bestFit="1" customWidth="1"/>
    <col min="10" max="10" width="14.5703125" style="51" customWidth="1"/>
    <col min="11" max="12" width="11.85546875" style="51" customWidth="1"/>
    <col min="13" max="13" width="14" style="51" customWidth="1"/>
    <col min="14" max="15" width="14.5703125" style="51" customWidth="1"/>
    <col min="16" max="17" width="11.85546875" style="51" customWidth="1"/>
    <col min="18" max="18" width="11.85546875" style="33" customWidth="1"/>
    <col min="19" max="19" width="32.7109375" style="51" customWidth="1"/>
    <col min="20" max="20" width="33" style="33" bestFit="1" customWidth="1"/>
    <col min="21" max="21" width="13.85546875" style="51" customWidth="1"/>
    <col min="22" max="22" width="14.5703125" style="51" bestFit="1" customWidth="1"/>
    <col min="23" max="23" width="14.5703125" style="51" customWidth="1"/>
    <col min="24" max="24" width="12.85546875" style="51" bestFit="1" customWidth="1"/>
    <col min="25" max="16384" width="11.42578125" style="51"/>
  </cols>
  <sheetData>
    <row r="1" spans="1:256" s="6" customFormat="1" x14ac:dyDescent="0.2">
      <c r="A1" s="5"/>
      <c r="C1" s="7"/>
      <c r="D1" s="7"/>
      <c r="E1" s="7"/>
      <c r="F1" s="50" t="s">
        <v>235</v>
      </c>
      <c r="G1" s="7"/>
      <c r="R1" s="17"/>
      <c r="S1" s="5"/>
      <c r="IU1" s="4"/>
      <c r="IV1" s="4"/>
    </row>
    <row r="2" spans="1:256" s="6" customFormat="1" x14ac:dyDescent="0.2">
      <c r="A2" s="8"/>
      <c r="C2" s="7"/>
      <c r="D2" s="7"/>
      <c r="E2" s="7"/>
      <c r="F2" s="50" t="s">
        <v>228</v>
      </c>
      <c r="G2" s="7"/>
      <c r="R2" s="17"/>
      <c r="S2" s="8"/>
      <c r="V2" s="7"/>
      <c r="W2" s="7"/>
      <c r="X2" s="7"/>
      <c r="IU2" s="4"/>
      <c r="IV2" s="4"/>
    </row>
    <row r="3" spans="1:256" s="6" customFormat="1" x14ac:dyDescent="0.2">
      <c r="A3" s="4"/>
      <c r="R3" s="17"/>
      <c r="S3" s="4"/>
      <c r="IU3" s="4"/>
      <c r="IV3" s="4"/>
    </row>
    <row r="4" spans="1:256" s="6" customFormat="1" ht="13.5" thickBot="1" x14ac:dyDescent="0.25">
      <c r="A4" s="26"/>
      <c r="B4" s="2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61"/>
      <c r="S4" s="26"/>
      <c r="T4" s="27"/>
      <c r="U4" s="7"/>
      <c r="V4" s="7"/>
      <c r="W4" s="7"/>
      <c r="X4" s="7"/>
      <c r="Y4" s="7"/>
      <c r="IL4" s="4"/>
      <c r="IM4" s="4"/>
      <c r="IN4" s="4"/>
      <c r="IO4" s="4"/>
      <c r="IP4" s="4"/>
      <c r="IQ4" s="4"/>
    </row>
    <row r="5" spans="1:256" s="6" customFormat="1" ht="18" customHeight="1" thickBot="1" x14ac:dyDescent="0.25">
      <c r="A5" s="26"/>
      <c r="B5" s="27"/>
      <c r="C5" s="564" t="s">
        <v>0</v>
      </c>
      <c r="D5" s="621"/>
      <c r="E5" s="164"/>
      <c r="F5" s="627" t="s">
        <v>127</v>
      </c>
      <c r="G5" s="628"/>
      <c r="R5" s="17"/>
      <c r="S5" s="26"/>
      <c r="T5" s="27"/>
      <c r="V5" s="3"/>
      <c r="W5" s="3"/>
      <c r="IL5" s="4"/>
      <c r="IM5" s="4"/>
      <c r="IN5" s="4"/>
      <c r="IO5" s="4"/>
      <c r="IP5" s="4"/>
      <c r="IQ5" s="4"/>
    </row>
    <row r="6" spans="1:256" s="6" customFormat="1" ht="18" customHeight="1" x14ac:dyDescent="0.2">
      <c r="A6" s="26"/>
      <c r="B6" s="27"/>
      <c r="C6" s="164"/>
      <c r="D6" s="164"/>
      <c r="E6" s="164"/>
      <c r="F6" s="167"/>
      <c r="G6" s="167"/>
      <c r="R6" s="17"/>
      <c r="S6" s="26"/>
      <c r="T6" s="27"/>
      <c r="V6" s="3"/>
      <c r="W6" s="3"/>
      <c r="IL6" s="4"/>
      <c r="IM6" s="4"/>
      <c r="IN6" s="4"/>
      <c r="IO6" s="4"/>
      <c r="IP6" s="4"/>
      <c r="IQ6" s="4"/>
    </row>
    <row r="7" spans="1:256" s="6" customFormat="1" ht="18" customHeight="1" x14ac:dyDescent="0.2">
      <c r="A7" s="26"/>
      <c r="B7" s="27"/>
      <c r="C7" s="164"/>
      <c r="D7" s="164"/>
      <c r="E7" s="164"/>
      <c r="F7" s="167"/>
      <c r="G7" s="167"/>
      <c r="R7" s="17"/>
      <c r="S7" s="26"/>
      <c r="T7" s="27"/>
      <c r="V7" s="76"/>
      <c r="W7" s="76"/>
      <c r="IL7" s="4"/>
      <c r="IM7" s="4"/>
      <c r="IN7" s="4"/>
      <c r="IO7" s="4"/>
      <c r="IP7" s="4"/>
      <c r="IQ7" s="4"/>
    </row>
    <row r="8" spans="1:256" s="17" customFormat="1" ht="15.75" x14ac:dyDescent="0.2">
      <c r="A8" s="597" t="s">
        <v>178</v>
      </c>
      <c r="B8" s="597"/>
      <c r="C8" s="597"/>
      <c r="D8" s="597"/>
      <c r="E8" s="165"/>
      <c r="F8" s="167"/>
      <c r="G8" s="167"/>
      <c r="IL8" s="10"/>
      <c r="IM8" s="10"/>
      <c r="IN8" s="10"/>
      <c r="IO8" s="10"/>
      <c r="IP8" s="10"/>
      <c r="IQ8" s="10"/>
    </row>
    <row r="9" spans="1:256" ht="13.5" customHeight="1" thickBot="1" x14ac:dyDescent="0.25"/>
    <row r="10" spans="1:256" ht="15.75" customHeight="1" x14ac:dyDescent="0.2">
      <c r="A10" s="622" t="s">
        <v>144</v>
      </c>
      <c r="B10" s="797" t="s">
        <v>5</v>
      </c>
      <c r="C10" s="584" t="s">
        <v>87</v>
      </c>
      <c r="D10" s="585"/>
      <c r="E10" s="585"/>
      <c r="F10" s="585"/>
      <c r="G10" s="586"/>
      <c r="H10" s="598" t="s">
        <v>110</v>
      </c>
      <c r="I10" s="599"/>
      <c r="J10" s="599"/>
      <c r="K10" s="599"/>
      <c r="L10" s="600"/>
      <c r="M10" s="584" t="s">
        <v>157</v>
      </c>
      <c r="N10" s="585"/>
      <c r="O10" s="585"/>
      <c r="P10" s="585"/>
      <c r="Q10" s="586"/>
      <c r="R10" s="20"/>
    </row>
    <row r="11" spans="1:256" ht="64.5" thickBot="1" x14ac:dyDescent="0.25">
      <c r="A11" s="604"/>
      <c r="B11" s="798"/>
      <c r="C11" s="471" t="s">
        <v>88</v>
      </c>
      <c r="D11" s="472" t="s">
        <v>155</v>
      </c>
      <c r="E11" s="472" t="s">
        <v>156</v>
      </c>
      <c r="F11" s="472" t="s">
        <v>89</v>
      </c>
      <c r="G11" s="473" t="s">
        <v>90</v>
      </c>
      <c r="H11" s="467" t="s">
        <v>88</v>
      </c>
      <c r="I11" s="468" t="s">
        <v>155</v>
      </c>
      <c r="J11" s="468" t="s">
        <v>156</v>
      </c>
      <c r="K11" s="469" t="s">
        <v>89</v>
      </c>
      <c r="L11" s="470" t="s">
        <v>90</v>
      </c>
      <c r="M11" s="471" t="s">
        <v>88</v>
      </c>
      <c r="N11" s="472" t="s">
        <v>155</v>
      </c>
      <c r="O11" s="472" t="s">
        <v>156</v>
      </c>
      <c r="P11" s="472" t="s">
        <v>89</v>
      </c>
      <c r="Q11" s="473" t="s">
        <v>90</v>
      </c>
      <c r="R11" s="20"/>
    </row>
    <row r="12" spans="1:256" ht="13.5" customHeight="1" x14ac:dyDescent="0.2">
      <c r="A12" s="614" t="s">
        <v>241</v>
      </c>
      <c r="B12" s="799" t="s">
        <v>131</v>
      </c>
      <c r="C12" s="801">
        <v>54600</v>
      </c>
      <c r="D12" s="474">
        <v>65600</v>
      </c>
      <c r="E12" s="474">
        <v>65600</v>
      </c>
      <c r="F12" s="474">
        <v>74600</v>
      </c>
      <c r="G12" s="802">
        <v>95000</v>
      </c>
      <c r="H12" s="475">
        <v>3.4000000000000002E-2</v>
      </c>
      <c r="I12" s="476">
        <f>+H12</f>
        <v>3.4000000000000002E-2</v>
      </c>
      <c r="J12" s="476">
        <f>+H12</f>
        <v>3.4000000000000002E-2</v>
      </c>
      <c r="K12" s="476">
        <f>+H12</f>
        <v>3.4000000000000002E-2</v>
      </c>
      <c r="L12" s="477">
        <f>+H12</f>
        <v>3.4000000000000002E-2</v>
      </c>
      <c r="M12" s="478">
        <f>CEILING(C12*(1+H12),100)</f>
        <v>56500</v>
      </c>
      <c r="N12" s="479">
        <f>+CEILING(C12*(1.14)*(1+I12),100)</f>
        <v>64400</v>
      </c>
      <c r="O12" s="479">
        <f>+CEILING(C12*(1.2)*(1+J12),100)</f>
        <v>67800</v>
      </c>
      <c r="P12" s="479">
        <f>+CEILING(F12*(1+K12),100)</f>
        <v>77200</v>
      </c>
      <c r="Q12" s="480">
        <f>+CEILING(G12*(1+L12),100)</f>
        <v>98300</v>
      </c>
      <c r="R12" s="112"/>
    </row>
    <row r="13" spans="1:256" ht="13.5" customHeight="1" thickBot="1" x14ac:dyDescent="0.25">
      <c r="A13" s="615"/>
      <c r="B13" s="800" t="s">
        <v>242</v>
      </c>
      <c r="C13" s="803"/>
      <c r="D13" s="794"/>
      <c r="E13" s="794"/>
      <c r="F13" s="794"/>
      <c r="G13" s="804"/>
      <c r="H13" s="793"/>
      <c r="I13" s="791"/>
      <c r="J13" s="791"/>
      <c r="K13" s="791"/>
      <c r="L13" s="792"/>
      <c r="M13" s="351"/>
      <c r="N13" s="795"/>
      <c r="O13" s="795"/>
      <c r="P13" s="795"/>
      <c r="Q13" s="796"/>
    </row>
    <row r="14" spans="1:256" ht="12.75" customHeight="1" thickBot="1" x14ac:dyDescent="0.25">
      <c r="B14" s="51"/>
      <c r="R14" s="51"/>
    </row>
    <row r="15" spans="1:256" ht="15.75" customHeight="1" x14ac:dyDescent="0.2">
      <c r="A15" s="603" t="s">
        <v>145</v>
      </c>
      <c r="B15" s="605" t="s">
        <v>5</v>
      </c>
      <c r="C15" s="607" t="s">
        <v>87</v>
      </c>
      <c r="D15" s="608"/>
      <c r="E15" s="608"/>
      <c r="F15" s="608"/>
      <c r="G15" s="609"/>
      <c r="H15" s="610" t="s">
        <v>110</v>
      </c>
      <c r="I15" s="599"/>
      <c r="J15" s="599"/>
      <c r="K15" s="599"/>
      <c r="L15" s="599"/>
      <c r="M15" s="611" t="s">
        <v>157</v>
      </c>
      <c r="N15" s="612"/>
      <c r="O15" s="612"/>
      <c r="P15" s="612"/>
      <c r="Q15" s="613"/>
      <c r="R15" s="20"/>
    </row>
    <row r="16" spans="1:256" ht="64.5" thickBot="1" x14ac:dyDescent="0.25">
      <c r="A16" s="604"/>
      <c r="B16" s="606"/>
      <c r="C16" s="130" t="s">
        <v>88</v>
      </c>
      <c r="D16" s="131" t="s">
        <v>155</v>
      </c>
      <c r="E16" s="131" t="s">
        <v>156</v>
      </c>
      <c r="F16" s="131" t="s">
        <v>89</v>
      </c>
      <c r="G16" s="138" t="s">
        <v>90</v>
      </c>
      <c r="H16" s="140" t="s">
        <v>88</v>
      </c>
      <c r="I16" s="142" t="s">
        <v>155</v>
      </c>
      <c r="J16" s="142" t="s">
        <v>156</v>
      </c>
      <c r="K16" s="141" t="s">
        <v>89</v>
      </c>
      <c r="L16" s="143" t="s">
        <v>90</v>
      </c>
      <c r="M16" s="144" t="s">
        <v>88</v>
      </c>
      <c r="N16" s="136" t="s">
        <v>155</v>
      </c>
      <c r="O16" s="136" t="s">
        <v>156</v>
      </c>
      <c r="P16" s="145" t="s">
        <v>89</v>
      </c>
      <c r="Q16" s="146" t="s">
        <v>90</v>
      </c>
      <c r="R16" s="20"/>
    </row>
    <row r="17" spans="1:18" x14ac:dyDescent="0.2">
      <c r="A17" s="629" t="s">
        <v>243</v>
      </c>
      <c r="B17" s="276" t="s">
        <v>244</v>
      </c>
      <c r="C17" s="279">
        <v>254800</v>
      </c>
      <c r="D17" s="273">
        <v>305600</v>
      </c>
      <c r="E17" s="273">
        <v>305600</v>
      </c>
      <c r="F17" s="273">
        <v>278600</v>
      </c>
      <c r="G17" s="280">
        <v>325300</v>
      </c>
      <c r="H17" s="152">
        <v>3.4000000000000002E-2</v>
      </c>
      <c r="I17" s="135">
        <f>+H17</f>
        <v>3.4000000000000002E-2</v>
      </c>
      <c r="J17" s="135">
        <f>+H17</f>
        <v>3.4000000000000002E-2</v>
      </c>
      <c r="K17" s="135">
        <f>+H17</f>
        <v>3.4000000000000002E-2</v>
      </c>
      <c r="L17" s="274">
        <f>+H17</f>
        <v>3.4000000000000002E-2</v>
      </c>
      <c r="M17" s="137">
        <f>CEILING(C17*(1+H17),100)</f>
        <v>263500</v>
      </c>
      <c r="N17" s="133">
        <f>+CEILING(C17*(1.14),100)*(1+I17)</f>
        <v>300377</v>
      </c>
      <c r="O17" s="133">
        <f>+CEILING(C17*(1.2)*(1+J17),100)</f>
        <v>316200</v>
      </c>
      <c r="P17" s="133">
        <f>+CEILING(F17*(1+K17),100)</f>
        <v>288100</v>
      </c>
      <c r="Q17" s="134">
        <f>+CEILING(G17*(1+L17),100)</f>
        <v>336400</v>
      </c>
      <c r="R17" s="113"/>
    </row>
    <row r="18" spans="1:18" x14ac:dyDescent="0.2">
      <c r="A18" s="630"/>
      <c r="B18" s="277" t="s">
        <v>164</v>
      </c>
      <c r="C18" s="281">
        <v>208500</v>
      </c>
      <c r="D18" s="282">
        <v>0</v>
      </c>
      <c r="E18" s="282">
        <v>0</v>
      </c>
      <c r="F18" s="282">
        <v>0</v>
      </c>
      <c r="G18" s="283">
        <v>0</v>
      </c>
      <c r="H18" s="333">
        <v>3.4000000000000002E-2</v>
      </c>
      <c r="I18" s="334">
        <f t="shared" ref="I18:I19" si="0">+H18</f>
        <v>3.4000000000000002E-2</v>
      </c>
      <c r="J18" s="334">
        <f t="shared" ref="J18:J19" si="1">+H18</f>
        <v>3.4000000000000002E-2</v>
      </c>
      <c r="K18" s="334">
        <f t="shared" ref="K18:K19" si="2">+H18</f>
        <v>3.4000000000000002E-2</v>
      </c>
      <c r="L18" s="335">
        <f t="shared" ref="L18:L19" si="3">+H18</f>
        <v>3.4000000000000002E-2</v>
      </c>
      <c r="M18" s="147">
        <f t="shared" ref="M18:M19" si="4">CEILING(C18*(1+H18),100)</f>
        <v>215600</v>
      </c>
      <c r="N18" s="148">
        <v>0</v>
      </c>
      <c r="O18" s="148">
        <v>0</v>
      </c>
      <c r="P18" s="148">
        <v>0</v>
      </c>
      <c r="Q18" s="149">
        <v>0</v>
      </c>
      <c r="R18" s="113"/>
    </row>
    <row r="19" spans="1:18" ht="13.5" thickBot="1" x14ac:dyDescent="0.25">
      <c r="A19" s="631"/>
      <c r="B19" s="278" t="s">
        <v>141</v>
      </c>
      <c r="C19" s="284">
        <v>152800</v>
      </c>
      <c r="D19" s="285">
        <v>0</v>
      </c>
      <c r="E19" s="285">
        <v>0</v>
      </c>
      <c r="F19" s="285">
        <v>0</v>
      </c>
      <c r="G19" s="286">
        <v>0</v>
      </c>
      <c r="H19" s="153">
        <v>3.4000000000000002E-2</v>
      </c>
      <c r="I19" s="336">
        <f t="shared" si="0"/>
        <v>3.4000000000000002E-2</v>
      </c>
      <c r="J19" s="336">
        <f t="shared" si="1"/>
        <v>3.4000000000000002E-2</v>
      </c>
      <c r="K19" s="336">
        <f t="shared" si="2"/>
        <v>3.4000000000000002E-2</v>
      </c>
      <c r="L19" s="275">
        <f t="shared" si="3"/>
        <v>3.4000000000000002E-2</v>
      </c>
      <c r="M19" s="139">
        <f t="shared" si="4"/>
        <v>158000</v>
      </c>
      <c r="N19" s="150">
        <v>0</v>
      </c>
      <c r="O19" s="150">
        <v>0</v>
      </c>
      <c r="P19" s="150">
        <v>0</v>
      </c>
      <c r="Q19" s="151">
        <v>0</v>
      </c>
      <c r="R19" s="113"/>
    </row>
    <row r="23" spans="1:18" x14ac:dyDescent="0.2">
      <c r="D23" s="287"/>
    </row>
    <row r="24" spans="1:18" ht="15.75" x14ac:dyDescent="0.2">
      <c r="A24" s="597" t="s">
        <v>179</v>
      </c>
      <c r="B24" s="597"/>
      <c r="C24" s="597"/>
      <c r="D24" s="597"/>
      <c r="E24" s="597"/>
      <c r="F24" s="597"/>
      <c r="G24" s="17"/>
      <c r="H24" s="17"/>
    </row>
    <row r="25" spans="1:18" ht="13.5" thickBot="1" x14ac:dyDescent="0.25"/>
    <row r="26" spans="1:18" ht="16.5" thickBot="1" x14ac:dyDescent="0.25">
      <c r="A26" s="623" t="s">
        <v>144</v>
      </c>
      <c r="B26" s="805" t="s">
        <v>5</v>
      </c>
      <c r="C26" s="809" t="s">
        <v>158</v>
      </c>
      <c r="D26" s="601"/>
      <c r="E26" s="601"/>
      <c r="F26" s="601"/>
      <c r="G26" s="601"/>
      <c r="H26" s="602"/>
    </row>
    <row r="27" spans="1:18" ht="64.5" thickBot="1" x14ac:dyDescent="0.25">
      <c r="A27" s="624"/>
      <c r="B27" s="806"/>
      <c r="C27" s="810" t="s">
        <v>88</v>
      </c>
      <c r="D27" s="154" t="s">
        <v>155</v>
      </c>
      <c r="E27" s="154" t="s">
        <v>156</v>
      </c>
      <c r="F27" s="154" t="s">
        <v>89</v>
      </c>
      <c r="G27" s="155" t="s">
        <v>90</v>
      </c>
      <c r="H27" s="811" t="s">
        <v>140</v>
      </c>
    </row>
    <row r="28" spans="1:18" ht="20.100000000000001" customHeight="1" x14ac:dyDescent="0.2">
      <c r="A28" s="625" t="str">
        <f>+A12</f>
        <v>Jardín Infantil Tortuguita Marina</v>
      </c>
      <c r="B28" s="807" t="str">
        <f>+B12</f>
        <v>Media jornada</v>
      </c>
      <c r="C28" s="812"/>
      <c r="D28" s="813"/>
      <c r="E28" s="813"/>
      <c r="F28" s="813"/>
      <c r="G28" s="813"/>
      <c r="H28" s="814">
        <f>SUM(C28:G28)</f>
        <v>0</v>
      </c>
    </row>
    <row r="29" spans="1:18" ht="20.100000000000001" customHeight="1" thickBot="1" x14ac:dyDescent="0.25">
      <c r="A29" s="626"/>
      <c r="B29" s="808" t="str">
        <f>+B13</f>
        <v xml:space="preserve">Doble Jornada </v>
      </c>
      <c r="C29" s="815"/>
      <c r="D29" s="269"/>
      <c r="E29" s="269"/>
      <c r="F29" s="269"/>
      <c r="G29" s="269"/>
      <c r="H29" s="271">
        <f t="shared" ref="H29:H34" si="5">SUM(C29:G29)</f>
        <v>0</v>
      </c>
    </row>
    <row r="30" spans="1:18" ht="13.5" thickBot="1" x14ac:dyDescent="0.25">
      <c r="B30" s="51"/>
    </row>
    <row r="31" spans="1:18" ht="16.5" thickBot="1" x14ac:dyDescent="0.25">
      <c r="A31" s="616" t="s">
        <v>145</v>
      </c>
      <c r="B31" s="797" t="s">
        <v>5</v>
      </c>
      <c r="C31" s="809" t="s">
        <v>158</v>
      </c>
      <c r="D31" s="601"/>
      <c r="E31" s="601"/>
      <c r="F31" s="601"/>
      <c r="G31" s="601"/>
      <c r="H31" s="602"/>
    </row>
    <row r="32" spans="1:18" ht="64.5" thickBot="1" x14ac:dyDescent="0.25">
      <c r="A32" s="617"/>
      <c r="B32" s="606"/>
      <c r="C32" s="810" t="s">
        <v>88</v>
      </c>
      <c r="D32" s="154" t="s">
        <v>155</v>
      </c>
      <c r="E32" s="154" t="s">
        <v>156</v>
      </c>
      <c r="F32" s="154" t="s">
        <v>89</v>
      </c>
      <c r="G32" s="155" t="s">
        <v>90</v>
      </c>
      <c r="H32" s="811" t="s">
        <v>140</v>
      </c>
    </row>
    <row r="33" spans="1:8" ht="20.100000000000001" customHeight="1" x14ac:dyDescent="0.2">
      <c r="A33" s="618" t="str">
        <f>+A17</f>
        <v>Sala Cuna Burbujitas de Mar</v>
      </c>
      <c r="B33" s="816" t="str">
        <f>+B17</f>
        <v>Jornada Completa Diurna</v>
      </c>
      <c r="C33" s="812"/>
      <c r="D33" s="813"/>
      <c r="E33" s="813"/>
      <c r="F33" s="813"/>
      <c r="G33" s="813"/>
      <c r="H33" s="819">
        <f t="shared" si="5"/>
        <v>0</v>
      </c>
    </row>
    <row r="34" spans="1:8" ht="20.100000000000001" customHeight="1" x14ac:dyDescent="0.2">
      <c r="A34" s="619"/>
      <c r="B34" s="817" t="str">
        <f>+B18</f>
        <v>Nocturna</v>
      </c>
      <c r="C34" s="820"/>
      <c r="D34" s="268"/>
      <c r="E34" s="268"/>
      <c r="F34" s="268"/>
      <c r="G34" s="268"/>
      <c r="H34" s="272">
        <f t="shared" si="5"/>
        <v>0</v>
      </c>
    </row>
    <row r="35" spans="1:8" ht="20.100000000000001" customHeight="1" thickBot="1" x14ac:dyDescent="0.25">
      <c r="A35" s="620"/>
      <c r="B35" s="818" t="str">
        <f>+B19</f>
        <v>Media Jornada</v>
      </c>
      <c r="C35" s="815"/>
      <c r="D35" s="269"/>
      <c r="E35" s="269"/>
      <c r="F35" s="269"/>
      <c r="G35" s="269"/>
      <c r="H35" s="270">
        <f t="shared" ref="H35" si="6">SUM(C35:G35)</f>
        <v>0</v>
      </c>
    </row>
  </sheetData>
  <sheetProtection password="9C6E" sheet="1" objects="1" scenarios="1"/>
  <mergeCells count="24">
    <mergeCell ref="A33:A35"/>
    <mergeCell ref="C5:D5"/>
    <mergeCell ref="C26:H26"/>
    <mergeCell ref="B10:B11"/>
    <mergeCell ref="C10:G10"/>
    <mergeCell ref="A8:D8"/>
    <mergeCell ref="A10:A11"/>
    <mergeCell ref="B26:B27"/>
    <mergeCell ref="A26:A27"/>
    <mergeCell ref="A28:A29"/>
    <mergeCell ref="F5:G5"/>
    <mergeCell ref="A17:A19"/>
    <mergeCell ref="M10:Q10"/>
    <mergeCell ref="A24:F24"/>
    <mergeCell ref="H10:L10"/>
    <mergeCell ref="B31:B32"/>
    <mergeCell ref="C31:H31"/>
    <mergeCell ref="A15:A16"/>
    <mergeCell ref="B15:B16"/>
    <mergeCell ref="C15:G15"/>
    <mergeCell ref="H15:L15"/>
    <mergeCell ref="M15:Q15"/>
    <mergeCell ref="A12:A13"/>
    <mergeCell ref="A31:A32"/>
  </mergeCells>
  <pageMargins left="0.7" right="0.7" top="0.75" bottom="0.75" header="0.3" footer="0.3"/>
  <pageSetup paperSize="9" orientation="portrait" r:id="rId1"/>
  <ignoredErrors>
    <ignoredError sqref="K12:L12 I17:L17 I18:L19" unlocked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Q225"/>
  <sheetViews>
    <sheetView showGridLines="0" zoomScale="90" zoomScaleNormal="90" workbookViewId="0">
      <selection activeCell="D8" sqref="D8"/>
    </sheetView>
  </sheetViews>
  <sheetFormatPr baseColWidth="10" defaultColWidth="11.42578125" defaultRowHeight="12.75" x14ac:dyDescent="0.2"/>
  <cols>
    <col min="1" max="1" width="30.28515625" style="10" customWidth="1"/>
    <col min="2" max="2" width="21.140625" style="4" customWidth="1"/>
    <col min="3" max="3" width="57.42578125" style="4" bestFit="1" customWidth="1"/>
    <col min="4" max="4" width="17" style="4" customWidth="1"/>
    <col min="5" max="5" width="14.28515625" style="4" customWidth="1"/>
    <col min="6" max="6" width="14.42578125" style="28" customWidth="1"/>
    <col min="7" max="7" width="14.28515625" style="6" customWidth="1"/>
    <col min="8" max="8" width="23" style="6" customWidth="1"/>
    <col min="9" max="9" width="0" style="4" hidden="1" customWidth="1"/>
    <col min="10" max="10" width="31.5703125" style="4" hidden="1" customWidth="1"/>
    <col min="11" max="11" width="59.42578125" style="4" hidden="1" customWidth="1"/>
    <col min="12" max="12" width="14.42578125" style="4" hidden="1" customWidth="1"/>
    <col min="13" max="13" width="11.42578125" style="4"/>
    <col min="14" max="14" width="95.85546875" style="4" bestFit="1" customWidth="1"/>
    <col min="15" max="15" width="14.42578125" style="4" customWidth="1"/>
    <col min="16" max="16" width="13.5703125" style="4" customWidth="1"/>
    <col min="17" max="17" width="13.7109375" style="4" customWidth="1"/>
    <col min="18" max="16384" width="11.42578125" style="4"/>
  </cols>
  <sheetData>
    <row r="1" spans="1:12" x14ac:dyDescent="0.2">
      <c r="C1" s="50"/>
      <c r="D1" s="50" t="s">
        <v>236</v>
      </c>
      <c r="E1" s="50"/>
      <c r="F1" s="50"/>
      <c r="G1" s="50"/>
      <c r="H1" s="50"/>
    </row>
    <row r="2" spans="1:12" x14ac:dyDescent="0.2">
      <c r="C2" s="50"/>
      <c r="D2" s="50" t="s">
        <v>252</v>
      </c>
      <c r="E2" s="50"/>
      <c r="F2" s="50"/>
      <c r="G2" s="50"/>
      <c r="H2" s="50"/>
      <c r="K2" s="50"/>
    </row>
    <row r="3" spans="1:12" x14ac:dyDescent="0.2">
      <c r="C3" s="50"/>
      <c r="E3" s="50"/>
      <c r="F3" s="50"/>
      <c r="G3" s="50"/>
      <c r="H3" s="50"/>
      <c r="K3" s="50"/>
    </row>
    <row r="4" spans="1:12" ht="19.5" customHeight="1" x14ac:dyDescent="0.2">
      <c r="C4" s="382" t="s">
        <v>0</v>
      </c>
      <c r="D4" s="635" t="s">
        <v>180</v>
      </c>
      <c r="E4" s="636"/>
      <c r="F4" s="50"/>
      <c r="G4" s="50"/>
      <c r="H4" s="50"/>
      <c r="K4" s="50"/>
    </row>
    <row r="5" spans="1:12" x14ac:dyDescent="0.2">
      <c r="B5" s="50"/>
      <c r="C5" s="383"/>
      <c r="D5" s="50"/>
      <c r="E5" s="50"/>
      <c r="F5" s="50"/>
      <c r="G5" s="50"/>
      <c r="H5" s="50"/>
      <c r="K5" s="50"/>
    </row>
    <row r="6" spans="1:12" x14ac:dyDescent="0.2">
      <c r="B6" s="50"/>
      <c r="C6" s="383"/>
      <c r="D6" s="50"/>
      <c r="E6" s="50"/>
      <c r="F6" s="50"/>
      <c r="G6" s="50"/>
      <c r="H6" s="50"/>
      <c r="K6" s="50"/>
    </row>
    <row r="7" spans="1:12" x14ac:dyDescent="0.2">
      <c r="C7" s="6"/>
      <c r="K7" s="50"/>
    </row>
    <row r="8" spans="1:12" ht="15.75" x14ac:dyDescent="0.2">
      <c r="A8" s="597" t="s">
        <v>181</v>
      </c>
      <c r="B8" s="597"/>
      <c r="C8" s="597"/>
      <c r="D8" s="383"/>
      <c r="G8" s="4"/>
      <c r="K8" s="1"/>
    </row>
    <row r="9" spans="1:12" x14ac:dyDescent="0.2">
      <c r="K9" s="50"/>
    </row>
    <row r="10" spans="1:12" ht="12.75" customHeight="1" x14ac:dyDescent="0.2">
      <c r="A10" s="655" t="s">
        <v>116</v>
      </c>
      <c r="B10" s="657" t="s">
        <v>76</v>
      </c>
      <c r="C10" s="659" t="s">
        <v>77</v>
      </c>
      <c r="D10" s="649" t="s">
        <v>78</v>
      </c>
      <c r="E10" s="650" t="s">
        <v>79</v>
      </c>
      <c r="F10" s="650"/>
      <c r="G10" s="650"/>
      <c r="H10" s="651" t="s">
        <v>161</v>
      </c>
      <c r="I10" s="637" t="s">
        <v>75</v>
      </c>
      <c r="J10" s="638"/>
      <c r="K10" s="638"/>
      <c r="L10" s="639"/>
    </row>
    <row r="11" spans="1:12" ht="25.5" x14ac:dyDescent="0.2">
      <c r="A11" s="656"/>
      <c r="B11" s="658"/>
      <c r="C11" s="660"/>
      <c r="D11" s="649"/>
      <c r="E11" s="417" t="s">
        <v>67</v>
      </c>
      <c r="F11" s="418" t="s">
        <v>68</v>
      </c>
      <c r="G11" s="419" t="s">
        <v>6</v>
      </c>
      <c r="H11" s="652"/>
      <c r="I11" s="640"/>
      <c r="J11" s="641"/>
      <c r="K11" s="641"/>
      <c r="L11" s="642"/>
    </row>
    <row r="12" spans="1:12" ht="15.75" customHeight="1" x14ac:dyDescent="0.2">
      <c r="A12" s="653" t="str">
        <f>+'B) Reajuste Tarifas y Ocupación'!A12</f>
        <v>Jardín Infantil Tortuguita Marina</v>
      </c>
      <c r="B12" s="71"/>
      <c r="C12" s="402" t="s">
        <v>11</v>
      </c>
      <c r="D12" s="412">
        <f>SUM(D13,D18)</f>
        <v>1276542.2779999999</v>
      </c>
      <c r="E12" s="413"/>
      <c r="F12" s="413"/>
      <c r="G12" s="420">
        <f>SUM(G13,G18)</f>
        <v>0</v>
      </c>
      <c r="H12" s="409">
        <f>SUM(H13,H18)</f>
        <v>1276542.2779999999</v>
      </c>
      <c r="I12" s="632"/>
      <c r="J12" s="633"/>
      <c r="K12" s="633"/>
      <c r="L12" s="634"/>
    </row>
    <row r="13" spans="1:12" x14ac:dyDescent="0.2">
      <c r="A13" s="654"/>
      <c r="B13" s="72"/>
      <c r="C13" s="398" t="s">
        <v>12</v>
      </c>
      <c r="D13" s="400">
        <f>SUM(D14:D17)</f>
        <v>1276542.2779999999</v>
      </c>
      <c r="E13" s="401"/>
      <c r="F13" s="401"/>
      <c r="G13" s="421">
        <f>SUM(G14:G17)</f>
        <v>0</v>
      </c>
      <c r="H13" s="405">
        <f>SUM(H14:H17)</f>
        <v>1276542.2779999999</v>
      </c>
      <c r="I13" s="632"/>
      <c r="J13" s="633"/>
      <c r="K13" s="633"/>
      <c r="L13" s="634"/>
    </row>
    <row r="14" spans="1:12" x14ac:dyDescent="0.2">
      <c r="A14" s="654"/>
      <c r="B14" s="73">
        <v>53103040100000</v>
      </c>
      <c r="C14" s="390" t="s">
        <v>97</v>
      </c>
      <c r="D14" s="431">
        <f>+'F) Remuneraciones'!L11</f>
        <v>1276542.2779999999</v>
      </c>
      <c r="E14" s="422">
        <v>0</v>
      </c>
      <c r="F14" s="423">
        <v>0</v>
      </c>
      <c r="G14" s="411">
        <f>E14*F14</f>
        <v>0</v>
      </c>
      <c r="H14" s="404">
        <f>D14+G14</f>
        <v>1276542.2779999999</v>
      </c>
      <c r="I14" s="632"/>
      <c r="J14" s="633"/>
      <c r="K14" s="633"/>
      <c r="L14" s="634"/>
    </row>
    <row r="15" spans="1:12" x14ac:dyDescent="0.2">
      <c r="A15" s="654"/>
      <c r="B15" s="73">
        <v>53103050000000</v>
      </c>
      <c r="C15" s="390" t="s">
        <v>200</v>
      </c>
      <c r="D15" s="394">
        <v>0</v>
      </c>
      <c r="E15" s="397">
        <v>0</v>
      </c>
      <c r="F15" s="395">
        <v>0</v>
      </c>
      <c r="G15" s="411">
        <f>E15*F15</f>
        <v>0</v>
      </c>
      <c r="H15" s="404">
        <f>D15+G15</f>
        <v>0</v>
      </c>
      <c r="I15" s="632"/>
      <c r="J15" s="633"/>
      <c r="K15" s="633"/>
      <c r="L15" s="634"/>
    </row>
    <row r="16" spans="1:12" x14ac:dyDescent="0.2">
      <c r="A16" s="654"/>
      <c r="B16" s="428">
        <v>53103040400000</v>
      </c>
      <c r="C16" s="429" t="s">
        <v>201</v>
      </c>
      <c r="D16" s="394">
        <v>0</v>
      </c>
      <c r="E16" s="397">
        <v>0</v>
      </c>
      <c r="F16" s="395">
        <v>0</v>
      </c>
      <c r="G16" s="411">
        <f>E16*F16</f>
        <v>0</v>
      </c>
      <c r="H16" s="404">
        <f>D16+G16</f>
        <v>0</v>
      </c>
      <c r="I16" s="632"/>
      <c r="J16" s="633"/>
      <c r="K16" s="633"/>
      <c r="L16" s="634"/>
    </row>
    <row r="17" spans="1:12" x14ac:dyDescent="0.2">
      <c r="A17" s="654"/>
      <c r="B17" s="73">
        <v>53103080010000</v>
      </c>
      <c r="C17" s="390" t="s">
        <v>202</v>
      </c>
      <c r="D17" s="394">
        <v>0</v>
      </c>
      <c r="E17" s="397">
        <v>0</v>
      </c>
      <c r="F17" s="395">
        <v>0</v>
      </c>
      <c r="G17" s="411">
        <f>E17*F17</f>
        <v>0</v>
      </c>
      <c r="H17" s="404">
        <f>D17+G17</f>
        <v>0</v>
      </c>
      <c r="I17" s="632"/>
      <c r="J17" s="633"/>
      <c r="K17" s="633"/>
      <c r="L17" s="634"/>
    </row>
    <row r="18" spans="1:12" x14ac:dyDescent="0.2">
      <c r="A18" s="654"/>
      <c r="B18" s="72"/>
      <c r="C18" s="398" t="s">
        <v>16</v>
      </c>
      <c r="D18" s="400">
        <f>SUM(D19:D38)</f>
        <v>0</v>
      </c>
      <c r="E18" s="401"/>
      <c r="F18" s="401"/>
      <c r="G18" s="400">
        <f>SUM(G19:G38)</f>
        <v>0</v>
      </c>
      <c r="H18" s="405">
        <f>SUM(H19:H38)</f>
        <v>0</v>
      </c>
      <c r="I18" s="632"/>
      <c r="J18" s="633"/>
      <c r="K18" s="633"/>
      <c r="L18" s="634"/>
    </row>
    <row r="19" spans="1:12" x14ac:dyDescent="0.2">
      <c r="A19" s="654"/>
      <c r="B19" s="73">
        <v>53201010100000</v>
      </c>
      <c r="C19" s="389" t="s">
        <v>203</v>
      </c>
      <c r="D19" s="394">
        <v>0</v>
      </c>
      <c r="E19" s="397">
        <v>0</v>
      </c>
      <c r="F19" s="395">
        <v>0</v>
      </c>
      <c r="G19" s="411">
        <f t="shared" ref="G19:G38" si="0">E19*F19</f>
        <v>0</v>
      </c>
      <c r="H19" s="404">
        <f t="shared" ref="H19:H38" si="1">D19+G19</f>
        <v>0</v>
      </c>
      <c r="I19" s="632"/>
      <c r="J19" s="633"/>
      <c r="K19" s="633"/>
      <c r="L19" s="634"/>
    </row>
    <row r="20" spans="1:12" x14ac:dyDescent="0.2">
      <c r="A20" s="654"/>
      <c r="B20" s="73">
        <v>53201010100000</v>
      </c>
      <c r="C20" s="389" t="s">
        <v>204</v>
      </c>
      <c r="D20" s="394">
        <v>0</v>
      </c>
      <c r="E20" s="397">
        <v>0</v>
      </c>
      <c r="F20" s="395">
        <v>0</v>
      </c>
      <c r="G20" s="411">
        <f t="shared" ref="G20:G21" si="2">E20*F20</f>
        <v>0</v>
      </c>
      <c r="H20" s="404">
        <f t="shared" ref="H20:H21" si="3">D20+G20</f>
        <v>0</v>
      </c>
      <c r="I20" s="385"/>
      <c r="J20" s="386"/>
      <c r="K20" s="386"/>
      <c r="L20" s="387"/>
    </row>
    <row r="21" spans="1:12" x14ac:dyDescent="0.2">
      <c r="A21" s="654"/>
      <c r="B21" s="73">
        <v>53201010100000</v>
      </c>
      <c r="C21" s="389" t="s">
        <v>205</v>
      </c>
      <c r="D21" s="394">
        <v>0</v>
      </c>
      <c r="E21" s="397">
        <v>0</v>
      </c>
      <c r="F21" s="395">
        <v>0</v>
      </c>
      <c r="G21" s="411">
        <f t="shared" si="2"/>
        <v>0</v>
      </c>
      <c r="H21" s="404">
        <f t="shared" si="3"/>
        <v>0</v>
      </c>
      <c r="I21" s="385"/>
      <c r="J21" s="386"/>
      <c r="K21" s="386"/>
      <c r="L21" s="387"/>
    </row>
    <row r="22" spans="1:12" x14ac:dyDescent="0.2">
      <c r="A22" s="654"/>
      <c r="B22" s="73">
        <v>53202010100000</v>
      </c>
      <c r="C22" s="389" t="s">
        <v>206</v>
      </c>
      <c r="D22" s="394">
        <v>0</v>
      </c>
      <c r="E22" s="397">
        <v>0</v>
      </c>
      <c r="F22" s="395">
        <v>0</v>
      </c>
      <c r="G22" s="411">
        <f t="shared" si="0"/>
        <v>0</v>
      </c>
      <c r="H22" s="404">
        <f t="shared" si="1"/>
        <v>0</v>
      </c>
      <c r="I22" s="632"/>
      <c r="J22" s="633"/>
      <c r="K22" s="633"/>
      <c r="L22" s="634"/>
    </row>
    <row r="23" spans="1:12" x14ac:dyDescent="0.2">
      <c r="A23" s="654"/>
      <c r="B23" s="73">
        <v>53203010100000</v>
      </c>
      <c r="C23" s="389" t="s">
        <v>19</v>
      </c>
      <c r="D23" s="394">
        <v>0</v>
      </c>
      <c r="E23" s="397">
        <v>0</v>
      </c>
      <c r="F23" s="395">
        <v>0</v>
      </c>
      <c r="G23" s="411">
        <f t="shared" si="0"/>
        <v>0</v>
      </c>
      <c r="H23" s="404">
        <f t="shared" si="1"/>
        <v>0</v>
      </c>
      <c r="I23" s="632"/>
      <c r="J23" s="633"/>
      <c r="K23" s="633"/>
      <c r="L23" s="634"/>
    </row>
    <row r="24" spans="1:12" x14ac:dyDescent="0.2">
      <c r="A24" s="654"/>
      <c r="B24" s="73">
        <v>53203030000000</v>
      </c>
      <c r="C24" s="389" t="s">
        <v>207</v>
      </c>
      <c r="D24" s="394">
        <v>0</v>
      </c>
      <c r="E24" s="397">
        <v>0</v>
      </c>
      <c r="F24" s="395">
        <v>0</v>
      </c>
      <c r="G24" s="411">
        <f t="shared" si="0"/>
        <v>0</v>
      </c>
      <c r="H24" s="404">
        <f t="shared" si="1"/>
        <v>0</v>
      </c>
      <c r="I24" s="632"/>
      <c r="J24" s="633"/>
      <c r="K24" s="633"/>
      <c r="L24" s="634"/>
    </row>
    <row r="25" spans="1:12" x14ac:dyDescent="0.2">
      <c r="A25" s="654"/>
      <c r="B25" s="73">
        <v>53204030000000</v>
      </c>
      <c r="C25" s="390" t="s">
        <v>208</v>
      </c>
      <c r="D25" s="394">
        <v>0</v>
      </c>
      <c r="E25" s="397">
        <v>0</v>
      </c>
      <c r="F25" s="395">
        <v>0</v>
      </c>
      <c r="G25" s="411">
        <f t="shared" si="0"/>
        <v>0</v>
      </c>
      <c r="H25" s="404">
        <f>D25+G25</f>
        <v>0</v>
      </c>
      <c r="I25" s="632"/>
      <c r="J25" s="633"/>
      <c r="K25" s="633"/>
      <c r="L25" s="634"/>
    </row>
    <row r="26" spans="1:12" x14ac:dyDescent="0.2">
      <c r="A26" s="654"/>
      <c r="B26" s="73">
        <v>53204100100001</v>
      </c>
      <c r="C26" s="390" t="s">
        <v>22</v>
      </c>
      <c r="D26" s="394">
        <v>0</v>
      </c>
      <c r="E26" s="397">
        <v>0</v>
      </c>
      <c r="F26" s="395">
        <v>0</v>
      </c>
      <c r="G26" s="411">
        <f t="shared" si="0"/>
        <v>0</v>
      </c>
      <c r="H26" s="404">
        <f t="shared" si="1"/>
        <v>0</v>
      </c>
      <c r="I26" s="632"/>
      <c r="J26" s="633"/>
      <c r="K26" s="633"/>
      <c r="L26" s="634"/>
    </row>
    <row r="27" spans="1:12" x14ac:dyDescent="0.2">
      <c r="A27" s="654"/>
      <c r="B27" s="73">
        <v>53204130100000</v>
      </c>
      <c r="C27" s="390" t="s">
        <v>210</v>
      </c>
      <c r="D27" s="394">
        <v>0</v>
      </c>
      <c r="E27" s="397">
        <v>0</v>
      </c>
      <c r="F27" s="395">
        <v>0</v>
      </c>
      <c r="G27" s="411">
        <f t="shared" si="0"/>
        <v>0</v>
      </c>
      <c r="H27" s="404">
        <f t="shared" si="1"/>
        <v>0</v>
      </c>
      <c r="I27" s="632"/>
      <c r="J27" s="633"/>
      <c r="K27" s="633"/>
      <c r="L27" s="634"/>
    </row>
    <row r="28" spans="1:12" x14ac:dyDescent="0.2">
      <c r="A28" s="654"/>
      <c r="B28" s="73">
        <v>53205010100000</v>
      </c>
      <c r="C28" s="390" t="s">
        <v>24</v>
      </c>
      <c r="D28" s="394">
        <v>0</v>
      </c>
      <c r="E28" s="397">
        <v>0</v>
      </c>
      <c r="F28" s="395">
        <v>0</v>
      </c>
      <c r="G28" s="411">
        <f t="shared" si="0"/>
        <v>0</v>
      </c>
      <c r="H28" s="404">
        <f t="shared" si="1"/>
        <v>0</v>
      </c>
      <c r="I28" s="632"/>
      <c r="J28" s="633"/>
      <c r="K28" s="633"/>
      <c r="L28" s="634"/>
    </row>
    <row r="29" spans="1:12" x14ac:dyDescent="0.2">
      <c r="A29" s="654"/>
      <c r="B29" s="73">
        <v>53205020100000</v>
      </c>
      <c r="C29" s="390" t="s">
        <v>25</v>
      </c>
      <c r="D29" s="394">
        <v>0</v>
      </c>
      <c r="E29" s="397">
        <v>0</v>
      </c>
      <c r="F29" s="395">
        <v>0</v>
      </c>
      <c r="G29" s="411">
        <f t="shared" si="0"/>
        <v>0</v>
      </c>
      <c r="H29" s="404">
        <f t="shared" si="1"/>
        <v>0</v>
      </c>
      <c r="I29" s="632"/>
      <c r="J29" s="633"/>
      <c r="K29" s="633"/>
      <c r="L29" s="634"/>
    </row>
    <row r="30" spans="1:12" x14ac:dyDescent="0.2">
      <c r="A30" s="654"/>
      <c r="B30" s="73">
        <v>53205030100000</v>
      </c>
      <c r="C30" s="390" t="s">
        <v>26</v>
      </c>
      <c r="D30" s="394">
        <v>0</v>
      </c>
      <c r="E30" s="397">
        <v>0</v>
      </c>
      <c r="F30" s="395">
        <v>0</v>
      </c>
      <c r="G30" s="411">
        <f t="shared" si="0"/>
        <v>0</v>
      </c>
      <c r="H30" s="404">
        <f t="shared" si="1"/>
        <v>0</v>
      </c>
      <c r="I30" s="632"/>
      <c r="J30" s="633"/>
      <c r="K30" s="633"/>
      <c r="L30" s="634"/>
    </row>
    <row r="31" spans="1:12" x14ac:dyDescent="0.2">
      <c r="A31" s="654"/>
      <c r="B31" s="73">
        <v>53205050100000</v>
      </c>
      <c r="C31" s="390" t="s">
        <v>27</v>
      </c>
      <c r="D31" s="394">
        <v>0</v>
      </c>
      <c r="E31" s="397">
        <v>0</v>
      </c>
      <c r="F31" s="395">
        <v>0</v>
      </c>
      <c r="G31" s="411">
        <f t="shared" si="0"/>
        <v>0</v>
      </c>
      <c r="H31" s="404">
        <f t="shared" si="1"/>
        <v>0</v>
      </c>
      <c r="I31" s="632"/>
      <c r="J31" s="633"/>
      <c r="K31" s="633"/>
      <c r="L31" s="634"/>
    </row>
    <row r="32" spans="1:12" x14ac:dyDescent="0.2">
      <c r="A32" s="654"/>
      <c r="B32" s="73">
        <v>53205070100000</v>
      </c>
      <c r="C32" s="390" t="s">
        <v>29</v>
      </c>
      <c r="D32" s="394">
        <v>0</v>
      </c>
      <c r="E32" s="397">
        <v>0</v>
      </c>
      <c r="F32" s="395">
        <v>0</v>
      </c>
      <c r="G32" s="411">
        <f t="shared" si="0"/>
        <v>0</v>
      </c>
      <c r="H32" s="404">
        <f t="shared" si="1"/>
        <v>0</v>
      </c>
      <c r="I32" s="632"/>
      <c r="J32" s="633"/>
      <c r="K32" s="633"/>
      <c r="L32" s="634"/>
    </row>
    <row r="33" spans="1:12" x14ac:dyDescent="0.2">
      <c r="A33" s="654"/>
      <c r="B33" s="73">
        <v>53208010100000</v>
      </c>
      <c r="C33" s="390" t="s">
        <v>30</v>
      </c>
      <c r="D33" s="394">
        <v>0</v>
      </c>
      <c r="E33" s="397">
        <v>0</v>
      </c>
      <c r="F33" s="395">
        <v>0</v>
      </c>
      <c r="G33" s="411">
        <f t="shared" si="0"/>
        <v>0</v>
      </c>
      <c r="H33" s="404">
        <f t="shared" si="1"/>
        <v>0</v>
      </c>
      <c r="I33" s="632"/>
      <c r="J33" s="633"/>
      <c r="K33" s="633"/>
      <c r="L33" s="634"/>
    </row>
    <row r="34" spans="1:12" x14ac:dyDescent="0.2">
      <c r="A34" s="654"/>
      <c r="B34" s="73">
        <v>53208070100001</v>
      </c>
      <c r="C34" s="390" t="s">
        <v>31</v>
      </c>
      <c r="D34" s="394">
        <v>0</v>
      </c>
      <c r="E34" s="397">
        <v>0</v>
      </c>
      <c r="F34" s="395">
        <v>0</v>
      </c>
      <c r="G34" s="411">
        <f t="shared" si="0"/>
        <v>0</v>
      </c>
      <c r="H34" s="404">
        <f t="shared" si="1"/>
        <v>0</v>
      </c>
      <c r="I34" s="632"/>
      <c r="J34" s="633"/>
      <c r="K34" s="633"/>
      <c r="L34" s="634"/>
    </row>
    <row r="35" spans="1:12" x14ac:dyDescent="0.2">
      <c r="A35" s="654"/>
      <c r="B35" s="73">
        <v>53208100100001</v>
      </c>
      <c r="C35" s="390" t="s">
        <v>211</v>
      </c>
      <c r="D35" s="394">
        <v>0</v>
      </c>
      <c r="E35" s="397">
        <v>0</v>
      </c>
      <c r="F35" s="395">
        <v>0</v>
      </c>
      <c r="G35" s="411">
        <f t="shared" si="0"/>
        <v>0</v>
      </c>
      <c r="H35" s="404">
        <f t="shared" si="1"/>
        <v>0</v>
      </c>
      <c r="I35" s="632"/>
      <c r="J35" s="633"/>
      <c r="K35" s="633"/>
      <c r="L35" s="634"/>
    </row>
    <row r="36" spans="1:12" x14ac:dyDescent="0.2">
      <c r="A36" s="654"/>
      <c r="B36" s="73">
        <v>53211030000000</v>
      </c>
      <c r="C36" s="390" t="s">
        <v>32</v>
      </c>
      <c r="D36" s="394">
        <v>0</v>
      </c>
      <c r="E36" s="397">
        <v>0</v>
      </c>
      <c r="F36" s="395">
        <v>0</v>
      </c>
      <c r="G36" s="411">
        <f t="shared" si="0"/>
        <v>0</v>
      </c>
      <c r="H36" s="404">
        <f t="shared" si="1"/>
        <v>0</v>
      </c>
      <c r="I36" s="632"/>
      <c r="J36" s="633"/>
      <c r="K36" s="633"/>
      <c r="L36" s="634"/>
    </row>
    <row r="37" spans="1:12" x14ac:dyDescent="0.2">
      <c r="A37" s="654"/>
      <c r="B37" s="73">
        <v>53212020100000</v>
      </c>
      <c r="C37" s="390" t="s">
        <v>212</v>
      </c>
      <c r="D37" s="394">
        <v>0</v>
      </c>
      <c r="E37" s="397">
        <v>0</v>
      </c>
      <c r="F37" s="395">
        <v>0</v>
      </c>
      <c r="G37" s="411">
        <f t="shared" si="0"/>
        <v>0</v>
      </c>
      <c r="H37" s="404">
        <f t="shared" si="1"/>
        <v>0</v>
      </c>
      <c r="I37" s="632"/>
      <c r="J37" s="633"/>
      <c r="K37" s="633"/>
      <c r="L37" s="634"/>
    </row>
    <row r="38" spans="1:12" x14ac:dyDescent="0.2">
      <c r="A38" s="654"/>
      <c r="B38" s="73">
        <v>53214020000000</v>
      </c>
      <c r="C38" s="390" t="s">
        <v>213</v>
      </c>
      <c r="D38" s="394">
        <v>0</v>
      </c>
      <c r="E38" s="397">
        <v>0</v>
      </c>
      <c r="F38" s="395">
        <v>0</v>
      </c>
      <c r="G38" s="411">
        <f t="shared" si="0"/>
        <v>0</v>
      </c>
      <c r="H38" s="404">
        <f t="shared" si="1"/>
        <v>0</v>
      </c>
      <c r="I38" s="632"/>
      <c r="J38" s="633"/>
      <c r="K38" s="633"/>
      <c r="L38" s="634"/>
    </row>
    <row r="39" spans="1:12" ht="15.75" customHeight="1" x14ac:dyDescent="0.2">
      <c r="A39" s="654"/>
      <c r="B39" s="71"/>
      <c r="C39" s="402" t="s">
        <v>34</v>
      </c>
      <c r="D39" s="412">
        <v>0</v>
      </c>
      <c r="E39" s="413"/>
      <c r="F39" s="413"/>
      <c r="G39" s="412">
        <f>SUM(G40,G45,G47,G56,G65,G73)</f>
        <v>0</v>
      </c>
      <c r="H39" s="406">
        <f>SUM(H40,H45,H47,H56,H65,H73)</f>
        <v>0</v>
      </c>
      <c r="I39" s="632"/>
      <c r="J39" s="633"/>
      <c r="K39" s="633"/>
      <c r="L39" s="634"/>
    </row>
    <row r="40" spans="1:12" x14ac:dyDescent="0.2">
      <c r="A40" s="654"/>
      <c r="B40" s="72"/>
      <c r="C40" s="398" t="s">
        <v>35</v>
      </c>
      <c r="D40" s="400">
        <f>SUM(D41:D44)</f>
        <v>0</v>
      </c>
      <c r="E40" s="401"/>
      <c r="F40" s="401"/>
      <c r="G40" s="414">
        <f>SUM(G41:G44)</f>
        <v>0</v>
      </c>
      <c r="H40" s="407">
        <f>SUM(H41:H44)</f>
        <v>0</v>
      </c>
      <c r="I40" s="632"/>
      <c r="J40" s="633"/>
      <c r="K40" s="633"/>
      <c r="L40" s="634"/>
    </row>
    <row r="41" spans="1:12" x14ac:dyDescent="0.2">
      <c r="A41" s="654"/>
      <c r="B41" s="73">
        <v>53202020100000</v>
      </c>
      <c r="C41" s="390" t="s">
        <v>214</v>
      </c>
      <c r="D41" s="394">
        <v>0</v>
      </c>
      <c r="E41" s="397">
        <v>0</v>
      </c>
      <c r="F41" s="395">
        <v>0</v>
      </c>
      <c r="G41" s="411">
        <f>E41*F41</f>
        <v>0</v>
      </c>
      <c r="H41" s="404">
        <f t="shared" ref="H41:H74" si="4">D41+G41</f>
        <v>0</v>
      </c>
      <c r="I41" s="632"/>
      <c r="J41" s="633"/>
      <c r="K41" s="633"/>
      <c r="L41" s="634"/>
    </row>
    <row r="42" spans="1:12" x14ac:dyDescent="0.2">
      <c r="A42" s="654"/>
      <c r="B42" s="73">
        <v>53202030000000</v>
      </c>
      <c r="C42" s="390" t="s">
        <v>215</v>
      </c>
      <c r="D42" s="394">
        <v>0</v>
      </c>
      <c r="E42" s="397">
        <v>0</v>
      </c>
      <c r="F42" s="395">
        <v>0</v>
      </c>
      <c r="G42" s="411">
        <f t="shared" ref="G42:G74" si="5">E42*F42</f>
        <v>0</v>
      </c>
      <c r="H42" s="404">
        <f t="shared" si="4"/>
        <v>0</v>
      </c>
      <c r="I42" s="632"/>
      <c r="J42" s="633"/>
      <c r="K42" s="633"/>
      <c r="L42" s="634"/>
    </row>
    <row r="43" spans="1:12" x14ac:dyDescent="0.2">
      <c r="A43" s="654"/>
      <c r="B43" s="73">
        <v>53211020000000</v>
      </c>
      <c r="C43" s="390" t="s">
        <v>41</v>
      </c>
      <c r="D43" s="394">
        <v>0</v>
      </c>
      <c r="E43" s="397">
        <v>0</v>
      </c>
      <c r="F43" s="395">
        <v>0</v>
      </c>
      <c r="G43" s="411">
        <f t="shared" si="5"/>
        <v>0</v>
      </c>
      <c r="H43" s="404">
        <f t="shared" si="4"/>
        <v>0</v>
      </c>
      <c r="I43" s="632"/>
      <c r="J43" s="633"/>
      <c r="K43" s="633"/>
      <c r="L43" s="634"/>
    </row>
    <row r="44" spans="1:12" x14ac:dyDescent="0.2">
      <c r="A44" s="654"/>
      <c r="B44" s="73">
        <v>53101040600000</v>
      </c>
      <c r="C44" s="391" t="s">
        <v>216</v>
      </c>
      <c r="D44" s="394">
        <v>0</v>
      </c>
      <c r="E44" s="397">
        <v>0</v>
      </c>
      <c r="F44" s="395">
        <v>0</v>
      </c>
      <c r="G44" s="411">
        <f t="shared" si="5"/>
        <v>0</v>
      </c>
      <c r="H44" s="404">
        <f t="shared" si="4"/>
        <v>0</v>
      </c>
      <c r="I44" s="632"/>
      <c r="J44" s="633"/>
      <c r="K44" s="633"/>
      <c r="L44" s="634"/>
    </row>
    <row r="45" spans="1:12" x14ac:dyDescent="0.2">
      <c r="A45" s="654"/>
      <c r="B45" s="72"/>
      <c r="C45" s="398" t="s">
        <v>42</v>
      </c>
      <c r="D45" s="400">
        <f>SUM(D46:D46)</f>
        <v>0</v>
      </c>
      <c r="E45" s="401"/>
      <c r="F45" s="401"/>
      <c r="G45" s="414">
        <f>SUM(G46:G46)</f>
        <v>0</v>
      </c>
      <c r="H45" s="407">
        <f>SUM(H46:H46)</f>
        <v>0</v>
      </c>
      <c r="I45" s="632"/>
      <c r="J45" s="633"/>
      <c r="K45" s="633"/>
      <c r="L45" s="634"/>
    </row>
    <row r="46" spans="1:12" x14ac:dyDescent="0.2">
      <c r="A46" s="654"/>
      <c r="B46" s="388">
        <v>53205990000000</v>
      </c>
      <c r="C46" s="392" t="s">
        <v>44</v>
      </c>
      <c r="D46" s="394">
        <v>0</v>
      </c>
      <c r="E46" s="397">
        <v>0</v>
      </c>
      <c r="F46" s="395">
        <v>0</v>
      </c>
      <c r="G46" s="411">
        <f t="shared" si="5"/>
        <v>0</v>
      </c>
      <c r="H46" s="404">
        <f t="shared" si="4"/>
        <v>0</v>
      </c>
      <c r="I46" s="632"/>
      <c r="J46" s="633"/>
      <c r="K46" s="633"/>
      <c r="L46" s="634"/>
    </row>
    <row r="47" spans="1:12" x14ac:dyDescent="0.2">
      <c r="A47" s="654"/>
      <c r="B47" s="72"/>
      <c r="C47" s="398" t="s">
        <v>45</v>
      </c>
      <c r="D47" s="400">
        <f>SUM(D48:D55)</f>
        <v>0</v>
      </c>
      <c r="E47" s="401"/>
      <c r="F47" s="401"/>
      <c r="G47" s="400">
        <f>SUM(G48:G55)</f>
        <v>0</v>
      </c>
      <c r="H47" s="405">
        <f>SUM(H48:H55)</f>
        <v>0</v>
      </c>
      <c r="I47" s="632"/>
      <c r="J47" s="633"/>
      <c r="K47" s="633"/>
      <c r="L47" s="634"/>
    </row>
    <row r="48" spans="1:12" x14ac:dyDescent="0.2">
      <c r="A48" s="654"/>
      <c r="B48" s="73">
        <v>53204010000000</v>
      </c>
      <c r="C48" s="390" t="s">
        <v>47</v>
      </c>
      <c r="D48" s="394">
        <v>0</v>
      </c>
      <c r="E48" s="394">
        <v>0</v>
      </c>
      <c r="F48" s="395">
        <v>0</v>
      </c>
      <c r="G48" s="411">
        <f t="shared" si="5"/>
        <v>0</v>
      </c>
      <c r="H48" s="404">
        <f t="shared" si="4"/>
        <v>0</v>
      </c>
      <c r="I48" s="632"/>
      <c r="J48" s="633"/>
      <c r="K48" s="633"/>
      <c r="L48" s="634"/>
    </row>
    <row r="49" spans="1:12" x14ac:dyDescent="0.2">
      <c r="A49" s="654"/>
      <c r="B49" s="388">
        <v>53204040200000</v>
      </c>
      <c r="C49" s="392" t="s">
        <v>225</v>
      </c>
      <c r="D49" s="394">
        <v>0</v>
      </c>
      <c r="E49" s="394">
        <v>0</v>
      </c>
      <c r="F49" s="395">
        <v>0</v>
      </c>
      <c r="G49" s="411">
        <f t="shared" si="5"/>
        <v>0</v>
      </c>
      <c r="H49" s="404">
        <f t="shared" si="4"/>
        <v>0</v>
      </c>
      <c r="I49" s="632"/>
      <c r="J49" s="633"/>
      <c r="K49" s="633"/>
      <c r="L49" s="634"/>
    </row>
    <row r="50" spans="1:12" x14ac:dyDescent="0.2">
      <c r="A50" s="654"/>
      <c r="B50" s="73">
        <v>53204060000000</v>
      </c>
      <c r="C50" s="390" t="s">
        <v>49</v>
      </c>
      <c r="D50" s="394">
        <v>0</v>
      </c>
      <c r="E50" s="394">
        <v>0</v>
      </c>
      <c r="F50" s="395">
        <v>0</v>
      </c>
      <c r="G50" s="411">
        <f t="shared" si="5"/>
        <v>0</v>
      </c>
      <c r="H50" s="404">
        <f t="shared" si="4"/>
        <v>0</v>
      </c>
      <c r="I50" s="632"/>
      <c r="J50" s="633"/>
      <c r="K50" s="633"/>
      <c r="L50" s="634"/>
    </row>
    <row r="51" spans="1:12" x14ac:dyDescent="0.2">
      <c r="A51" s="654"/>
      <c r="B51" s="73">
        <v>53204070000000</v>
      </c>
      <c r="C51" s="390" t="s">
        <v>50</v>
      </c>
      <c r="D51" s="394">
        <v>0</v>
      </c>
      <c r="E51" s="394">
        <v>0</v>
      </c>
      <c r="F51" s="395">
        <v>0</v>
      </c>
      <c r="G51" s="411">
        <f t="shared" si="5"/>
        <v>0</v>
      </c>
      <c r="H51" s="404">
        <f t="shared" si="4"/>
        <v>0</v>
      </c>
      <c r="I51" s="632"/>
      <c r="J51" s="633"/>
      <c r="K51" s="633"/>
      <c r="L51" s="634"/>
    </row>
    <row r="52" spans="1:12" x14ac:dyDescent="0.2">
      <c r="A52" s="654"/>
      <c r="B52" s="73">
        <v>53204080000000</v>
      </c>
      <c r="C52" s="389" t="s">
        <v>51</v>
      </c>
      <c r="D52" s="394">
        <v>0</v>
      </c>
      <c r="E52" s="394">
        <v>0</v>
      </c>
      <c r="F52" s="395">
        <v>0</v>
      </c>
      <c r="G52" s="411">
        <f t="shared" si="5"/>
        <v>0</v>
      </c>
      <c r="H52" s="404">
        <f t="shared" si="4"/>
        <v>0</v>
      </c>
      <c r="I52" s="632"/>
      <c r="J52" s="633"/>
      <c r="K52" s="633"/>
      <c r="L52" s="634"/>
    </row>
    <row r="53" spans="1:12" x14ac:dyDescent="0.2">
      <c r="A53" s="654"/>
      <c r="B53" s="73">
        <v>53214010000000</v>
      </c>
      <c r="C53" s="390" t="s">
        <v>52</v>
      </c>
      <c r="D53" s="394">
        <v>0</v>
      </c>
      <c r="E53" s="394">
        <v>0</v>
      </c>
      <c r="F53" s="395">
        <v>0</v>
      </c>
      <c r="G53" s="411">
        <f t="shared" si="5"/>
        <v>0</v>
      </c>
      <c r="H53" s="404">
        <f t="shared" si="4"/>
        <v>0</v>
      </c>
      <c r="I53" s="632"/>
      <c r="J53" s="633"/>
      <c r="K53" s="633"/>
      <c r="L53" s="634"/>
    </row>
    <row r="54" spans="1:12" x14ac:dyDescent="0.2">
      <c r="A54" s="654"/>
      <c r="B54" s="73">
        <v>53214040000000</v>
      </c>
      <c r="C54" s="390" t="s">
        <v>217</v>
      </c>
      <c r="D54" s="394">
        <v>0</v>
      </c>
      <c r="E54" s="394">
        <v>0</v>
      </c>
      <c r="F54" s="395">
        <v>0</v>
      </c>
      <c r="G54" s="411">
        <f t="shared" si="5"/>
        <v>0</v>
      </c>
      <c r="H54" s="404">
        <f t="shared" si="4"/>
        <v>0</v>
      </c>
      <c r="I54" s="632"/>
      <c r="J54" s="633"/>
      <c r="K54" s="633"/>
      <c r="L54" s="634"/>
    </row>
    <row r="55" spans="1:12" x14ac:dyDescent="0.2">
      <c r="A55" s="654"/>
      <c r="B55" s="428">
        <v>53204020100000</v>
      </c>
      <c r="C55" s="429" t="s">
        <v>209</v>
      </c>
      <c r="D55" s="394">
        <v>0</v>
      </c>
      <c r="E55" s="394">
        <v>0</v>
      </c>
      <c r="F55" s="395">
        <v>0</v>
      </c>
      <c r="G55" s="411">
        <f t="shared" si="5"/>
        <v>0</v>
      </c>
      <c r="H55" s="404">
        <f t="shared" si="4"/>
        <v>0</v>
      </c>
      <c r="I55" s="632"/>
      <c r="J55" s="633"/>
      <c r="K55" s="633"/>
      <c r="L55" s="634"/>
    </row>
    <row r="56" spans="1:12" x14ac:dyDescent="0.2">
      <c r="A56" s="654"/>
      <c r="B56" s="72"/>
      <c r="C56" s="398" t="s">
        <v>55</v>
      </c>
      <c r="D56" s="400">
        <f>SUM(D57:D64)</f>
        <v>0</v>
      </c>
      <c r="E56" s="401"/>
      <c r="F56" s="401"/>
      <c r="G56" s="400">
        <f>SUM(G57:G64)</f>
        <v>0</v>
      </c>
      <c r="H56" s="405">
        <f>SUM(H57:H64)</f>
        <v>0</v>
      </c>
      <c r="I56" s="632"/>
      <c r="J56" s="633"/>
      <c r="K56" s="633"/>
      <c r="L56" s="634"/>
    </row>
    <row r="57" spans="1:12" x14ac:dyDescent="0.2">
      <c r="A57" s="654"/>
      <c r="B57" s="73">
        <v>53207010000000</v>
      </c>
      <c r="C57" s="390" t="s">
        <v>56</v>
      </c>
      <c r="D57" s="394">
        <v>0</v>
      </c>
      <c r="E57" s="394">
        <v>0</v>
      </c>
      <c r="F57" s="395">
        <v>0</v>
      </c>
      <c r="G57" s="411">
        <f t="shared" si="5"/>
        <v>0</v>
      </c>
      <c r="H57" s="404">
        <f t="shared" si="4"/>
        <v>0</v>
      </c>
      <c r="I57" s="632"/>
      <c r="J57" s="633"/>
      <c r="K57" s="633"/>
      <c r="L57" s="634"/>
    </row>
    <row r="58" spans="1:12" x14ac:dyDescent="0.2">
      <c r="A58" s="654"/>
      <c r="B58" s="73">
        <v>53207020000000</v>
      </c>
      <c r="C58" s="390" t="s">
        <v>57</v>
      </c>
      <c r="D58" s="394">
        <v>0</v>
      </c>
      <c r="E58" s="394">
        <v>0</v>
      </c>
      <c r="F58" s="395">
        <v>0</v>
      </c>
      <c r="G58" s="411">
        <f t="shared" si="5"/>
        <v>0</v>
      </c>
      <c r="H58" s="404">
        <f t="shared" si="4"/>
        <v>0</v>
      </c>
      <c r="I58" s="632"/>
      <c r="J58" s="633"/>
      <c r="K58" s="633"/>
      <c r="L58" s="634"/>
    </row>
    <row r="59" spans="1:12" x14ac:dyDescent="0.2">
      <c r="A59" s="654"/>
      <c r="B59" s="73">
        <v>53208020000000</v>
      </c>
      <c r="C59" s="389" t="s">
        <v>199</v>
      </c>
      <c r="D59" s="394">
        <v>0</v>
      </c>
      <c r="E59" s="394">
        <v>0</v>
      </c>
      <c r="F59" s="395">
        <v>0</v>
      </c>
      <c r="G59" s="411">
        <f t="shared" si="5"/>
        <v>0</v>
      </c>
      <c r="H59" s="404">
        <f t="shared" si="4"/>
        <v>0</v>
      </c>
      <c r="I59" s="632"/>
      <c r="J59" s="633"/>
      <c r="K59" s="633"/>
      <c r="L59" s="634"/>
    </row>
    <row r="60" spans="1:12" x14ac:dyDescent="0.2">
      <c r="A60" s="654"/>
      <c r="B60" s="73">
        <v>53208990000000</v>
      </c>
      <c r="C60" s="389" t="s">
        <v>218</v>
      </c>
      <c r="D60" s="394">
        <v>0</v>
      </c>
      <c r="E60" s="394">
        <v>0</v>
      </c>
      <c r="F60" s="395">
        <v>0</v>
      </c>
      <c r="G60" s="411">
        <f t="shared" si="5"/>
        <v>0</v>
      </c>
      <c r="H60" s="404">
        <f t="shared" si="4"/>
        <v>0</v>
      </c>
      <c r="I60" s="632"/>
      <c r="J60" s="633"/>
      <c r="K60" s="633"/>
      <c r="L60" s="634"/>
    </row>
    <row r="61" spans="1:12" x14ac:dyDescent="0.2">
      <c r="A61" s="654"/>
      <c r="B61" s="428">
        <v>53210020300000</v>
      </c>
      <c r="C61" s="430" t="s">
        <v>221</v>
      </c>
      <c r="D61" s="394">
        <v>0</v>
      </c>
      <c r="E61" s="394">
        <v>0</v>
      </c>
      <c r="F61" s="395">
        <v>0</v>
      </c>
      <c r="G61" s="411">
        <f t="shared" si="5"/>
        <v>0</v>
      </c>
      <c r="H61" s="404">
        <f t="shared" si="4"/>
        <v>0</v>
      </c>
      <c r="I61" s="632"/>
      <c r="J61" s="633"/>
      <c r="K61" s="633"/>
      <c r="L61" s="634"/>
    </row>
    <row r="62" spans="1:12" x14ac:dyDescent="0.2">
      <c r="A62" s="654"/>
      <c r="B62" s="73">
        <v>53208990000000</v>
      </c>
      <c r="C62" s="389" t="s">
        <v>222</v>
      </c>
      <c r="D62" s="394">
        <v>0</v>
      </c>
      <c r="E62" s="394">
        <v>0</v>
      </c>
      <c r="F62" s="395">
        <v>0</v>
      </c>
      <c r="G62" s="411">
        <f t="shared" si="5"/>
        <v>0</v>
      </c>
      <c r="H62" s="404">
        <f t="shared" si="4"/>
        <v>0</v>
      </c>
      <c r="I62" s="632"/>
      <c r="J62" s="633"/>
      <c r="K62" s="633"/>
      <c r="L62" s="634"/>
    </row>
    <row r="63" spans="1:12" x14ac:dyDescent="0.2">
      <c r="A63" s="654"/>
      <c r="B63" s="73">
        <v>53209990000000</v>
      </c>
      <c r="C63" s="389" t="s">
        <v>220</v>
      </c>
      <c r="D63" s="394">
        <v>0</v>
      </c>
      <c r="E63" s="394">
        <v>0</v>
      </c>
      <c r="F63" s="395">
        <v>0</v>
      </c>
      <c r="G63" s="411">
        <f t="shared" si="5"/>
        <v>0</v>
      </c>
      <c r="H63" s="404">
        <f t="shared" si="4"/>
        <v>0</v>
      </c>
      <c r="I63" s="632"/>
      <c r="J63" s="633"/>
      <c r="K63" s="633"/>
      <c r="L63" s="634"/>
    </row>
    <row r="64" spans="1:12" x14ac:dyDescent="0.2">
      <c r="A64" s="654"/>
      <c r="B64" s="73">
        <v>53210020100000</v>
      </c>
      <c r="C64" s="390" t="s">
        <v>64</v>
      </c>
      <c r="D64" s="394">
        <v>0</v>
      </c>
      <c r="E64" s="394">
        <v>0</v>
      </c>
      <c r="F64" s="395">
        <v>0</v>
      </c>
      <c r="G64" s="411">
        <f t="shared" si="5"/>
        <v>0</v>
      </c>
      <c r="H64" s="404">
        <f t="shared" si="4"/>
        <v>0</v>
      </c>
      <c r="I64" s="632"/>
      <c r="J64" s="633"/>
      <c r="K64" s="633"/>
      <c r="L64" s="634"/>
    </row>
    <row r="65" spans="1:17" x14ac:dyDescent="0.2">
      <c r="A65" s="654"/>
      <c r="B65" s="72"/>
      <c r="C65" s="398" t="s">
        <v>65</v>
      </c>
      <c r="D65" s="400">
        <f>SUM(D66:D72)</f>
        <v>0</v>
      </c>
      <c r="E65" s="401"/>
      <c r="F65" s="401"/>
      <c r="G65" s="400">
        <f>SUM(G66:G72)</f>
        <v>0</v>
      </c>
      <c r="H65" s="405">
        <f>SUM(H66:H72)</f>
        <v>0</v>
      </c>
      <c r="I65" s="632"/>
      <c r="J65" s="633"/>
      <c r="K65" s="633"/>
      <c r="L65" s="634"/>
    </row>
    <row r="66" spans="1:17" x14ac:dyDescent="0.2">
      <c r="A66" s="654"/>
      <c r="B66" s="73">
        <v>53206030000000</v>
      </c>
      <c r="C66" s="390" t="s">
        <v>101</v>
      </c>
      <c r="D66" s="394">
        <v>0</v>
      </c>
      <c r="E66" s="394">
        <v>0</v>
      </c>
      <c r="F66" s="395">
        <v>0</v>
      </c>
      <c r="G66" s="411">
        <f t="shared" si="5"/>
        <v>0</v>
      </c>
      <c r="H66" s="404">
        <f t="shared" si="4"/>
        <v>0</v>
      </c>
      <c r="I66" s="632"/>
      <c r="J66" s="633"/>
      <c r="K66" s="633"/>
      <c r="L66" s="634"/>
    </row>
    <row r="67" spans="1:17" x14ac:dyDescent="0.2">
      <c r="A67" s="654"/>
      <c r="B67" s="73">
        <v>53206040000000</v>
      </c>
      <c r="C67" s="390" t="s">
        <v>102</v>
      </c>
      <c r="D67" s="394">
        <v>0</v>
      </c>
      <c r="E67" s="394">
        <v>0</v>
      </c>
      <c r="F67" s="395">
        <v>0</v>
      </c>
      <c r="G67" s="411">
        <f t="shared" si="5"/>
        <v>0</v>
      </c>
      <c r="H67" s="404">
        <f t="shared" si="4"/>
        <v>0</v>
      </c>
      <c r="I67" s="632"/>
      <c r="J67" s="633"/>
      <c r="K67" s="633"/>
      <c r="L67" s="634"/>
    </row>
    <row r="68" spans="1:17" x14ac:dyDescent="0.2">
      <c r="A68" s="654"/>
      <c r="B68" s="73">
        <v>53206060000000</v>
      </c>
      <c r="C68" s="390" t="s">
        <v>223</v>
      </c>
      <c r="D68" s="394">
        <v>0</v>
      </c>
      <c r="E68" s="394">
        <v>0</v>
      </c>
      <c r="F68" s="395">
        <v>0</v>
      </c>
      <c r="G68" s="411">
        <f t="shared" si="5"/>
        <v>0</v>
      </c>
      <c r="H68" s="404">
        <f t="shared" si="4"/>
        <v>0</v>
      </c>
      <c r="I68" s="632"/>
      <c r="J68" s="633"/>
      <c r="K68" s="633"/>
      <c r="L68" s="634"/>
    </row>
    <row r="69" spans="1:17" x14ac:dyDescent="0.2">
      <c r="A69" s="654"/>
      <c r="B69" s="73">
        <v>53206070000000</v>
      </c>
      <c r="C69" s="390" t="s">
        <v>104</v>
      </c>
      <c r="D69" s="394">
        <v>0</v>
      </c>
      <c r="E69" s="394">
        <v>0</v>
      </c>
      <c r="F69" s="395">
        <v>0</v>
      </c>
      <c r="G69" s="411">
        <f t="shared" si="5"/>
        <v>0</v>
      </c>
      <c r="H69" s="404">
        <f t="shared" si="4"/>
        <v>0</v>
      </c>
      <c r="I69" s="632"/>
      <c r="J69" s="633"/>
      <c r="K69" s="633"/>
      <c r="L69" s="634"/>
    </row>
    <row r="70" spans="1:17" x14ac:dyDescent="0.2">
      <c r="A70" s="654"/>
      <c r="B70" s="73">
        <v>53206990000000</v>
      </c>
      <c r="C70" s="390" t="s">
        <v>224</v>
      </c>
      <c r="D70" s="394">
        <v>0</v>
      </c>
      <c r="E70" s="394">
        <v>0</v>
      </c>
      <c r="F70" s="395">
        <v>0</v>
      </c>
      <c r="G70" s="411">
        <f t="shared" si="5"/>
        <v>0</v>
      </c>
      <c r="H70" s="404">
        <f t="shared" si="4"/>
        <v>0</v>
      </c>
      <c r="I70" s="632"/>
      <c r="J70" s="633"/>
      <c r="K70" s="633"/>
      <c r="L70" s="634"/>
    </row>
    <row r="71" spans="1:17" x14ac:dyDescent="0.2">
      <c r="A71" s="654"/>
      <c r="B71" s="73">
        <v>53208030000000</v>
      </c>
      <c r="C71" s="390" t="s">
        <v>106</v>
      </c>
      <c r="D71" s="394">
        <v>0</v>
      </c>
      <c r="E71" s="394">
        <v>0</v>
      </c>
      <c r="F71" s="395">
        <v>0</v>
      </c>
      <c r="G71" s="411">
        <f t="shared" si="5"/>
        <v>0</v>
      </c>
      <c r="H71" s="404">
        <f t="shared" si="4"/>
        <v>0</v>
      </c>
      <c r="I71" s="632"/>
      <c r="J71" s="633"/>
      <c r="K71" s="633"/>
      <c r="L71" s="634"/>
    </row>
    <row r="72" spans="1:17" x14ac:dyDescent="0.2">
      <c r="A72" s="654"/>
      <c r="B72" s="73">
        <v>53212060000000</v>
      </c>
      <c r="C72" s="390" t="s">
        <v>99</v>
      </c>
      <c r="D72" s="394">
        <v>0</v>
      </c>
      <c r="E72" s="394">
        <v>0</v>
      </c>
      <c r="F72" s="395">
        <v>0</v>
      </c>
      <c r="G72" s="411">
        <f t="shared" si="5"/>
        <v>0</v>
      </c>
      <c r="H72" s="404">
        <f t="shared" si="4"/>
        <v>0</v>
      </c>
      <c r="I72" s="632"/>
      <c r="J72" s="633"/>
      <c r="K72" s="633"/>
      <c r="L72" s="634"/>
    </row>
    <row r="73" spans="1:17" x14ac:dyDescent="0.2">
      <c r="A73" s="654"/>
      <c r="B73" s="72"/>
      <c r="C73" s="398" t="s">
        <v>66</v>
      </c>
      <c r="D73" s="400">
        <f>SUM(D74:D74)</f>
        <v>0</v>
      </c>
      <c r="E73" s="401"/>
      <c r="F73" s="401"/>
      <c r="G73" s="400">
        <f>SUM(G74:G74)</f>
        <v>0</v>
      </c>
      <c r="H73" s="405">
        <f>SUM(H74:H74)</f>
        <v>0</v>
      </c>
      <c r="I73" s="632"/>
      <c r="J73" s="633"/>
      <c r="K73" s="633"/>
      <c r="L73" s="634"/>
    </row>
    <row r="74" spans="1:17" x14ac:dyDescent="0.2">
      <c r="A74" s="654"/>
      <c r="B74" s="79">
        <v>53204999000000</v>
      </c>
      <c r="C74" s="399" t="s">
        <v>219</v>
      </c>
      <c r="D74" s="394">
        <v>0</v>
      </c>
      <c r="E74" s="394">
        <v>0</v>
      </c>
      <c r="F74" s="395">
        <v>0</v>
      </c>
      <c r="G74" s="411">
        <f t="shared" si="5"/>
        <v>0</v>
      </c>
      <c r="H74" s="408">
        <f t="shared" si="4"/>
        <v>0</v>
      </c>
      <c r="I74" s="643"/>
      <c r="J74" s="644"/>
      <c r="K74" s="644"/>
      <c r="L74" s="645"/>
    </row>
    <row r="75" spans="1:17" collapsed="1" x14ac:dyDescent="0.2">
      <c r="A75" s="666"/>
      <c r="B75" s="82"/>
      <c r="C75" s="403" t="s">
        <v>107</v>
      </c>
      <c r="D75" s="415">
        <f>SUM(D12,D39)</f>
        <v>1276542.2779999999</v>
      </c>
      <c r="E75" s="416"/>
      <c r="F75" s="416"/>
      <c r="G75" s="415">
        <f>SUM(G12,G39)</f>
        <v>0</v>
      </c>
      <c r="H75" s="83">
        <f>SUM(H12,H39)</f>
        <v>1276542.2779999999</v>
      </c>
      <c r="I75" s="646"/>
      <c r="J75" s="647"/>
      <c r="K75" s="647"/>
      <c r="L75" s="648"/>
    </row>
    <row r="76" spans="1:17" ht="12.75" customHeight="1" x14ac:dyDescent="0.2">
      <c r="A76" s="655" t="s">
        <v>82</v>
      </c>
      <c r="B76" s="657" t="s">
        <v>76</v>
      </c>
      <c r="C76" s="659" t="s">
        <v>77</v>
      </c>
      <c r="D76" s="649" t="s">
        <v>78</v>
      </c>
      <c r="E76" s="650" t="s">
        <v>79</v>
      </c>
      <c r="F76" s="650"/>
      <c r="G76" s="650"/>
      <c r="H76" s="651" t="s">
        <v>161</v>
      </c>
      <c r="I76" s="637" t="s">
        <v>75</v>
      </c>
      <c r="J76" s="638"/>
      <c r="K76" s="638"/>
      <c r="L76" s="639"/>
      <c r="N76" s="663" t="s">
        <v>249</v>
      </c>
      <c r="O76" s="665" t="s">
        <v>226</v>
      </c>
      <c r="P76" s="665" t="s">
        <v>250</v>
      </c>
      <c r="Q76" s="665" t="s">
        <v>251</v>
      </c>
    </row>
    <row r="77" spans="1:17" ht="25.5" x14ac:dyDescent="0.2">
      <c r="A77" s="656"/>
      <c r="B77" s="658"/>
      <c r="C77" s="660"/>
      <c r="D77" s="649"/>
      <c r="E77" s="417" t="s">
        <v>67</v>
      </c>
      <c r="F77" s="418" t="s">
        <v>68</v>
      </c>
      <c r="G77" s="419" t="s">
        <v>6</v>
      </c>
      <c r="H77" s="652"/>
      <c r="I77" s="640"/>
      <c r="J77" s="641"/>
      <c r="K77" s="641"/>
      <c r="L77" s="642"/>
      <c r="N77" s="664"/>
      <c r="O77" s="665"/>
      <c r="P77" s="665"/>
      <c r="Q77" s="665"/>
    </row>
    <row r="78" spans="1:17" ht="15.75" customHeight="1" x14ac:dyDescent="0.2">
      <c r="A78" s="653" t="s">
        <v>247</v>
      </c>
      <c r="B78" s="71"/>
      <c r="C78" s="402" t="s">
        <v>11</v>
      </c>
      <c r="D78" s="412">
        <f>SUM(D79,D84)</f>
        <v>0</v>
      </c>
      <c r="E78" s="413"/>
      <c r="F78" s="413"/>
      <c r="G78" s="420">
        <f>SUM(G79,G84)</f>
        <v>0</v>
      </c>
      <c r="H78" s="409">
        <f>SUM(H79,H84)</f>
        <v>0</v>
      </c>
      <c r="I78" s="632"/>
      <c r="J78" s="633"/>
      <c r="K78" s="633"/>
      <c r="L78" s="634"/>
      <c r="N78" s="389" t="s">
        <v>206</v>
      </c>
      <c r="O78" s="427">
        <v>0</v>
      </c>
      <c r="P78" s="393">
        <f>+O78*0.6</f>
        <v>0</v>
      </c>
      <c r="Q78" s="393">
        <f>+O78*0.4</f>
        <v>0</v>
      </c>
    </row>
    <row r="79" spans="1:17" x14ac:dyDescent="0.2">
      <c r="A79" s="654"/>
      <c r="B79" s="72"/>
      <c r="C79" s="398" t="s">
        <v>12</v>
      </c>
      <c r="D79" s="400">
        <f>SUM(D80:D83)</f>
        <v>0</v>
      </c>
      <c r="E79" s="401"/>
      <c r="F79" s="401"/>
      <c r="G79" s="421">
        <f>SUM(G80:G83)</f>
        <v>0</v>
      </c>
      <c r="H79" s="405">
        <f>SUM(H80:H83)</f>
        <v>0</v>
      </c>
      <c r="I79" s="632"/>
      <c r="J79" s="633"/>
      <c r="K79" s="633"/>
      <c r="L79" s="634"/>
      <c r="N79" s="389" t="s">
        <v>19</v>
      </c>
      <c r="O79" s="427">
        <v>0</v>
      </c>
      <c r="P79" s="393">
        <f t="shared" ref="P79:P117" si="6">+O79*0.6</f>
        <v>0</v>
      </c>
      <c r="Q79" s="393">
        <f t="shared" ref="Q79:Q117" si="7">+O79*0.4</f>
        <v>0</v>
      </c>
    </row>
    <row r="80" spans="1:17" x14ac:dyDescent="0.2">
      <c r="A80" s="654"/>
      <c r="B80" s="73">
        <v>53103040100000</v>
      </c>
      <c r="C80" s="390" t="s">
        <v>97</v>
      </c>
      <c r="D80" s="431">
        <f>+'F) Remuneraciones'!L34</f>
        <v>0</v>
      </c>
      <c r="E80" s="422">
        <v>0</v>
      </c>
      <c r="F80" s="423">
        <v>0</v>
      </c>
      <c r="G80" s="411">
        <f>E80*F80</f>
        <v>0</v>
      </c>
      <c r="H80" s="404">
        <f>D80+G80</f>
        <v>0</v>
      </c>
      <c r="I80" s="632"/>
      <c r="J80" s="633"/>
      <c r="K80" s="633"/>
      <c r="L80" s="634"/>
      <c r="N80" s="389" t="s">
        <v>207</v>
      </c>
      <c r="O80" s="427">
        <v>0</v>
      </c>
      <c r="P80" s="393">
        <f t="shared" si="6"/>
        <v>0</v>
      </c>
      <c r="Q80" s="393">
        <f t="shared" si="7"/>
        <v>0</v>
      </c>
    </row>
    <row r="81" spans="1:17" x14ac:dyDescent="0.2">
      <c r="A81" s="654"/>
      <c r="B81" s="73">
        <v>53103050000000</v>
      </c>
      <c r="C81" s="390" t="s">
        <v>200</v>
      </c>
      <c r="D81" s="394">
        <v>0</v>
      </c>
      <c r="E81" s="397">
        <v>0</v>
      </c>
      <c r="F81" s="395">
        <v>0</v>
      </c>
      <c r="G81" s="411">
        <f>E81*F81</f>
        <v>0</v>
      </c>
      <c r="H81" s="404">
        <f>D81+G81</f>
        <v>0</v>
      </c>
      <c r="I81" s="632"/>
      <c r="J81" s="633"/>
      <c r="K81" s="633"/>
      <c r="L81" s="634"/>
      <c r="N81" s="390" t="s">
        <v>208</v>
      </c>
      <c r="O81" s="427">
        <v>0</v>
      </c>
      <c r="P81" s="393">
        <f t="shared" si="6"/>
        <v>0</v>
      </c>
      <c r="Q81" s="393">
        <f t="shared" si="7"/>
        <v>0</v>
      </c>
    </row>
    <row r="82" spans="1:17" x14ac:dyDescent="0.2">
      <c r="A82" s="654"/>
      <c r="B82" s="428">
        <v>53103040400000</v>
      </c>
      <c r="C82" s="429" t="s">
        <v>201</v>
      </c>
      <c r="D82" s="394">
        <v>0</v>
      </c>
      <c r="E82" s="397">
        <v>0</v>
      </c>
      <c r="F82" s="395">
        <v>0</v>
      </c>
      <c r="G82" s="411">
        <f>E82*F82</f>
        <v>0</v>
      </c>
      <c r="H82" s="404">
        <f>D82+G82</f>
        <v>0</v>
      </c>
      <c r="I82" s="632"/>
      <c r="J82" s="633"/>
      <c r="K82" s="633"/>
      <c r="L82" s="634"/>
      <c r="N82" s="390" t="s">
        <v>22</v>
      </c>
      <c r="O82" s="427">
        <v>0</v>
      </c>
      <c r="P82" s="393">
        <f t="shared" si="6"/>
        <v>0</v>
      </c>
      <c r="Q82" s="393">
        <f t="shared" si="7"/>
        <v>0</v>
      </c>
    </row>
    <row r="83" spans="1:17" x14ac:dyDescent="0.2">
      <c r="A83" s="654"/>
      <c r="B83" s="73">
        <v>53103080010000</v>
      </c>
      <c r="C83" s="390" t="s">
        <v>202</v>
      </c>
      <c r="D83" s="394">
        <v>0</v>
      </c>
      <c r="E83" s="397">
        <v>0</v>
      </c>
      <c r="F83" s="395">
        <v>0</v>
      </c>
      <c r="G83" s="411">
        <f>E83*F83</f>
        <v>0</v>
      </c>
      <c r="H83" s="404">
        <f>D83+G83</f>
        <v>0</v>
      </c>
      <c r="I83" s="632"/>
      <c r="J83" s="633"/>
      <c r="K83" s="633"/>
      <c r="L83" s="634"/>
      <c r="N83" s="390" t="s">
        <v>210</v>
      </c>
      <c r="O83" s="427">
        <v>0</v>
      </c>
      <c r="P83" s="393">
        <f t="shared" si="6"/>
        <v>0</v>
      </c>
      <c r="Q83" s="393">
        <f t="shared" si="7"/>
        <v>0</v>
      </c>
    </row>
    <row r="84" spans="1:17" x14ac:dyDescent="0.2">
      <c r="A84" s="654"/>
      <c r="B84" s="72"/>
      <c r="C84" s="398" t="s">
        <v>16</v>
      </c>
      <c r="D84" s="400">
        <f>SUM(D85:D104)</f>
        <v>0</v>
      </c>
      <c r="E84" s="401"/>
      <c r="F84" s="401"/>
      <c r="G84" s="400">
        <f>SUM(G85:G104)</f>
        <v>0</v>
      </c>
      <c r="H84" s="405">
        <f>SUM(H85:H104)</f>
        <v>0</v>
      </c>
      <c r="I84" s="632"/>
      <c r="J84" s="633"/>
      <c r="K84" s="633"/>
      <c r="L84" s="634"/>
      <c r="N84" s="390" t="s">
        <v>24</v>
      </c>
      <c r="O84" s="427">
        <v>0</v>
      </c>
      <c r="P84" s="393">
        <f t="shared" si="6"/>
        <v>0</v>
      </c>
      <c r="Q84" s="393">
        <f t="shared" si="7"/>
        <v>0</v>
      </c>
    </row>
    <row r="85" spans="1:17" x14ac:dyDescent="0.2">
      <c r="A85" s="654"/>
      <c r="B85" s="73">
        <v>53201010100000</v>
      </c>
      <c r="C85" s="389" t="s">
        <v>203</v>
      </c>
      <c r="D85" s="394">
        <v>0</v>
      </c>
      <c r="E85" s="397">
        <v>0</v>
      </c>
      <c r="F85" s="395">
        <v>0</v>
      </c>
      <c r="G85" s="411">
        <f t="shared" ref="G85:G104" si="8">E85*F85</f>
        <v>0</v>
      </c>
      <c r="H85" s="404">
        <f t="shared" ref="H85:H90" si="9">D85+G85</f>
        <v>0</v>
      </c>
      <c r="I85" s="632"/>
      <c r="J85" s="633"/>
      <c r="K85" s="633"/>
      <c r="L85" s="634"/>
      <c r="N85" s="390" t="s">
        <v>25</v>
      </c>
      <c r="O85" s="427">
        <v>0</v>
      </c>
      <c r="P85" s="393">
        <f t="shared" si="6"/>
        <v>0</v>
      </c>
      <c r="Q85" s="393">
        <f t="shared" si="7"/>
        <v>0</v>
      </c>
    </row>
    <row r="86" spans="1:17" x14ac:dyDescent="0.2">
      <c r="A86" s="654"/>
      <c r="B86" s="73">
        <v>53201010100000</v>
      </c>
      <c r="C86" s="389" t="s">
        <v>204</v>
      </c>
      <c r="D86" s="394">
        <v>0</v>
      </c>
      <c r="E86" s="397">
        <v>0</v>
      </c>
      <c r="F86" s="395">
        <v>0</v>
      </c>
      <c r="G86" s="411">
        <f t="shared" si="8"/>
        <v>0</v>
      </c>
      <c r="H86" s="404">
        <f t="shared" si="9"/>
        <v>0</v>
      </c>
      <c r="I86" s="632"/>
      <c r="J86" s="633"/>
      <c r="K86" s="633"/>
      <c r="L86" s="634"/>
      <c r="N86" s="390" t="s">
        <v>26</v>
      </c>
      <c r="O86" s="427">
        <v>0</v>
      </c>
      <c r="P86" s="393">
        <f t="shared" si="6"/>
        <v>0</v>
      </c>
      <c r="Q86" s="393">
        <f t="shared" si="7"/>
        <v>0</v>
      </c>
    </row>
    <row r="87" spans="1:17" x14ac:dyDescent="0.2">
      <c r="A87" s="654"/>
      <c r="B87" s="73">
        <v>53201010100000</v>
      </c>
      <c r="C87" s="389" t="s">
        <v>205</v>
      </c>
      <c r="D87" s="394">
        <v>0</v>
      </c>
      <c r="E87" s="397">
        <v>0</v>
      </c>
      <c r="F87" s="395">
        <v>0</v>
      </c>
      <c r="G87" s="411">
        <f t="shared" si="8"/>
        <v>0</v>
      </c>
      <c r="H87" s="404">
        <f t="shared" si="9"/>
        <v>0</v>
      </c>
      <c r="I87" s="632"/>
      <c r="J87" s="633"/>
      <c r="K87" s="633"/>
      <c r="L87" s="634"/>
      <c r="N87" s="390" t="s">
        <v>27</v>
      </c>
      <c r="O87" s="427">
        <v>0</v>
      </c>
      <c r="P87" s="393">
        <f t="shared" si="6"/>
        <v>0</v>
      </c>
      <c r="Q87" s="393">
        <f t="shared" si="7"/>
        <v>0</v>
      </c>
    </row>
    <row r="88" spans="1:17" x14ac:dyDescent="0.2">
      <c r="A88" s="654"/>
      <c r="B88" s="73">
        <v>53202010100000</v>
      </c>
      <c r="C88" s="389" t="s">
        <v>206</v>
      </c>
      <c r="D88" s="431">
        <f t="shared" ref="D88:D94" si="10">+P78</f>
        <v>0</v>
      </c>
      <c r="E88" s="432">
        <v>0</v>
      </c>
      <c r="F88" s="433">
        <v>0</v>
      </c>
      <c r="G88" s="411">
        <f t="shared" si="8"/>
        <v>0</v>
      </c>
      <c r="H88" s="404">
        <f t="shared" si="9"/>
        <v>0</v>
      </c>
      <c r="I88" s="632"/>
      <c r="J88" s="633"/>
      <c r="K88" s="633"/>
      <c r="L88" s="634"/>
      <c r="N88" s="390" t="s">
        <v>29</v>
      </c>
      <c r="O88" s="427">
        <v>0</v>
      </c>
      <c r="P88" s="393">
        <f t="shared" si="6"/>
        <v>0</v>
      </c>
      <c r="Q88" s="393">
        <f t="shared" si="7"/>
        <v>0</v>
      </c>
    </row>
    <row r="89" spans="1:17" x14ac:dyDescent="0.2">
      <c r="A89" s="654"/>
      <c r="B89" s="73">
        <v>53203010100000</v>
      </c>
      <c r="C89" s="389" t="s">
        <v>19</v>
      </c>
      <c r="D89" s="431">
        <f t="shared" si="10"/>
        <v>0</v>
      </c>
      <c r="E89" s="432">
        <v>0</v>
      </c>
      <c r="F89" s="433">
        <v>0</v>
      </c>
      <c r="G89" s="411">
        <f t="shared" si="8"/>
        <v>0</v>
      </c>
      <c r="H89" s="404">
        <f t="shared" si="9"/>
        <v>0</v>
      </c>
      <c r="I89" s="632"/>
      <c r="J89" s="633"/>
      <c r="K89" s="633"/>
      <c r="L89" s="634"/>
      <c r="N89" s="390" t="s">
        <v>30</v>
      </c>
      <c r="O89" s="427">
        <v>0</v>
      </c>
      <c r="P89" s="393">
        <f t="shared" si="6"/>
        <v>0</v>
      </c>
      <c r="Q89" s="393">
        <f t="shared" si="7"/>
        <v>0</v>
      </c>
    </row>
    <row r="90" spans="1:17" x14ac:dyDescent="0.2">
      <c r="A90" s="654"/>
      <c r="B90" s="73">
        <v>53203030000000</v>
      </c>
      <c r="C90" s="389" t="s">
        <v>207</v>
      </c>
      <c r="D90" s="431">
        <f t="shared" si="10"/>
        <v>0</v>
      </c>
      <c r="E90" s="432">
        <v>0</v>
      </c>
      <c r="F90" s="433">
        <v>0</v>
      </c>
      <c r="G90" s="411">
        <f t="shared" si="8"/>
        <v>0</v>
      </c>
      <c r="H90" s="404">
        <f t="shared" si="9"/>
        <v>0</v>
      </c>
      <c r="I90" s="632"/>
      <c r="J90" s="633"/>
      <c r="K90" s="633"/>
      <c r="L90" s="634"/>
      <c r="N90" s="390" t="s">
        <v>31</v>
      </c>
      <c r="O90" s="427">
        <v>0</v>
      </c>
      <c r="P90" s="393">
        <f t="shared" si="6"/>
        <v>0</v>
      </c>
      <c r="Q90" s="393">
        <f t="shared" si="7"/>
        <v>0</v>
      </c>
    </row>
    <row r="91" spans="1:17" x14ac:dyDescent="0.2">
      <c r="A91" s="654"/>
      <c r="B91" s="73">
        <v>53204030000000</v>
      </c>
      <c r="C91" s="390" t="s">
        <v>208</v>
      </c>
      <c r="D91" s="431">
        <f t="shared" si="10"/>
        <v>0</v>
      </c>
      <c r="E91" s="432">
        <v>0</v>
      </c>
      <c r="F91" s="433">
        <v>0</v>
      </c>
      <c r="G91" s="411">
        <f t="shared" si="8"/>
        <v>0</v>
      </c>
      <c r="H91" s="404">
        <f>D91+G91</f>
        <v>0</v>
      </c>
      <c r="I91" s="632"/>
      <c r="J91" s="633"/>
      <c r="K91" s="633"/>
      <c r="L91" s="634"/>
      <c r="N91" s="390" t="s">
        <v>211</v>
      </c>
      <c r="O91" s="427">
        <v>0</v>
      </c>
      <c r="P91" s="393">
        <f t="shared" si="6"/>
        <v>0</v>
      </c>
      <c r="Q91" s="393">
        <f t="shared" si="7"/>
        <v>0</v>
      </c>
    </row>
    <row r="92" spans="1:17" x14ac:dyDescent="0.2">
      <c r="A92" s="654"/>
      <c r="B92" s="73">
        <v>53204100100001</v>
      </c>
      <c r="C92" s="390" t="s">
        <v>22</v>
      </c>
      <c r="D92" s="431">
        <f t="shared" si="10"/>
        <v>0</v>
      </c>
      <c r="E92" s="432">
        <v>0</v>
      </c>
      <c r="F92" s="433">
        <v>0</v>
      </c>
      <c r="G92" s="411">
        <f t="shared" si="8"/>
        <v>0</v>
      </c>
      <c r="H92" s="404">
        <f t="shared" ref="H92:H104" si="11">D92+G92</f>
        <v>0</v>
      </c>
      <c r="I92" s="632"/>
      <c r="J92" s="633"/>
      <c r="K92" s="633"/>
      <c r="L92" s="634"/>
      <c r="N92" s="390" t="s">
        <v>32</v>
      </c>
      <c r="O92" s="427">
        <v>0</v>
      </c>
      <c r="P92" s="393">
        <f t="shared" si="6"/>
        <v>0</v>
      </c>
      <c r="Q92" s="393">
        <f t="shared" si="7"/>
        <v>0</v>
      </c>
    </row>
    <row r="93" spans="1:17" x14ac:dyDescent="0.2">
      <c r="A93" s="654"/>
      <c r="B93" s="73">
        <v>53204130100000</v>
      </c>
      <c r="C93" s="390" t="s">
        <v>210</v>
      </c>
      <c r="D93" s="431">
        <f t="shared" si="10"/>
        <v>0</v>
      </c>
      <c r="E93" s="432">
        <v>0</v>
      </c>
      <c r="F93" s="433">
        <v>0</v>
      </c>
      <c r="G93" s="411">
        <f t="shared" si="8"/>
        <v>0</v>
      </c>
      <c r="H93" s="404">
        <f t="shared" si="11"/>
        <v>0</v>
      </c>
      <c r="I93" s="632"/>
      <c r="J93" s="633"/>
      <c r="K93" s="633"/>
      <c r="L93" s="634"/>
      <c r="N93" s="390" t="s">
        <v>212</v>
      </c>
      <c r="O93" s="427">
        <v>0</v>
      </c>
      <c r="P93" s="393">
        <f t="shared" si="6"/>
        <v>0</v>
      </c>
      <c r="Q93" s="393">
        <f t="shared" si="7"/>
        <v>0</v>
      </c>
    </row>
    <row r="94" spans="1:17" x14ac:dyDescent="0.2">
      <c r="A94" s="654"/>
      <c r="B94" s="73">
        <v>53205010100000</v>
      </c>
      <c r="C94" s="390" t="s">
        <v>24</v>
      </c>
      <c r="D94" s="431">
        <f t="shared" si="10"/>
        <v>0</v>
      </c>
      <c r="E94" s="432">
        <v>0</v>
      </c>
      <c r="F94" s="433">
        <v>0</v>
      </c>
      <c r="G94" s="411">
        <f t="shared" si="8"/>
        <v>0</v>
      </c>
      <c r="H94" s="404">
        <f t="shared" si="11"/>
        <v>0</v>
      </c>
      <c r="I94" s="632"/>
      <c r="J94" s="633"/>
      <c r="K94" s="633"/>
      <c r="L94" s="634"/>
      <c r="N94" s="390" t="s">
        <v>213</v>
      </c>
      <c r="O94" s="427">
        <v>0</v>
      </c>
      <c r="P94" s="393">
        <f t="shared" si="6"/>
        <v>0</v>
      </c>
      <c r="Q94" s="393">
        <f t="shared" si="7"/>
        <v>0</v>
      </c>
    </row>
    <row r="95" spans="1:17" x14ac:dyDescent="0.2">
      <c r="A95" s="654"/>
      <c r="B95" s="73">
        <v>53205020100000</v>
      </c>
      <c r="C95" s="390" t="s">
        <v>25</v>
      </c>
      <c r="D95" s="431">
        <f t="shared" ref="D95:D104" si="12">+P85</f>
        <v>0</v>
      </c>
      <c r="E95" s="432">
        <v>0</v>
      </c>
      <c r="F95" s="433">
        <v>0</v>
      </c>
      <c r="G95" s="411">
        <f t="shared" si="8"/>
        <v>0</v>
      </c>
      <c r="H95" s="404">
        <f t="shared" si="11"/>
        <v>0</v>
      </c>
      <c r="I95" s="632"/>
      <c r="J95" s="633"/>
      <c r="K95" s="633"/>
      <c r="L95" s="634"/>
      <c r="N95" s="391" t="s">
        <v>216</v>
      </c>
      <c r="O95" s="427">
        <v>0</v>
      </c>
      <c r="P95" s="393">
        <f t="shared" si="6"/>
        <v>0</v>
      </c>
      <c r="Q95" s="393">
        <f t="shared" si="7"/>
        <v>0</v>
      </c>
    </row>
    <row r="96" spans="1:17" x14ac:dyDescent="0.2">
      <c r="A96" s="654"/>
      <c r="B96" s="73">
        <v>53205030100000</v>
      </c>
      <c r="C96" s="390" t="s">
        <v>26</v>
      </c>
      <c r="D96" s="431">
        <f t="shared" si="12"/>
        <v>0</v>
      </c>
      <c r="E96" s="432">
        <v>0</v>
      </c>
      <c r="F96" s="433">
        <v>0</v>
      </c>
      <c r="G96" s="411">
        <f t="shared" si="8"/>
        <v>0</v>
      </c>
      <c r="H96" s="404">
        <f t="shared" si="11"/>
        <v>0</v>
      </c>
      <c r="I96" s="632"/>
      <c r="J96" s="633"/>
      <c r="K96" s="633"/>
      <c r="L96" s="634"/>
      <c r="N96" s="390" t="s">
        <v>47</v>
      </c>
      <c r="O96" s="427">
        <v>0</v>
      </c>
      <c r="P96" s="393">
        <f t="shared" si="6"/>
        <v>0</v>
      </c>
      <c r="Q96" s="393">
        <f t="shared" si="7"/>
        <v>0</v>
      </c>
    </row>
    <row r="97" spans="1:17" x14ac:dyDescent="0.2">
      <c r="A97" s="654"/>
      <c r="B97" s="73">
        <v>53205050100000</v>
      </c>
      <c r="C97" s="390" t="s">
        <v>27</v>
      </c>
      <c r="D97" s="431">
        <f t="shared" si="12"/>
        <v>0</v>
      </c>
      <c r="E97" s="432">
        <v>0</v>
      </c>
      <c r="F97" s="433">
        <v>0</v>
      </c>
      <c r="G97" s="411">
        <f t="shared" si="8"/>
        <v>0</v>
      </c>
      <c r="H97" s="404">
        <f t="shared" si="11"/>
        <v>0</v>
      </c>
      <c r="I97" s="632"/>
      <c r="J97" s="633"/>
      <c r="K97" s="633"/>
      <c r="L97" s="634"/>
      <c r="N97" s="392" t="s">
        <v>225</v>
      </c>
      <c r="O97" s="427">
        <v>0</v>
      </c>
      <c r="P97" s="393">
        <f t="shared" si="6"/>
        <v>0</v>
      </c>
      <c r="Q97" s="393">
        <f t="shared" si="7"/>
        <v>0</v>
      </c>
    </row>
    <row r="98" spans="1:17" x14ac:dyDescent="0.2">
      <c r="A98" s="654"/>
      <c r="B98" s="73">
        <v>53205070100000</v>
      </c>
      <c r="C98" s="390" t="s">
        <v>29</v>
      </c>
      <c r="D98" s="431">
        <f t="shared" si="12"/>
        <v>0</v>
      </c>
      <c r="E98" s="432">
        <v>0</v>
      </c>
      <c r="F98" s="433">
        <v>0</v>
      </c>
      <c r="G98" s="411">
        <f t="shared" si="8"/>
        <v>0</v>
      </c>
      <c r="H98" s="404">
        <f t="shared" si="11"/>
        <v>0</v>
      </c>
      <c r="I98" s="632"/>
      <c r="J98" s="633"/>
      <c r="K98" s="633"/>
      <c r="L98" s="634"/>
      <c r="N98" s="390" t="s">
        <v>49</v>
      </c>
      <c r="O98" s="427">
        <v>0</v>
      </c>
      <c r="P98" s="393">
        <f t="shared" si="6"/>
        <v>0</v>
      </c>
      <c r="Q98" s="393">
        <f t="shared" si="7"/>
        <v>0</v>
      </c>
    </row>
    <row r="99" spans="1:17" x14ac:dyDescent="0.2">
      <c r="A99" s="654"/>
      <c r="B99" s="73">
        <v>53208010100000</v>
      </c>
      <c r="C99" s="390" t="s">
        <v>30</v>
      </c>
      <c r="D99" s="431">
        <f t="shared" si="12"/>
        <v>0</v>
      </c>
      <c r="E99" s="432">
        <v>0</v>
      </c>
      <c r="F99" s="433">
        <v>0</v>
      </c>
      <c r="G99" s="411">
        <f t="shared" si="8"/>
        <v>0</v>
      </c>
      <c r="H99" s="404">
        <f t="shared" si="11"/>
        <v>0</v>
      </c>
      <c r="I99" s="632"/>
      <c r="J99" s="633"/>
      <c r="K99" s="633"/>
      <c r="L99" s="634"/>
      <c r="N99" s="390" t="s">
        <v>50</v>
      </c>
      <c r="O99" s="427">
        <v>0</v>
      </c>
      <c r="P99" s="393">
        <f t="shared" si="6"/>
        <v>0</v>
      </c>
      <c r="Q99" s="393">
        <f t="shared" si="7"/>
        <v>0</v>
      </c>
    </row>
    <row r="100" spans="1:17" x14ac:dyDescent="0.2">
      <c r="A100" s="654"/>
      <c r="B100" s="73">
        <v>53208070100001</v>
      </c>
      <c r="C100" s="390" t="s">
        <v>31</v>
      </c>
      <c r="D100" s="431">
        <f t="shared" si="12"/>
        <v>0</v>
      </c>
      <c r="E100" s="432">
        <v>0</v>
      </c>
      <c r="F100" s="433">
        <v>0</v>
      </c>
      <c r="G100" s="411">
        <f t="shared" si="8"/>
        <v>0</v>
      </c>
      <c r="H100" s="404">
        <f t="shared" si="11"/>
        <v>0</v>
      </c>
      <c r="I100" s="632"/>
      <c r="J100" s="633"/>
      <c r="K100" s="633"/>
      <c r="L100" s="634"/>
      <c r="N100" s="389" t="s">
        <v>51</v>
      </c>
      <c r="O100" s="427">
        <v>0</v>
      </c>
      <c r="P100" s="393">
        <f t="shared" si="6"/>
        <v>0</v>
      </c>
      <c r="Q100" s="393">
        <f t="shared" si="7"/>
        <v>0</v>
      </c>
    </row>
    <row r="101" spans="1:17" x14ac:dyDescent="0.2">
      <c r="A101" s="654"/>
      <c r="B101" s="73">
        <v>53208100100001</v>
      </c>
      <c r="C101" s="390" t="s">
        <v>211</v>
      </c>
      <c r="D101" s="431">
        <f t="shared" si="12"/>
        <v>0</v>
      </c>
      <c r="E101" s="432">
        <v>0</v>
      </c>
      <c r="F101" s="433">
        <v>0</v>
      </c>
      <c r="G101" s="411">
        <f t="shared" si="8"/>
        <v>0</v>
      </c>
      <c r="H101" s="404">
        <f t="shared" si="11"/>
        <v>0</v>
      </c>
      <c r="I101" s="632"/>
      <c r="J101" s="633"/>
      <c r="K101" s="633"/>
      <c r="L101" s="634"/>
      <c r="N101" s="390" t="s">
        <v>52</v>
      </c>
      <c r="O101" s="427">
        <v>0</v>
      </c>
      <c r="P101" s="393">
        <f t="shared" si="6"/>
        <v>0</v>
      </c>
      <c r="Q101" s="393">
        <f t="shared" si="7"/>
        <v>0</v>
      </c>
    </row>
    <row r="102" spans="1:17" x14ac:dyDescent="0.2">
      <c r="A102" s="654"/>
      <c r="B102" s="73">
        <v>53211030000000</v>
      </c>
      <c r="C102" s="390" t="s">
        <v>32</v>
      </c>
      <c r="D102" s="431">
        <f t="shared" si="12"/>
        <v>0</v>
      </c>
      <c r="E102" s="432">
        <v>0</v>
      </c>
      <c r="F102" s="433">
        <v>0</v>
      </c>
      <c r="G102" s="411">
        <f t="shared" si="8"/>
        <v>0</v>
      </c>
      <c r="H102" s="404">
        <f t="shared" si="11"/>
        <v>0</v>
      </c>
      <c r="I102" s="632"/>
      <c r="J102" s="633"/>
      <c r="K102" s="633"/>
      <c r="L102" s="634"/>
      <c r="N102" s="390" t="s">
        <v>217</v>
      </c>
      <c r="O102" s="427">
        <v>0</v>
      </c>
      <c r="P102" s="393">
        <f t="shared" si="6"/>
        <v>0</v>
      </c>
      <c r="Q102" s="393">
        <f t="shared" si="7"/>
        <v>0</v>
      </c>
    </row>
    <row r="103" spans="1:17" x14ac:dyDescent="0.2">
      <c r="A103" s="654"/>
      <c r="B103" s="73">
        <v>53212020100000</v>
      </c>
      <c r="C103" s="390" t="s">
        <v>212</v>
      </c>
      <c r="D103" s="431">
        <f t="shared" si="12"/>
        <v>0</v>
      </c>
      <c r="E103" s="432">
        <v>0</v>
      </c>
      <c r="F103" s="433">
        <v>0</v>
      </c>
      <c r="G103" s="411">
        <f t="shared" si="8"/>
        <v>0</v>
      </c>
      <c r="H103" s="404">
        <f t="shared" si="11"/>
        <v>0</v>
      </c>
      <c r="I103" s="632"/>
      <c r="J103" s="633"/>
      <c r="K103" s="633"/>
      <c r="L103" s="634"/>
      <c r="N103" s="429" t="s">
        <v>209</v>
      </c>
      <c r="O103" s="427">
        <v>0</v>
      </c>
      <c r="P103" s="393">
        <f t="shared" si="6"/>
        <v>0</v>
      </c>
      <c r="Q103" s="393">
        <f t="shared" si="7"/>
        <v>0</v>
      </c>
    </row>
    <row r="104" spans="1:17" ht="15.75" customHeight="1" x14ac:dyDescent="0.2">
      <c r="A104" s="654"/>
      <c r="B104" s="73">
        <v>53214020000000</v>
      </c>
      <c r="C104" s="390" t="s">
        <v>213</v>
      </c>
      <c r="D104" s="431">
        <f t="shared" si="12"/>
        <v>0</v>
      </c>
      <c r="E104" s="432">
        <v>0</v>
      </c>
      <c r="F104" s="433">
        <v>0</v>
      </c>
      <c r="G104" s="411">
        <f t="shared" si="8"/>
        <v>0</v>
      </c>
      <c r="H104" s="404">
        <f t="shared" si="11"/>
        <v>0</v>
      </c>
      <c r="I104" s="632"/>
      <c r="J104" s="633"/>
      <c r="K104" s="633"/>
      <c r="L104" s="634"/>
      <c r="N104" s="390" t="s">
        <v>56</v>
      </c>
      <c r="O104" s="427">
        <v>0</v>
      </c>
      <c r="P104" s="393">
        <f t="shared" si="6"/>
        <v>0</v>
      </c>
      <c r="Q104" s="393">
        <f t="shared" si="7"/>
        <v>0</v>
      </c>
    </row>
    <row r="105" spans="1:17" x14ac:dyDescent="0.2">
      <c r="A105" s="654"/>
      <c r="B105" s="71"/>
      <c r="C105" s="402" t="s">
        <v>34</v>
      </c>
      <c r="D105" s="412">
        <f>SUM(D106,D111,D113,D122,D131,D139)</f>
        <v>0</v>
      </c>
      <c r="E105" s="413"/>
      <c r="F105" s="413"/>
      <c r="G105" s="412">
        <f>SUM(G106,G111,G113,G122,G131,G139)</f>
        <v>0</v>
      </c>
      <c r="H105" s="406">
        <f>SUM(H106,H111,H113,H122,H131,H139)</f>
        <v>0</v>
      </c>
      <c r="I105" s="632"/>
      <c r="J105" s="633"/>
      <c r="K105" s="633"/>
      <c r="L105" s="634"/>
      <c r="N105" s="390" t="s">
        <v>57</v>
      </c>
      <c r="O105" s="427">
        <v>0</v>
      </c>
      <c r="P105" s="393">
        <f t="shared" si="6"/>
        <v>0</v>
      </c>
      <c r="Q105" s="393">
        <f t="shared" si="7"/>
        <v>0</v>
      </c>
    </row>
    <row r="106" spans="1:17" x14ac:dyDescent="0.2">
      <c r="A106" s="654"/>
      <c r="B106" s="72"/>
      <c r="C106" s="398" t="s">
        <v>35</v>
      </c>
      <c r="D106" s="400">
        <f>SUM(D107:D110)</f>
        <v>0</v>
      </c>
      <c r="E106" s="401"/>
      <c r="F106" s="401"/>
      <c r="G106" s="414">
        <f>SUM(G107:G110)</f>
        <v>0</v>
      </c>
      <c r="H106" s="407">
        <f>SUM(H107:H110)</f>
        <v>0</v>
      </c>
      <c r="I106" s="632"/>
      <c r="J106" s="633"/>
      <c r="K106" s="633"/>
      <c r="L106" s="634"/>
      <c r="N106" s="389" t="s">
        <v>199</v>
      </c>
      <c r="O106" s="427">
        <v>0</v>
      </c>
      <c r="P106" s="393">
        <f t="shared" si="6"/>
        <v>0</v>
      </c>
      <c r="Q106" s="393">
        <f t="shared" si="7"/>
        <v>0</v>
      </c>
    </row>
    <row r="107" spans="1:17" x14ac:dyDescent="0.2">
      <c r="A107" s="654"/>
      <c r="B107" s="73">
        <v>53202020100000</v>
      </c>
      <c r="C107" s="390" t="s">
        <v>214</v>
      </c>
      <c r="D107" s="394">
        <v>0</v>
      </c>
      <c r="E107" s="397">
        <v>0</v>
      </c>
      <c r="F107" s="395">
        <v>0</v>
      </c>
      <c r="G107" s="411">
        <f>E107*F107</f>
        <v>0</v>
      </c>
      <c r="H107" s="404">
        <f t="shared" ref="H107:H110" si="13">D107+G107</f>
        <v>0</v>
      </c>
      <c r="I107" s="632"/>
      <c r="J107" s="633"/>
      <c r="K107" s="633"/>
      <c r="L107" s="634"/>
      <c r="N107" s="389" t="s">
        <v>218</v>
      </c>
      <c r="O107" s="427">
        <v>0</v>
      </c>
      <c r="P107" s="393">
        <f t="shared" si="6"/>
        <v>0</v>
      </c>
      <c r="Q107" s="393">
        <f t="shared" si="7"/>
        <v>0</v>
      </c>
    </row>
    <row r="108" spans="1:17" x14ac:dyDescent="0.2">
      <c r="A108" s="654"/>
      <c r="B108" s="73">
        <v>53202030000000</v>
      </c>
      <c r="C108" s="390" t="s">
        <v>215</v>
      </c>
      <c r="D108" s="394">
        <v>0</v>
      </c>
      <c r="E108" s="397">
        <v>0</v>
      </c>
      <c r="F108" s="395">
        <v>0</v>
      </c>
      <c r="G108" s="411">
        <f t="shared" ref="G108:G110" si="14">E108*F108</f>
        <v>0</v>
      </c>
      <c r="H108" s="404">
        <f t="shared" si="13"/>
        <v>0</v>
      </c>
      <c r="I108" s="632"/>
      <c r="J108" s="633"/>
      <c r="K108" s="633"/>
      <c r="L108" s="634"/>
      <c r="N108" s="389" t="s">
        <v>222</v>
      </c>
      <c r="O108" s="427">
        <v>0</v>
      </c>
      <c r="P108" s="393">
        <f t="shared" si="6"/>
        <v>0</v>
      </c>
      <c r="Q108" s="393">
        <f t="shared" si="7"/>
        <v>0</v>
      </c>
    </row>
    <row r="109" spans="1:17" x14ac:dyDescent="0.2">
      <c r="A109" s="654"/>
      <c r="B109" s="73">
        <v>53211020000000</v>
      </c>
      <c r="C109" s="390" t="s">
        <v>41</v>
      </c>
      <c r="D109" s="394">
        <v>0</v>
      </c>
      <c r="E109" s="397">
        <v>0</v>
      </c>
      <c r="F109" s="395">
        <v>0</v>
      </c>
      <c r="G109" s="411">
        <f t="shared" si="14"/>
        <v>0</v>
      </c>
      <c r="H109" s="404">
        <f t="shared" si="13"/>
        <v>0</v>
      </c>
      <c r="I109" s="632"/>
      <c r="J109" s="633"/>
      <c r="K109" s="633"/>
      <c r="L109" s="634"/>
      <c r="N109" s="389" t="s">
        <v>220</v>
      </c>
      <c r="O109" s="427">
        <v>0</v>
      </c>
      <c r="P109" s="393">
        <f t="shared" si="6"/>
        <v>0</v>
      </c>
      <c r="Q109" s="393">
        <f t="shared" si="7"/>
        <v>0</v>
      </c>
    </row>
    <row r="110" spans="1:17" x14ac:dyDescent="0.2">
      <c r="A110" s="654"/>
      <c r="B110" s="73">
        <v>53101040600000</v>
      </c>
      <c r="C110" s="391" t="s">
        <v>216</v>
      </c>
      <c r="D110" s="431">
        <f>+P95</f>
        <v>0</v>
      </c>
      <c r="E110" s="432">
        <v>0</v>
      </c>
      <c r="F110" s="433">
        <v>0</v>
      </c>
      <c r="G110" s="411">
        <f t="shared" si="14"/>
        <v>0</v>
      </c>
      <c r="H110" s="404">
        <f t="shared" si="13"/>
        <v>0</v>
      </c>
      <c r="I110" s="632"/>
      <c r="J110" s="633"/>
      <c r="K110" s="633"/>
      <c r="L110" s="634"/>
      <c r="N110" s="390" t="s">
        <v>64</v>
      </c>
      <c r="O110" s="427">
        <v>0</v>
      </c>
      <c r="P110" s="393">
        <f t="shared" si="6"/>
        <v>0</v>
      </c>
      <c r="Q110" s="393">
        <f t="shared" si="7"/>
        <v>0</v>
      </c>
    </row>
    <row r="111" spans="1:17" x14ac:dyDescent="0.2">
      <c r="A111" s="654"/>
      <c r="B111" s="72"/>
      <c r="C111" s="398" t="s">
        <v>42</v>
      </c>
      <c r="D111" s="400">
        <f>SUM(D112:D112)</f>
        <v>0</v>
      </c>
      <c r="E111" s="401"/>
      <c r="F111" s="401"/>
      <c r="G111" s="414">
        <f>SUM(G112:G112)</f>
        <v>0</v>
      </c>
      <c r="H111" s="407">
        <f>SUM(H112:H112)</f>
        <v>0</v>
      </c>
      <c r="I111" s="632"/>
      <c r="J111" s="633"/>
      <c r="K111" s="633"/>
      <c r="L111" s="634"/>
      <c r="N111" s="390" t="s">
        <v>101</v>
      </c>
      <c r="O111" s="427">
        <v>0</v>
      </c>
      <c r="P111" s="393">
        <f t="shared" si="6"/>
        <v>0</v>
      </c>
      <c r="Q111" s="393">
        <f t="shared" si="7"/>
        <v>0</v>
      </c>
    </row>
    <row r="112" spans="1:17" x14ac:dyDescent="0.2">
      <c r="A112" s="654"/>
      <c r="B112" s="388">
        <v>53205990000000</v>
      </c>
      <c r="C112" s="392" t="s">
        <v>44</v>
      </c>
      <c r="D112" s="394">
        <v>0</v>
      </c>
      <c r="E112" s="397">
        <v>0</v>
      </c>
      <c r="F112" s="395">
        <v>0</v>
      </c>
      <c r="G112" s="411">
        <f t="shared" ref="G112" si="15">E112*F112</f>
        <v>0</v>
      </c>
      <c r="H112" s="404">
        <f t="shared" ref="H112" si="16">D112+G112</f>
        <v>0</v>
      </c>
      <c r="I112" s="632"/>
      <c r="J112" s="633"/>
      <c r="K112" s="633"/>
      <c r="L112" s="634"/>
      <c r="N112" s="390" t="s">
        <v>102</v>
      </c>
      <c r="O112" s="427">
        <v>0</v>
      </c>
      <c r="P112" s="393">
        <f t="shared" si="6"/>
        <v>0</v>
      </c>
      <c r="Q112" s="393">
        <f t="shared" si="7"/>
        <v>0</v>
      </c>
    </row>
    <row r="113" spans="1:17" x14ac:dyDescent="0.2">
      <c r="A113" s="654"/>
      <c r="B113" s="72"/>
      <c r="C113" s="398" t="s">
        <v>45</v>
      </c>
      <c r="D113" s="400">
        <f>SUM(D114:D121)</f>
        <v>0</v>
      </c>
      <c r="E113" s="401"/>
      <c r="F113" s="401"/>
      <c r="G113" s="400">
        <f>SUM(G114:G121)</f>
        <v>0</v>
      </c>
      <c r="H113" s="405">
        <f>SUM(H114:H121)</f>
        <v>0</v>
      </c>
      <c r="I113" s="632"/>
      <c r="J113" s="633"/>
      <c r="K113" s="633"/>
      <c r="L113" s="634"/>
      <c r="N113" s="390" t="s">
        <v>223</v>
      </c>
      <c r="O113" s="427">
        <v>0</v>
      </c>
      <c r="P113" s="393">
        <f t="shared" si="6"/>
        <v>0</v>
      </c>
      <c r="Q113" s="393">
        <f t="shared" si="7"/>
        <v>0</v>
      </c>
    </row>
    <row r="114" spans="1:17" x14ac:dyDescent="0.2">
      <c r="A114" s="654"/>
      <c r="B114" s="73">
        <v>53204010000000</v>
      </c>
      <c r="C114" s="390" t="s">
        <v>47</v>
      </c>
      <c r="D114" s="431">
        <f>+P96</f>
        <v>0</v>
      </c>
      <c r="E114" s="431">
        <v>0</v>
      </c>
      <c r="F114" s="433">
        <v>0</v>
      </c>
      <c r="G114" s="411">
        <f t="shared" ref="G114:G121" si="17">E114*F114</f>
        <v>0</v>
      </c>
      <c r="H114" s="404">
        <f t="shared" ref="H114:H121" si="18">D114+G114</f>
        <v>0</v>
      </c>
      <c r="I114" s="632"/>
      <c r="J114" s="633"/>
      <c r="K114" s="633"/>
      <c r="L114" s="634"/>
      <c r="N114" s="390" t="s">
        <v>104</v>
      </c>
      <c r="O114" s="427">
        <v>0</v>
      </c>
      <c r="P114" s="393">
        <f t="shared" si="6"/>
        <v>0</v>
      </c>
      <c r="Q114" s="393">
        <f t="shared" si="7"/>
        <v>0</v>
      </c>
    </row>
    <row r="115" spans="1:17" x14ac:dyDescent="0.2">
      <c r="A115" s="654"/>
      <c r="B115" s="388">
        <v>53204040200000</v>
      </c>
      <c r="C115" s="392" t="s">
        <v>225</v>
      </c>
      <c r="D115" s="431">
        <f t="shared" ref="D115:D121" si="19">+P97</f>
        <v>0</v>
      </c>
      <c r="E115" s="431">
        <v>0</v>
      </c>
      <c r="F115" s="433">
        <v>0</v>
      </c>
      <c r="G115" s="411">
        <f t="shared" si="17"/>
        <v>0</v>
      </c>
      <c r="H115" s="404">
        <f t="shared" si="18"/>
        <v>0</v>
      </c>
      <c r="I115" s="632"/>
      <c r="J115" s="633"/>
      <c r="K115" s="633"/>
      <c r="L115" s="634"/>
      <c r="N115" s="390" t="s">
        <v>224</v>
      </c>
      <c r="O115" s="427">
        <v>0</v>
      </c>
      <c r="P115" s="393">
        <f t="shared" si="6"/>
        <v>0</v>
      </c>
      <c r="Q115" s="393">
        <f t="shared" si="7"/>
        <v>0</v>
      </c>
    </row>
    <row r="116" spans="1:17" x14ac:dyDescent="0.2">
      <c r="A116" s="654"/>
      <c r="B116" s="73">
        <v>53204060000000</v>
      </c>
      <c r="C116" s="390" t="s">
        <v>49</v>
      </c>
      <c r="D116" s="431">
        <f t="shared" si="19"/>
        <v>0</v>
      </c>
      <c r="E116" s="431">
        <v>0</v>
      </c>
      <c r="F116" s="433">
        <v>0</v>
      </c>
      <c r="G116" s="411">
        <f t="shared" si="17"/>
        <v>0</v>
      </c>
      <c r="H116" s="404">
        <f t="shared" si="18"/>
        <v>0</v>
      </c>
      <c r="I116" s="632"/>
      <c r="J116" s="633"/>
      <c r="K116" s="633"/>
      <c r="L116" s="634"/>
      <c r="N116" s="390" t="s">
        <v>106</v>
      </c>
      <c r="O116" s="427">
        <v>0</v>
      </c>
      <c r="P116" s="393">
        <f t="shared" si="6"/>
        <v>0</v>
      </c>
      <c r="Q116" s="393">
        <f t="shared" si="7"/>
        <v>0</v>
      </c>
    </row>
    <row r="117" spans="1:17" x14ac:dyDescent="0.2">
      <c r="A117" s="654"/>
      <c r="B117" s="73">
        <v>53204070000000</v>
      </c>
      <c r="C117" s="390" t="s">
        <v>50</v>
      </c>
      <c r="D117" s="431">
        <f t="shared" si="19"/>
        <v>0</v>
      </c>
      <c r="E117" s="431">
        <v>0</v>
      </c>
      <c r="F117" s="433">
        <v>0</v>
      </c>
      <c r="G117" s="411">
        <f t="shared" si="17"/>
        <v>0</v>
      </c>
      <c r="H117" s="404">
        <f t="shared" si="18"/>
        <v>0</v>
      </c>
      <c r="I117" s="632"/>
      <c r="J117" s="633"/>
      <c r="K117" s="633"/>
      <c r="L117" s="634"/>
      <c r="N117" s="390" t="s">
        <v>99</v>
      </c>
      <c r="O117" s="427">
        <v>0</v>
      </c>
      <c r="P117" s="393">
        <f t="shared" si="6"/>
        <v>0</v>
      </c>
      <c r="Q117" s="393">
        <f t="shared" si="7"/>
        <v>0</v>
      </c>
    </row>
    <row r="118" spans="1:17" x14ac:dyDescent="0.2">
      <c r="A118" s="654"/>
      <c r="B118" s="73">
        <v>53204080000000</v>
      </c>
      <c r="C118" s="389" t="s">
        <v>51</v>
      </c>
      <c r="D118" s="431">
        <f t="shared" si="19"/>
        <v>0</v>
      </c>
      <c r="E118" s="431">
        <v>0</v>
      </c>
      <c r="F118" s="433">
        <v>0</v>
      </c>
      <c r="G118" s="411">
        <f t="shared" si="17"/>
        <v>0</v>
      </c>
      <c r="H118" s="404">
        <f t="shared" si="18"/>
        <v>0</v>
      </c>
      <c r="I118" s="632"/>
      <c r="J118" s="633"/>
      <c r="K118" s="633"/>
      <c r="L118" s="634"/>
    </row>
    <row r="119" spans="1:17" x14ac:dyDescent="0.2">
      <c r="A119" s="654"/>
      <c r="B119" s="73">
        <v>53214010000000</v>
      </c>
      <c r="C119" s="390" t="s">
        <v>52</v>
      </c>
      <c r="D119" s="431">
        <f t="shared" si="19"/>
        <v>0</v>
      </c>
      <c r="E119" s="431">
        <v>0</v>
      </c>
      <c r="F119" s="433">
        <v>0</v>
      </c>
      <c r="G119" s="411">
        <f t="shared" si="17"/>
        <v>0</v>
      </c>
      <c r="H119" s="404">
        <f t="shared" si="18"/>
        <v>0</v>
      </c>
      <c r="I119" s="632"/>
      <c r="J119" s="633"/>
      <c r="K119" s="633"/>
      <c r="L119" s="634"/>
    </row>
    <row r="120" spans="1:17" x14ac:dyDescent="0.2">
      <c r="A120" s="654"/>
      <c r="B120" s="73">
        <v>53214040000000</v>
      </c>
      <c r="C120" s="390" t="s">
        <v>217</v>
      </c>
      <c r="D120" s="431">
        <f t="shared" si="19"/>
        <v>0</v>
      </c>
      <c r="E120" s="431">
        <v>0</v>
      </c>
      <c r="F120" s="433">
        <v>0</v>
      </c>
      <c r="G120" s="411">
        <f t="shared" si="17"/>
        <v>0</v>
      </c>
      <c r="H120" s="404">
        <f t="shared" si="18"/>
        <v>0</v>
      </c>
      <c r="I120" s="632"/>
      <c r="J120" s="633"/>
      <c r="K120" s="633"/>
      <c r="L120" s="634"/>
    </row>
    <row r="121" spans="1:17" x14ac:dyDescent="0.2">
      <c r="A121" s="654"/>
      <c r="B121" s="428">
        <v>53204020100000</v>
      </c>
      <c r="C121" s="429" t="s">
        <v>209</v>
      </c>
      <c r="D121" s="431">
        <f t="shared" si="19"/>
        <v>0</v>
      </c>
      <c r="E121" s="431">
        <v>0</v>
      </c>
      <c r="F121" s="433">
        <v>0</v>
      </c>
      <c r="G121" s="411">
        <f t="shared" si="17"/>
        <v>0</v>
      </c>
      <c r="H121" s="404">
        <f t="shared" si="18"/>
        <v>0</v>
      </c>
      <c r="I121" s="632"/>
      <c r="J121" s="633"/>
      <c r="K121" s="633"/>
      <c r="L121" s="634"/>
    </row>
    <row r="122" spans="1:17" x14ac:dyDescent="0.2">
      <c r="A122" s="654"/>
      <c r="B122" s="72"/>
      <c r="C122" s="398" t="s">
        <v>55</v>
      </c>
      <c r="D122" s="400">
        <f>SUM(D123:D130)</f>
        <v>0</v>
      </c>
      <c r="E122" s="401"/>
      <c r="F122" s="401"/>
      <c r="G122" s="400">
        <f>SUM(G123:G130)</f>
        <v>0</v>
      </c>
      <c r="H122" s="405">
        <f>SUM(H123:H130)</f>
        <v>0</v>
      </c>
      <c r="I122" s="632"/>
      <c r="J122" s="633"/>
      <c r="K122" s="633"/>
      <c r="L122" s="634"/>
    </row>
    <row r="123" spans="1:17" x14ac:dyDescent="0.2">
      <c r="A123" s="654"/>
      <c r="B123" s="73">
        <v>53207010000000</v>
      </c>
      <c r="C123" s="390" t="s">
        <v>56</v>
      </c>
      <c r="D123" s="431">
        <f>+P104</f>
        <v>0</v>
      </c>
      <c r="E123" s="431">
        <v>0</v>
      </c>
      <c r="F123" s="433">
        <v>0</v>
      </c>
      <c r="G123" s="411">
        <f t="shared" ref="G123:G130" si="20">E123*F123</f>
        <v>0</v>
      </c>
      <c r="H123" s="404">
        <f t="shared" ref="H123:H130" si="21">D123+G123</f>
        <v>0</v>
      </c>
      <c r="I123" s="632"/>
      <c r="J123" s="633"/>
      <c r="K123" s="633"/>
      <c r="L123" s="634"/>
    </row>
    <row r="124" spans="1:17" x14ac:dyDescent="0.2">
      <c r="A124" s="654"/>
      <c r="B124" s="73">
        <v>53207020000000</v>
      </c>
      <c r="C124" s="390" t="s">
        <v>57</v>
      </c>
      <c r="D124" s="431">
        <f t="shared" ref="D124" si="22">+P105</f>
        <v>0</v>
      </c>
      <c r="E124" s="431">
        <v>0</v>
      </c>
      <c r="F124" s="433">
        <v>0</v>
      </c>
      <c r="G124" s="411">
        <f t="shared" si="20"/>
        <v>0</v>
      </c>
      <c r="H124" s="404">
        <f t="shared" si="21"/>
        <v>0</v>
      </c>
      <c r="I124" s="632"/>
      <c r="J124" s="633"/>
      <c r="K124" s="633"/>
      <c r="L124" s="634"/>
    </row>
    <row r="125" spans="1:17" x14ac:dyDescent="0.2">
      <c r="A125" s="654"/>
      <c r="B125" s="73">
        <v>53208020000000</v>
      </c>
      <c r="C125" s="389" t="s">
        <v>199</v>
      </c>
      <c r="D125" s="431">
        <f>+P106</f>
        <v>0</v>
      </c>
      <c r="E125" s="431">
        <v>0</v>
      </c>
      <c r="F125" s="433">
        <v>0</v>
      </c>
      <c r="G125" s="411">
        <f t="shared" si="20"/>
        <v>0</v>
      </c>
      <c r="H125" s="404">
        <f t="shared" si="21"/>
        <v>0</v>
      </c>
      <c r="I125" s="632"/>
      <c r="J125" s="633"/>
      <c r="K125" s="633"/>
      <c r="L125" s="634"/>
    </row>
    <row r="126" spans="1:17" x14ac:dyDescent="0.2">
      <c r="A126" s="654"/>
      <c r="B126" s="73">
        <v>53208990000000</v>
      </c>
      <c r="C126" s="389" t="s">
        <v>218</v>
      </c>
      <c r="D126" s="431">
        <f>+P107</f>
        <v>0</v>
      </c>
      <c r="E126" s="431">
        <v>0</v>
      </c>
      <c r="F126" s="433">
        <v>0</v>
      </c>
      <c r="G126" s="411">
        <f t="shared" si="20"/>
        <v>0</v>
      </c>
      <c r="H126" s="404">
        <f t="shared" si="21"/>
        <v>0</v>
      </c>
      <c r="I126" s="632"/>
      <c r="J126" s="633"/>
      <c r="K126" s="633"/>
      <c r="L126" s="634"/>
    </row>
    <row r="127" spans="1:17" x14ac:dyDescent="0.2">
      <c r="A127" s="654"/>
      <c r="B127" s="428">
        <v>53210020300000</v>
      </c>
      <c r="C127" s="430" t="s">
        <v>221</v>
      </c>
      <c r="D127" s="394">
        <v>0</v>
      </c>
      <c r="E127" s="394">
        <v>0</v>
      </c>
      <c r="F127" s="395">
        <v>0</v>
      </c>
      <c r="G127" s="411">
        <f t="shared" si="20"/>
        <v>0</v>
      </c>
      <c r="H127" s="404">
        <f t="shared" si="21"/>
        <v>0</v>
      </c>
      <c r="I127" s="632"/>
      <c r="J127" s="633"/>
      <c r="K127" s="633"/>
      <c r="L127" s="634"/>
    </row>
    <row r="128" spans="1:17" x14ac:dyDescent="0.2">
      <c r="A128" s="654"/>
      <c r="B128" s="73">
        <v>53208990000000</v>
      </c>
      <c r="C128" s="389" t="s">
        <v>222</v>
      </c>
      <c r="D128" s="431">
        <f>+P108</f>
        <v>0</v>
      </c>
      <c r="E128" s="431">
        <v>0</v>
      </c>
      <c r="F128" s="433">
        <v>0</v>
      </c>
      <c r="G128" s="411">
        <f t="shared" si="20"/>
        <v>0</v>
      </c>
      <c r="H128" s="404">
        <f t="shared" si="21"/>
        <v>0</v>
      </c>
      <c r="I128" s="632"/>
      <c r="J128" s="633"/>
      <c r="K128" s="633"/>
      <c r="L128" s="634"/>
    </row>
    <row r="129" spans="1:12" x14ac:dyDescent="0.2">
      <c r="A129" s="654"/>
      <c r="B129" s="73">
        <v>53209990000000</v>
      </c>
      <c r="C129" s="389" t="s">
        <v>220</v>
      </c>
      <c r="D129" s="431">
        <f>+P109</f>
        <v>0</v>
      </c>
      <c r="E129" s="431">
        <v>0</v>
      </c>
      <c r="F129" s="433">
        <v>0</v>
      </c>
      <c r="G129" s="411">
        <f t="shared" si="20"/>
        <v>0</v>
      </c>
      <c r="H129" s="404">
        <f t="shared" si="21"/>
        <v>0</v>
      </c>
      <c r="I129" s="632"/>
      <c r="J129" s="633"/>
      <c r="K129" s="633"/>
      <c r="L129" s="634"/>
    </row>
    <row r="130" spans="1:12" x14ac:dyDescent="0.2">
      <c r="A130" s="654"/>
      <c r="B130" s="73">
        <v>53210020100000</v>
      </c>
      <c r="C130" s="390" t="s">
        <v>64</v>
      </c>
      <c r="D130" s="431">
        <f>+P110</f>
        <v>0</v>
      </c>
      <c r="E130" s="431">
        <v>0</v>
      </c>
      <c r="F130" s="433">
        <v>0</v>
      </c>
      <c r="G130" s="411">
        <f t="shared" si="20"/>
        <v>0</v>
      </c>
      <c r="H130" s="404">
        <f t="shared" si="21"/>
        <v>0</v>
      </c>
      <c r="I130" s="632"/>
      <c r="J130" s="633"/>
      <c r="K130" s="633"/>
      <c r="L130" s="634"/>
    </row>
    <row r="131" spans="1:12" x14ac:dyDescent="0.2">
      <c r="A131" s="654"/>
      <c r="B131" s="72"/>
      <c r="C131" s="398" t="s">
        <v>65</v>
      </c>
      <c r="D131" s="400">
        <f>SUM(D132:D138)</f>
        <v>0</v>
      </c>
      <c r="E131" s="401"/>
      <c r="F131" s="401"/>
      <c r="G131" s="400">
        <f>SUM(G132:G138)</f>
        <v>0</v>
      </c>
      <c r="H131" s="405">
        <f>SUM(H132:H138)</f>
        <v>0</v>
      </c>
      <c r="I131" s="632"/>
      <c r="J131" s="633"/>
      <c r="K131" s="633"/>
      <c r="L131" s="634"/>
    </row>
    <row r="132" spans="1:12" x14ac:dyDescent="0.2">
      <c r="A132" s="654"/>
      <c r="B132" s="73">
        <v>53206030000000</v>
      </c>
      <c r="C132" s="390" t="s">
        <v>101</v>
      </c>
      <c r="D132" s="431">
        <f>+P111</f>
        <v>0</v>
      </c>
      <c r="E132" s="431">
        <v>0</v>
      </c>
      <c r="F132" s="433">
        <v>0</v>
      </c>
      <c r="G132" s="411">
        <f t="shared" ref="G132:G138" si="23">E132*F132</f>
        <v>0</v>
      </c>
      <c r="H132" s="404">
        <f t="shared" ref="H132:H138" si="24">D132+G132</f>
        <v>0</v>
      </c>
      <c r="I132" s="632"/>
      <c r="J132" s="633"/>
      <c r="K132" s="633"/>
      <c r="L132" s="634"/>
    </row>
    <row r="133" spans="1:12" x14ac:dyDescent="0.2">
      <c r="A133" s="654"/>
      <c r="B133" s="73">
        <v>53206040000000</v>
      </c>
      <c r="C133" s="390" t="s">
        <v>102</v>
      </c>
      <c r="D133" s="431">
        <f t="shared" ref="D133:D138" si="25">+P112</f>
        <v>0</v>
      </c>
      <c r="E133" s="431">
        <v>0</v>
      </c>
      <c r="F133" s="433">
        <v>0</v>
      </c>
      <c r="G133" s="411">
        <f t="shared" si="23"/>
        <v>0</v>
      </c>
      <c r="H133" s="404">
        <f t="shared" si="24"/>
        <v>0</v>
      </c>
      <c r="I133" s="632"/>
      <c r="J133" s="633"/>
      <c r="K133" s="633"/>
      <c r="L133" s="634"/>
    </row>
    <row r="134" spans="1:12" x14ac:dyDescent="0.2">
      <c r="A134" s="654"/>
      <c r="B134" s="73">
        <v>53206060000000</v>
      </c>
      <c r="C134" s="390" t="s">
        <v>223</v>
      </c>
      <c r="D134" s="431">
        <f t="shared" si="25"/>
        <v>0</v>
      </c>
      <c r="E134" s="431">
        <v>0</v>
      </c>
      <c r="F134" s="433">
        <v>0</v>
      </c>
      <c r="G134" s="411">
        <f t="shared" si="23"/>
        <v>0</v>
      </c>
      <c r="H134" s="404">
        <f t="shared" si="24"/>
        <v>0</v>
      </c>
      <c r="I134" s="632"/>
      <c r="J134" s="633"/>
      <c r="K134" s="633"/>
      <c r="L134" s="634"/>
    </row>
    <row r="135" spans="1:12" x14ac:dyDescent="0.2">
      <c r="A135" s="654"/>
      <c r="B135" s="73">
        <v>53206070000000</v>
      </c>
      <c r="C135" s="390" t="s">
        <v>104</v>
      </c>
      <c r="D135" s="431">
        <f t="shared" si="25"/>
        <v>0</v>
      </c>
      <c r="E135" s="431">
        <v>0</v>
      </c>
      <c r="F135" s="433">
        <v>0</v>
      </c>
      <c r="G135" s="411">
        <f t="shared" si="23"/>
        <v>0</v>
      </c>
      <c r="H135" s="404">
        <f t="shared" si="24"/>
        <v>0</v>
      </c>
      <c r="I135" s="632"/>
      <c r="J135" s="633"/>
      <c r="K135" s="633"/>
      <c r="L135" s="634"/>
    </row>
    <row r="136" spans="1:12" x14ac:dyDescent="0.2">
      <c r="A136" s="654"/>
      <c r="B136" s="73">
        <v>53206990000000</v>
      </c>
      <c r="C136" s="390" t="s">
        <v>224</v>
      </c>
      <c r="D136" s="431">
        <f t="shared" si="25"/>
        <v>0</v>
      </c>
      <c r="E136" s="431">
        <v>0</v>
      </c>
      <c r="F136" s="433">
        <v>0</v>
      </c>
      <c r="G136" s="411">
        <f t="shared" si="23"/>
        <v>0</v>
      </c>
      <c r="H136" s="404">
        <f t="shared" si="24"/>
        <v>0</v>
      </c>
      <c r="I136" s="632"/>
      <c r="J136" s="633"/>
      <c r="K136" s="633"/>
      <c r="L136" s="634"/>
    </row>
    <row r="137" spans="1:12" x14ac:dyDescent="0.2">
      <c r="A137" s="654"/>
      <c r="B137" s="73">
        <v>53208030000000</v>
      </c>
      <c r="C137" s="390" t="s">
        <v>106</v>
      </c>
      <c r="D137" s="431">
        <f t="shared" si="25"/>
        <v>0</v>
      </c>
      <c r="E137" s="431">
        <v>0</v>
      </c>
      <c r="F137" s="433">
        <v>0</v>
      </c>
      <c r="G137" s="411">
        <f t="shared" si="23"/>
        <v>0</v>
      </c>
      <c r="H137" s="404">
        <f t="shared" si="24"/>
        <v>0</v>
      </c>
      <c r="I137" s="632"/>
      <c r="J137" s="633"/>
      <c r="K137" s="633"/>
      <c r="L137" s="634"/>
    </row>
    <row r="138" spans="1:12" x14ac:dyDescent="0.2">
      <c r="A138" s="654"/>
      <c r="B138" s="73">
        <v>53212060000000</v>
      </c>
      <c r="C138" s="390" t="s">
        <v>99</v>
      </c>
      <c r="D138" s="431">
        <f t="shared" si="25"/>
        <v>0</v>
      </c>
      <c r="E138" s="431">
        <v>0</v>
      </c>
      <c r="F138" s="433">
        <v>0</v>
      </c>
      <c r="G138" s="411">
        <f t="shared" si="23"/>
        <v>0</v>
      </c>
      <c r="H138" s="404">
        <f t="shared" si="24"/>
        <v>0</v>
      </c>
      <c r="I138" s="632"/>
      <c r="J138" s="633"/>
      <c r="K138" s="633"/>
      <c r="L138" s="634"/>
    </row>
    <row r="139" spans="1:12" x14ac:dyDescent="0.2">
      <c r="A139" s="654"/>
      <c r="B139" s="72"/>
      <c r="C139" s="398" t="s">
        <v>66</v>
      </c>
      <c r="D139" s="400">
        <f>SUM(D140:D140)</f>
        <v>0</v>
      </c>
      <c r="E139" s="401"/>
      <c r="F139" s="401"/>
      <c r="G139" s="400">
        <f>SUM(G140:G140)</f>
        <v>0</v>
      </c>
      <c r="H139" s="405">
        <f>SUM(H140:H140)</f>
        <v>0</v>
      </c>
      <c r="I139" s="632"/>
      <c r="J139" s="633"/>
      <c r="K139" s="633"/>
      <c r="L139" s="634"/>
    </row>
    <row r="140" spans="1:12" x14ac:dyDescent="0.2">
      <c r="A140" s="654"/>
      <c r="B140" s="79">
        <v>53204999000000</v>
      </c>
      <c r="C140" s="399" t="s">
        <v>219</v>
      </c>
      <c r="D140" s="394">
        <v>0</v>
      </c>
      <c r="E140" s="394">
        <v>0</v>
      </c>
      <c r="F140" s="395">
        <v>0</v>
      </c>
      <c r="G140" s="411">
        <f t="shared" ref="G140" si="26">E140*F140</f>
        <v>0</v>
      </c>
      <c r="H140" s="408">
        <f t="shared" ref="H140" si="27">D140+G140</f>
        <v>0</v>
      </c>
      <c r="I140" s="632"/>
      <c r="J140" s="633"/>
      <c r="K140" s="633"/>
      <c r="L140" s="634"/>
    </row>
    <row r="141" spans="1:12" x14ac:dyDescent="0.2">
      <c r="A141" s="654"/>
      <c r="B141" s="82"/>
      <c r="C141" s="403" t="s">
        <v>107</v>
      </c>
      <c r="D141" s="415">
        <f>SUM(D78,D105)</f>
        <v>0</v>
      </c>
      <c r="E141" s="416"/>
      <c r="F141" s="416"/>
      <c r="G141" s="415">
        <f>SUM(G78,G105)</f>
        <v>0</v>
      </c>
      <c r="H141" s="83">
        <f>SUM(H78,H105)</f>
        <v>0</v>
      </c>
      <c r="I141" s="632"/>
      <c r="J141" s="633"/>
      <c r="K141" s="633"/>
      <c r="L141" s="634"/>
    </row>
    <row r="142" spans="1:12" ht="12.75" customHeight="1" x14ac:dyDescent="0.2">
      <c r="A142" s="655" t="s">
        <v>82</v>
      </c>
      <c r="B142" s="657" t="s">
        <v>76</v>
      </c>
      <c r="C142" s="659" t="s">
        <v>77</v>
      </c>
      <c r="D142" s="649" t="s">
        <v>78</v>
      </c>
      <c r="E142" s="650" t="s">
        <v>79</v>
      </c>
      <c r="F142" s="650"/>
      <c r="G142" s="650"/>
      <c r="H142" s="651" t="s">
        <v>161</v>
      </c>
      <c r="I142" s="637" t="s">
        <v>75</v>
      </c>
      <c r="J142" s="638"/>
      <c r="K142" s="638"/>
      <c r="L142" s="639"/>
    </row>
    <row r="143" spans="1:12" ht="25.5" x14ac:dyDescent="0.2">
      <c r="A143" s="656"/>
      <c r="B143" s="658"/>
      <c r="C143" s="660"/>
      <c r="D143" s="649"/>
      <c r="E143" s="417" t="s">
        <v>67</v>
      </c>
      <c r="F143" s="418" t="s">
        <v>68</v>
      </c>
      <c r="G143" s="419" t="s">
        <v>6</v>
      </c>
      <c r="H143" s="652"/>
      <c r="I143" s="640"/>
      <c r="J143" s="641"/>
      <c r="K143" s="641"/>
      <c r="L143" s="642"/>
    </row>
    <row r="144" spans="1:12" ht="15.75" customHeight="1" x14ac:dyDescent="0.2">
      <c r="A144" s="653" t="s">
        <v>248</v>
      </c>
      <c r="B144" s="71"/>
      <c r="C144" s="402" t="s">
        <v>11</v>
      </c>
      <c r="D144" s="412">
        <f>SUM(D145,D150)</f>
        <v>0</v>
      </c>
      <c r="E144" s="413"/>
      <c r="F144" s="413"/>
      <c r="G144" s="420">
        <f>SUM(G145,G150)</f>
        <v>0</v>
      </c>
      <c r="H144" s="409">
        <f>SUM(H145,H150)</f>
        <v>0</v>
      </c>
      <c r="I144" s="632"/>
      <c r="J144" s="633"/>
      <c r="K144" s="633"/>
      <c r="L144" s="634"/>
    </row>
    <row r="145" spans="1:12" x14ac:dyDescent="0.2">
      <c r="A145" s="654"/>
      <c r="B145" s="72"/>
      <c r="C145" s="48" t="s">
        <v>12</v>
      </c>
      <c r="D145" s="396">
        <f>SUM(D146:D149)</f>
        <v>0</v>
      </c>
      <c r="E145" s="410"/>
      <c r="F145" s="410"/>
      <c r="G145" s="424">
        <f>SUM(G146:G149)</f>
        <v>0</v>
      </c>
      <c r="H145" s="49">
        <f>SUM(H146:H149)</f>
        <v>0</v>
      </c>
      <c r="I145" s="632"/>
      <c r="J145" s="633"/>
      <c r="K145" s="633"/>
      <c r="L145" s="634"/>
    </row>
    <row r="146" spans="1:12" x14ac:dyDescent="0.2">
      <c r="A146" s="654"/>
      <c r="B146" s="73">
        <v>53103040100000</v>
      </c>
      <c r="C146" s="390" t="s">
        <v>97</v>
      </c>
      <c r="D146" s="431">
        <f>+'F) Remuneraciones'!L49</f>
        <v>0</v>
      </c>
      <c r="E146" s="422">
        <v>0</v>
      </c>
      <c r="F146" s="423">
        <v>0</v>
      </c>
      <c r="G146" s="411">
        <f>E146*F146</f>
        <v>0</v>
      </c>
      <c r="H146" s="404">
        <f>D146+G146</f>
        <v>0</v>
      </c>
      <c r="I146" s="632"/>
      <c r="J146" s="633"/>
      <c r="K146" s="633"/>
      <c r="L146" s="634"/>
    </row>
    <row r="147" spans="1:12" x14ac:dyDescent="0.2">
      <c r="A147" s="654"/>
      <c r="B147" s="73">
        <v>53103050000000</v>
      </c>
      <c r="C147" s="390" t="s">
        <v>200</v>
      </c>
      <c r="D147" s="394">
        <v>0</v>
      </c>
      <c r="E147" s="397">
        <v>0</v>
      </c>
      <c r="F147" s="395">
        <v>0</v>
      </c>
      <c r="G147" s="411">
        <f>E147*F147</f>
        <v>0</v>
      </c>
      <c r="H147" s="404">
        <f>D147+G147</f>
        <v>0</v>
      </c>
      <c r="I147" s="632"/>
      <c r="J147" s="633"/>
      <c r="K147" s="633"/>
      <c r="L147" s="634"/>
    </row>
    <row r="148" spans="1:12" x14ac:dyDescent="0.2">
      <c r="A148" s="654"/>
      <c r="B148" s="428">
        <v>53103040400000</v>
      </c>
      <c r="C148" s="429" t="s">
        <v>201</v>
      </c>
      <c r="D148" s="394">
        <v>0</v>
      </c>
      <c r="E148" s="397">
        <v>0</v>
      </c>
      <c r="F148" s="395">
        <v>0</v>
      </c>
      <c r="G148" s="411">
        <f>E148*F148</f>
        <v>0</v>
      </c>
      <c r="H148" s="404">
        <f>D148+G148</f>
        <v>0</v>
      </c>
      <c r="I148" s="632"/>
      <c r="J148" s="633"/>
      <c r="K148" s="633"/>
      <c r="L148" s="634"/>
    </row>
    <row r="149" spans="1:12" x14ac:dyDescent="0.2">
      <c r="A149" s="654"/>
      <c r="B149" s="73">
        <v>53103080010000</v>
      </c>
      <c r="C149" s="390" t="s">
        <v>202</v>
      </c>
      <c r="D149" s="394">
        <v>0</v>
      </c>
      <c r="E149" s="397">
        <v>0</v>
      </c>
      <c r="F149" s="395">
        <v>0</v>
      </c>
      <c r="G149" s="411">
        <f>E149*F149</f>
        <v>0</v>
      </c>
      <c r="H149" s="404">
        <f>D149+G149</f>
        <v>0</v>
      </c>
      <c r="I149" s="632"/>
      <c r="J149" s="633"/>
      <c r="K149" s="633"/>
      <c r="L149" s="634"/>
    </row>
    <row r="150" spans="1:12" x14ac:dyDescent="0.2">
      <c r="A150" s="654"/>
      <c r="B150" s="72"/>
      <c r="C150" s="398" t="s">
        <v>16</v>
      </c>
      <c r="D150" s="400">
        <f>SUM(D151:D170)</f>
        <v>0</v>
      </c>
      <c r="E150" s="401"/>
      <c r="F150" s="401"/>
      <c r="G150" s="400">
        <f>SUM(G151:G170)</f>
        <v>0</v>
      </c>
      <c r="H150" s="405">
        <f>SUM(H151:H170)</f>
        <v>0</v>
      </c>
      <c r="I150" s="632"/>
      <c r="J150" s="633"/>
      <c r="K150" s="633"/>
      <c r="L150" s="634"/>
    </row>
    <row r="151" spans="1:12" x14ac:dyDescent="0.2">
      <c r="A151" s="654"/>
      <c r="B151" s="73">
        <v>53201010100000</v>
      </c>
      <c r="C151" s="389" t="s">
        <v>203</v>
      </c>
      <c r="D151" s="394">
        <v>0</v>
      </c>
      <c r="E151" s="397">
        <v>0</v>
      </c>
      <c r="F151" s="395">
        <v>0</v>
      </c>
      <c r="G151" s="411">
        <f t="shared" ref="G151:G170" si="28">E151*F151</f>
        <v>0</v>
      </c>
      <c r="H151" s="404">
        <f t="shared" ref="H151:H156" si="29">D151+G151</f>
        <v>0</v>
      </c>
      <c r="I151" s="632"/>
      <c r="J151" s="633"/>
      <c r="K151" s="633"/>
      <c r="L151" s="634"/>
    </row>
    <row r="152" spans="1:12" x14ac:dyDescent="0.2">
      <c r="A152" s="654"/>
      <c r="B152" s="73">
        <v>53201010100000</v>
      </c>
      <c r="C152" s="389" t="s">
        <v>204</v>
      </c>
      <c r="D152" s="394">
        <v>0</v>
      </c>
      <c r="E152" s="397">
        <v>0</v>
      </c>
      <c r="F152" s="395">
        <v>0</v>
      </c>
      <c r="G152" s="411">
        <f t="shared" si="28"/>
        <v>0</v>
      </c>
      <c r="H152" s="404">
        <f t="shared" si="29"/>
        <v>0</v>
      </c>
      <c r="I152" s="632"/>
      <c r="J152" s="633"/>
      <c r="K152" s="633"/>
      <c r="L152" s="634"/>
    </row>
    <row r="153" spans="1:12" x14ac:dyDescent="0.2">
      <c r="A153" s="654"/>
      <c r="B153" s="73">
        <v>53201010100000</v>
      </c>
      <c r="C153" s="389" t="s">
        <v>205</v>
      </c>
      <c r="D153" s="394">
        <v>0</v>
      </c>
      <c r="E153" s="397">
        <v>0</v>
      </c>
      <c r="F153" s="395">
        <v>0</v>
      </c>
      <c r="G153" s="411">
        <f t="shared" si="28"/>
        <v>0</v>
      </c>
      <c r="H153" s="404">
        <f t="shared" si="29"/>
        <v>0</v>
      </c>
      <c r="I153" s="632"/>
      <c r="J153" s="633"/>
      <c r="K153" s="633"/>
      <c r="L153" s="634"/>
    </row>
    <row r="154" spans="1:12" x14ac:dyDescent="0.2">
      <c r="A154" s="654"/>
      <c r="B154" s="73">
        <v>53202010100000</v>
      </c>
      <c r="C154" s="389" t="s">
        <v>206</v>
      </c>
      <c r="D154" s="431">
        <f>+Q78</f>
        <v>0</v>
      </c>
      <c r="E154" s="432">
        <v>0</v>
      </c>
      <c r="F154" s="433">
        <v>0</v>
      </c>
      <c r="G154" s="411">
        <f t="shared" si="28"/>
        <v>0</v>
      </c>
      <c r="H154" s="404">
        <f t="shared" si="29"/>
        <v>0</v>
      </c>
      <c r="I154" s="632"/>
      <c r="J154" s="633"/>
      <c r="K154" s="633"/>
      <c r="L154" s="634"/>
    </row>
    <row r="155" spans="1:12" x14ac:dyDescent="0.2">
      <c r="A155" s="654"/>
      <c r="B155" s="73">
        <v>53203010100000</v>
      </c>
      <c r="C155" s="389" t="s">
        <v>19</v>
      </c>
      <c r="D155" s="431">
        <f t="shared" ref="D155:D170" si="30">+Q79</f>
        <v>0</v>
      </c>
      <c r="E155" s="432">
        <v>0</v>
      </c>
      <c r="F155" s="433">
        <v>0</v>
      </c>
      <c r="G155" s="411">
        <f t="shared" si="28"/>
        <v>0</v>
      </c>
      <c r="H155" s="404">
        <f t="shared" si="29"/>
        <v>0</v>
      </c>
      <c r="I155" s="632"/>
      <c r="J155" s="633"/>
      <c r="K155" s="633"/>
      <c r="L155" s="634"/>
    </row>
    <row r="156" spans="1:12" x14ac:dyDescent="0.2">
      <c r="A156" s="654"/>
      <c r="B156" s="73">
        <v>53203030000000</v>
      </c>
      <c r="C156" s="389" t="s">
        <v>207</v>
      </c>
      <c r="D156" s="431">
        <f t="shared" si="30"/>
        <v>0</v>
      </c>
      <c r="E156" s="432">
        <v>0</v>
      </c>
      <c r="F156" s="433">
        <v>0</v>
      </c>
      <c r="G156" s="411">
        <f t="shared" si="28"/>
        <v>0</v>
      </c>
      <c r="H156" s="404">
        <f t="shared" si="29"/>
        <v>0</v>
      </c>
      <c r="I156" s="632"/>
      <c r="J156" s="633"/>
      <c r="K156" s="633"/>
      <c r="L156" s="634"/>
    </row>
    <row r="157" spans="1:12" x14ac:dyDescent="0.2">
      <c r="A157" s="654"/>
      <c r="B157" s="73">
        <v>53204030000000</v>
      </c>
      <c r="C157" s="390" t="s">
        <v>208</v>
      </c>
      <c r="D157" s="431">
        <f t="shared" si="30"/>
        <v>0</v>
      </c>
      <c r="E157" s="432">
        <v>0</v>
      </c>
      <c r="F157" s="433">
        <v>0</v>
      </c>
      <c r="G157" s="411">
        <f t="shared" si="28"/>
        <v>0</v>
      </c>
      <c r="H157" s="404">
        <f>D157+G157</f>
        <v>0</v>
      </c>
      <c r="I157" s="632"/>
      <c r="J157" s="633"/>
      <c r="K157" s="633"/>
      <c r="L157" s="634"/>
    </row>
    <row r="158" spans="1:12" x14ac:dyDescent="0.2">
      <c r="A158" s="654"/>
      <c r="B158" s="73">
        <v>53204100100001</v>
      </c>
      <c r="C158" s="390" t="s">
        <v>22</v>
      </c>
      <c r="D158" s="431">
        <f t="shared" si="30"/>
        <v>0</v>
      </c>
      <c r="E158" s="432">
        <v>0</v>
      </c>
      <c r="F158" s="433">
        <v>0</v>
      </c>
      <c r="G158" s="411">
        <f t="shared" si="28"/>
        <v>0</v>
      </c>
      <c r="H158" s="404">
        <f t="shared" ref="H158:H170" si="31">D158+G158</f>
        <v>0</v>
      </c>
      <c r="I158" s="632"/>
      <c r="J158" s="633"/>
      <c r="K158" s="633"/>
      <c r="L158" s="634"/>
    </row>
    <row r="159" spans="1:12" x14ac:dyDescent="0.2">
      <c r="A159" s="654"/>
      <c r="B159" s="73">
        <v>53204130100000</v>
      </c>
      <c r="C159" s="390" t="s">
        <v>210</v>
      </c>
      <c r="D159" s="431">
        <f t="shared" si="30"/>
        <v>0</v>
      </c>
      <c r="E159" s="432">
        <v>0</v>
      </c>
      <c r="F159" s="433">
        <v>0</v>
      </c>
      <c r="G159" s="411">
        <f t="shared" si="28"/>
        <v>0</v>
      </c>
      <c r="H159" s="404">
        <f t="shared" si="31"/>
        <v>0</v>
      </c>
      <c r="I159" s="632"/>
      <c r="J159" s="633"/>
      <c r="K159" s="633"/>
      <c r="L159" s="634"/>
    </row>
    <row r="160" spans="1:12" x14ac:dyDescent="0.2">
      <c r="A160" s="654"/>
      <c r="B160" s="73">
        <v>53205010100000</v>
      </c>
      <c r="C160" s="390" t="s">
        <v>24</v>
      </c>
      <c r="D160" s="431">
        <f t="shared" si="30"/>
        <v>0</v>
      </c>
      <c r="E160" s="432">
        <v>0</v>
      </c>
      <c r="F160" s="433">
        <v>0</v>
      </c>
      <c r="G160" s="411">
        <f t="shared" si="28"/>
        <v>0</v>
      </c>
      <c r="H160" s="404">
        <f t="shared" si="31"/>
        <v>0</v>
      </c>
      <c r="I160" s="632"/>
      <c r="J160" s="633"/>
      <c r="K160" s="633"/>
      <c r="L160" s="634"/>
    </row>
    <row r="161" spans="1:12" x14ac:dyDescent="0.2">
      <c r="A161" s="654"/>
      <c r="B161" s="73">
        <v>53205020100000</v>
      </c>
      <c r="C161" s="390" t="s">
        <v>25</v>
      </c>
      <c r="D161" s="431">
        <f t="shared" si="30"/>
        <v>0</v>
      </c>
      <c r="E161" s="432">
        <v>0</v>
      </c>
      <c r="F161" s="433">
        <v>0</v>
      </c>
      <c r="G161" s="411">
        <f t="shared" si="28"/>
        <v>0</v>
      </c>
      <c r="H161" s="404">
        <f t="shared" si="31"/>
        <v>0</v>
      </c>
      <c r="I161" s="632"/>
      <c r="J161" s="633"/>
      <c r="K161" s="633"/>
      <c r="L161" s="634"/>
    </row>
    <row r="162" spans="1:12" x14ac:dyDescent="0.2">
      <c r="A162" s="654"/>
      <c r="B162" s="73">
        <v>53205030100000</v>
      </c>
      <c r="C162" s="390" t="s">
        <v>26</v>
      </c>
      <c r="D162" s="431">
        <f t="shared" si="30"/>
        <v>0</v>
      </c>
      <c r="E162" s="432">
        <v>0</v>
      </c>
      <c r="F162" s="433">
        <v>0</v>
      </c>
      <c r="G162" s="411">
        <f t="shared" si="28"/>
        <v>0</v>
      </c>
      <c r="H162" s="404">
        <f t="shared" si="31"/>
        <v>0</v>
      </c>
      <c r="I162" s="632"/>
      <c r="J162" s="633"/>
      <c r="K162" s="633"/>
      <c r="L162" s="634"/>
    </row>
    <row r="163" spans="1:12" x14ac:dyDescent="0.2">
      <c r="A163" s="654"/>
      <c r="B163" s="73">
        <v>53205050100000</v>
      </c>
      <c r="C163" s="390" t="s">
        <v>27</v>
      </c>
      <c r="D163" s="431">
        <f t="shared" si="30"/>
        <v>0</v>
      </c>
      <c r="E163" s="432">
        <v>0</v>
      </c>
      <c r="F163" s="433">
        <v>0</v>
      </c>
      <c r="G163" s="411">
        <f t="shared" si="28"/>
        <v>0</v>
      </c>
      <c r="H163" s="404">
        <f t="shared" si="31"/>
        <v>0</v>
      </c>
      <c r="I163" s="632"/>
      <c r="J163" s="633"/>
      <c r="K163" s="633"/>
      <c r="L163" s="634"/>
    </row>
    <row r="164" spans="1:12" x14ac:dyDescent="0.2">
      <c r="A164" s="654"/>
      <c r="B164" s="73">
        <v>53205070100000</v>
      </c>
      <c r="C164" s="390" t="s">
        <v>29</v>
      </c>
      <c r="D164" s="431">
        <f t="shared" si="30"/>
        <v>0</v>
      </c>
      <c r="E164" s="432">
        <v>0</v>
      </c>
      <c r="F164" s="433">
        <v>0</v>
      </c>
      <c r="G164" s="411">
        <f t="shared" si="28"/>
        <v>0</v>
      </c>
      <c r="H164" s="404">
        <f t="shared" si="31"/>
        <v>0</v>
      </c>
      <c r="I164" s="632"/>
      <c r="J164" s="633"/>
      <c r="K164" s="633"/>
      <c r="L164" s="634"/>
    </row>
    <row r="165" spans="1:12" x14ac:dyDescent="0.2">
      <c r="A165" s="654"/>
      <c r="B165" s="73">
        <v>53208010100000</v>
      </c>
      <c r="C165" s="390" t="s">
        <v>30</v>
      </c>
      <c r="D165" s="431">
        <f t="shared" si="30"/>
        <v>0</v>
      </c>
      <c r="E165" s="432">
        <v>0</v>
      </c>
      <c r="F165" s="433">
        <v>0</v>
      </c>
      <c r="G165" s="411">
        <f t="shared" si="28"/>
        <v>0</v>
      </c>
      <c r="H165" s="404">
        <f t="shared" si="31"/>
        <v>0</v>
      </c>
      <c r="I165" s="632"/>
      <c r="J165" s="633"/>
      <c r="K165" s="633"/>
      <c r="L165" s="634"/>
    </row>
    <row r="166" spans="1:12" x14ac:dyDescent="0.2">
      <c r="A166" s="654"/>
      <c r="B166" s="73">
        <v>53208070100001</v>
      </c>
      <c r="C166" s="390" t="s">
        <v>31</v>
      </c>
      <c r="D166" s="431">
        <f t="shared" si="30"/>
        <v>0</v>
      </c>
      <c r="E166" s="432">
        <v>0</v>
      </c>
      <c r="F166" s="433">
        <v>0</v>
      </c>
      <c r="G166" s="411">
        <f t="shared" si="28"/>
        <v>0</v>
      </c>
      <c r="H166" s="404">
        <f t="shared" si="31"/>
        <v>0</v>
      </c>
      <c r="I166" s="632"/>
      <c r="J166" s="633"/>
      <c r="K166" s="633"/>
      <c r="L166" s="634"/>
    </row>
    <row r="167" spans="1:12" x14ac:dyDescent="0.2">
      <c r="A167" s="654"/>
      <c r="B167" s="73">
        <v>53208100100001</v>
      </c>
      <c r="C167" s="390" t="s">
        <v>211</v>
      </c>
      <c r="D167" s="431">
        <f t="shared" si="30"/>
        <v>0</v>
      </c>
      <c r="E167" s="432">
        <v>0</v>
      </c>
      <c r="F167" s="433">
        <v>0</v>
      </c>
      <c r="G167" s="411">
        <f t="shared" si="28"/>
        <v>0</v>
      </c>
      <c r="H167" s="404">
        <f t="shared" si="31"/>
        <v>0</v>
      </c>
      <c r="I167" s="632"/>
      <c r="J167" s="633"/>
      <c r="K167" s="633"/>
      <c r="L167" s="634"/>
    </row>
    <row r="168" spans="1:12" x14ac:dyDescent="0.2">
      <c r="A168" s="654"/>
      <c r="B168" s="73">
        <v>53211030000000</v>
      </c>
      <c r="C168" s="390" t="s">
        <v>32</v>
      </c>
      <c r="D168" s="431">
        <f t="shared" si="30"/>
        <v>0</v>
      </c>
      <c r="E168" s="432">
        <v>0</v>
      </c>
      <c r="F168" s="433">
        <v>0</v>
      </c>
      <c r="G168" s="411">
        <f t="shared" si="28"/>
        <v>0</v>
      </c>
      <c r="H168" s="404">
        <f t="shared" si="31"/>
        <v>0</v>
      </c>
      <c r="I168" s="632"/>
      <c r="J168" s="633"/>
      <c r="K168" s="633"/>
      <c r="L168" s="634"/>
    </row>
    <row r="169" spans="1:12" x14ac:dyDescent="0.2">
      <c r="A169" s="654"/>
      <c r="B169" s="73">
        <v>53212020100000</v>
      </c>
      <c r="C169" s="390" t="s">
        <v>212</v>
      </c>
      <c r="D169" s="431">
        <f t="shared" si="30"/>
        <v>0</v>
      </c>
      <c r="E169" s="432">
        <v>0</v>
      </c>
      <c r="F169" s="433">
        <v>0</v>
      </c>
      <c r="G169" s="411">
        <f t="shared" si="28"/>
        <v>0</v>
      </c>
      <c r="H169" s="404">
        <f t="shared" si="31"/>
        <v>0</v>
      </c>
      <c r="I169" s="632"/>
      <c r="J169" s="633"/>
      <c r="K169" s="633"/>
      <c r="L169" s="634"/>
    </row>
    <row r="170" spans="1:12" ht="15.75" customHeight="1" x14ac:dyDescent="0.2">
      <c r="A170" s="654"/>
      <c r="B170" s="73">
        <v>53214020000000</v>
      </c>
      <c r="C170" s="390" t="s">
        <v>213</v>
      </c>
      <c r="D170" s="431">
        <f t="shared" si="30"/>
        <v>0</v>
      </c>
      <c r="E170" s="432">
        <v>0</v>
      </c>
      <c r="F170" s="433">
        <v>0</v>
      </c>
      <c r="G170" s="411">
        <f t="shared" si="28"/>
        <v>0</v>
      </c>
      <c r="H170" s="404">
        <f t="shared" si="31"/>
        <v>0</v>
      </c>
      <c r="I170" s="632"/>
      <c r="J170" s="633"/>
      <c r="K170" s="633"/>
      <c r="L170" s="634"/>
    </row>
    <row r="171" spans="1:12" x14ac:dyDescent="0.2">
      <c r="A171" s="654"/>
      <c r="B171" s="71"/>
      <c r="C171" s="402" t="s">
        <v>34</v>
      </c>
      <c r="D171" s="412">
        <f>SUM(D172,D177,D179,D188,D197,D205)</f>
        <v>0</v>
      </c>
      <c r="E171" s="413"/>
      <c r="F171" s="413"/>
      <c r="G171" s="412">
        <f>SUM(G172,G177,G179,G188,G197,G205)</f>
        <v>0</v>
      </c>
      <c r="H171" s="406">
        <f>SUM(H172,H177,H179,H188,H197,H205)</f>
        <v>0</v>
      </c>
      <c r="I171" s="632"/>
      <c r="J171" s="633"/>
      <c r="K171" s="633"/>
      <c r="L171" s="634"/>
    </row>
    <row r="172" spans="1:12" x14ac:dyDescent="0.2">
      <c r="A172" s="654"/>
      <c r="B172" s="72"/>
      <c r="C172" s="398" t="s">
        <v>35</v>
      </c>
      <c r="D172" s="400">
        <f>SUM(D173:D176)</f>
        <v>0</v>
      </c>
      <c r="E172" s="401"/>
      <c r="F172" s="401"/>
      <c r="G172" s="414">
        <f>SUM(G173:G176)</f>
        <v>0</v>
      </c>
      <c r="H172" s="407">
        <f>SUM(H173:H176)</f>
        <v>0</v>
      </c>
      <c r="I172" s="632"/>
      <c r="J172" s="633"/>
      <c r="K172" s="633"/>
      <c r="L172" s="634"/>
    </row>
    <row r="173" spans="1:12" x14ac:dyDescent="0.2">
      <c r="A173" s="654"/>
      <c r="B173" s="73">
        <v>53202020100000</v>
      </c>
      <c r="C173" s="390" t="s">
        <v>214</v>
      </c>
      <c r="D173" s="394">
        <v>0</v>
      </c>
      <c r="E173" s="397">
        <v>0</v>
      </c>
      <c r="F173" s="395">
        <v>0</v>
      </c>
      <c r="G173" s="411">
        <f>E173*F173</f>
        <v>0</v>
      </c>
      <c r="H173" s="404">
        <f t="shared" ref="H173:H176" si="32">D173+G173</f>
        <v>0</v>
      </c>
      <c r="I173" s="632"/>
      <c r="J173" s="633"/>
      <c r="K173" s="633"/>
      <c r="L173" s="634"/>
    </row>
    <row r="174" spans="1:12" x14ac:dyDescent="0.2">
      <c r="A174" s="654"/>
      <c r="B174" s="73">
        <v>53202030000000</v>
      </c>
      <c r="C174" s="390" t="s">
        <v>215</v>
      </c>
      <c r="D174" s="394">
        <v>0</v>
      </c>
      <c r="E174" s="397">
        <v>0</v>
      </c>
      <c r="F174" s="395">
        <v>0</v>
      </c>
      <c r="G174" s="411">
        <f t="shared" ref="G174:G176" si="33">E174*F174</f>
        <v>0</v>
      </c>
      <c r="H174" s="404">
        <f t="shared" si="32"/>
        <v>0</v>
      </c>
      <c r="I174" s="632"/>
      <c r="J174" s="633"/>
      <c r="K174" s="633"/>
      <c r="L174" s="634"/>
    </row>
    <row r="175" spans="1:12" x14ac:dyDescent="0.2">
      <c r="A175" s="654"/>
      <c r="B175" s="73">
        <v>53211020000000</v>
      </c>
      <c r="C175" s="390" t="s">
        <v>41</v>
      </c>
      <c r="D175" s="394">
        <v>0</v>
      </c>
      <c r="E175" s="397">
        <v>0</v>
      </c>
      <c r="F175" s="395">
        <v>0</v>
      </c>
      <c r="G175" s="411">
        <f t="shared" si="33"/>
        <v>0</v>
      </c>
      <c r="H175" s="404">
        <f t="shared" si="32"/>
        <v>0</v>
      </c>
      <c r="I175" s="632"/>
      <c r="J175" s="633"/>
      <c r="K175" s="633"/>
      <c r="L175" s="634"/>
    </row>
    <row r="176" spans="1:12" x14ac:dyDescent="0.2">
      <c r="A176" s="654"/>
      <c r="B176" s="73">
        <v>53101040600000</v>
      </c>
      <c r="C176" s="391" t="s">
        <v>216</v>
      </c>
      <c r="D176" s="431">
        <f>+Q95</f>
        <v>0</v>
      </c>
      <c r="E176" s="432">
        <v>0</v>
      </c>
      <c r="F176" s="433">
        <v>0</v>
      </c>
      <c r="G176" s="411">
        <f t="shared" si="33"/>
        <v>0</v>
      </c>
      <c r="H176" s="404">
        <f t="shared" si="32"/>
        <v>0</v>
      </c>
      <c r="I176" s="632"/>
      <c r="J176" s="633"/>
      <c r="K176" s="633"/>
      <c r="L176" s="634"/>
    </row>
    <row r="177" spans="1:12" x14ac:dyDescent="0.2">
      <c r="A177" s="654"/>
      <c r="B177" s="72"/>
      <c r="C177" s="398" t="s">
        <v>42</v>
      </c>
      <c r="D177" s="400">
        <f>SUM(D178:D178)</f>
        <v>0</v>
      </c>
      <c r="E177" s="401"/>
      <c r="F177" s="401"/>
      <c r="G177" s="414">
        <f>SUM(G178:G178)</f>
        <v>0</v>
      </c>
      <c r="H177" s="407">
        <f>SUM(H178:H178)</f>
        <v>0</v>
      </c>
      <c r="I177" s="632"/>
      <c r="J177" s="633"/>
      <c r="K177" s="633"/>
      <c r="L177" s="634"/>
    </row>
    <row r="178" spans="1:12" x14ac:dyDescent="0.2">
      <c r="A178" s="654"/>
      <c r="B178" s="388">
        <v>53205990000000</v>
      </c>
      <c r="C178" s="392" t="s">
        <v>44</v>
      </c>
      <c r="D178" s="394">
        <v>0</v>
      </c>
      <c r="E178" s="397">
        <v>0</v>
      </c>
      <c r="F178" s="395">
        <v>0</v>
      </c>
      <c r="G178" s="411">
        <f t="shared" ref="G178" si="34">E178*F178</f>
        <v>0</v>
      </c>
      <c r="H178" s="404">
        <f t="shared" ref="H178" si="35">D178+G178</f>
        <v>0</v>
      </c>
      <c r="I178" s="632"/>
      <c r="J178" s="633"/>
      <c r="K178" s="633"/>
      <c r="L178" s="634"/>
    </row>
    <row r="179" spans="1:12" x14ac:dyDescent="0.2">
      <c r="A179" s="654"/>
      <c r="B179" s="72"/>
      <c r="C179" s="398" t="s">
        <v>45</v>
      </c>
      <c r="D179" s="400">
        <f>SUM(D180:D187)</f>
        <v>0</v>
      </c>
      <c r="E179" s="401"/>
      <c r="F179" s="401"/>
      <c r="G179" s="400">
        <f>SUM(G180:G187)</f>
        <v>0</v>
      </c>
      <c r="H179" s="405">
        <f>SUM(H180:H187)</f>
        <v>0</v>
      </c>
      <c r="I179" s="632"/>
      <c r="J179" s="633"/>
      <c r="K179" s="633"/>
      <c r="L179" s="634"/>
    </row>
    <row r="180" spans="1:12" x14ac:dyDescent="0.2">
      <c r="A180" s="654"/>
      <c r="B180" s="73">
        <v>53204010000000</v>
      </c>
      <c r="C180" s="390" t="s">
        <v>47</v>
      </c>
      <c r="D180" s="431">
        <f>+Q96</f>
        <v>0</v>
      </c>
      <c r="E180" s="431">
        <v>0</v>
      </c>
      <c r="F180" s="433">
        <v>0</v>
      </c>
      <c r="G180" s="411">
        <f t="shared" ref="G180:G187" si="36">E180*F180</f>
        <v>0</v>
      </c>
      <c r="H180" s="404">
        <f t="shared" ref="H180:H187" si="37">D180+G180</f>
        <v>0</v>
      </c>
      <c r="I180" s="632"/>
      <c r="J180" s="633"/>
      <c r="K180" s="633"/>
      <c r="L180" s="634"/>
    </row>
    <row r="181" spans="1:12" x14ac:dyDescent="0.2">
      <c r="A181" s="654"/>
      <c r="B181" s="388">
        <v>53204040200000</v>
      </c>
      <c r="C181" s="392" t="s">
        <v>225</v>
      </c>
      <c r="D181" s="431">
        <f t="shared" ref="D181:D187" si="38">+Q97</f>
        <v>0</v>
      </c>
      <c r="E181" s="431">
        <v>0</v>
      </c>
      <c r="F181" s="433">
        <v>0</v>
      </c>
      <c r="G181" s="411">
        <f t="shared" si="36"/>
        <v>0</v>
      </c>
      <c r="H181" s="404">
        <f t="shared" si="37"/>
        <v>0</v>
      </c>
      <c r="I181" s="632"/>
      <c r="J181" s="633"/>
      <c r="K181" s="633"/>
      <c r="L181" s="634"/>
    </row>
    <row r="182" spans="1:12" x14ac:dyDescent="0.2">
      <c r="A182" s="654"/>
      <c r="B182" s="73">
        <v>53204060000000</v>
      </c>
      <c r="C182" s="390" t="s">
        <v>49</v>
      </c>
      <c r="D182" s="431">
        <f t="shared" si="38"/>
        <v>0</v>
      </c>
      <c r="E182" s="431">
        <v>0</v>
      </c>
      <c r="F182" s="433">
        <v>0</v>
      </c>
      <c r="G182" s="411">
        <f t="shared" si="36"/>
        <v>0</v>
      </c>
      <c r="H182" s="404">
        <f t="shared" si="37"/>
        <v>0</v>
      </c>
      <c r="I182" s="632"/>
      <c r="J182" s="633"/>
      <c r="K182" s="633"/>
      <c r="L182" s="634"/>
    </row>
    <row r="183" spans="1:12" x14ac:dyDescent="0.2">
      <c r="A183" s="654"/>
      <c r="B183" s="73">
        <v>53204070000000</v>
      </c>
      <c r="C183" s="390" t="s">
        <v>50</v>
      </c>
      <c r="D183" s="431">
        <f t="shared" si="38"/>
        <v>0</v>
      </c>
      <c r="E183" s="431">
        <v>0</v>
      </c>
      <c r="F183" s="433">
        <v>0</v>
      </c>
      <c r="G183" s="411">
        <f t="shared" si="36"/>
        <v>0</v>
      </c>
      <c r="H183" s="404">
        <f t="shared" si="37"/>
        <v>0</v>
      </c>
      <c r="I183" s="632"/>
      <c r="J183" s="633"/>
      <c r="K183" s="633"/>
      <c r="L183" s="634"/>
    </row>
    <row r="184" spans="1:12" x14ac:dyDescent="0.2">
      <c r="A184" s="654"/>
      <c r="B184" s="73">
        <v>53204080000000</v>
      </c>
      <c r="C184" s="389" t="s">
        <v>51</v>
      </c>
      <c r="D184" s="431">
        <f t="shared" si="38"/>
        <v>0</v>
      </c>
      <c r="E184" s="431">
        <v>0</v>
      </c>
      <c r="F184" s="433">
        <v>0</v>
      </c>
      <c r="G184" s="411">
        <f t="shared" si="36"/>
        <v>0</v>
      </c>
      <c r="H184" s="404">
        <f t="shared" si="37"/>
        <v>0</v>
      </c>
      <c r="I184" s="632"/>
      <c r="J184" s="633"/>
      <c r="K184" s="633"/>
      <c r="L184" s="634"/>
    </row>
    <row r="185" spans="1:12" x14ac:dyDescent="0.2">
      <c r="A185" s="654"/>
      <c r="B185" s="73">
        <v>53214010000000</v>
      </c>
      <c r="C185" s="390" t="s">
        <v>52</v>
      </c>
      <c r="D185" s="431">
        <f t="shared" si="38"/>
        <v>0</v>
      </c>
      <c r="E185" s="431">
        <v>0</v>
      </c>
      <c r="F185" s="433">
        <v>0</v>
      </c>
      <c r="G185" s="411">
        <f t="shared" si="36"/>
        <v>0</v>
      </c>
      <c r="H185" s="404">
        <f t="shared" si="37"/>
        <v>0</v>
      </c>
      <c r="I185" s="632"/>
      <c r="J185" s="633"/>
      <c r="K185" s="633"/>
      <c r="L185" s="634"/>
    </row>
    <row r="186" spans="1:12" x14ac:dyDescent="0.2">
      <c r="A186" s="654"/>
      <c r="B186" s="73">
        <v>53214040000000</v>
      </c>
      <c r="C186" s="390" t="s">
        <v>217</v>
      </c>
      <c r="D186" s="431">
        <f t="shared" si="38"/>
        <v>0</v>
      </c>
      <c r="E186" s="431">
        <v>0</v>
      </c>
      <c r="F186" s="433">
        <v>0</v>
      </c>
      <c r="G186" s="411">
        <f t="shared" si="36"/>
        <v>0</v>
      </c>
      <c r="H186" s="404">
        <f t="shared" si="37"/>
        <v>0</v>
      </c>
      <c r="I186" s="632"/>
      <c r="J186" s="633"/>
      <c r="K186" s="633"/>
      <c r="L186" s="634"/>
    </row>
    <row r="187" spans="1:12" x14ac:dyDescent="0.2">
      <c r="A187" s="654"/>
      <c r="B187" s="428">
        <v>53204020100000</v>
      </c>
      <c r="C187" s="429" t="s">
        <v>209</v>
      </c>
      <c r="D187" s="431">
        <f t="shared" si="38"/>
        <v>0</v>
      </c>
      <c r="E187" s="431">
        <v>0</v>
      </c>
      <c r="F187" s="433">
        <v>0</v>
      </c>
      <c r="G187" s="411">
        <f t="shared" si="36"/>
        <v>0</v>
      </c>
      <c r="H187" s="404">
        <f t="shared" si="37"/>
        <v>0</v>
      </c>
      <c r="I187" s="632"/>
      <c r="J187" s="633"/>
      <c r="K187" s="633"/>
      <c r="L187" s="634"/>
    </row>
    <row r="188" spans="1:12" x14ac:dyDescent="0.2">
      <c r="A188" s="654"/>
      <c r="B188" s="72"/>
      <c r="C188" s="398" t="s">
        <v>55</v>
      </c>
      <c r="D188" s="400">
        <f>SUM(D189:D196)</f>
        <v>0</v>
      </c>
      <c r="E188" s="401"/>
      <c r="F188" s="401"/>
      <c r="G188" s="400">
        <f>SUM(G189:G196)</f>
        <v>0</v>
      </c>
      <c r="H188" s="405">
        <f>SUM(H189:H196)</f>
        <v>0</v>
      </c>
      <c r="I188" s="632"/>
      <c r="J188" s="633"/>
      <c r="K188" s="633"/>
      <c r="L188" s="634"/>
    </row>
    <row r="189" spans="1:12" x14ac:dyDescent="0.2">
      <c r="A189" s="654"/>
      <c r="B189" s="73">
        <v>53207010000000</v>
      </c>
      <c r="C189" s="390" t="s">
        <v>56</v>
      </c>
      <c r="D189" s="431">
        <f>+Q104</f>
        <v>0</v>
      </c>
      <c r="E189" s="431">
        <v>0</v>
      </c>
      <c r="F189" s="433">
        <v>0</v>
      </c>
      <c r="G189" s="411">
        <f t="shared" ref="G189:G196" si="39">E189*F189</f>
        <v>0</v>
      </c>
      <c r="H189" s="404">
        <f t="shared" ref="H189:H196" si="40">D189+G189</f>
        <v>0</v>
      </c>
      <c r="I189" s="632"/>
      <c r="J189" s="633"/>
      <c r="K189" s="633"/>
      <c r="L189" s="634"/>
    </row>
    <row r="190" spans="1:12" x14ac:dyDescent="0.2">
      <c r="A190" s="654"/>
      <c r="B190" s="73">
        <v>53207020000000</v>
      </c>
      <c r="C190" s="390" t="s">
        <v>57</v>
      </c>
      <c r="D190" s="431">
        <f t="shared" ref="D190:D192" si="41">+Q105</f>
        <v>0</v>
      </c>
      <c r="E190" s="431">
        <v>0</v>
      </c>
      <c r="F190" s="433">
        <v>0</v>
      </c>
      <c r="G190" s="411">
        <f t="shared" si="39"/>
        <v>0</v>
      </c>
      <c r="H190" s="404">
        <f t="shared" si="40"/>
        <v>0</v>
      </c>
      <c r="I190" s="632"/>
      <c r="J190" s="633"/>
      <c r="K190" s="633"/>
      <c r="L190" s="634"/>
    </row>
    <row r="191" spans="1:12" x14ac:dyDescent="0.2">
      <c r="A191" s="654"/>
      <c r="B191" s="73">
        <v>53208020000000</v>
      </c>
      <c r="C191" s="389" t="s">
        <v>199</v>
      </c>
      <c r="D191" s="431">
        <f t="shared" si="41"/>
        <v>0</v>
      </c>
      <c r="E191" s="431">
        <v>0</v>
      </c>
      <c r="F191" s="433">
        <v>0</v>
      </c>
      <c r="G191" s="411">
        <f t="shared" si="39"/>
        <v>0</v>
      </c>
      <c r="H191" s="404">
        <f t="shared" si="40"/>
        <v>0</v>
      </c>
      <c r="I191" s="632"/>
      <c r="J191" s="633"/>
      <c r="K191" s="633"/>
      <c r="L191" s="634"/>
    </row>
    <row r="192" spans="1:12" x14ac:dyDescent="0.2">
      <c r="A192" s="654"/>
      <c r="B192" s="73">
        <v>53208990000000</v>
      </c>
      <c r="C192" s="389" t="s">
        <v>218</v>
      </c>
      <c r="D192" s="431">
        <f t="shared" si="41"/>
        <v>0</v>
      </c>
      <c r="E192" s="431">
        <v>0</v>
      </c>
      <c r="F192" s="433">
        <v>0</v>
      </c>
      <c r="G192" s="411">
        <f t="shared" si="39"/>
        <v>0</v>
      </c>
      <c r="H192" s="404">
        <f t="shared" si="40"/>
        <v>0</v>
      </c>
      <c r="I192" s="632"/>
      <c r="J192" s="633"/>
      <c r="K192" s="633"/>
      <c r="L192" s="634"/>
    </row>
    <row r="193" spans="1:12" x14ac:dyDescent="0.2">
      <c r="A193" s="654"/>
      <c r="B193" s="428">
        <v>53210020300000</v>
      </c>
      <c r="C193" s="430" t="s">
        <v>221</v>
      </c>
      <c r="D193" s="394">
        <v>0</v>
      </c>
      <c r="E193" s="394">
        <v>0</v>
      </c>
      <c r="F193" s="395">
        <v>0</v>
      </c>
      <c r="G193" s="411">
        <f t="shared" si="39"/>
        <v>0</v>
      </c>
      <c r="H193" s="404">
        <f t="shared" si="40"/>
        <v>0</v>
      </c>
      <c r="I193" s="632"/>
      <c r="J193" s="633"/>
      <c r="K193" s="633"/>
      <c r="L193" s="634"/>
    </row>
    <row r="194" spans="1:12" x14ac:dyDescent="0.2">
      <c r="A194" s="654"/>
      <c r="B194" s="73">
        <v>53208990000000</v>
      </c>
      <c r="C194" s="389" t="s">
        <v>222</v>
      </c>
      <c r="D194" s="431">
        <f>+Q108</f>
        <v>0</v>
      </c>
      <c r="E194" s="431">
        <v>0</v>
      </c>
      <c r="F194" s="433">
        <v>0</v>
      </c>
      <c r="G194" s="411">
        <f t="shared" si="39"/>
        <v>0</v>
      </c>
      <c r="H194" s="404">
        <f t="shared" si="40"/>
        <v>0</v>
      </c>
      <c r="I194" s="632"/>
      <c r="J194" s="633"/>
      <c r="K194" s="633"/>
      <c r="L194" s="634"/>
    </row>
    <row r="195" spans="1:12" x14ac:dyDescent="0.2">
      <c r="A195" s="654"/>
      <c r="B195" s="73">
        <v>53209990000000</v>
      </c>
      <c r="C195" s="389" t="s">
        <v>220</v>
      </c>
      <c r="D195" s="431">
        <f t="shared" ref="D195:D196" si="42">+Q109</f>
        <v>0</v>
      </c>
      <c r="E195" s="431">
        <v>0</v>
      </c>
      <c r="F195" s="433">
        <v>0</v>
      </c>
      <c r="G195" s="411">
        <f t="shared" si="39"/>
        <v>0</v>
      </c>
      <c r="H195" s="404">
        <f t="shared" si="40"/>
        <v>0</v>
      </c>
      <c r="I195" s="632"/>
      <c r="J195" s="633"/>
      <c r="K195" s="633"/>
      <c r="L195" s="634"/>
    </row>
    <row r="196" spans="1:12" x14ac:dyDescent="0.2">
      <c r="A196" s="654"/>
      <c r="B196" s="73">
        <v>53210020100000</v>
      </c>
      <c r="C196" s="390" t="s">
        <v>64</v>
      </c>
      <c r="D196" s="431">
        <f t="shared" si="42"/>
        <v>0</v>
      </c>
      <c r="E196" s="431">
        <v>0</v>
      </c>
      <c r="F196" s="433">
        <v>0</v>
      </c>
      <c r="G196" s="411">
        <f t="shared" si="39"/>
        <v>0</v>
      </c>
      <c r="H196" s="404">
        <f t="shared" si="40"/>
        <v>0</v>
      </c>
      <c r="I196" s="632"/>
      <c r="J196" s="633"/>
      <c r="K196" s="633"/>
      <c r="L196" s="634"/>
    </row>
    <row r="197" spans="1:12" x14ac:dyDescent="0.2">
      <c r="A197" s="654"/>
      <c r="B197" s="72"/>
      <c r="C197" s="398" t="s">
        <v>65</v>
      </c>
      <c r="D197" s="400">
        <f>SUM(D198:D204)</f>
        <v>0</v>
      </c>
      <c r="E197" s="401"/>
      <c r="F197" s="401"/>
      <c r="G197" s="400">
        <f>SUM(G198:G204)</f>
        <v>0</v>
      </c>
      <c r="H197" s="405">
        <f>SUM(H198:H204)</f>
        <v>0</v>
      </c>
      <c r="I197" s="632"/>
      <c r="J197" s="633"/>
      <c r="K197" s="633"/>
      <c r="L197" s="634"/>
    </row>
    <row r="198" spans="1:12" x14ac:dyDescent="0.2">
      <c r="A198" s="654"/>
      <c r="B198" s="73">
        <v>53206030000000</v>
      </c>
      <c r="C198" s="390" t="s">
        <v>101</v>
      </c>
      <c r="D198" s="431">
        <f>+Q111</f>
        <v>0</v>
      </c>
      <c r="E198" s="431">
        <v>0</v>
      </c>
      <c r="F198" s="433">
        <v>0</v>
      </c>
      <c r="G198" s="411">
        <f t="shared" ref="G198:G204" si="43">E198*F198</f>
        <v>0</v>
      </c>
      <c r="H198" s="404">
        <f t="shared" ref="H198:H204" si="44">D198+G198</f>
        <v>0</v>
      </c>
      <c r="I198" s="632"/>
      <c r="J198" s="633"/>
      <c r="K198" s="633"/>
      <c r="L198" s="634"/>
    </row>
    <row r="199" spans="1:12" x14ac:dyDescent="0.2">
      <c r="A199" s="654"/>
      <c r="B199" s="73">
        <v>53206040000000</v>
      </c>
      <c r="C199" s="390" t="s">
        <v>102</v>
      </c>
      <c r="D199" s="431">
        <f t="shared" ref="D199:D203" si="45">+Q112</f>
        <v>0</v>
      </c>
      <c r="E199" s="431">
        <v>0</v>
      </c>
      <c r="F199" s="433">
        <v>0</v>
      </c>
      <c r="G199" s="411">
        <f t="shared" si="43"/>
        <v>0</v>
      </c>
      <c r="H199" s="404">
        <f t="shared" si="44"/>
        <v>0</v>
      </c>
      <c r="I199" s="632"/>
      <c r="J199" s="633"/>
      <c r="K199" s="633"/>
      <c r="L199" s="634"/>
    </row>
    <row r="200" spans="1:12" x14ac:dyDescent="0.2">
      <c r="A200" s="654"/>
      <c r="B200" s="73">
        <v>53206060000000</v>
      </c>
      <c r="C200" s="390" t="s">
        <v>223</v>
      </c>
      <c r="D200" s="431">
        <f t="shared" si="45"/>
        <v>0</v>
      </c>
      <c r="E200" s="431">
        <v>0</v>
      </c>
      <c r="F200" s="433">
        <v>0</v>
      </c>
      <c r="G200" s="411">
        <f t="shared" si="43"/>
        <v>0</v>
      </c>
      <c r="H200" s="404">
        <f t="shared" si="44"/>
        <v>0</v>
      </c>
      <c r="I200" s="632"/>
      <c r="J200" s="633"/>
      <c r="K200" s="633"/>
      <c r="L200" s="634"/>
    </row>
    <row r="201" spans="1:12" x14ac:dyDescent="0.2">
      <c r="A201" s="654"/>
      <c r="B201" s="73">
        <v>53206070000000</v>
      </c>
      <c r="C201" s="390" t="s">
        <v>104</v>
      </c>
      <c r="D201" s="431">
        <f t="shared" si="45"/>
        <v>0</v>
      </c>
      <c r="E201" s="431">
        <v>0</v>
      </c>
      <c r="F201" s="433">
        <v>0</v>
      </c>
      <c r="G201" s="411">
        <f t="shared" si="43"/>
        <v>0</v>
      </c>
      <c r="H201" s="404">
        <f t="shared" si="44"/>
        <v>0</v>
      </c>
      <c r="I201" s="632"/>
      <c r="J201" s="633"/>
      <c r="K201" s="633"/>
      <c r="L201" s="634"/>
    </row>
    <row r="202" spans="1:12" x14ac:dyDescent="0.2">
      <c r="A202" s="654"/>
      <c r="B202" s="73">
        <v>53206990000000</v>
      </c>
      <c r="C202" s="390" t="s">
        <v>224</v>
      </c>
      <c r="D202" s="431">
        <f t="shared" si="45"/>
        <v>0</v>
      </c>
      <c r="E202" s="431">
        <v>0</v>
      </c>
      <c r="F202" s="433">
        <v>0</v>
      </c>
      <c r="G202" s="411">
        <f t="shared" si="43"/>
        <v>0</v>
      </c>
      <c r="H202" s="404">
        <f t="shared" si="44"/>
        <v>0</v>
      </c>
      <c r="I202" s="632"/>
      <c r="J202" s="633"/>
      <c r="K202" s="633"/>
      <c r="L202" s="634"/>
    </row>
    <row r="203" spans="1:12" x14ac:dyDescent="0.2">
      <c r="A203" s="654"/>
      <c r="B203" s="73">
        <v>53208030000000</v>
      </c>
      <c r="C203" s="390" t="s">
        <v>106</v>
      </c>
      <c r="D203" s="431">
        <f t="shared" si="45"/>
        <v>0</v>
      </c>
      <c r="E203" s="431">
        <v>0</v>
      </c>
      <c r="F203" s="433">
        <v>0</v>
      </c>
      <c r="G203" s="411">
        <f t="shared" si="43"/>
        <v>0</v>
      </c>
      <c r="H203" s="404">
        <f t="shared" si="44"/>
        <v>0</v>
      </c>
      <c r="I203" s="632"/>
      <c r="J203" s="633"/>
      <c r="K203" s="633"/>
      <c r="L203" s="634"/>
    </row>
    <row r="204" spans="1:12" x14ac:dyDescent="0.2">
      <c r="A204" s="654"/>
      <c r="B204" s="73">
        <v>53212060000000</v>
      </c>
      <c r="C204" s="390" t="s">
        <v>99</v>
      </c>
      <c r="D204" s="431">
        <f>+Q117</f>
        <v>0</v>
      </c>
      <c r="E204" s="431">
        <v>0</v>
      </c>
      <c r="F204" s="433">
        <v>0</v>
      </c>
      <c r="G204" s="411">
        <f t="shared" si="43"/>
        <v>0</v>
      </c>
      <c r="H204" s="404">
        <f t="shared" si="44"/>
        <v>0</v>
      </c>
      <c r="I204" s="632"/>
      <c r="J204" s="633"/>
      <c r="K204" s="633"/>
      <c r="L204" s="634"/>
    </row>
    <row r="205" spans="1:12" x14ac:dyDescent="0.2">
      <c r="A205" s="654"/>
      <c r="B205" s="72"/>
      <c r="C205" s="398" t="s">
        <v>66</v>
      </c>
      <c r="D205" s="400">
        <f>SUM(D206:D206)</f>
        <v>0</v>
      </c>
      <c r="E205" s="401"/>
      <c r="F205" s="401"/>
      <c r="G205" s="400">
        <f>SUM(G206:G206)</f>
        <v>0</v>
      </c>
      <c r="H205" s="405">
        <f>SUM(H206:H206)</f>
        <v>0</v>
      </c>
      <c r="I205" s="632"/>
      <c r="J205" s="633"/>
      <c r="K205" s="633"/>
      <c r="L205" s="634"/>
    </row>
    <row r="206" spans="1:12" x14ac:dyDescent="0.2">
      <c r="A206" s="654"/>
      <c r="B206" s="79">
        <v>53204999000000</v>
      </c>
      <c r="C206" s="399" t="s">
        <v>219</v>
      </c>
      <c r="D206" s="394">
        <v>0</v>
      </c>
      <c r="E206" s="394">
        <v>0</v>
      </c>
      <c r="F206" s="395">
        <v>0</v>
      </c>
      <c r="G206" s="411">
        <f t="shared" ref="G206" si="46">E206*F206</f>
        <v>0</v>
      </c>
      <c r="H206" s="408">
        <f t="shared" ref="H206" si="47">D206+G206</f>
        <v>0</v>
      </c>
      <c r="I206" s="632"/>
      <c r="J206" s="633"/>
      <c r="K206" s="633"/>
      <c r="L206" s="634"/>
    </row>
    <row r="207" spans="1:12" x14ac:dyDescent="0.2">
      <c r="A207" s="654"/>
      <c r="B207" s="82"/>
      <c r="C207" s="403" t="s">
        <v>107</v>
      </c>
      <c r="D207" s="415">
        <f>SUM(D144,D171)</f>
        <v>0</v>
      </c>
      <c r="E207" s="416"/>
      <c r="F207" s="416"/>
      <c r="G207" s="415">
        <f>SUM(G144,G171)</f>
        <v>0</v>
      </c>
      <c r="H207" s="83">
        <f>SUM(H144,H171)</f>
        <v>0</v>
      </c>
      <c r="I207" s="632"/>
      <c r="J207" s="633"/>
      <c r="K207" s="633"/>
      <c r="L207" s="634"/>
    </row>
    <row r="208" spans="1:12" ht="15.75" customHeight="1" x14ac:dyDescent="0.2">
      <c r="A208" s="661" t="s">
        <v>111</v>
      </c>
      <c r="B208" s="661"/>
      <c r="C208" s="661"/>
      <c r="D208" s="661"/>
      <c r="E208" s="661"/>
      <c r="F208" s="661"/>
      <c r="G208" s="662"/>
      <c r="H208" s="80">
        <f>+H75+H141+H207</f>
        <v>1276542.2779999999</v>
      </c>
    </row>
    <row r="215" spans="2:8" x14ac:dyDescent="0.2">
      <c r="D215" s="50"/>
    </row>
    <row r="217" spans="2:8" x14ac:dyDescent="0.2">
      <c r="B217" s="26"/>
      <c r="C217" s="62"/>
      <c r="D217" s="21"/>
      <c r="E217" s="63"/>
      <c r="F217" s="64"/>
      <c r="G217" s="63"/>
      <c r="H217" s="67"/>
    </row>
    <row r="218" spans="2:8" x14ac:dyDescent="0.2">
      <c r="B218" s="26"/>
      <c r="C218" s="62"/>
      <c r="D218" s="21"/>
      <c r="E218" s="63"/>
      <c r="F218" s="64"/>
      <c r="G218" s="63"/>
      <c r="H218" s="67"/>
    </row>
    <row r="219" spans="2:8" x14ac:dyDescent="0.2">
      <c r="B219" s="26"/>
      <c r="C219" s="62"/>
      <c r="E219" s="63"/>
      <c r="F219" s="64"/>
      <c r="G219" s="63"/>
      <c r="H219" s="67"/>
    </row>
    <row r="220" spans="2:8" x14ac:dyDescent="0.2">
      <c r="B220" s="26"/>
      <c r="C220" s="62"/>
      <c r="D220" s="21"/>
      <c r="E220" s="63"/>
      <c r="F220" s="64"/>
      <c r="G220" s="63"/>
      <c r="H220" s="67"/>
    </row>
    <row r="221" spans="2:8" x14ac:dyDescent="0.2">
      <c r="B221" s="26"/>
      <c r="C221" s="62"/>
      <c r="E221" s="63"/>
      <c r="F221" s="64"/>
      <c r="G221" s="63"/>
      <c r="H221" s="67"/>
    </row>
    <row r="222" spans="2:8" x14ac:dyDescent="0.2">
      <c r="B222" s="26"/>
      <c r="C222" s="62"/>
      <c r="D222" s="21"/>
      <c r="E222" s="63"/>
      <c r="F222" s="64"/>
      <c r="G222" s="63"/>
      <c r="H222" s="67"/>
    </row>
    <row r="223" spans="2:8" x14ac:dyDescent="0.2">
      <c r="B223" s="26"/>
      <c r="E223" s="63"/>
      <c r="F223" s="64"/>
      <c r="G223" s="63"/>
      <c r="H223" s="67"/>
    </row>
    <row r="224" spans="2:8" x14ac:dyDescent="0.2">
      <c r="B224" s="26"/>
      <c r="E224" s="63"/>
      <c r="F224" s="64"/>
      <c r="G224" s="63"/>
      <c r="H224" s="67"/>
    </row>
    <row r="225" spans="2:8" x14ac:dyDescent="0.2">
      <c r="B225" s="26"/>
      <c r="E225" s="66"/>
      <c r="F225" s="66"/>
      <c r="G225" s="65"/>
      <c r="H225" s="68"/>
    </row>
  </sheetData>
  <sheetProtection password="9C6E" sheet="1" objects="1" scenarios="1"/>
  <mergeCells count="221">
    <mergeCell ref="N76:N77"/>
    <mergeCell ref="O76:O77"/>
    <mergeCell ref="P76:P77"/>
    <mergeCell ref="Q76:Q77"/>
    <mergeCell ref="A8:C8"/>
    <mergeCell ref="A12:A75"/>
    <mergeCell ref="E142:G142"/>
    <mergeCell ref="H142:H143"/>
    <mergeCell ref="I142:L143"/>
    <mergeCell ref="I41:L41"/>
    <mergeCell ref="I22:L22"/>
    <mergeCell ref="B10:B11"/>
    <mergeCell ref="A10:A11"/>
    <mergeCell ref="E10:G10"/>
    <mergeCell ref="D10:D11"/>
    <mergeCell ref="H10:H11"/>
    <mergeCell ref="C10:C11"/>
    <mergeCell ref="I23:L23"/>
    <mergeCell ref="I24:L24"/>
    <mergeCell ref="I45:L45"/>
    <mergeCell ref="I32:L32"/>
    <mergeCell ref="A76:A77"/>
    <mergeCell ref="B76:B77"/>
    <mergeCell ref="C76:C77"/>
    <mergeCell ref="A78:A141"/>
    <mergeCell ref="A144:A207"/>
    <mergeCell ref="A142:A143"/>
    <mergeCell ref="B142:B143"/>
    <mergeCell ref="C142:C143"/>
    <mergeCell ref="D142:D143"/>
    <mergeCell ref="A208:G208"/>
    <mergeCell ref="I159:L159"/>
    <mergeCell ref="I160:L160"/>
    <mergeCell ref="I161:L161"/>
    <mergeCell ref="I162:L162"/>
    <mergeCell ref="I163:L163"/>
    <mergeCell ref="I164:L164"/>
    <mergeCell ref="I165:L165"/>
    <mergeCell ref="I166:L166"/>
    <mergeCell ref="I167:L167"/>
    <mergeCell ref="I203:L203"/>
    <mergeCell ref="I204:L204"/>
    <mergeCell ref="I186:L186"/>
    <mergeCell ref="I194:L194"/>
    <mergeCell ref="I195:L195"/>
    <mergeCell ref="I196:L196"/>
    <mergeCell ref="I197:L197"/>
    <mergeCell ref="I92:L92"/>
    <mergeCell ref="I43:L43"/>
    <mergeCell ref="I44:L44"/>
    <mergeCell ref="I10:L11"/>
    <mergeCell ref="I12:L12"/>
    <mergeCell ref="I13:L13"/>
    <mergeCell ref="I14:L14"/>
    <mergeCell ref="I15:L15"/>
    <mergeCell ref="I16:L16"/>
    <mergeCell ref="I17:L17"/>
    <mergeCell ref="I18:L18"/>
    <mergeCell ref="I19:L19"/>
    <mergeCell ref="I25:L25"/>
    <mergeCell ref="I26:L26"/>
    <mergeCell ref="I27:L27"/>
    <mergeCell ref="I28:L28"/>
    <mergeCell ref="I29:L29"/>
    <mergeCell ref="I30:L30"/>
    <mergeCell ref="I31:L31"/>
    <mergeCell ref="I40:L40"/>
    <mergeCell ref="D76:D77"/>
    <mergeCell ref="E76:G76"/>
    <mergeCell ref="H76:H77"/>
    <mergeCell ref="I33:L33"/>
    <mergeCell ref="I34:L34"/>
    <mergeCell ref="I35:L35"/>
    <mergeCell ref="I36:L36"/>
    <mergeCell ref="I37:L37"/>
    <mergeCell ref="I38:L38"/>
    <mergeCell ref="I39:L39"/>
    <mergeCell ref="I54:L54"/>
    <mergeCell ref="I55:L55"/>
    <mergeCell ref="I56:L56"/>
    <mergeCell ref="I57:L57"/>
    <mergeCell ref="I58:L58"/>
    <mergeCell ref="I59:L59"/>
    <mergeCell ref="I60:L60"/>
    <mergeCell ref="I46:L46"/>
    <mergeCell ref="I42:L42"/>
    <mergeCell ref="I47:L47"/>
    <mergeCell ref="I48:L48"/>
    <mergeCell ref="I49:L49"/>
    <mergeCell ref="I50:L50"/>
    <mergeCell ref="I51:L51"/>
    <mergeCell ref="I52:L52"/>
    <mergeCell ref="I53:L53"/>
    <mergeCell ref="I61:L61"/>
    <mergeCell ref="I70:L70"/>
    <mergeCell ref="I78:L78"/>
    <mergeCell ref="I79:L79"/>
    <mergeCell ref="I76:L77"/>
    <mergeCell ref="I72:L72"/>
    <mergeCell ref="I73:L73"/>
    <mergeCell ref="I74:L74"/>
    <mergeCell ref="I75:L75"/>
    <mergeCell ref="I62:L62"/>
    <mergeCell ref="I63:L63"/>
    <mergeCell ref="I64:L64"/>
    <mergeCell ref="I65:L65"/>
    <mergeCell ref="I66:L66"/>
    <mergeCell ref="I67:L67"/>
    <mergeCell ref="I68:L68"/>
    <mergeCell ref="I69:L69"/>
    <mergeCell ref="I71:L71"/>
    <mergeCell ref="I93:L93"/>
    <mergeCell ref="I94:L94"/>
    <mergeCell ref="I95:L95"/>
    <mergeCell ref="I96:L96"/>
    <mergeCell ref="I97:L97"/>
    <mergeCell ref="I80:L80"/>
    <mergeCell ref="I81:L81"/>
    <mergeCell ref="I82:L82"/>
    <mergeCell ref="I83:L83"/>
    <mergeCell ref="I84:L84"/>
    <mergeCell ref="I85:L85"/>
    <mergeCell ref="I86:L86"/>
    <mergeCell ref="I87:L87"/>
    <mergeCell ref="I88:L88"/>
    <mergeCell ref="I89:L89"/>
    <mergeCell ref="I90:L90"/>
    <mergeCell ref="I91:L91"/>
    <mergeCell ref="I98:L98"/>
    <mergeCell ref="I99:L99"/>
    <mergeCell ref="I100:L100"/>
    <mergeCell ref="I101:L101"/>
    <mergeCell ref="I102:L102"/>
    <mergeCell ref="I103:L103"/>
    <mergeCell ref="I104:L104"/>
    <mergeCell ref="I105:L105"/>
    <mergeCell ref="I126:L126"/>
    <mergeCell ref="I108:L108"/>
    <mergeCell ref="I109:L109"/>
    <mergeCell ref="I110:L110"/>
    <mergeCell ref="I111:L111"/>
    <mergeCell ref="I112:L112"/>
    <mergeCell ref="I113:L113"/>
    <mergeCell ref="I114:L114"/>
    <mergeCell ref="I115:L115"/>
    <mergeCell ref="I116:L116"/>
    <mergeCell ref="I107:L107"/>
    <mergeCell ref="I106:L106"/>
    <mergeCell ref="I117:L117"/>
    <mergeCell ref="I118:L118"/>
    <mergeCell ref="I119:L119"/>
    <mergeCell ref="I120:L120"/>
    <mergeCell ref="I121:L121"/>
    <mergeCell ref="I122:L122"/>
    <mergeCell ref="I123:L123"/>
    <mergeCell ref="I124:L124"/>
    <mergeCell ref="I125:L125"/>
    <mergeCell ref="I145:L145"/>
    <mergeCell ref="I146:L146"/>
    <mergeCell ref="I147:L147"/>
    <mergeCell ref="I148:L148"/>
    <mergeCell ref="I127:L127"/>
    <mergeCell ref="I128:L128"/>
    <mergeCell ref="I129:L129"/>
    <mergeCell ref="I130:L130"/>
    <mergeCell ref="I131:L131"/>
    <mergeCell ref="I132:L132"/>
    <mergeCell ref="I133:L133"/>
    <mergeCell ref="I134:L134"/>
    <mergeCell ref="I144:L144"/>
    <mergeCell ref="I185:L185"/>
    <mergeCell ref="I178:L178"/>
    <mergeCell ref="I179:L179"/>
    <mergeCell ref="I168:L168"/>
    <mergeCell ref="I169:L169"/>
    <mergeCell ref="I170:L170"/>
    <mergeCell ref="I171:L171"/>
    <mergeCell ref="I172:L172"/>
    <mergeCell ref="I173:L173"/>
    <mergeCell ref="I174:L174"/>
    <mergeCell ref="I175:L175"/>
    <mergeCell ref="I176:L176"/>
    <mergeCell ref="D4:E4"/>
    <mergeCell ref="I157:L157"/>
    <mergeCell ref="I158:L158"/>
    <mergeCell ref="I177:L177"/>
    <mergeCell ref="I180:L180"/>
    <mergeCell ref="I181:L181"/>
    <mergeCell ref="I182:L182"/>
    <mergeCell ref="I183:L183"/>
    <mergeCell ref="I184:L184"/>
    <mergeCell ref="I135:L135"/>
    <mergeCell ref="I136:L136"/>
    <mergeCell ref="I137:L137"/>
    <mergeCell ref="I138:L138"/>
    <mergeCell ref="I139:L139"/>
    <mergeCell ref="I140:L140"/>
    <mergeCell ref="I141:L141"/>
    <mergeCell ref="I155:L155"/>
    <mergeCell ref="I156:L156"/>
    <mergeCell ref="I149:L149"/>
    <mergeCell ref="I150:L150"/>
    <mergeCell ref="I151:L151"/>
    <mergeCell ref="I152:L152"/>
    <mergeCell ref="I153:L153"/>
    <mergeCell ref="I154:L154"/>
    <mergeCell ref="I205:L205"/>
    <mergeCell ref="I206:L206"/>
    <mergeCell ref="I207:L207"/>
    <mergeCell ref="I187:L187"/>
    <mergeCell ref="I188:L188"/>
    <mergeCell ref="I189:L189"/>
    <mergeCell ref="I190:L190"/>
    <mergeCell ref="I191:L191"/>
    <mergeCell ref="I192:L192"/>
    <mergeCell ref="I193:L193"/>
    <mergeCell ref="I198:L198"/>
    <mergeCell ref="I199:L199"/>
    <mergeCell ref="I200:L200"/>
    <mergeCell ref="I201:L201"/>
    <mergeCell ref="I202:L202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
ORDINARIO&amp;R02-BS/0307/02
pag &amp;P de &amp;N</oddHeader>
  </headerFooter>
  <ignoredErrors>
    <ignoredError sqref="G19:H19 G45:H45 G47:H47 G65:H65 G73:H73 G56:H56 H1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H98"/>
  <sheetViews>
    <sheetView showGridLines="0" topLeftCell="A35" zoomScale="80" zoomScaleNormal="80" workbookViewId="0">
      <selection activeCell="AR15" sqref="AR15:AS15"/>
    </sheetView>
  </sheetViews>
  <sheetFormatPr baseColWidth="10" defaultColWidth="11.42578125" defaultRowHeight="12.75" x14ac:dyDescent="0.2"/>
  <cols>
    <col min="1" max="1" width="7.140625" style="32" customWidth="1"/>
    <col min="2" max="2" width="28" style="32" customWidth="1"/>
    <col min="3" max="3" width="28.7109375" style="32" customWidth="1"/>
    <col min="4" max="4" width="24.140625" style="32" customWidth="1"/>
    <col min="5" max="5" width="25.140625" style="32" customWidth="1"/>
    <col min="6" max="6" width="22.140625" style="32" customWidth="1"/>
    <col min="7" max="7" width="14.85546875" style="32" customWidth="1"/>
    <col min="8" max="8" width="15" style="32" customWidth="1"/>
    <col min="9" max="9" width="15.140625" style="32" customWidth="1"/>
    <col min="10" max="10" width="17.42578125" style="32" customWidth="1"/>
    <col min="11" max="11" width="19.140625" style="32" customWidth="1"/>
    <col min="12" max="12" width="4.85546875" style="32" customWidth="1"/>
    <col min="13" max="13" width="19.140625" style="32" customWidth="1"/>
    <col min="14" max="14" width="16.140625" style="32" customWidth="1"/>
    <col min="15" max="15" width="17.140625" style="32" customWidth="1"/>
    <col min="16" max="16" width="14.85546875" style="32" customWidth="1"/>
    <col min="17" max="17" width="17.7109375" style="32" customWidth="1"/>
    <col min="18" max="18" width="17.140625" style="32" customWidth="1"/>
    <col min="19" max="19" width="17.42578125" style="32" customWidth="1"/>
    <col min="20" max="20" width="5" style="32" customWidth="1"/>
    <col min="21" max="21" width="19.85546875" style="32" bestFit="1" customWidth="1"/>
    <col min="22" max="22" width="52.140625" style="32" bestFit="1" customWidth="1"/>
    <col min="23" max="23" width="18.28515625" style="32" customWidth="1"/>
    <col min="24" max="24" width="5.7109375" style="32" customWidth="1"/>
    <col min="25" max="25" width="11.42578125" style="32" customWidth="1"/>
    <col min="26" max="31" width="14.28515625" style="32" customWidth="1"/>
    <col min="32" max="32" width="11.28515625" style="32" customWidth="1"/>
    <col min="33" max="38" width="14.28515625" style="32" customWidth="1"/>
    <col min="39" max="39" width="11.42578125" style="32"/>
    <col min="40" max="45" width="14.28515625" style="32" customWidth="1"/>
    <col min="46" max="16384" width="11.42578125" style="32"/>
  </cols>
  <sheetData>
    <row r="1" spans="1:242" s="6" customFormat="1" x14ac:dyDescent="0.2">
      <c r="C1" s="7"/>
      <c r="D1" s="7"/>
      <c r="E1" s="50" t="s">
        <v>237</v>
      </c>
      <c r="F1" s="50"/>
      <c r="G1" s="50"/>
      <c r="H1" s="50"/>
      <c r="I1" s="50"/>
      <c r="J1" s="7"/>
      <c r="K1" s="7"/>
      <c r="L1" s="7"/>
      <c r="IG1" s="4"/>
      <c r="IH1" s="4"/>
    </row>
    <row r="2" spans="1:242" s="6" customFormat="1" x14ac:dyDescent="0.2">
      <c r="E2" s="50" t="s">
        <v>229</v>
      </c>
      <c r="F2" s="50"/>
      <c r="G2" s="50"/>
      <c r="H2" s="50"/>
      <c r="I2" s="50"/>
      <c r="IG2" s="4"/>
      <c r="IH2" s="4"/>
    </row>
    <row r="3" spans="1:242" s="6" customFormat="1" x14ac:dyDescent="0.2">
      <c r="B3" s="2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HX3" s="4"/>
      <c r="HY3" s="4"/>
      <c r="HZ3" s="4"/>
      <c r="IA3" s="4"/>
      <c r="IB3" s="4"/>
      <c r="IC3" s="4"/>
    </row>
    <row r="4" spans="1:242" s="6" customFormat="1" ht="18.75" customHeight="1" x14ac:dyDescent="0.2">
      <c r="B4" s="27"/>
      <c r="D4" s="163" t="s">
        <v>0</v>
      </c>
      <c r="E4" s="289" t="str">
        <f>+'B) Reajuste Tarifas y Ocupación'!F5</f>
        <v>(DEPTO./DELEG.)</v>
      </c>
      <c r="F4" s="96"/>
      <c r="G4" s="97"/>
      <c r="H4" s="97"/>
      <c r="I4" s="97"/>
      <c r="J4" s="97"/>
      <c r="O4" s="3"/>
      <c r="HX4" s="4"/>
      <c r="HY4" s="4"/>
      <c r="HZ4" s="4"/>
      <c r="IA4" s="4"/>
      <c r="IB4" s="4"/>
      <c r="IC4" s="4"/>
    </row>
    <row r="5" spans="1:242" s="6" customFormat="1" x14ac:dyDescent="0.2">
      <c r="B5" s="27"/>
      <c r="D5" s="164"/>
      <c r="E5" s="167"/>
      <c r="F5" s="167"/>
      <c r="G5" s="167"/>
      <c r="H5" s="167"/>
      <c r="I5" s="167"/>
      <c r="J5" s="167"/>
      <c r="O5" s="3"/>
      <c r="HX5" s="4"/>
      <c r="HY5" s="4"/>
      <c r="HZ5" s="4"/>
      <c r="IA5" s="4"/>
      <c r="IB5" s="4"/>
      <c r="IC5" s="4"/>
    </row>
    <row r="6" spans="1:242" s="6" customFormat="1" ht="13.5" thickBot="1" x14ac:dyDescent="0.25">
      <c r="B6" s="27"/>
      <c r="D6" s="164"/>
      <c r="E6" s="167"/>
      <c r="F6" s="167"/>
      <c r="G6" s="167"/>
      <c r="H6" s="167"/>
      <c r="I6" s="167"/>
      <c r="J6" s="167"/>
      <c r="O6" s="3"/>
      <c r="HX6" s="4"/>
      <c r="HY6" s="4"/>
      <c r="HZ6" s="4"/>
      <c r="IA6" s="4"/>
      <c r="IB6" s="4"/>
      <c r="IC6" s="4"/>
    </row>
    <row r="7" spans="1:242" x14ac:dyDescent="0.2">
      <c r="B7" s="30"/>
      <c r="C7" s="30"/>
      <c r="D7" s="30"/>
      <c r="E7" s="30"/>
      <c r="F7" s="30"/>
      <c r="G7" s="30"/>
      <c r="H7" s="30"/>
      <c r="I7" s="30"/>
      <c r="J7" s="41"/>
      <c r="K7" s="41"/>
      <c r="L7" s="41"/>
      <c r="M7" s="41"/>
      <c r="N7" s="41"/>
      <c r="O7" s="41"/>
      <c r="P7" s="41"/>
      <c r="Q7" s="41"/>
      <c r="R7" s="41"/>
      <c r="Y7" s="317"/>
      <c r="Z7" s="318"/>
      <c r="AA7" s="318"/>
      <c r="AB7" s="318"/>
      <c r="AC7" s="318"/>
      <c r="AD7" s="318"/>
      <c r="AE7" s="318"/>
      <c r="AF7" s="318"/>
      <c r="AG7" s="318"/>
      <c r="AH7" s="318"/>
      <c r="AI7" s="318"/>
      <c r="AJ7" s="318"/>
      <c r="AK7" s="318"/>
      <c r="AL7" s="318"/>
      <c r="AM7" s="318"/>
      <c r="AN7" s="318"/>
      <c r="AO7" s="318"/>
      <c r="AP7" s="318"/>
      <c r="AQ7" s="318"/>
      <c r="AR7" s="318"/>
      <c r="AS7" s="318"/>
      <c r="AT7" s="319"/>
    </row>
    <row r="8" spans="1:242" x14ac:dyDescent="0.2">
      <c r="B8" s="30"/>
      <c r="C8" s="30"/>
      <c r="D8" s="30"/>
      <c r="E8" s="30"/>
      <c r="F8" s="30"/>
      <c r="G8" s="30"/>
      <c r="H8" s="30"/>
      <c r="I8" s="30"/>
      <c r="J8" s="41"/>
      <c r="K8" s="41"/>
      <c r="L8" s="41"/>
      <c r="M8" s="41"/>
      <c r="N8" s="41"/>
      <c r="O8" s="41"/>
      <c r="P8" s="41"/>
      <c r="Q8" s="41"/>
      <c r="R8" s="41"/>
      <c r="Y8" s="320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321"/>
    </row>
    <row r="9" spans="1:242" ht="15.75" customHeight="1" x14ac:dyDescent="0.2">
      <c r="A9" s="674" t="s">
        <v>182</v>
      </c>
      <c r="B9" s="674"/>
      <c r="C9" s="674"/>
      <c r="D9" s="674"/>
      <c r="E9" s="674"/>
      <c r="F9" s="674"/>
      <c r="G9" s="674"/>
      <c r="H9" s="674"/>
      <c r="I9" s="166"/>
      <c r="J9" s="166"/>
      <c r="K9" s="166"/>
      <c r="L9" s="166"/>
      <c r="M9" s="675" t="s">
        <v>183</v>
      </c>
      <c r="N9" s="675"/>
      <c r="O9" s="675"/>
      <c r="P9" s="675"/>
      <c r="Q9" s="675"/>
      <c r="R9" s="675"/>
      <c r="S9" s="675"/>
      <c r="U9" s="675" t="s">
        <v>184</v>
      </c>
      <c r="V9" s="675"/>
      <c r="W9" s="675"/>
      <c r="X9" s="203"/>
      <c r="Y9" s="322"/>
      <c r="Z9" s="675" t="s">
        <v>185</v>
      </c>
      <c r="AA9" s="675"/>
      <c r="AB9" s="675"/>
      <c r="AC9" s="675"/>
      <c r="AD9" s="675"/>
      <c r="AE9" s="675"/>
      <c r="AF9" s="203"/>
      <c r="AG9" s="675" t="s">
        <v>186</v>
      </c>
      <c r="AH9" s="675"/>
      <c r="AI9" s="675"/>
      <c r="AJ9" s="675"/>
      <c r="AK9" s="675"/>
      <c r="AL9" s="675"/>
      <c r="AM9" s="43"/>
      <c r="AN9" s="675" t="s">
        <v>187</v>
      </c>
      <c r="AO9" s="675"/>
      <c r="AP9" s="675"/>
      <c r="AQ9" s="675"/>
      <c r="AR9" s="675"/>
      <c r="AS9" s="675"/>
      <c r="AT9" s="321"/>
    </row>
    <row r="10" spans="1:242" ht="13.5" customHeight="1" x14ac:dyDescent="0.2">
      <c r="B10" s="27"/>
      <c r="C10" s="164"/>
      <c r="D10" s="164"/>
      <c r="E10" s="167"/>
      <c r="F10" s="167"/>
      <c r="G10" s="167"/>
      <c r="H10" s="167"/>
      <c r="I10" s="167"/>
      <c r="J10" s="167"/>
      <c r="M10" s="675"/>
      <c r="N10" s="675"/>
      <c r="O10" s="675"/>
      <c r="P10" s="675"/>
      <c r="Q10" s="675"/>
      <c r="R10" s="675"/>
      <c r="S10" s="675"/>
      <c r="U10" s="675"/>
      <c r="V10" s="675"/>
      <c r="W10" s="675"/>
      <c r="Y10" s="320"/>
      <c r="Z10" s="675"/>
      <c r="AA10" s="675"/>
      <c r="AB10" s="675"/>
      <c r="AC10" s="675"/>
      <c r="AD10" s="675"/>
      <c r="AE10" s="675"/>
      <c r="AF10" s="43"/>
      <c r="AG10" s="675"/>
      <c r="AH10" s="675"/>
      <c r="AI10" s="675"/>
      <c r="AJ10" s="675"/>
      <c r="AK10" s="675"/>
      <c r="AL10" s="675"/>
      <c r="AM10" s="43"/>
      <c r="AN10" s="675"/>
      <c r="AO10" s="675"/>
      <c r="AP10" s="675"/>
      <c r="AQ10" s="675"/>
      <c r="AR10" s="675"/>
      <c r="AS10" s="675"/>
      <c r="AT10" s="321"/>
    </row>
    <row r="11" spans="1:242" x14ac:dyDescent="0.2">
      <c r="J11" s="101" t="s">
        <v>4</v>
      </c>
      <c r="K11" s="99">
        <v>3.4000000000000002E-2</v>
      </c>
      <c r="Y11" s="320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321"/>
    </row>
    <row r="12" spans="1:242" ht="12.75" customHeight="1" thickBot="1" x14ac:dyDescent="0.25">
      <c r="K12" s="43"/>
      <c r="L12" s="43"/>
      <c r="M12" s="667"/>
      <c r="N12" s="667"/>
      <c r="O12" s="667"/>
      <c r="P12" s="667"/>
      <c r="Q12" s="667"/>
      <c r="R12" s="667"/>
      <c r="Y12" s="320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321"/>
    </row>
    <row r="13" spans="1:242" ht="21.75" customHeight="1" x14ac:dyDescent="0.2">
      <c r="A13" s="688" t="s">
        <v>121</v>
      </c>
      <c r="B13" s="689"/>
      <c r="C13" s="692" t="s">
        <v>73</v>
      </c>
      <c r="D13" s="692" t="s">
        <v>74</v>
      </c>
      <c r="E13" s="694" t="s">
        <v>3</v>
      </c>
      <c r="F13" s="694" t="s">
        <v>82</v>
      </c>
      <c r="G13" s="696" t="s">
        <v>166</v>
      </c>
      <c r="H13" s="697"/>
      <c r="I13" s="697"/>
      <c r="J13" s="698"/>
      <c r="K13" s="680" t="s">
        <v>168</v>
      </c>
      <c r="L13" s="41"/>
      <c r="M13" s="682" t="s">
        <v>69</v>
      </c>
      <c r="N13" s="683"/>
      <c r="O13" s="684" t="s">
        <v>70</v>
      </c>
      <c r="P13" s="685"/>
      <c r="Q13" s="686" t="s">
        <v>71</v>
      </c>
      <c r="R13" s="687"/>
      <c r="S13" s="709" t="s">
        <v>173</v>
      </c>
      <c r="U13" s="676" t="s">
        <v>76</v>
      </c>
      <c r="V13" s="678" t="s">
        <v>77</v>
      </c>
      <c r="W13" s="711" t="s">
        <v>169</v>
      </c>
      <c r="Y13" s="320"/>
      <c r="Z13" s="715" t="s">
        <v>69</v>
      </c>
      <c r="AA13" s="716"/>
      <c r="AB13" s="717" t="s">
        <v>70</v>
      </c>
      <c r="AC13" s="718"/>
      <c r="AD13" s="719" t="s">
        <v>71</v>
      </c>
      <c r="AE13" s="720"/>
      <c r="AF13" s="43"/>
      <c r="AG13" s="682" t="s">
        <v>69</v>
      </c>
      <c r="AH13" s="721"/>
      <c r="AI13" s="684" t="s">
        <v>70</v>
      </c>
      <c r="AJ13" s="685"/>
      <c r="AK13" s="712" t="s">
        <v>71</v>
      </c>
      <c r="AL13" s="687"/>
      <c r="AM13" s="43"/>
      <c r="AN13" s="682" t="s">
        <v>69</v>
      </c>
      <c r="AO13" s="721"/>
      <c r="AP13" s="684" t="s">
        <v>70</v>
      </c>
      <c r="AQ13" s="685"/>
      <c r="AR13" s="712" t="s">
        <v>71</v>
      </c>
      <c r="AS13" s="687"/>
      <c r="AT13" s="321"/>
    </row>
    <row r="14" spans="1:242" s="43" customFormat="1" ht="39" thickBot="1" x14ac:dyDescent="0.25">
      <c r="A14" s="690"/>
      <c r="B14" s="691"/>
      <c r="C14" s="693"/>
      <c r="D14" s="693"/>
      <c r="E14" s="695"/>
      <c r="F14" s="695"/>
      <c r="G14" s="187" t="s">
        <v>118</v>
      </c>
      <c r="H14" s="187" t="s">
        <v>119</v>
      </c>
      <c r="I14" s="188" t="s">
        <v>120</v>
      </c>
      <c r="J14" s="189" t="s">
        <v>167</v>
      </c>
      <c r="K14" s="681"/>
      <c r="L14" s="41"/>
      <c r="M14" s="301" t="s">
        <v>36</v>
      </c>
      <c r="N14" s="303" t="s">
        <v>37</v>
      </c>
      <c r="O14" s="311" t="s">
        <v>36</v>
      </c>
      <c r="P14" s="312" t="s">
        <v>37</v>
      </c>
      <c r="Q14" s="304" t="s">
        <v>36</v>
      </c>
      <c r="R14" s="302" t="s">
        <v>37</v>
      </c>
      <c r="S14" s="710"/>
      <c r="U14" s="677"/>
      <c r="V14" s="679"/>
      <c r="W14" s="711"/>
      <c r="Y14" s="320"/>
      <c r="Z14" s="301" t="s">
        <v>36</v>
      </c>
      <c r="AA14" s="303" t="s">
        <v>37</v>
      </c>
      <c r="AB14" s="311" t="s">
        <v>36</v>
      </c>
      <c r="AC14" s="312" t="s">
        <v>37</v>
      </c>
      <c r="AD14" s="304" t="s">
        <v>36</v>
      </c>
      <c r="AE14" s="302" t="s">
        <v>37</v>
      </c>
      <c r="AG14" s="323" t="s">
        <v>36</v>
      </c>
      <c r="AH14" s="324" t="s">
        <v>37</v>
      </c>
      <c r="AI14" s="325" t="s">
        <v>36</v>
      </c>
      <c r="AJ14" s="326" t="s">
        <v>37</v>
      </c>
      <c r="AK14" s="327" t="s">
        <v>36</v>
      </c>
      <c r="AL14" s="328" t="s">
        <v>37</v>
      </c>
      <c r="AN14" s="713" t="s">
        <v>174</v>
      </c>
      <c r="AO14" s="714"/>
      <c r="AP14" s="724" t="s">
        <v>174</v>
      </c>
      <c r="AQ14" s="725"/>
      <c r="AR14" s="726" t="s">
        <v>175</v>
      </c>
      <c r="AS14" s="727"/>
      <c r="AT14" s="321"/>
    </row>
    <row r="15" spans="1:242" s="43" customFormat="1" ht="12.75" customHeight="1" thickBot="1" x14ac:dyDescent="0.25">
      <c r="A15" s="699" t="s">
        <v>165</v>
      </c>
      <c r="B15" s="702" t="s">
        <v>95</v>
      </c>
      <c r="C15" s="200" t="s">
        <v>136</v>
      </c>
      <c r="D15" s="178" t="s">
        <v>136</v>
      </c>
      <c r="E15" s="179" t="s">
        <v>146</v>
      </c>
      <c r="F15" s="180" t="s">
        <v>122</v>
      </c>
      <c r="G15" s="172">
        <v>1680000</v>
      </c>
      <c r="H15" s="172">
        <v>120000</v>
      </c>
      <c r="I15" s="190">
        <v>109000</v>
      </c>
      <c r="J15" s="193">
        <f>SUM(G15:I15)</f>
        <v>1909000</v>
      </c>
      <c r="K15" s="185">
        <f t="shared" ref="K15:K61" si="0">+J15*(1+$K$11)</f>
        <v>1973906</v>
      </c>
      <c r="L15" s="41"/>
      <c r="M15" s="216">
        <v>0.3</v>
      </c>
      <c r="N15" s="293">
        <f t="shared" ref="N15:N61" si="1">+$K15*M15</f>
        <v>592171.79999999993</v>
      </c>
      <c r="O15" s="216">
        <v>0.25</v>
      </c>
      <c r="P15" s="308">
        <f t="shared" ref="P15:P61" si="2">+$K15*O15</f>
        <v>493476.5</v>
      </c>
      <c r="Q15" s="305">
        <v>0.45</v>
      </c>
      <c r="R15" s="293">
        <f t="shared" ref="R15:R61" si="3">+$K15*Q15</f>
        <v>888257.70000000007</v>
      </c>
      <c r="S15" s="296">
        <f>+M15+O15+Q15</f>
        <v>1</v>
      </c>
      <c r="U15" s="207"/>
      <c r="V15" s="204" t="s">
        <v>11</v>
      </c>
      <c r="W15" s="210">
        <f>SUM(W16,W20)</f>
        <v>5000000</v>
      </c>
      <c r="Y15" s="320"/>
      <c r="Z15" s="313">
        <f t="shared" ref="Z15:AE15" si="4">+M62</f>
        <v>0.3</v>
      </c>
      <c r="AA15" s="315">
        <f t="shared" si="4"/>
        <v>592171.79999999993</v>
      </c>
      <c r="AB15" s="313">
        <f t="shared" si="4"/>
        <v>0.25</v>
      </c>
      <c r="AC15" s="316">
        <f t="shared" si="4"/>
        <v>493476.5</v>
      </c>
      <c r="AD15" s="314">
        <f t="shared" si="4"/>
        <v>0.45</v>
      </c>
      <c r="AE15" s="316">
        <f t="shared" si="4"/>
        <v>888257.70000000007</v>
      </c>
      <c r="AG15" s="462">
        <f>+Z15</f>
        <v>0.3</v>
      </c>
      <c r="AH15" s="463">
        <f>+AG15*W80</f>
        <v>1500000</v>
      </c>
      <c r="AI15" s="464">
        <f>+AB15</f>
        <v>0.25</v>
      </c>
      <c r="AJ15" s="463">
        <f>+AI15*W80</f>
        <v>1250000</v>
      </c>
      <c r="AK15" s="465">
        <f>+AD15</f>
        <v>0.45</v>
      </c>
      <c r="AL15" s="466">
        <f>+AK15*W80</f>
        <v>2250000</v>
      </c>
      <c r="AN15" s="722">
        <f>+AH15+AA15</f>
        <v>2092171.7999999998</v>
      </c>
      <c r="AO15" s="723"/>
      <c r="AP15" s="722">
        <f>+AJ15+AC15+K70</f>
        <v>2009201.058</v>
      </c>
      <c r="AQ15" s="723"/>
      <c r="AR15" s="722">
        <f>+AL15+AE15</f>
        <v>3138257.7</v>
      </c>
      <c r="AS15" s="723"/>
      <c r="AT15" s="321"/>
    </row>
    <row r="16" spans="1:242" s="43" customFormat="1" x14ac:dyDescent="0.2">
      <c r="A16" s="700"/>
      <c r="B16" s="703"/>
      <c r="C16" s="114"/>
      <c r="D16" s="181"/>
      <c r="E16" s="182"/>
      <c r="F16" s="183" t="s">
        <v>122</v>
      </c>
      <c r="G16" s="173">
        <v>0</v>
      </c>
      <c r="H16" s="173">
        <v>0</v>
      </c>
      <c r="I16" s="191">
        <v>0</v>
      </c>
      <c r="J16" s="194">
        <f t="shared" ref="J16:J39" si="5">SUM(G16:I16)</f>
        <v>0</v>
      </c>
      <c r="K16" s="186">
        <f t="shared" si="0"/>
        <v>0</v>
      </c>
      <c r="L16" s="41"/>
      <c r="M16" s="291">
        <v>0</v>
      </c>
      <c r="N16" s="294">
        <f t="shared" si="1"/>
        <v>0</v>
      </c>
      <c r="O16" s="291">
        <v>0</v>
      </c>
      <c r="P16" s="292">
        <f t="shared" si="2"/>
        <v>0</v>
      </c>
      <c r="Q16" s="306">
        <v>0</v>
      </c>
      <c r="R16" s="294">
        <f t="shared" si="3"/>
        <v>0</v>
      </c>
      <c r="S16" s="297">
        <f t="shared" ref="S16:S61" si="6">+M16+O16+Q16</f>
        <v>0</v>
      </c>
      <c r="U16" s="208"/>
      <c r="V16" s="205" t="s">
        <v>12</v>
      </c>
      <c r="W16" s="211">
        <f>SUM(W17:W19)</f>
        <v>5000000</v>
      </c>
      <c r="Y16" s="320"/>
      <c r="AT16" s="321"/>
    </row>
    <row r="17" spans="1:46" s="43" customFormat="1" ht="12.75" customHeight="1" x14ac:dyDescent="0.2">
      <c r="A17" s="700"/>
      <c r="B17" s="703"/>
      <c r="C17" s="114"/>
      <c r="D17" s="181"/>
      <c r="E17" s="182"/>
      <c r="F17" s="183" t="s">
        <v>122</v>
      </c>
      <c r="G17" s="173">
        <v>0</v>
      </c>
      <c r="H17" s="173">
        <v>0</v>
      </c>
      <c r="I17" s="191">
        <v>0</v>
      </c>
      <c r="J17" s="194">
        <f t="shared" si="5"/>
        <v>0</v>
      </c>
      <c r="K17" s="186">
        <f t="shared" si="0"/>
        <v>0</v>
      </c>
      <c r="L17" s="41"/>
      <c r="M17" s="291">
        <v>0</v>
      </c>
      <c r="N17" s="294">
        <f t="shared" si="1"/>
        <v>0</v>
      </c>
      <c r="O17" s="291">
        <v>0</v>
      </c>
      <c r="P17" s="292">
        <f t="shared" si="2"/>
        <v>0</v>
      </c>
      <c r="Q17" s="306">
        <v>0</v>
      </c>
      <c r="R17" s="294">
        <f t="shared" si="3"/>
        <v>0</v>
      </c>
      <c r="S17" s="297">
        <f t="shared" si="6"/>
        <v>0</v>
      </c>
      <c r="U17" s="209">
        <v>53103050000000</v>
      </c>
      <c r="V17" s="206" t="s">
        <v>13</v>
      </c>
      <c r="W17" s="212">
        <v>0</v>
      </c>
      <c r="Y17" s="320"/>
      <c r="AT17" s="321"/>
    </row>
    <row r="18" spans="1:46" s="43" customFormat="1" ht="13.5" customHeight="1" thickBot="1" x14ac:dyDescent="0.25">
      <c r="A18" s="700"/>
      <c r="B18" s="703"/>
      <c r="C18" s="114"/>
      <c r="D18" s="181"/>
      <c r="E18" s="182"/>
      <c r="F18" s="183" t="s">
        <v>122</v>
      </c>
      <c r="G18" s="173">
        <v>0</v>
      </c>
      <c r="H18" s="173">
        <v>0</v>
      </c>
      <c r="I18" s="191">
        <v>0</v>
      </c>
      <c r="J18" s="194">
        <f t="shared" si="5"/>
        <v>0</v>
      </c>
      <c r="K18" s="186">
        <f t="shared" si="0"/>
        <v>0</v>
      </c>
      <c r="L18" s="41"/>
      <c r="M18" s="291">
        <v>0</v>
      </c>
      <c r="N18" s="294">
        <f t="shared" si="1"/>
        <v>0</v>
      </c>
      <c r="O18" s="291">
        <v>0</v>
      </c>
      <c r="P18" s="292">
        <f t="shared" si="2"/>
        <v>0</v>
      </c>
      <c r="Q18" s="306">
        <v>0</v>
      </c>
      <c r="R18" s="294">
        <f t="shared" si="3"/>
        <v>0</v>
      </c>
      <c r="S18" s="297">
        <f t="shared" si="6"/>
        <v>0</v>
      </c>
      <c r="U18" s="209">
        <v>53103060000000</v>
      </c>
      <c r="V18" s="206" t="s">
        <v>14</v>
      </c>
      <c r="W18" s="212">
        <v>5000000</v>
      </c>
      <c r="Y18" s="329"/>
      <c r="Z18" s="330"/>
      <c r="AA18" s="330"/>
      <c r="AB18" s="330"/>
      <c r="AC18" s="330"/>
      <c r="AD18" s="330"/>
      <c r="AE18" s="330"/>
      <c r="AF18" s="330"/>
      <c r="AG18" s="330"/>
      <c r="AH18" s="330"/>
      <c r="AI18" s="330"/>
      <c r="AJ18" s="330"/>
      <c r="AK18" s="330"/>
      <c r="AL18" s="330"/>
      <c r="AM18" s="330"/>
      <c r="AN18" s="330"/>
      <c r="AO18" s="330"/>
      <c r="AP18" s="330"/>
      <c r="AQ18" s="330"/>
      <c r="AR18" s="330"/>
      <c r="AS18" s="330"/>
      <c r="AT18" s="331"/>
    </row>
    <row r="19" spans="1:46" s="43" customFormat="1" x14ac:dyDescent="0.2">
      <c r="A19" s="700"/>
      <c r="B19" s="703"/>
      <c r="C19" s="114"/>
      <c r="D19" s="181"/>
      <c r="E19" s="182"/>
      <c r="F19" s="183" t="s">
        <v>122</v>
      </c>
      <c r="G19" s="173">
        <v>0</v>
      </c>
      <c r="H19" s="173">
        <v>0</v>
      </c>
      <c r="I19" s="191">
        <v>0</v>
      </c>
      <c r="J19" s="194">
        <f t="shared" si="5"/>
        <v>0</v>
      </c>
      <c r="K19" s="186">
        <f t="shared" si="0"/>
        <v>0</v>
      </c>
      <c r="L19" s="41"/>
      <c r="M19" s="291">
        <v>0</v>
      </c>
      <c r="N19" s="294">
        <f t="shared" si="1"/>
        <v>0</v>
      </c>
      <c r="O19" s="291">
        <v>0</v>
      </c>
      <c r="P19" s="292">
        <f t="shared" si="2"/>
        <v>0</v>
      </c>
      <c r="Q19" s="306">
        <v>0</v>
      </c>
      <c r="R19" s="294">
        <f t="shared" si="3"/>
        <v>0</v>
      </c>
      <c r="S19" s="297">
        <f t="shared" si="6"/>
        <v>0</v>
      </c>
      <c r="U19" s="209">
        <v>53103080010000</v>
      </c>
      <c r="V19" s="206" t="s">
        <v>15</v>
      </c>
      <c r="W19" s="212">
        <v>0</v>
      </c>
    </row>
    <row r="20" spans="1:46" s="43" customFormat="1" x14ac:dyDescent="0.2">
      <c r="A20" s="700"/>
      <c r="B20" s="703"/>
      <c r="C20" s="114"/>
      <c r="D20" s="181"/>
      <c r="E20" s="182"/>
      <c r="F20" s="183" t="s">
        <v>122</v>
      </c>
      <c r="G20" s="173">
        <v>0</v>
      </c>
      <c r="H20" s="173">
        <v>0</v>
      </c>
      <c r="I20" s="191">
        <v>0</v>
      </c>
      <c r="J20" s="194">
        <f t="shared" si="5"/>
        <v>0</v>
      </c>
      <c r="K20" s="186">
        <f t="shared" si="0"/>
        <v>0</v>
      </c>
      <c r="L20" s="41"/>
      <c r="M20" s="291">
        <v>0</v>
      </c>
      <c r="N20" s="294">
        <f t="shared" si="1"/>
        <v>0</v>
      </c>
      <c r="O20" s="291">
        <v>0</v>
      </c>
      <c r="P20" s="292">
        <f t="shared" si="2"/>
        <v>0</v>
      </c>
      <c r="Q20" s="306">
        <v>0</v>
      </c>
      <c r="R20" s="294">
        <f t="shared" si="3"/>
        <v>0</v>
      </c>
      <c r="S20" s="297">
        <f t="shared" si="6"/>
        <v>0</v>
      </c>
      <c r="U20" s="208"/>
      <c r="V20" s="205" t="s">
        <v>16</v>
      </c>
      <c r="W20" s="332">
        <f>SUM(W21:W39)</f>
        <v>0</v>
      </c>
    </row>
    <row r="21" spans="1:46" s="43" customFormat="1" x14ac:dyDescent="0.2">
      <c r="A21" s="700"/>
      <c r="B21" s="703"/>
      <c r="C21" s="114"/>
      <c r="D21" s="181"/>
      <c r="E21" s="182"/>
      <c r="F21" s="183" t="s">
        <v>122</v>
      </c>
      <c r="G21" s="173">
        <v>0</v>
      </c>
      <c r="H21" s="173">
        <v>0</v>
      </c>
      <c r="I21" s="191">
        <v>0</v>
      </c>
      <c r="J21" s="194">
        <f t="shared" si="5"/>
        <v>0</v>
      </c>
      <c r="K21" s="186">
        <f t="shared" si="0"/>
        <v>0</v>
      </c>
      <c r="L21" s="41"/>
      <c r="M21" s="291">
        <v>0</v>
      </c>
      <c r="N21" s="294">
        <f t="shared" si="1"/>
        <v>0</v>
      </c>
      <c r="O21" s="291">
        <v>0</v>
      </c>
      <c r="P21" s="292">
        <f t="shared" si="2"/>
        <v>0</v>
      </c>
      <c r="Q21" s="306">
        <v>0</v>
      </c>
      <c r="R21" s="294">
        <f t="shared" si="3"/>
        <v>0</v>
      </c>
      <c r="S21" s="297">
        <f t="shared" si="6"/>
        <v>0</v>
      </c>
      <c r="U21" s="209">
        <v>53201010100000</v>
      </c>
      <c r="V21" s="206" t="s">
        <v>17</v>
      </c>
      <c r="W21" s="212">
        <v>0</v>
      </c>
    </row>
    <row r="22" spans="1:46" s="43" customFormat="1" x14ac:dyDescent="0.2">
      <c r="A22" s="700"/>
      <c r="B22" s="703"/>
      <c r="C22" s="114"/>
      <c r="D22" s="181"/>
      <c r="E22" s="182"/>
      <c r="F22" s="183" t="s">
        <v>122</v>
      </c>
      <c r="G22" s="173">
        <v>0</v>
      </c>
      <c r="H22" s="173">
        <v>0</v>
      </c>
      <c r="I22" s="191">
        <v>0</v>
      </c>
      <c r="J22" s="194">
        <f t="shared" si="5"/>
        <v>0</v>
      </c>
      <c r="K22" s="186">
        <f t="shared" si="0"/>
        <v>0</v>
      </c>
      <c r="L22" s="41"/>
      <c r="M22" s="291">
        <v>0</v>
      </c>
      <c r="N22" s="294">
        <f t="shared" si="1"/>
        <v>0</v>
      </c>
      <c r="O22" s="291">
        <v>0</v>
      </c>
      <c r="P22" s="292">
        <f t="shared" si="2"/>
        <v>0</v>
      </c>
      <c r="Q22" s="306">
        <v>0</v>
      </c>
      <c r="R22" s="294">
        <f t="shared" si="3"/>
        <v>0</v>
      </c>
      <c r="S22" s="297">
        <f t="shared" si="6"/>
        <v>0</v>
      </c>
      <c r="U22" s="209">
        <v>53202010100000</v>
      </c>
      <c r="V22" s="206" t="s">
        <v>18</v>
      </c>
      <c r="W22" s="212">
        <v>0</v>
      </c>
    </row>
    <row r="23" spans="1:46" s="43" customFormat="1" x14ac:dyDescent="0.2">
      <c r="A23" s="700"/>
      <c r="B23" s="703"/>
      <c r="C23" s="114"/>
      <c r="D23" s="181"/>
      <c r="E23" s="182"/>
      <c r="F23" s="183" t="s">
        <v>122</v>
      </c>
      <c r="G23" s="173">
        <v>0</v>
      </c>
      <c r="H23" s="173">
        <v>0</v>
      </c>
      <c r="I23" s="191">
        <v>0</v>
      </c>
      <c r="J23" s="194">
        <f t="shared" si="5"/>
        <v>0</v>
      </c>
      <c r="K23" s="186">
        <f t="shared" si="0"/>
        <v>0</v>
      </c>
      <c r="L23" s="41"/>
      <c r="M23" s="291">
        <v>0</v>
      </c>
      <c r="N23" s="294">
        <f t="shared" si="1"/>
        <v>0</v>
      </c>
      <c r="O23" s="291">
        <v>0</v>
      </c>
      <c r="P23" s="292">
        <f t="shared" si="2"/>
        <v>0</v>
      </c>
      <c r="Q23" s="306">
        <v>0</v>
      </c>
      <c r="R23" s="294">
        <f t="shared" si="3"/>
        <v>0</v>
      </c>
      <c r="S23" s="297">
        <f t="shared" si="6"/>
        <v>0</v>
      </c>
      <c r="U23" s="209">
        <v>53203010100000</v>
      </c>
      <c r="V23" s="206" t="s">
        <v>19</v>
      </c>
      <c r="W23" s="212">
        <v>0</v>
      </c>
    </row>
    <row r="24" spans="1:46" s="43" customFormat="1" ht="13.5" thickBot="1" x14ac:dyDescent="0.25">
      <c r="A24" s="700"/>
      <c r="B24" s="704"/>
      <c r="C24" s="201"/>
      <c r="D24" s="174"/>
      <c r="E24" s="175"/>
      <c r="F24" s="176" t="s">
        <v>122</v>
      </c>
      <c r="G24" s="177">
        <v>0</v>
      </c>
      <c r="H24" s="177">
        <v>0</v>
      </c>
      <c r="I24" s="192">
        <v>0</v>
      </c>
      <c r="J24" s="195">
        <f t="shared" si="5"/>
        <v>0</v>
      </c>
      <c r="K24" s="184">
        <f t="shared" si="0"/>
        <v>0</v>
      </c>
      <c r="L24" s="41"/>
      <c r="M24" s="298">
        <v>0</v>
      </c>
      <c r="N24" s="295">
        <f t="shared" si="1"/>
        <v>0</v>
      </c>
      <c r="O24" s="298">
        <v>0</v>
      </c>
      <c r="P24" s="309">
        <f t="shared" si="2"/>
        <v>0</v>
      </c>
      <c r="Q24" s="307">
        <v>0</v>
      </c>
      <c r="R24" s="295">
        <f t="shared" si="3"/>
        <v>0</v>
      </c>
      <c r="S24" s="299">
        <f t="shared" si="6"/>
        <v>0</v>
      </c>
      <c r="U24" s="209">
        <v>53203030000000</v>
      </c>
      <c r="V24" s="206" t="s">
        <v>20</v>
      </c>
      <c r="W24" s="212">
        <v>0</v>
      </c>
    </row>
    <row r="25" spans="1:46" s="43" customFormat="1" ht="12.75" customHeight="1" x14ac:dyDescent="0.2">
      <c r="A25" s="700"/>
      <c r="B25" s="702" t="s">
        <v>94</v>
      </c>
      <c r="C25" s="200" t="s">
        <v>136</v>
      </c>
      <c r="D25" s="178" t="s">
        <v>136</v>
      </c>
      <c r="E25" s="179" t="s">
        <v>154</v>
      </c>
      <c r="F25" s="180" t="s">
        <v>122</v>
      </c>
      <c r="G25" s="172">
        <v>0</v>
      </c>
      <c r="H25" s="172">
        <v>0</v>
      </c>
      <c r="I25" s="190">
        <v>0</v>
      </c>
      <c r="J25" s="193">
        <f t="shared" si="5"/>
        <v>0</v>
      </c>
      <c r="K25" s="185">
        <f t="shared" si="0"/>
        <v>0</v>
      </c>
      <c r="L25" s="41"/>
      <c r="M25" s="216">
        <v>0</v>
      </c>
      <c r="N25" s="293">
        <f t="shared" si="1"/>
        <v>0</v>
      </c>
      <c r="O25" s="216">
        <v>0</v>
      </c>
      <c r="P25" s="308">
        <f t="shared" si="2"/>
        <v>0</v>
      </c>
      <c r="Q25" s="305">
        <v>0</v>
      </c>
      <c r="R25" s="293">
        <f t="shared" si="3"/>
        <v>0</v>
      </c>
      <c r="S25" s="296">
        <f t="shared" si="6"/>
        <v>0</v>
      </c>
      <c r="U25" s="209">
        <v>53204030000000</v>
      </c>
      <c r="V25" s="206" t="s">
        <v>21</v>
      </c>
      <c r="W25" s="212">
        <v>0</v>
      </c>
      <c r="AG25" s="32"/>
    </row>
    <row r="26" spans="1:46" s="43" customFormat="1" ht="12.75" customHeight="1" x14ac:dyDescent="0.2">
      <c r="A26" s="700"/>
      <c r="B26" s="703"/>
      <c r="C26" s="114"/>
      <c r="D26" s="181"/>
      <c r="E26" s="182"/>
      <c r="F26" s="183" t="s">
        <v>122</v>
      </c>
      <c r="G26" s="173">
        <v>0</v>
      </c>
      <c r="H26" s="173">
        <v>0</v>
      </c>
      <c r="I26" s="191">
        <v>0</v>
      </c>
      <c r="J26" s="194">
        <f t="shared" si="5"/>
        <v>0</v>
      </c>
      <c r="K26" s="186">
        <f t="shared" si="0"/>
        <v>0</v>
      </c>
      <c r="L26" s="41"/>
      <c r="M26" s="291">
        <v>0</v>
      </c>
      <c r="N26" s="294">
        <f t="shared" si="1"/>
        <v>0</v>
      </c>
      <c r="O26" s="291">
        <v>0</v>
      </c>
      <c r="P26" s="292">
        <f t="shared" si="2"/>
        <v>0</v>
      </c>
      <c r="Q26" s="306">
        <v>0</v>
      </c>
      <c r="R26" s="294">
        <f t="shared" si="3"/>
        <v>0</v>
      </c>
      <c r="S26" s="297">
        <f t="shared" si="6"/>
        <v>0</v>
      </c>
      <c r="U26" s="209">
        <v>53204100100001</v>
      </c>
      <c r="V26" s="206" t="s">
        <v>22</v>
      </c>
      <c r="W26" s="212">
        <v>0</v>
      </c>
      <c r="AG26" s="32"/>
    </row>
    <row r="27" spans="1:46" s="43" customFormat="1" ht="12.75" customHeight="1" x14ac:dyDescent="0.2">
      <c r="A27" s="700"/>
      <c r="B27" s="703"/>
      <c r="C27" s="114"/>
      <c r="D27" s="181"/>
      <c r="E27" s="182"/>
      <c r="F27" s="183" t="s">
        <v>122</v>
      </c>
      <c r="G27" s="173">
        <v>0</v>
      </c>
      <c r="H27" s="173">
        <v>0</v>
      </c>
      <c r="I27" s="191">
        <v>0</v>
      </c>
      <c r="J27" s="194">
        <f t="shared" si="5"/>
        <v>0</v>
      </c>
      <c r="K27" s="186">
        <f t="shared" si="0"/>
        <v>0</v>
      </c>
      <c r="L27" s="41"/>
      <c r="M27" s="291">
        <v>0</v>
      </c>
      <c r="N27" s="294">
        <f t="shared" si="1"/>
        <v>0</v>
      </c>
      <c r="O27" s="291">
        <v>0</v>
      </c>
      <c r="P27" s="292">
        <f t="shared" si="2"/>
        <v>0</v>
      </c>
      <c r="Q27" s="306">
        <v>0</v>
      </c>
      <c r="R27" s="294">
        <f t="shared" si="3"/>
        <v>0</v>
      </c>
      <c r="S27" s="297">
        <f t="shared" si="6"/>
        <v>0</v>
      </c>
      <c r="U27" s="209">
        <v>53204130100000</v>
      </c>
      <c r="V27" s="206" t="s">
        <v>23</v>
      </c>
      <c r="W27" s="212">
        <v>0</v>
      </c>
      <c r="AG27" s="32"/>
    </row>
    <row r="28" spans="1:46" s="43" customFormat="1" ht="12.75" customHeight="1" x14ac:dyDescent="0.2">
      <c r="A28" s="700"/>
      <c r="B28" s="703"/>
      <c r="C28" s="114"/>
      <c r="D28" s="181"/>
      <c r="E28" s="182"/>
      <c r="F28" s="183" t="s">
        <v>122</v>
      </c>
      <c r="G28" s="173">
        <v>0</v>
      </c>
      <c r="H28" s="173">
        <v>0</v>
      </c>
      <c r="I28" s="191">
        <v>0</v>
      </c>
      <c r="J28" s="194">
        <f t="shared" si="5"/>
        <v>0</v>
      </c>
      <c r="K28" s="186">
        <f t="shared" si="0"/>
        <v>0</v>
      </c>
      <c r="L28" s="41"/>
      <c r="M28" s="291">
        <v>0</v>
      </c>
      <c r="N28" s="294">
        <f t="shared" si="1"/>
        <v>0</v>
      </c>
      <c r="O28" s="291">
        <v>0</v>
      </c>
      <c r="P28" s="292">
        <f t="shared" si="2"/>
        <v>0</v>
      </c>
      <c r="Q28" s="306">
        <v>0</v>
      </c>
      <c r="R28" s="294">
        <f t="shared" si="3"/>
        <v>0</v>
      </c>
      <c r="S28" s="297">
        <f t="shared" si="6"/>
        <v>0</v>
      </c>
      <c r="U28" s="209">
        <v>53205010100000</v>
      </c>
      <c r="V28" s="206" t="s">
        <v>24</v>
      </c>
      <c r="W28" s="212">
        <v>0</v>
      </c>
      <c r="AG28" s="32"/>
    </row>
    <row r="29" spans="1:46" s="43" customFormat="1" ht="12.75" customHeight="1" x14ac:dyDescent="0.2">
      <c r="A29" s="700"/>
      <c r="B29" s="703"/>
      <c r="C29" s="114"/>
      <c r="D29" s="181"/>
      <c r="E29" s="182"/>
      <c r="F29" s="183" t="s">
        <v>122</v>
      </c>
      <c r="G29" s="173">
        <v>0</v>
      </c>
      <c r="H29" s="173">
        <v>0</v>
      </c>
      <c r="I29" s="191">
        <v>0</v>
      </c>
      <c r="J29" s="194">
        <f t="shared" si="5"/>
        <v>0</v>
      </c>
      <c r="K29" s="186">
        <f t="shared" si="0"/>
        <v>0</v>
      </c>
      <c r="L29" s="41"/>
      <c r="M29" s="291">
        <v>0</v>
      </c>
      <c r="N29" s="294">
        <f t="shared" si="1"/>
        <v>0</v>
      </c>
      <c r="O29" s="291">
        <v>0</v>
      </c>
      <c r="P29" s="292">
        <f t="shared" si="2"/>
        <v>0</v>
      </c>
      <c r="Q29" s="306">
        <v>0</v>
      </c>
      <c r="R29" s="294">
        <f t="shared" si="3"/>
        <v>0</v>
      </c>
      <c r="S29" s="297">
        <f t="shared" si="6"/>
        <v>0</v>
      </c>
      <c r="U29" s="209">
        <v>53205020100000</v>
      </c>
      <c r="V29" s="206" t="s">
        <v>25</v>
      </c>
      <c r="W29" s="212">
        <v>0</v>
      </c>
      <c r="AG29" s="32"/>
    </row>
    <row r="30" spans="1:46" s="43" customFormat="1" ht="12.75" customHeight="1" x14ac:dyDescent="0.2">
      <c r="A30" s="700"/>
      <c r="B30" s="703"/>
      <c r="C30" s="114"/>
      <c r="D30" s="181"/>
      <c r="E30" s="182"/>
      <c r="F30" s="183" t="s">
        <v>122</v>
      </c>
      <c r="G30" s="173">
        <v>0</v>
      </c>
      <c r="H30" s="173">
        <v>0</v>
      </c>
      <c r="I30" s="191">
        <v>0</v>
      </c>
      <c r="J30" s="194">
        <f t="shared" si="5"/>
        <v>0</v>
      </c>
      <c r="K30" s="186">
        <f t="shared" si="0"/>
        <v>0</v>
      </c>
      <c r="L30" s="41"/>
      <c r="M30" s="291">
        <v>0</v>
      </c>
      <c r="N30" s="294">
        <f t="shared" si="1"/>
        <v>0</v>
      </c>
      <c r="O30" s="291">
        <v>0</v>
      </c>
      <c r="P30" s="292">
        <f t="shared" si="2"/>
        <v>0</v>
      </c>
      <c r="Q30" s="306">
        <v>0</v>
      </c>
      <c r="R30" s="294">
        <f t="shared" si="3"/>
        <v>0</v>
      </c>
      <c r="S30" s="297">
        <f t="shared" si="6"/>
        <v>0</v>
      </c>
      <c r="U30" s="209">
        <v>53205030100000</v>
      </c>
      <c r="V30" s="206" t="s">
        <v>26</v>
      </c>
      <c r="W30" s="212">
        <v>0</v>
      </c>
      <c r="AG30" s="32"/>
    </row>
    <row r="31" spans="1:46" s="43" customFormat="1" ht="12.75" customHeight="1" x14ac:dyDescent="0.2">
      <c r="A31" s="700"/>
      <c r="B31" s="703"/>
      <c r="C31" s="114"/>
      <c r="D31" s="181"/>
      <c r="E31" s="182"/>
      <c r="F31" s="183" t="s">
        <v>122</v>
      </c>
      <c r="G31" s="173">
        <v>0</v>
      </c>
      <c r="H31" s="173">
        <v>0</v>
      </c>
      <c r="I31" s="191">
        <v>0</v>
      </c>
      <c r="J31" s="194">
        <f t="shared" si="5"/>
        <v>0</v>
      </c>
      <c r="K31" s="186">
        <f t="shared" si="0"/>
        <v>0</v>
      </c>
      <c r="L31" s="41"/>
      <c r="M31" s="291">
        <v>0</v>
      </c>
      <c r="N31" s="294">
        <f t="shared" si="1"/>
        <v>0</v>
      </c>
      <c r="O31" s="291">
        <v>0</v>
      </c>
      <c r="P31" s="292">
        <f t="shared" si="2"/>
        <v>0</v>
      </c>
      <c r="Q31" s="306">
        <v>0</v>
      </c>
      <c r="R31" s="294">
        <f t="shared" si="3"/>
        <v>0</v>
      </c>
      <c r="S31" s="297">
        <f t="shared" si="6"/>
        <v>0</v>
      </c>
      <c r="U31" s="209">
        <v>53205050100000</v>
      </c>
      <c r="V31" s="206" t="s">
        <v>27</v>
      </c>
      <c r="W31" s="212">
        <v>0</v>
      </c>
      <c r="AG31" s="32"/>
    </row>
    <row r="32" spans="1:46" s="43" customFormat="1" ht="12.75" customHeight="1" x14ac:dyDescent="0.2">
      <c r="A32" s="700"/>
      <c r="B32" s="703"/>
      <c r="C32" s="114"/>
      <c r="D32" s="181"/>
      <c r="E32" s="182"/>
      <c r="F32" s="183" t="s">
        <v>122</v>
      </c>
      <c r="G32" s="173">
        <v>0</v>
      </c>
      <c r="H32" s="173">
        <v>0</v>
      </c>
      <c r="I32" s="191">
        <v>0</v>
      </c>
      <c r="J32" s="194">
        <f t="shared" si="5"/>
        <v>0</v>
      </c>
      <c r="K32" s="186">
        <f t="shared" si="0"/>
        <v>0</v>
      </c>
      <c r="L32" s="41"/>
      <c r="M32" s="291">
        <v>0</v>
      </c>
      <c r="N32" s="294">
        <f t="shared" si="1"/>
        <v>0</v>
      </c>
      <c r="O32" s="291">
        <v>0</v>
      </c>
      <c r="P32" s="292">
        <f t="shared" si="2"/>
        <v>0</v>
      </c>
      <c r="Q32" s="306">
        <v>0</v>
      </c>
      <c r="R32" s="294">
        <f t="shared" si="3"/>
        <v>0</v>
      </c>
      <c r="S32" s="297">
        <f t="shared" si="6"/>
        <v>0</v>
      </c>
      <c r="U32" s="209">
        <v>53205060100000</v>
      </c>
      <c r="V32" s="206" t="s">
        <v>28</v>
      </c>
      <c r="W32" s="212">
        <v>0</v>
      </c>
      <c r="AG32" s="32"/>
    </row>
    <row r="33" spans="1:33" s="43" customFormat="1" ht="12.75" customHeight="1" x14ac:dyDescent="0.2">
      <c r="A33" s="700"/>
      <c r="B33" s="703"/>
      <c r="C33" s="114"/>
      <c r="D33" s="181"/>
      <c r="E33" s="182"/>
      <c r="F33" s="183" t="s">
        <v>122</v>
      </c>
      <c r="G33" s="173">
        <v>0</v>
      </c>
      <c r="H33" s="173">
        <v>0</v>
      </c>
      <c r="I33" s="191">
        <v>0</v>
      </c>
      <c r="J33" s="194">
        <f t="shared" si="5"/>
        <v>0</v>
      </c>
      <c r="K33" s="186">
        <f t="shared" si="0"/>
        <v>0</v>
      </c>
      <c r="L33" s="41"/>
      <c r="M33" s="291">
        <v>0</v>
      </c>
      <c r="N33" s="294">
        <f t="shared" si="1"/>
        <v>0</v>
      </c>
      <c r="O33" s="291">
        <v>0</v>
      </c>
      <c r="P33" s="292">
        <f t="shared" si="2"/>
        <v>0</v>
      </c>
      <c r="Q33" s="306">
        <v>0</v>
      </c>
      <c r="R33" s="294">
        <f t="shared" si="3"/>
        <v>0</v>
      </c>
      <c r="S33" s="297">
        <f t="shared" si="6"/>
        <v>0</v>
      </c>
      <c r="U33" s="209">
        <v>53205070100000</v>
      </c>
      <c r="V33" s="206" t="s">
        <v>29</v>
      </c>
      <c r="W33" s="212">
        <v>0</v>
      </c>
      <c r="AG33" s="32"/>
    </row>
    <row r="34" spans="1:33" s="43" customFormat="1" ht="12.75" customHeight="1" thickBot="1" x14ac:dyDescent="0.25">
      <c r="A34" s="700"/>
      <c r="B34" s="704"/>
      <c r="C34" s="201"/>
      <c r="D34" s="174"/>
      <c r="E34" s="175"/>
      <c r="F34" s="176" t="s">
        <v>122</v>
      </c>
      <c r="G34" s="177">
        <v>0</v>
      </c>
      <c r="H34" s="177">
        <v>0</v>
      </c>
      <c r="I34" s="192">
        <v>0</v>
      </c>
      <c r="J34" s="195">
        <f t="shared" si="5"/>
        <v>0</v>
      </c>
      <c r="K34" s="184">
        <f t="shared" si="0"/>
        <v>0</v>
      </c>
      <c r="L34" s="41"/>
      <c r="M34" s="298">
        <v>0</v>
      </c>
      <c r="N34" s="295">
        <f t="shared" si="1"/>
        <v>0</v>
      </c>
      <c r="O34" s="298">
        <v>0</v>
      </c>
      <c r="P34" s="309">
        <f t="shared" si="2"/>
        <v>0</v>
      </c>
      <c r="Q34" s="307">
        <v>0</v>
      </c>
      <c r="R34" s="295">
        <f t="shared" si="3"/>
        <v>0</v>
      </c>
      <c r="S34" s="299">
        <f t="shared" si="6"/>
        <v>0</v>
      </c>
      <c r="U34" s="209">
        <v>53208010100000</v>
      </c>
      <c r="V34" s="206" t="s">
        <v>30</v>
      </c>
      <c r="W34" s="212">
        <v>0</v>
      </c>
      <c r="AG34" s="32"/>
    </row>
    <row r="35" spans="1:33" s="43" customFormat="1" ht="12.75" customHeight="1" x14ac:dyDescent="0.2">
      <c r="A35" s="700"/>
      <c r="B35" s="702" t="s">
        <v>93</v>
      </c>
      <c r="C35" s="200" t="s">
        <v>136</v>
      </c>
      <c r="D35" s="178" t="s">
        <v>136</v>
      </c>
      <c r="E35" s="179" t="s">
        <v>153</v>
      </c>
      <c r="F35" s="180" t="s">
        <v>122</v>
      </c>
      <c r="G35" s="172">
        <v>0</v>
      </c>
      <c r="H35" s="172">
        <v>0</v>
      </c>
      <c r="I35" s="190">
        <v>0</v>
      </c>
      <c r="J35" s="193">
        <f t="shared" si="5"/>
        <v>0</v>
      </c>
      <c r="K35" s="185">
        <f t="shared" si="0"/>
        <v>0</v>
      </c>
      <c r="L35" s="41"/>
      <c r="M35" s="216">
        <v>0</v>
      </c>
      <c r="N35" s="293">
        <f t="shared" si="1"/>
        <v>0</v>
      </c>
      <c r="O35" s="216">
        <v>0.35</v>
      </c>
      <c r="P35" s="308">
        <f t="shared" si="2"/>
        <v>0</v>
      </c>
      <c r="Q35" s="305">
        <v>0</v>
      </c>
      <c r="R35" s="293">
        <f t="shared" si="3"/>
        <v>0</v>
      </c>
      <c r="S35" s="296">
        <f t="shared" si="6"/>
        <v>0.35</v>
      </c>
      <c r="U35" s="209">
        <v>53208070100001</v>
      </c>
      <c r="V35" s="206" t="s">
        <v>31</v>
      </c>
      <c r="W35" s="212">
        <v>0</v>
      </c>
      <c r="AG35" s="32"/>
    </row>
    <row r="36" spans="1:33" s="43" customFormat="1" ht="12.75" customHeight="1" x14ac:dyDescent="0.2">
      <c r="A36" s="700"/>
      <c r="B36" s="703"/>
      <c r="C36" s="114"/>
      <c r="D36" s="181"/>
      <c r="E36" s="182"/>
      <c r="F36" s="183" t="s">
        <v>122</v>
      </c>
      <c r="G36" s="173">
        <v>0</v>
      </c>
      <c r="H36" s="173">
        <v>0</v>
      </c>
      <c r="I36" s="191">
        <v>0</v>
      </c>
      <c r="J36" s="194">
        <f t="shared" si="5"/>
        <v>0</v>
      </c>
      <c r="K36" s="186">
        <f t="shared" si="0"/>
        <v>0</v>
      </c>
      <c r="L36" s="41"/>
      <c r="M36" s="291">
        <v>0</v>
      </c>
      <c r="N36" s="294">
        <f t="shared" si="1"/>
        <v>0</v>
      </c>
      <c r="O36" s="291">
        <v>0</v>
      </c>
      <c r="P36" s="292">
        <f t="shared" si="2"/>
        <v>0</v>
      </c>
      <c r="Q36" s="306">
        <v>0</v>
      </c>
      <c r="R36" s="294">
        <f t="shared" si="3"/>
        <v>0</v>
      </c>
      <c r="S36" s="297">
        <f t="shared" si="6"/>
        <v>0</v>
      </c>
      <c r="U36" s="209">
        <v>53208100100001</v>
      </c>
      <c r="V36" s="206" t="s">
        <v>138</v>
      </c>
      <c r="W36" s="212">
        <v>0</v>
      </c>
      <c r="AG36" s="32"/>
    </row>
    <row r="37" spans="1:33" s="43" customFormat="1" ht="12.75" customHeight="1" x14ac:dyDescent="0.2">
      <c r="A37" s="700"/>
      <c r="B37" s="703"/>
      <c r="C37" s="114"/>
      <c r="D37" s="181"/>
      <c r="E37" s="182"/>
      <c r="F37" s="183" t="s">
        <v>122</v>
      </c>
      <c r="G37" s="173">
        <v>0</v>
      </c>
      <c r="H37" s="173">
        <v>0</v>
      </c>
      <c r="I37" s="191">
        <v>0</v>
      </c>
      <c r="J37" s="194">
        <f t="shared" si="5"/>
        <v>0</v>
      </c>
      <c r="K37" s="186">
        <f t="shared" si="0"/>
        <v>0</v>
      </c>
      <c r="L37" s="41"/>
      <c r="M37" s="291">
        <v>0</v>
      </c>
      <c r="N37" s="294">
        <f t="shared" si="1"/>
        <v>0</v>
      </c>
      <c r="O37" s="291">
        <v>0</v>
      </c>
      <c r="P37" s="292">
        <f t="shared" si="2"/>
        <v>0</v>
      </c>
      <c r="Q37" s="306">
        <v>0</v>
      </c>
      <c r="R37" s="294">
        <f t="shared" si="3"/>
        <v>0</v>
      </c>
      <c r="S37" s="297">
        <f t="shared" si="6"/>
        <v>0</v>
      </c>
      <c r="U37" s="209">
        <v>53211030000000</v>
      </c>
      <c r="V37" s="206" t="s">
        <v>32</v>
      </c>
      <c r="W37" s="212">
        <v>0</v>
      </c>
      <c r="AG37" s="32"/>
    </row>
    <row r="38" spans="1:33" s="43" customFormat="1" ht="12.75" customHeight="1" x14ac:dyDescent="0.2">
      <c r="A38" s="700"/>
      <c r="B38" s="703"/>
      <c r="C38" s="114"/>
      <c r="D38" s="181"/>
      <c r="E38" s="182"/>
      <c r="F38" s="183" t="s">
        <v>122</v>
      </c>
      <c r="G38" s="173">
        <v>0</v>
      </c>
      <c r="H38" s="173">
        <v>0</v>
      </c>
      <c r="I38" s="191">
        <v>0</v>
      </c>
      <c r="J38" s="194">
        <f t="shared" si="5"/>
        <v>0</v>
      </c>
      <c r="K38" s="186">
        <f t="shared" si="0"/>
        <v>0</v>
      </c>
      <c r="L38" s="41"/>
      <c r="M38" s="291">
        <v>0</v>
      </c>
      <c r="N38" s="294">
        <f t="shared" si="1"/>
        <v>0</v>
      </c>
      <c r="O38" s="291">
        <v>0</v>
      </c>
      <c r="P38" s="292">
        <f t="shared" si="2"/>
        <v>0</v>
      </c>
      <c r="Q38" s="306">
        <v>0</v>
      </c>
      <c r="R38" s="294">
        <f t="shared" si="3"/>
        <v>0</v>
      </c>
      <c r="S38" s="297">
        <f t="shared" si="6"/>
        <v>0</v>
      </c>
      <c r="U38" s="209">
        <v>53212020100000</v>
      </c>
      <c r="V38" s="206" t="s">
        <v>100</v>
      </c>
      <c r="W38" s="212">
        <v>0</v>
      </c>
      <c r="AG38" s="32"/>
    </row>
    <row r="39" spans="1:33" s="43" customFormat="1" ht="12.75" customHeight="1" thickBot="1" x14ac:dyDescent="0.25">
      <c r="A39" s="700"/>
      <c r="B39" s="704"/>
      <c r="C39" s="201"/>
      <c r="D39" s="174"/>
      <c r="E39" s="175"/>
      <c r="F39" s="176" t="s">
        <v>122</v>
      </c>
      <c r="G39" s="177">
        <v>0</v>
      </c>
      <c r="H39" s="177">
        <v>0</v>
      </c>
      <c r="I39" s="192">
        <v>0</v>
      </c>
      <c r="J39" s="195">
        <f t="shared" si="5"/>
        <v>0</v>
      </c>
      <c r="K39" s="184">
        <f t="shared" si="0"/>
        <v>0</v>
      </c>
      <c r="L39" s="41"/>
      <c r="M39" s="298">
        <v>0</v>
      </c>
      <c r="N39" s="295">
        <f t="shared" si="1"/>
        <v>0</v>
      </c>
      <c r="O39" s="298">
        <v>0</v>
      </c>
      <c r="P39" s="309">
        <f t="shared" si="2"/>
        <v>0</v>
      </c>
      <c r="Q39" s="307">
        <v>0</v>
      </c>
      <c r="R39" s="295">
        <f t="shared" si="3"/>
        <v>0</v>
      </c>
      <c r="S39" s="299">
        <f t="shared" si="6"/>
        <v>0</v>
      </c>
      <c r="U39" s="209">
        <v>53214020000000</v>
      </c>
      <c r="V39" s="206" t="s">
        <v>33</v>
      </c>
      <c r="W39" s="212">
        <v>0</v>
      </c>
      <c r="AG39" s="32"/>
    </row>
    <row r="40" spans="1:33" s="43" customFormat="1" ht="12.75" customHeight="1" x14ac:dyDescent="0.2">
      <c r="A40" s="700"/>
      <c r="B40" s="705" t="s">
        <v>123</v>
      </c>
      <c r="C40" s="202" t="s">
        <v>136</v>
      </c>
      <c r="D40" s="169" t="s">
        <v>136</v>
      </c>
      <c r="E40" s="170"/>
      <c r="F40" s="171" t="s">
        <v>122</v>
      </c>
      <c r="G40" s="172">
        <v>0</v>
      </c>
      <c r="H40" s="172">
        <v>0</v>
      </c>
      <c r="I40" s="190">
        <v>0</v>
      </c>
      <c r="J40" s="196">
        <f t="shared" ref="J40:J61" si="7">SUM(G40:I40)</f>
        <v>0</v>
      </c>
      <c r="K40" s="198">
        <f t="shared" si="0"/>
        <v>0</v>
      </c>
      <c r="L40" s="41"/>
      <c r="M40" s="216">
        <v>0</v>
      </c>
      <c r="N40" s="293">
        <f t="shared" si="1"/>
        <v>0</v>
      </c>
      <c r="O40" s="216">
        <v>0</v>
      </c>
      <c r="P40" s="308">
        <f t="shared" si="2"/>
        <v>0</v>
      </c>
      <c r="Q40" s="305">
        <v>0</v>
      </c>
      <c r="R40" s="293">
        <f t="shared" si="3"/>
        <v>0</v>
      </c>
      <c r="S40" s="296">
        <f t="shared" si="6"/>
        <v>0</v>
      </c>
      <c r="U40" s="207"/>
      <c r="V40" s="204" t="s">
        <v>34</v>
      </c>
      <c r="W40" s="210">
        <f>SUM(W41,W46,W49,W60,W70,W78)</f>
        <v>0</v>
      </c>
      <c r="AG40" s="32"/>
    </row>
    <row r="41" spans="1:33" s="43" customFormat="1" ht="12.75" customHeight="1" x14ac:dyDescent="0.2">
      <c r="A41" s="700"/>
      <c r="B41" s="706"/>
      <c r="C41" s="115"/>
      <c r="D41" s="117"/>
      <c r="E41" s="118"/>
      <c r="F41" s="132" t="s">
        <v>122</v>
      </c>
      <c r="G41" s="173">
        <v>0</v>
      </c>
      <c r="H41" s="173">
        <v>0</v>
      </c>
      <c r="I41" s="191">
        <v>0</v>
      </c>
      <c r="J41" s="197">
        <f t="shared" ref="J41:J48" si="8">SUM(G41:I41)</f>
        <v>0</v>
      </c>
      <c r="K41" s="199">
        <f t="shared" si="0"/>
        <v>0</v>
      </c>
      <c r="L41" s="41"/>
      <c r="M41" s="291">
        <v>0</v>
      </c>
      <c r="N41" s="294">
        <f t="shared" si="1"/>
        <v>0</v>
      </c>
      <c r="O41" s="291">
        <v>0</v>
      </c>
      <c r="P41" s="292">
        <f t="shared" si="2"/>
        <v>0</v>
      </c>
      <c r="Q41" s="306">
        <v>0</v>
      </c>
      <c r="R41" s="294">
        <f t="shared" si="3"/>
        <v>0</v>
      </c>
      <c r="S41" s="297">
        <f t="shared" si="6"/>
        <v>0</v>
      </c>
      <c r="U41" s="208"/>
      <c r="V41" s="205" t="s">
        <v>35</v>
      </c>
      <c r="W41" s="211">
        <f>SUM(W42:W45)</f>
        <v>0</v>
      </c>
      <c r="AG41" s="32"/>
    </row>
    <row r="42" spans="1:33" s="43" customFormat="1" ht="12.75" customHeight="1" x14ac:dyDescent="0.2">
      <c r="A42" s="700"/>
      <c r="B42" s="706"/>
      <c r="C42" s="115"/>
      <c r="D42" s="117"/>
      <c r="E42" s="118"/>
      <c r="F42" s="132" t="s">
        <v>122</v>
      </c>
      <c r="G42" s="173">
        <v>0</v>
      </c>
      <c r="H42" s="173">
        <v>0</v>
      </c>
      <c r="I42" s="191">
        <v>0</v>
      </c>
      <c r="J42" s="197">
        <f t="shared" si="8"/>
        <v>0</v>
      </c>
      <c r="K42" s="199">
        <f t="shared" si="0"/>
        <v>0</v>
      </c>
      <c r="L42" s="41"/>
      <c r="M42" s="291">
        <v>0</v>
      </c>
      <c r="N42" s="294">
        <f t="shared" si="1"/>
        <v>0</v>
      </c>
      <c r="O42" s="291">
        <v>0</v>
      </c>
      <c r="P42" s="292">
        <f t="shared" si="2"/>
        <v>0</v>
      </c>
      <c r="Q42" s="306">
        <v>0</v>
      </c>
      <c r="R42" s="294">
        <f t="shared" si="3"/>
        <v>0</v>
      </c>
      <c r="S42" s="297">
        <f t="shared" si="6"/>
        <v>0</v>
      </c>
      <c r="U42" s="209">
        <v>53202020100000</v>
      </c>
      <c r="V42" s="206" t="s">
        <v>39</v>
      </c>
      <c r="W42" s="212">
        <v>0</v>
      </c>
      <c r="AG42" s="32"/>
    </row>
    <row r="43" spans="1:33" s="43" customFormat="1" ht="12.75" customHeight="1" x14ac:dyDescent="0.2">
      <c r="A43" s="700"/>
      <c r="B43" s="706"/>
      <c r="C43" s="115"/>
      <c r="D43" s="117"/>
      <c r="E43" s="118"/>
      <c r="F43" s="132" t="s">
        <v>122</v>
      </c>
      <c r="G43" s="173">
        <v>0</v>
      </c>
      <c r="H43" s="173">
        <v>0</v>
      </c>
      <c r="I43" s="191">
        <v>0</v>
      </c>
      <c r="J43" s="197">
        <f t="shared" si="8"/>
        <v>0</v>
      </c>
      <c r="K43" s="199">
        <f t="shared" si="0"/>
        <v>0</v>
      </c>
      <c r="L43" s="41"/>
      <c r="M43" s="291">
        <v>0</v>
      </c>
      <c r="N43" s="294">
        <f t="shared" si="1"/>
        <v>0</v>
      </c>
      <c r="O43" s="291">
        <v>0</v>
      </c>
      <c r="P43" s="292">
        <f t="shared" si="2"/>
        <v>0</v>
      </c>
      <c r="Q43" s="306">
        <v>0</v>
      </c>
      <c r="R43" s="294">
        <f t="shared" si="3"/>
        <v>0</v>
      </c>
      <c r="S43" s="297">
        <f t="shared" si="6"/>
        <v>0</v>
      </c>
      <c r="U43" s="209">
        <v>53202030000000</v>
      </c>
      <c r="V43" s="206" t="s">
        <v>40</v>
      </c>
      <c r="W43" s="212">
        <v>0</v>
      </c>
      <c r="AG43" s="32"/>
    </row>
    <row r="44" spans="1:33" s="43" customFormat="1" ht="12.75" customHeight="1" x14ac:dyDescent="0.2">
      <c r="A44" s="700"/>
      <c r="B44" s="706"/>
      <c r="C44" s="115"/>
      <c r="D44" s="117"/>
      <c r="E44" s="118"/>
      <c r="F44" s="132" t="s">
        <v>122</v>
      </c>
      <c r="G44" s="173">
        <v>0</v>
      </c>
      <c r="H44" s="173">
        <v>0</v>
      </c>
      <c r="I44" s="191">
        <v>0</v>
      </c>
      <c r="J44" s="197">
        <f t="shared" si="8"/>
        <v>0</v>
      </c>
      <c r="K44" s="199">
        <f t="shared" si="0"/>
        <v>0</v>
      </c>
      <c r="L44" s="41"/>
      <c r="M44" s="291">
        <v>0</v>
      </c>
      <c r="N44" s="294">
        <f t="shared" si="1"/>
        <v>0</v>
      </c>
      <c r="O44" s="291">
        <v>0</v>
      </c>
      <c r="P44" s="292">
        <f t="shared" si="2"/>
        <v>0</v>
      </c>
      <c r="Q44" s="306">
        <v>0</v>
      </c>
      <c r="R44" s="294">
        <f t="shared" si="3"/>
        <v>0</v>
      </c>
      <c r="S44" s="297">
        <f t="shared" si="6"/>
        <v>0</v>
      </c>
      <c r="U44" s="209">
        <v>53211020000000</v>
      </c>
      <c r="V44" s="206" t="s">
        <v>41</v>
      </c>
      <c r="W44" s="212">
        <v>0</v>
      </c>
      <c r="AG44" s="32"/>
    </row>
    <row r="45" spans="1:33" s="43" customFormat="1" ht="12.75" customHeight="1" x14ac:dyDescent="0.2">
      <c r="A45" s="700"/>
      <c r="B45" s="706"/>
      <c r="C45" s="115"/>
      <c r="D45" s="117"/>
      <c r="E45" s="118"/>
      <c r="F45" s="132" t="s">
        <v>122</v>
      </c>
      <c r="G45" s="173">
        <v>0</v>
      </c>
      <c r="H45" s="173">
        <v>0</v>
      </c>
      <c r="I45" s="191">
        <v>0</v>
      </c>
      <c r="J45" s="197">
        <f t="shared" si="8"/>
        <v>0</v>
      </c>
      <c r="K45" s="199">
        <f t="shared" si="0"/>
        <v>0</v>
      </c>
      <c r="L45" s="41"/>
      <c r="M45" s="291">
        <v>0</v>
      </c>
      <c r="N45" s="294">
        <f t="shared" si="1"/>
        <v>0</v>
      </c>
      <c r="O45" s="291">
        <v>0</v>
      </c>
      <c r="P45" s="292">
        <f t="shared" si="2"/>
        <v>0</v>
      </c>
      <c r="Q45" s="306">
        <v>0</v>
      </c>
      <c r="R45" s="294">
        <f t="shared" si="3"/>
        <v>0</v>
      </c>
      <c r="S45" s="297">
        <f t="shared" si="6"/>
        <v>0</v>
      </c>
      <c r="U45" s="209">
        <v>53101004030000</v>
      </c>
      <c r="V45" s="206" t="s">
        <v>38</v>
      </c>
      <c r="W45" s="212">
        <v>0</v>
      </c>
      <c r="AG45" s="32"/>
    </row>
    <row r="46" spans="1:33" s="43" customFormat="1" ht="12.75" customHeight="1" x14ac:dyDescent="0.2">
      <c r="A46" s="700"/>
      <c r="B46" s="706"/>
      <c r="C46" s="115"/>
      <c r="D46" s="117"/>
      <c r="E46" s="118"/>
      <c r="F46" s="132" t="s">
        <v>122</v>
      </c>
      <c r="G46" s="173">
        <v>0</v>
      </c>
      <c r="H46" s="173">
        <v>0</v>
      </c>
      <c r="I46" s="191">
        <v>0</v>
      </c>
      <c r="J46" s="197">
        <f t="shared" si="8"/>
        <v>0</v>
      </c>
      <c r="K46" s="199">
        <f t="shared" si="0"/>
        <v>0</v>
      </c>
      <c r="L46" s="41"/>
      <c r="M46" s="291">
        <v>0</v>
      </c>
      <c r="N46" s="294">
        <f t="shared" si="1"/>
        <v>0</v>
      </c>
      <c r="O46" s="291">
        <v>0</v>
      </c>
      <c r="P46" s="292">
        <f t="shared" si="2"/>
        <v>0</v>
      </c>
      <c r="Q46" s="306">
        <v>0</v>
      </c>
      <c r="R46" s="294">
        <f t="shared" si="3"/>
        <v>0</v>
      </c>
      <c r="S46" s="297">
        <f t="shared" si="6"/>
        <v>0</v>
      </c>
      <c r="U46" s="208"/>
      <c r="V46" s="205" t="s">
        <v>42</v>
      </c>
      <c r="W46" s="211">
        <f>SUM(W47:W48)</f>
        <v>0</v>
      </c>
      <c r="AG46" s="32"/>
    </row>
    <row r="47" spans="1:33" s="43" customFormat="1" ht="12.75" customHeight="1" x14ac:dyDescent="0.2">
      <c r="A47" s="700"/>
      <c r="B47" s="706"/>
      <c r="C47" s="115"/>
      <c r="D47" s="117"/>
      <c r="E47" s="118"/>
      <c r="F47" s="132" t="s">
        <v>122</v>
      </c>
      <c r="G47" s="173">
        <v>0</v>
      </c>
      <c r="H47" s="173">
        <v>0</v>
      </c>
      <c r="I47" s="191">
        <v>0</v>
      </c>
      <c r="J47" s="197">
        <f t="shared" si="8"/>
        <v>0</v>
      </c>
      <c r="K47" s="199">
        <f t="shared" si="0"/>
        <v>0</v>
      </c>
      <c r="L47" s="41"/>
      <c r="M47" s="291">
        <v>0</v>
      </c>
      <c r="N47" s="294">
        <f t="shared" si="1"/>
        <v>0</v>
      </c>
      <c r="O47" s="291">
        <v>0</v>
      </c>
      <c r="P47" s="292">
        <f t="shared" si="2"/>
        <v>0</v>
      </c>
      <c r="Q47" s="306">
        <v>0</v>
      </c>
      <c r="R47" s="294">
        <f t="shared" si="3"/>
        <v>0</v>
      </c>
      <c r="S47" s="297">
        <f t="shared" si="6"/>
        <v>0</v>
      </c>
      <c r="U47" s="209">
        <v>53205080000000</v>
      </c>
      <c r="V47" s="206" t="s">
        <v>43</v>
      </c>
      <c r="W47" s="212">
        <v>0</v>
      </c>
      <c r="AG47" s="32"/>
    </row>
    <row r="48" spans="1:33" s="43" customFormat="1" ht="12.75" customHeight="1" x14ac:dyDescent="0.2">
      <c r="A48" s="700"/>
      <c r="B48" s="706"/>
      <c r="C48" s="115"/>
      <c r="D48" s="117"/>
      <c r="E48" s="118"/>
      <c r="F48" s="132" t="s">
        <v>122</v>
      </c>
      <c r="G48" s="173">
        <v>0</v>
      </c>
      <c r="H48" s="173">
        <v>0</v>
      </c>
      <c r="I48" s="191">
        <v>0</v>
      </c>
      <c r="J48" s="197">
        <f t="shared" si="8"/>
        <v>0</v>
      </c>
      <c r="K48" s="199">
        <f t="shared" si="0"/>
        <v>0</v>
      </c>
      <c r="L48" s="41"/>
      <c r="M48" s="291">
        <v>0</v>
      </c>
      <c r="N48" s="294">
        <f t="shared" si="1"/>
        <v>0</v>
      </c>
      <c r="O48" s="291">
        <v>0</v>
      </c>
      <c r="P48" s="292">
        <f t="shared" si="2"/>
        <v>0</v>
      </c>
      <c r="Q48" s="306">
        <v>0</v>
      </c>
      <c r="R48" s="294">
        <f t="shared" si="3"/>
        <v>0</v>
      </c>
      <c r="S48" s="297">
        <f t="shared" si="6"/>
        <v>0</v>
      </c>
      <c r="U48" s="209">
        <v>53205990000000</v>
      </c>
      <c r="V48" s="206" t="s">
        <v>44</v>
      </c>
      <c r="W48" s="212">
        <v>0</v>
      </c>
      <c r="AG48" s="32"/>
    </row>
    <row r="49" spans="1:33" s="43" customFormat="1" ht="12.75" customHeight="1" x14ac:dyDescent="0.2">
      <c r="A49" s="700"/>
      <c r="B49" s="707"/>
      <c r="C49" s="115"/>
      <c r="D49" s="117"/>
      <c r="E49" s="118"/>
      <c r="F49" s="132" t="s">
        <v>122</v>
      </c>
      <c r="G49" s="173">
        <v>0</v>
      </c>
      <c r="H49" s="173">
        <v>0</v>
      </c>
      <c r="I49" s="191">
        <v>0</v>
      </c>
      <c r="J49" s="197">
        <f t="shared" si="7"/>
        <v>0</v>
      </c>
      <c r="K49" s="199">
        <f t="shared" si="0"/>
        <v>0</v>
      </c>
      <c r="L49" s="41"/>
      <c r="M49" s="291">
        <v>0</v>
      </c>
      <c r="N49" s="294">
        <f t="shared" si="1"/>
        <v>0</v>
      </c>
      <c r="O49" s="291">
        <v>0</v>
      </c>
      <c r="P49" s="292">
        <f t="shared" si="2"/>
        <v>0</v>
      </c>
      <c r="Q49" s="306">
        <v>0</v>
      </c>
      <c r="R49" s="294">
        <f t="shared" si="3"/>
        <v>0</v>
      </c>
      <c r="S49" s="297">
        <f t="shared" si="6"/>
        <v>0</v>
      </c>
      <c r="U49" s="208"/>
      <c r="V49" s="205" t="s">
        <v>45</v>
      </c>
      <c r="W49" s="211">
        <f>SUM(W50:W59)</f>
        <v>0</v>
      </c>
      <c r="AG49" s="32"/>
    </row>
    <row r="50" spans="1:33" s="43" customFormat="1" ht="12.75" customHeight="1" x14ac:dyDescent="0.2">
      <c r="A50" s="700"/>
      <c r="B50" s="706"/>
      <c r="C50" s="115"/>
      <c r="D50" s="117"/>
      <c r="E50" s="118"/>
      <c r="F50" s="132" t="s">
        <v>122</v>
      </c>
      <c r="G50" s="173">
        <v>0</v>
      </c>
      <c r="H50" s="173">
        <v>0</v>
      </c>
      <c r="I50" s="191">
        <v>0</v>
      </c>
      <c r="J50" s="197">
        <f t="shared" ref="J50:J53" si="9">SUM(G50:I50)</f>
        <v>0</v>
      </c>
      <c r="K50" s="199">
        <f t="shared" si="0"/>
        <v>0</v>
      </c>
      <c r="L50" s="41"/>
      <c r="M50" s="291">
        <v>0</v>
      </c>
      <c r="N50" s="294">
        <f t="shared" si="1"/>
        <v>0</v>
      </c>
      <c r="O50" s="291">
        <v>0</v>
      </c>
      <c r="P50" s="292">
        <f t="shared" si="2"/>
        <v>0</v>
      </c>
      <c r="Q50" s="306">
        <v>0</v>
      </c>
      <c r="R50" s="294">
        <f t="shared" si="3"/>
        <v>0</v>
      </c>
      <c r="S50" s="297">
        <f t="shared" si="6"/>
        <v>0</v>
      </c>
      <c r="U50" s="209">
        <v>53203010200000</v>
      </c>
      <c r="V50" s="206" t="s">
        <v>46</v>
      </c>
      <c r="W50" s="212">
        <v>0</v>
      </c>
      <c r="AG50" s="32"/>
    </row>
    <row r="51" spans="1:33" s="43" customFormat="1" ht="12.75" customHeight="1" x14ac:dyDescent="0.2">
      <c r="A51" s="700"/>
      <c r="B51" s="706"/>
      <c r="C51" s="115"/>
      <c r="D51" s="117"/>
      <c r="E51" s="118"/>
      <c r="F51" s="132" t="s">
        <v>122</v>
      </c>
      <c r="G51" s="173">
        <v>0</v>
      </c>
      <c r="H51" s="173">
        <v>0</v>
      </c>
      <c r="I51" s="191">
        <v>0</v>
      </c>
      <c r="J51" s="197">
        <f t="shared" si="9"/>
        <v>0</v>
      </c>
      <c r="K51" s="199">
        <f t="shared" si="0"/>
        <v>0</v>
      </c>
      <c r="L51" s="41"/>
      <c r="M51" s="291">
        <v>0</v>
      </c>
      <c r="N51" s="294">
        <f t="shared" si="1"/>
        <v>0</v>
      </c>
      <c r="O51" s="291">
        <v>0</v>
      </c>
      <c r="P51" s="292">
        <f t="shared" si="2"/>
        <v>0</v>
      </c>
      <c r="Q51" s="306">
        <v>0</v>
      </c>
      <c r="R51" s="294">
        <f t="shared" si="3"/>
        <v>0</v>
      </c>
      <c r="S51" s="297">
        <f t="shared" si="6"/>
        <v>0</v>
      </c>
      <c r="U51" s="209">
        <v>53204010000000</v>
      </c>
      <c r="V51" s="206" t="s">
        <v>47</v>
      </c>
      <c r="W51" s="212">
        <v>0</v>
      </c>
      <c r="AG51" s="32"/>
    </row>
    <row r="52" spans="1:33" s="43" customFormat="1" ht="12.75" customHeight="1" x14ac:dyDescent="0.2">
      <c r="A52" s="700"/>
      <c r="B52" s="706"/>
      <c r="C52" s="115"/>
      <c r="D52" s="117"/>
      <c r="E52" s="118"/>
      <c r="F52" s="132" t="s">
        <v>122</v>
      </c>
      <c r="G52" s="173">
        <v>0</v>
      </c>
      <c r="H52" s="173">
        <v>0</v>
      </c>
      <c r="I52" s="191">
        <v>0</v>
      </c>
      <c r="J52" s="197">
        <f t="shared" si="9"/>
        <v>0</v>
      </c>
      <c r="K52" s="199">
        <f t="shared" si="0"/>
        <v>0</v>
      </c>
      <c r="L52" s="41"/>
      <c r="M52" s="291">
        <v>0</v>
      </c>
      <c r="N52" s="294">
        <f t="shared" si="1"/>
        <v>0</v>
      </c>
      <c r="O52" s="291">
        <v>0</v>
      </c>
      <c r="P52" s="292">
        <f t="shared" si="2"/>
        <v>0</v>
      </c>
      <c r="Q52" s="306">
        <v>0</v>
      </c>
      <c r="R52" s="294">
        <f t="shared" si="3"/>
        <v>0</v>
      </c>
      <c r="S52" s="297">
        <f t="shared" si="6"/>
        <v>0</v>
      </c>
      <c r="U52" s="209">
        <v>53204040200000</v>
      </c>
      <c r="V52" s="206" t="s">
        <v>48</v>
      </c>
      <c r="W52" s="212">
        <v>0</v>
      </c>
      <c r="AG52" s="32"/>
    </row>
    <row r="53" spans="1:33" s="43" customFormat="1" ht="12.75" customHeight="1" x14ac:dyDescent="0.2">
      <c r="A53" s="700"/>
      <c r="B53" s="706"/>
      <c r="C53" s="115"/>
      <c r="D53" s="117"/>
      <c r="E53" s="118"/>
      <c r="F53" s="132" t="s">
        <v>122</v>
      </c>
      <c r="G53" s="173">
        <v>0</v>
      </c>
      <c r="H53" s="173">
        <v>0</v>
      </c>
      <c r="I53" s="191">
        <v>0</v>
      </c>
      <c r="J53" s="197">
        <f t="shared" si="9"/>
        <v>0</v>
      </c>
      <c r="K53" s="199">
        <f t="shared" si="0"/>
        <v>0</v>
      </c>
      <c r="L53" s="41"/>
      <c r="M53" s="291">
        <v>0</v>
      </c>
      <c r="N53" s="294">
        <f t="shared" si="1"/>
        <v>0</v>
      </c>
      <c r="O53" s="291">
        <v>0</v>
      </c>
      <c r="P53" s="292">
        <f t="shared" si="2"/>
        <v>0</v>
      </c>
      <c r="Q53" s="306">
        <v>0</v>
      </c>
      <c r="R53" s="294">
        <f t="shared" si="3"/>
        <v>0</v>
      </c>
      <c r="S53" s="297">
        <f t="shared" si="6"/>
        <v>0</v>
      </c>
      <c r="U53" s="209">
        <v>53204060000000</v>
      </c>
      <c r="V53" s="206" t="s">
        <v>49</v>
      </c>
      <c r="W53" s="212">
        <v>0</v>
      </c>
      <c r="AG53" s="32"/>
    </row>
    <row r="54" spans="1:33" s="43" customFormat="1" ht="12.75" customHeight="1" x14ac:dyDescent="0.2">
      <c r="A54" s="700"/>
      <c r="B54" s="707"/>
      <c r="C54" s="115"/>
      <c r="D54" s="117"/>
      <c r="E54" s="118"/>
      <c r="F54" s="132" t="s">
        <v>122</v>
      </c>
      <c r="G54" s="173">
        <v>0</v>
      </c>
      <c r="H54" s="173">
        <v>0</v>
      </c>
      <c r="I54" s="191">
        <v>0</v>
      </c>
      <c r="J54" s="197">
        <f t="shared" si="7"/>
        <v>0</v>
      </c>
      <c r="K54" s="199">
        <f t="shared" si="0"/>
        <v>0</v>
      </c>
      <c r="L54" s="41"/>
      <c r="M54" s="291">
        <v>0</v>
      </c>
      <c r="N54" s="294">
        <f t="shared" si="1"/>
        <v>0</v>
      </c>
      <c r="O54" s="291">
        <v>0</v>
      </c>
      <c r="P54" s="292">
        <f t="shared" si="2"/>
        <v>0</v>
      </c>
      <c r="Q54" s="306">
        <v>0</v>
      </c>
      <c r="R54" s="294">
        <f t="shared" si="3"/>
        <v>0</v>
      </c>
      <c r="S54" s="297">
        <f t="shared" si="6"/>
        <v>0</v>
      </c>
      <c r="U54" s="209">
        <v>53204070000000</v>
      </c>
      <c r="V54" s="206" t="s">
        <v>50</v>
      </c>
      <c r="W54" s="212">
        <v>0</v>
      </c>
      <c r="AG54" s="32"/>
    </row>
    <row r="55" spans="1:33" s="43" customFormat="1" ht="12.75" customHeight="1" x14ac:dyDescent="0.2">
      <c r="A55" s="700"/>
      <c r="B55" s="707"/>
      <c r="C55" s="115"/>
      <c r="D55" s="117"/>
      <c r="E55" s="118"/>
      <c r="F55" s="132" t="s">
        <v>122</v>
      </c>
      <c r="G55" s="173">
        <v>0</v>
      </c>
      <c r="H55" s="173">
        <v>0</v>
      </c>
      <c r="I55" s="191">
        <v>0</v>
      </c>
      <c r="J55" s="197">
        <f t="shared" si="7"/>
        <v>0</v>
      </c>
      <c r="K55" s="199">
        <f t="shared" si="0"/>
        <v>0</v>
      </c>
      <c r="L55" s="41"/>
      <c r="M55" s="291">
        <v>0</v>
      </c>
      <c r="N55" s="294">
        <f t="shared" si="1"/>
        <v>0</v>
      </c>
      <c r="O55" s="291">
        <v>0</v>
      </c>
      <c r="P55" s="292">
        <f t="shared" si="2"/>
        <v>0</v>
      </c>
      <c r="Q55" s="306">
        <v>0</v>
      </c>
      <c r="R55" s="294">
        <f t="shared" si="3"/>
        <v>0</v>
      </c>
      <c r="S55" s="297">
        <f t="shared" si="6"/>
        <v>0</v>
      </c>
      <c r="U55" s="209">
        <v>53204080000000</v>
      </c>
      <c r="V55" s="206" t="s">
        <v>51</v>
      </c>
      <c r="W55" s="212">
        <v>0</v>
      </c>
      <c r="AG55" s="32"/>
    </row>
    <row r="56" spans="1:33" s="43" customFormat="1" ht="12.75" customHeight="1" x14ac:dyDescent="0.2">
      <c r="A56" s="700"/>
      <c r="B56" s="707"/>
      <c r="C56" s="115"/>
      <c r="D56" s="117"/>
      <c r="E56" s="118"/>
      <c r="F56" s="132" t="s">
        <v>122</v>
      </c>
      <c r="G56" s="173">
        <v>0</v>
      </c>
      <c r="H56" s="173">
        <v>0</v>
      </c>
      <c r="I56" s="191">
        <v>0</v>
      </c>
      <c r="J56" s="197">
        <f t="shared" si="7"/>
        <v>0</v>
      </c>
      <c r="K56" s="199">
        <f t="shared" si="0"/>
        <v>0</v>
      </c>
      <c r="L56" s="41"/>
      <c r="M56" s="291">
        <v>0</v>
      </c>
      <c r="N56" s="294">
        <f t="shared" si="1"/>
        <v>0</v>
      </c>
      <c r="O56" s="291">
        <v>0</v>
      </c>
      <c r="P56" s="292">
        <f t="shared" si="2"/>
        <v>0</v>
      </c>
      <c r="Q56" s="306">
        <v>0</v>
      </c>
      <c r="R56" s="294">
        <f t="shared" si="3"/>
        <v>0</v>
      </c>
      <c r="S56" s="297">
        <f t="shared" si="6"/>
        <v>0</v>
      </c>
      <c r="U56" s="209">
        <v>53214010000000</v>
      </c>
      <c r="V56" s="206" t="s">
        <v>52</v>
      </c>
      <c r="W56" s="212">
        <v>0</v>
      </c>
      <c r="AG56" s="32"/>
    </row>
    <row r="57" spans="1:33" s="43" customFormat="1" ht="12.75" customHeight="1" x14ac:dyDescent="0.2">
      <c r="A57" s="700"/>
      <c r="B57" s="707"/>
      <c r="C57" s="115"/>
      <c r="D57" s="117"/>
      <c r="E57" s="118"/>
      <c r="F57" s="132" t="s">
        <v>122</v>
      </c>
      <c r="G57" s="173">
        <v>0</v>
      </c>
      <c r="H57" s="173">
        <v>0</v>
      </c>
      <c r="I57" s="191">
        <v>0</v>
      </c>
      <c r="J57" s="197">
        <f t="shared" si="7"/>
        <v>0</v>
      </c>
      <c r="K57" s="199">
        <f t="shared" si="0"/>
        <v>0</v>
      </c>
      <c r="L57" s="41"/>
      <c r="M57" s="291">
        <v>0</v>
      </c>
      <c r="N57" s="294">
        <f t="shared" si="1"/>
        <v>0</v>
      </c>
      <c r="O57" s="291">
        <v>0</v>
      </c>
      <c r="P57" s="292">
        <f t="shared" si="2"/>
        <v>0</v>
      </c>
      <c r="Q57" s="306">
        <v>0</v>
      </c>
      <c r="R57" s="294">
        <f t="shared" si="3"/>
        <v>0</v>
      </c>
      <c r="S57" s="297">
        <f t="shared" si="6"/>
        <v>0</v>
      </c>
      <c r="U57" s="209">
        <v>53214040000000</v>
      </c>
      <c r="V57" s="206" t="s">
        <v>139</v>
      </c>
      <c r="W57" s="212">
        <v>0</v>
      </c>
      <c r="AG57" s="32"/>
    </row>
    <row r="58" spans="1:33" s="43" customFormat="1" ht="12.75" customHeight="1" x14ac:dyDescent="0.2">
      <c r="A58" s="700"/>
      <c r="B58" s="707"/>
      <c r="C58" s="115"/>
      <c r="D58" s="117"/>
      <c r="E58" s="118"/>
      <c r="F58" s="132" t="s">
        <v>122</v>
      </c>
      <c r="G58" s="173">
        <v>0</v>
      </c>
      <c r="H58" s="173">
        <v>0</v>
      </c>
      <c r="I58" s="191">
        <v>0</v>
      </c>
      <c r="J58" s="197">
        <f t="shared" si="7"/>
        <v>0</v>
      </c>
      <c r="K58" s="199">
        <f t="shared" si="0"/>
        <v>0</v>
      </c>
      <c r="L58" s="41"/>
      <c r="M58" s="291">
        <v>0</v>
      </c>
      <c r="N58" s="294">
        <f t="shared" si="1"/>
        <v>0</v>
      </c>
      <c r="O58" s="291">
        <v>0</v>
      </c>
      <c r="P58" s="292">
        <f t="shared" si="2"/>
        <v>0</v>
      </c>
      <c r="Q58" s="306">
        <v>0</v>
      </c>
      <c r="R58" s="294">
        <f t="shared" si="3"/>
        <v>0</v>
      </c>
      <c r="S58" s="297">
        <f t="shared" si="6"/>
        <v>0</v>
      </c>
      <c r="U58" s="209">
        <v>55201010100004</v>
      </c>
      <c r="V58" s="206" t="s">
        <v>53</v>
      </c>
      <c r="W58" s="212">
        <v>0</v>
      </c>
      <c r="AG58" s="32"/>
    </row>
    <row r="59" spans="1:33" s="43" customFormat="1" ht="12.75" customHeight="1" x14ac:dyDescent="0.2">
      <c r="A59" s="700"/>
      <c r="B59" s="707"/>
      <c r="C59" s="115"/>
      <c r="D59" s="117"/>
      <c r="E59" s="118"/>
      <c r="F59" s="132" t="s">
        <v>122</v>
      </c>
      <c r="G59" s="173">
        <v>0</v>
      </c>
      <c r="H59" s="173">
        <v>0</v>
      </c>
      <c r="I59" s="191">
        <v>0</v>
      </c>
      <c r="J59" s="197">
        <f t="shared" si="7"/>
        <v>0</v>
      </c>
      <c r="K59" s="199">
        <f t="shared" si="0"/>
        <v>0</v>
      </c>
      <c r="L59" s="41"/>
      <c r="M59" s="291">
        <v>0</v>
      </c>
      <c r="N59" s="294">
        <f t="shared" si="1"/>
        <v>0</v>
      </c>
      <c r="O59" s="291">
        <v>0</v>
      </c>
      <c r="P59" s="292">
        <f t="shared" si="2"/>
        <v>0</v>
      </c>
      <c r="Q59" s="306">
        <v>0</v>
      </c>
      <c r="R59" s="294">
        <f t="shared" si="3"/>
        <v>0</v>
      </c>
      <c r="S59" s="297">
        <f t="shared" si="6"/>
        <v>0</v>
      </c>
      <c r="U59" s="209">
        <v>55201010100005</v>
      </c>
      <c r="V59" s="206" t="s">
        <v>54</v>
      </c>
      <c r="W59" s="212">
        <v>0</v>
      </c>
      <c r="AG59" s="32"/>
    </row>
    <row r="60" spans="1:33" s="43" customFormat="1" ht="12.75" customHeight="1" x14ac:dyDescent="0.2">
      <c r="A60" s="700"/>
      <c r="B60" s="707"/>
      <c r="C60" s="115"/>
      <c r="D60" s="117"/>
      <c r="E60" s="118"/>
      <c r="F60" s="132" t="s">
        <v>122</v>
      </c>
      <c r="G60" s="173">
        <v>0</v>
      </c>
      <c r="H60" s="173">
        <v>0</v>
      </c>
      <c r="I60" s="191">
        <v>0</v>
      </c>
      <c r="J60" s="197">
        <f t="shared" si="7"/>
        <v>0</v>
      </c>
      <c r="K60" s="199">
        <f t="shared" si="0"/>
        <v>0</v>
      </c>
      <c r="L60" s="41"/>
      <c r="M60" s="291">
        <v>0</v>
      </c>
      <c r="N60" s="294">
        <f t="shared" si="1"/>
        <v>0</v>
      </c>
      <c r="O60" s="291">
        <v>0</v>
      </c>
      <c r="P60" s="292">
        <f t="shared" si="2"/>
        <v>0</v>
      </c>
      <c r="Q60" s="306">
        <v>0</v>
      </c>
      <c r="R60" s="294">
        <f t="shared" si="3"/>
        <v>0</v>
      </c>
      <c r="S60" s="297">
        <f t="shared" si="6"/>
        <v>0</v>
      </c>
      <c r="U60" s="208"/>
      <c r="V60" s="205" t="s">
        <v>55</v>
      </c>
      <c r="W60" s="211">
        <f>SUM(W61:W69)</f>
        <v>0</v>
      </c>
      <c r="AG60" s="32"/>
    </row>
    <row r="61" spans="1:33" s="43" customFormat="1" ht="12.75" customHeight="1" thickBot="1" x14ac:dyDescent="0.25">
      <c r="A61" s="701"/>
      <c r="B61" s="708"/>
      <c r="C61" s="201"/>
      <c r="D61" s="174"/>
      <c r="E61" s="175"/>
      <c r="F61" s="176" t="s">
        <v>122</v>
      </c>
      <c r="G61" s="177">
        <v>0</v>
      </c>
      <c r="H61" s="177">
        <v>0</v>
      </c>
      <c r="I61" s="192">
        <v>0</v>
      </c>
      <c r="J61" s="195">
        <f t="shared" si="7"/>
        <v>0</v>
      </c>
      <c r="K61" s="184">
        <f t="shared" si="0"/>
        <v>0</v>
      </c>
      <c r="L61" s="41"/>
      <c r="M61" s="298">
        <v>0</v>
      </c>
      <c r="N61" s="295">
        <f t="shared" si="1"/>
        <v>0</v>
      </c>
      <c r="O61" s="298">
        <v>0</v>
      </c>
      <c r="P61" s="309">
        <f t="shared" si="2"/>
        <v>0</v>
      </c>
      <c r="Q61" s="307">
        <v>0</v>
      </c>
      <c r="R61" s="295">
        <f t="shared" si="3"/>
        <v>0</v>
      </c>
      <c r="S61" s="299">
        <f t="shared" si="6"/>
        <v>0</v>
      </c>
      <c r="U61" s="209">
        <v>53207010000000</v>
      </c>
      <c r="V61" s="206" t="s">
        <v>56</v>
      </c>
      <c r="W61" s="212">
        <v>0</v>
      </c>
      <c r="AG61" s="32"/>
    </row>
    <row r="62" spans="1:33" s="43" customFormat="1" ht="12.75" customHeight="1" thickBot="1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441">
        <f>SUM(K15:K61)</f>
        <v>1973906</v>
      </c>
      <c r="L62" s="32"/>
      <c r="M62" s="442">
        <f>+N62/$K$62</f>
        <v>0.3</v>
      </c>
      <c r="N62" s="443">
        <f>SUM(N15:N61)</f>
        <v>592171.79999999993</v>
      </c>
      <c r="O62" s="442">
        <f>+P62/$K$62</f>
        <v>0.25</v>
      </c>
      <c r="P62" s="443">
        <f>SUM(P15:P61)</f>
        <v>493476.5</v>
      </c>
      <c r="Q62" s="442">
        <f>+R62/$K$62</f>
        <v>0.45</v>
      </c>
      <c r="R62" s="443">
        <f>SUM(R15:R61)</f>
        <v>888257.70000000007</v>
      </c>
      <c r="S62" s="32"/>
      <c r="U62" s="209">
        <v>53207020000000</v>
      </c>
      <c r="V62" s="206" t="s">
        <v>57</v>
      </c>
      <c r="W62" s="212">
        <v>0</v>
      </c>
      <c r="AG62" s="32"/>
    </row>
    <row r="63" spans="1:33" s="43" customFormat="1" ht="12.75" customHeight="1" x14ac:dyDescent="0.2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106">
        <v>1</v>
      </c>
      <c r="L63" s="32"/>
      <c r="M63" s="32"/>
      <c r="O63" s="32"/>
      <c r="P63" s="32"/>
      <c r="Q63" s="32"/>
      <c r="R63" s="32"/>
      <c r="S63" s="32"/>
      <c r="U63" s="209">
        <v>53208020000000</v>
      </c>
      <c r="V63" s="206" t="s">
        <v>58</v>
      </c>
      <c r="W63" s="212">
        <v>0</v>
      </c>
      <c r="AG63" s="32"/>
    </row>
    <row r="64" spans="1:33" s="43" customFormat="1" ht="12.75" customHeight="1" thickBot="1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U64" s="209">
        <v>53208990000000</v>
      </c>
      <c r="V64" s="206" t="s">
        <v>59</v>
      </c>
      <c r="W64" s="212">
        <v>0</v>
      </c>
      <c r="AG64" s="32"/>
    </row>
    <row r="65" spans="1:33" s="43" customFormat="1" ht="12.75" customHeight="1" x14ac:dyDescent="0.2">
      <c r="A65" s="668" t="s">
        <v>163</v>
      </c>
      <c r="B65" s="671" t="s">
        <v>125</v>
      </c>
      <c r="C65" s="444"/>
      <c r="D65" s="339"/>
      <c r="E65" s="445"/>
      <c r="F65" s="180" t="s">
        <v>124</v>
      </c>
      <c r="G65" s="340">
        <v>256987</v>
      </c>
      <c r="H65" s="340">
        <v>0</v>
      </c>
      <c r="I65" s="190">
        <v>0</v>
      </c>
      <c r="J65" s="446">
        <f t="shared" ref="J65:J69" si="10">SUM(G65:I65)</f>
        <v>256987</v>
      </c>
      <c r="K65" s="447">
        <f t="shared" ref="K65:K69" si="11">+J65*(1+$K$11)</f>
        <v>265724.55800000002</v>
      </c>
      <c r="L65" s="41"/>
      <c r="M65" s="32"/>
      <c r="N65" s="32"/>
      <c r="O65" s="32"/>
      <c r="P65" s="32"/>
      <c r="Q65" s="32"/>
      <c r="R65" s="32"/>
      <c r="S65" s="32"/>
      <c r="U65" s="209">
        <v>53209010000000</v>
      </c>
      <c r="V65" s="206" t="s">
        <v>60</v>
      </c>
      <c r="W65" s="212">
        <v>0</v>
      </c>
      <c r="AG65" s="32"/>
    </row>
    <row r="66" spans="1:33" s="43" customFormat="1" ht="12.75" customHeight="1" x14ac:dyDescent="0.2">
      <c r="A66" s="669"/>
      <c r="B66" s="672"/>
      <c r="C66" s="116"/>
      <c r="D66" s="448"/>
      <c r="E66" s="449"/>
      <c r="F66" s="450" t="s">
        <v>124</v>
      </c>
      <c r="G66" s="290">
        <v>0</v>
      </c>
      <c r="H66" s="290">
        <v>0</v>
      </c>
      <c r="I66" s="451">
        <v>0</v>
      </c>
      <c r="J66" s="452">
        <f t="shared" si="10"/>
        <v>0</v>
      </c>
      <c r="K66" s="453">
        <f t="shared" si="11"/>
        <v>0</v>
      </c>
      <c r="L66" s="41"/>
      <c r="M66" s="32"/>
      <c r="N66" s="32"/>
      <c r="O66" s="32"/>
      <c r="P66" s="32"/>
      <c r="Q66" s="32"/>
      <c r="R66" s="32"/>
      <c r="S66" s="32"/>
      <c r="U66" s="209">
        <v>53209040000000</v>
      </c>
      <c r="V66" s="206" t="s">
        <v>61</v>
      </c>
      <c r="W66" s="212">
        <v>0</v>
      </c>
      <c r="AG66" s="32"/>
    </row>
    <row r="67" spans="1:33" x14ac:dyDescent="0.2">
      <c r="A67" s="669"/>
      <c r="B67" s="672"/>
      <c r="C67" s="116"/>
      <c r="D67" s="448"/>
      <c r="E67" s="449"/>
      <c r="F67" s="450" t="s">
        <v>124</v>
      </c>
      <c r="G67" s="290">
        <v>0</v>
      </c>
      <c r="H67" s="290">
        <v>0</v>
      </c>
      <c r="I67" s="451">
        <v>0</v>
      </c>
      <c r="J67" s="452">
        <f t="shared" si="10"/>
        <v>0</v>
      </c>
      <c r="K67" s="453">
        <f t="shared" si="11"/>
        <v>0</v>
      </c>
      <c r="L67" s="41"/>
      <c r="U67" s="209">
        <v>53209050000000</v>
      </c>
      <c r="V67" s="206" t="s">
        <v>62</v>
      </c>
      <c r="W67" s="212">
        <v>0</v>
      </c>
    </row>
    <row r="68" spans="1:33" x14ac:dyDescent="0.2">
      <c r="A68" s="669"/>
      <c r="B68" s="672"/>
      <c r="C68" s="454"/>
      <c r="D68" s="338"/>
      <c r="E68" s="455"/>
      <c r="F68" s="456" t="s">
        <v>124</v>
      </c>
      <c r="G68" s="290">
        <v>0</v>
      </c>
      <c r="H68" s="290">
        <v>0</v>
      </c>
      <c r="I68" s="451">
        <v>0</v>
      </c>
      <c r="J68" s="452">
        <f t="shared" si="10"/>
        <v>0</v>
      </c>
      <c r="K68" s="453">
        <f t="shared" si="11"/>
        <v>0</v>
      </c>
      <c r="L68" s="41"/>
      <c r="U68" s="209">
        <v>53209990000000</v>
      </c>
      <c r="V68" s="206" t="s">
        <v>63</v>
      </c>
      <c r="W68" s="212">
        <v>0</v>
      </c>
    </row>
    <row r="69" spans="1:33" ht="13.5" thickBot="1" x14ac:dyDescent="0.25">
      <c r="A69" s="670"/>
      <c r="B69" s="673"/>
      <c r="C69" s="365"/>
      <c r="D69" s="341"/>
      <c r="E69" s="457"/>
      <c r="F69" s="458" t="s">
        <v>124</v>
      </c>
      <c r="G69" s="342">
        <v>0</v>
      </c>
      <c r="H69" s="342">
        <v>0</v>
      </c>
      <c r="I69" s="459">
        <v>0</v>
      </c>
      <c r="J69" s="460">
        <f t="shared" si="10"/>
        <v>0</v>
      </c>
      <c r="K69" s="461">
        <f t="shared" si="11"/>
        <v>0</v>
      </c>
      <c r="L69" s="41"/>
      <c r="U69" s="209">
        <v>53210020100000</v>
      </c>
      <c r="V69" s="206" t="s">
        <v>64</v>
      </c>
      <c r="W69" s="212">
        <v>0</v>
      </c>
    </row>
    <row r="70" spans="1:33" ht="16.5" thickBot="1" x14ac:dyDescent="0.25">
      <c r="C70" s="30"/>
      <c r="D70" s="30"/>
      <c r="E70" s="45"/>
      <c r="F70" s="45"/>
      <c r="G70" s="45"/>
      <c r="H70" s="45"/>
      <c r="I70" s="45"/>
      <c r="K70" s="441">
        <f>SUM(K65:K69)</f>
        <v>265724.55800000002</v>
      </c>
      <c r="L70" s="41"/>
      <c r="U70" s="208"/>
      <c r="V70" s="205" t="s">
        <v>65</v>
      </c>
      <c r="W70" s="211">
        <f>SUM(W71:W77)</f>
        <v>0</v>
      </c>
    </row>
    <row r="71" spans="1:33" x14ac:dyDescent="0.2">
      <c r="K71" s="106">
        <v>1</v>
      </c>
      <c r="L71" s="41"/>
      <c r="M71" s="46"/>
      <c r="O71" s="46"/>
      <c r="Q71" s="46"/>
      <c r="U71" s="209">
        <v>53206030000000</v>
      </c>
      <c r="V71" s="206" t="s">
        <v>101</v>
      </c>
      <c r="W71" s="212">
        <v>0</v>
      </c>
    </row>
    <row r="72" spans="1:33" ht="15.75" customHeight="1" x14ac:dyDescent="0.2">
      <c r="H72" s="203"/>
      <c r="U72" s="209">
        <v>53206040000000</v>
      </c>
      <c r="V72" s="206" t="s">
        <v>102</v>
      </c>
      <c r="W72" s="212">
        <v>0</v>
      </c>
    </row>
    <row r="73" spans="1:33" x14ac:dyDescent="0.2">
      <c r="U73" s="209">
        <v>53206060000000</v>
      </c>
      <c r="V73" s="206" t="s">
        <v>103</v>
      </c>
      <c r="W73" s="212">
        <v>0</v>
      </c>
    </row>
    <row r="74" spans="1:33" x14ac:dyDescent="0.2">
      <c r="U74" s="209">
        <v>53206070000000</v>
      </c>
      <c r="V74" s="206" t="s">
        <v>104</v>
      </c>
      <c r="W74" s="212">
        <v>0</v>
      </c>
    </row>
    <row r="75" spans="1:33" x14ac:dyDescent="0.2">
      <c r="U75" s="209">
        <v>53206990000000</v>
      </c>
      <c r="V75" s="206" t="s">
        <v>105</v>
      </c>
      <c r="W75" s="212">
        <v>0</v>
      </c>
    </row>
    <row r="76" spans="1:33" x14ac:dyDescent="0.2">
      <c r="U76" s="209">
        <v>53208030000000</v>
      </c>
      <c r="V76" s="206" t="s">
        <v>106</v>
      </c>
      <c r="W76" s="212">
        <v>0</v>
      </c>
    </row>
    <row r="77" spans="1:33" x14ac:dyDescent="0.2">
      <c r="U77" s="209">
        <v>53212060000000</v>
      </c>
      <c r="V77" s="206" t="s">
        <v>99</v>
      </c>
      <c r="W77" s="212">
        <v>0</v>
      </c>
    </row>
    <row r="78" spans="1:33" x14ac:dyDescent="0.2">
      <c r="U78" s="208"/>
      <c r="V78" s="205" t="s">
        <v>66</v>
      </c>
      <c r="W78" s="211">
        <f>SUM(W79:W79)</f>
        <v>0</v>
      </c>
    </row>
    <row r="79" spans="1:33" x14ac:dyDescent="0.2">
      <c r="U79" s="209">
        <v>53204999000000</v>
      </c>
      <c r="V79" s="206" t="s">
        <v>98</v>
      </c>
      <c r="W79" s="212">
        <v>0</v>
      </c>
    </row>
    <row r="80" spans="1:33" ht="15.75" customHeight="1" x14ac:dyDescent="0.2">
      <c r="U80" s="213"/>
      <c r="V80" s="214" t="s">
        <v>170</v>
      </c>
      <c r="W80" s="215">
        <f>+W40+W15</f>
        <v>5000000</v>
      </c>
    </row>
    <row r="94" spans="11:12" x14ac:dyDescent="0.2">
      <c r="L94" s="217"/>
    </row>
    <row r="96" spans="11:12" x14ac:dyDescent="0.2">
      <c r="K96" s="288"/>
    </row>
    <row r="98" spans="11:11" x14ac:dyDescent="0.2">
      <c r="K98" s="218"/>
    </row>
  </sheetData>
  <sheetProtection password="9C6E" sheet="1" objects="1" scenarios="1"/>
  <mergeCells count="43">
    <mergeCell ref="AN15:AO15"/>
    <mergeCell ref="AP14:AQ14"/>
    <mergeCell ref="AP15:AQ15"/>
    <mergeCell ref="AR14:AS14"/>
    <mergeCell ref="AR15:AS15"/>
    <mergeCell ref="S13:S14"/>
    <mergeCell ref="AN9:AS10"/>
    <mergeCell ref="M9:S10"/>
    <mergeCell ref="AG9:AL10"/>
    <mergeCell ref="Z9:AE10"/>
    <mergeCell ref="W13:W14"/>
    <mergeCell ref="AI13:AJ13"/>
    <mergeCell ref="AK13:AL13"/>
    <mergeCell ref="AN14:AO14"/>
    <mergeCell ref="Z13:AA13"/>
    <mergeCell ref="AB13:AC13"/>
    <mergeCell ref="AD13:AE13"/>
    <mergeCell ref="AR13:AS13"/>
    <mergeCell ref="AP13:AQ13"/>
    <mergeCell ref="AN13:AO13"/>
    <mergeCell ref="AG13:AH13"/>
    <mergeCell ref="G13:J13"/>
    <mergeCell ref="A15:A61"/>
    <mergeCell ref="B15:B24"/>
    <mergeCell ref="B25:B34"/>
    <mergeCell ref="B35:B39"/>
    <mergeCell ref="B40:B61"/>
    <mergeCell ref="M12:R12"/>
    <mergeCell ref="A65:A69"/>
    <mergeCell ref="B65:B69"/>
    <mergeCell ref="A9:H9"/>
    <mergeCell ref="U9:W10"/>
    <mergeCell ref="U13:U14"/>
    <mergeCell ref="V13:V14"/>
    <mergeCell ref="K13:K14"/>
    <mergeCell ref="M13:N13"/>
    <mergeCell ref="O13:P13"/>
    <mergeCell ref="Q13:R13"/>
    <mergeCell ref="A13:B14"/>
    <mergeCell ref="C13:C14"/>
    <mergeCell ref="D13:D14"/>
    <mergeCell ref="E13:E14"/>
    <mergeCell ref="F13:F14"/>
  </mergeCells>
  <conditionalFormatting sqref="S15:S61">
    <cfRule type="cellIs" dxfId="1" priority="1" operator="lessThan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IK14"/>
  <sheetViews>
    <sheetView showGridLines="0" zoomScale="90" zoomScaleNormal="90" workbookViewId="0">
      <selection activeCell="E31" sqref="E31"/>
    </sheetView>
  </sheetViews>
  <sheetFormatPr baseColWidth="10" defaultColWidth="11.42578125" defaultRowHeight="12.75" x14ac:dyDescent="0.2"/>
  <cols>
    <col min="1" max="1" width="42.140625" style="4" bestFit="1" customWidth="1"/>
    <col min="2" max="2" width="33" style="4" bestFit="1" customWidth="1"/>
    <col min="3" max="3" width="14.140625" style="26" customWidth="1"/>
    <col min="4" max="4" width="14.140625" style="26" bestFit="1" customWidth="1"/>
    <col min="5" max="17" width="14.140625" style="26" customWidth="1"/>
    <col min="18" max="18" width="13.28515625" style="4" customWidth="1"/>
    <col min="19" max="19" width="14.140625" style="4" bestFit="1" customWidth="1"/>
    <col min="20" max="20" width="14.140625" style="4" customWidth="1"/>
    <col min="21" max="21" width="12.28515625" style="4" customWidth="1"/>
    <col min="22" max="16384" width="11.42578125" style="4"/>
  </cols>
  <sheetData>
    <row r="1" spans="1:245" s="6" customFormat="1" x14ac:dyDescent="0.2">
      <c r="B1" s="5"/>
      <c r="C1" s="7"/>
      <c r="D1" s="7"/>
      <c r="E1" s="7"/>
      <c r="F1" s="7"/>
      <c r="G1" s="50" t="s">
        <v>238</v>
      </c>
      <c r="H1" s="7"/>
      <c r="I1" s="7"/>
      <c r="J1" s="7"/>
      <c r="K1" s="7"/>
      <c r="L1" s="7"/>
      <c r="M1" s="7"/>
      <c r="N1" s="7"/>
      <c r="O1" s="7"/>
      <c r="P1" s="7"/>
      <c r="Q1" s="7"/>
      <c r="IJ1" s="4"/>
      <c r="IK1" s="4"/>
    </row>
    <row r="2" spans="1:245" s="6" customFormat="1" x14ac:dyDescent="0.2">
      <c r="B2" s="8"/>
      <c r="C2" s="7"/>
      <c r="D2" s="7"/>
      <c r="E2" s="7"/>
      <c r="F2" s="7"/>
      <c r="G2" s="50" t="s">
        <v>230</v>
      </c>
      <c r="H2" s="7"/>
      <c r="I2" s="7"/>
      <c r="J2" s="7"/>
      <c r="K2" s="7"/>
      <c r="L2" s="7"/>
      <c r="M2" s="7"/>
      <c r="N2" s="7"/>
      <c r="O2" s="7"/>
      <c r="P2" s="7"/>
      <c r="Q2" s="7"/>
      <c r="IJ2" s="4"/>
      <c r="IK2" s="4"/>
    </row>
    <row r="3" spans="1:245" s="6" customFormat="1" x14ac:dyDescent="0.2">
      <c r="B3" s="4"/>
      <c r="IJ3" s="4"/>
      <c r="IK3" s="4"/>
    </row>
    <row r="4" spans="1:245" s="6" customFormat="1" ht="17.25" customHeight="1" x14ac:dyDescent="0.2">
      <c r="B4" s="26"/>
      <c r="C4" s="164"/>
      <c r="F4" s="164" t="s">
        <v>0</v>
      </c>
      <c r="G4" s="728" t="str">
        <f>+'B) Reajuste Tarifas y Ocupación'!F5</f>
        <v>(DEPTO./DELEG.)</v>
      </c>
      <c r="H4" s="729"/>
      <c r="I4" s="164"/>
      <c r="J4" s="164"/>
      <c r="K4" s="164"/>
      <c r="L4" s="164"/>
      <c r="M4" s="164"/>
      <c r="N4" s="164"/>
      <c r="O4" s="164"/>
      <c r="P4" s="164"/>
      <c r="Q4" s="164"/>
      <c r="IA4" s="4"/>
      <c r="IB4" s="4"/>
      <c r="IC4" s="4"/>
      <c r="ID4" s="4"/>
      <c r="IE4" s="4"/>
      <c r="IF4" s="4"/>
    </row>
    <row r="5" spans="1:245" s="6" customFormat="1" x14ac:dyDescent="0.2">
      <c r="B5" s="26"/>
      <c r="C5" s="164"/>
      <c r="F5" s="164"/>
      <c r="G5" s="167"/>
      <c r="H5" s="167"/>
      <c r="I5" s="164"/>
      <c r="J5" s="164"/>
      <c r="K5" s="164"/>
      <c r="L5" s="164"/>
      <c r="M5" s="164"/>
      <c r="N5" s="164"/>
      <c r="O5" s="164"/>
      <c r="P5" s="164"/>
      <c r="Q5" s="164"/>
      <c r="IA5" s="4"/>
      <c r="IB5" s="4"/>
      <c r="IC5" s="4"/>
      <c r="ID5" s="4"/>
      <c r="IE5" s="4"/>
      <c r="IF5" s="4"/>
    </row>
    <row r="6" spans="1:245" s="6" customFormat="1" ht="15.75" x14ac:dyDescent="0.2">
      <c r="A6" s="737" t="s">
        <v>188</v>
      </c>
      <c r="B6" s="737"/>
      <c r="C6" s="737"/>
      <c r="D6" s="737"/>
      <c r="E6" s="166"/>
      <c r="F6" s="164"/>
      <c r="G6" s="167"/>
      <c r="H6" s="167"/>
      <c r="I6" s="164"/>
      <c r="J6" s="164"/>
      <c r="K6" s="164"/>
      <c r="L6" s="164"/>
      <c r="M6" s="164"/>
      <c r="N6" s="164"/>
      <c r="O6" s="164"/>
      <c r="P6" s="164"/>
      <c r="Q6" s="164"/>
      <c r="IA6" s="4"/>
      <c r="IB6" s="4"/>
      <c r="IC6" s="4"/>
      <c r="ID6" s="4"/>
      <c r="IE6" s="4"/>
      <c r="IF6" s="4"/>
    </row>
    <row r="7" spans="1:245" s="6" customFormat="1" ht="13.5" thickBot="1" x14ac:dyDescent="0.25"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HX7" s="4"/>
      <c r="HY7" s="4"/>
      <c r="HZ7" s="4"/>
      <c r="IA7" s="4"/>
      <c r="IB7" s="4"/>
      <c r="IC7" s="4"/>
      <c r="ID7" s="4"/>
      <c r="IE7" s="4"/>
      <c r="IF7" s="4"/>
    </row>
    <row r="8" spans="1:245" ht="16.5" customHeight="1" x14ac:dyDescent="0.2">
      <c r="A8" s="738" t="s">
        <v>116</v>
      </c>
      <c r="B8" s="740" t="s">
        <v>5</v>
      </c>
      <c r="C8" s="735" t="s">
        <v>157</v>
      </c>
      <c r="D8" s="608"/>
      <c r="E8" s="608"/>
      <c r="F8" s="608"/>
      <c r="G8" s="736"/>
      <c r="H8" s="730" t="s">
        <v>87</v>
      </c>
      <c r="I8" s="731"/>
      <c r="J8" s="731"/>
      <c r="K8" s="731"/>
      <c r="L8" s="732"/>
      <c r="M8" s="733" t="s">
        <v>128</v>
      </c>
      <c r="N8" s="733"/>
      <c r="O8" s="733"/>
      <c r="P8" s="733"/>
      <c r="Q8" s="734"/>
      <c r="R8" s="733" t="s">
        <v>129</v>
      </c>
      <c r="S8" s="733"/>
      <c r="T8" s="733"/>
      <c r="U8" s="733"/>
      <c r="V8" s="734"/>
    </row>
    <row r="9" spans="1:245" ht="64.5" thickBot="1" x14ac:dyDescent="0.25">
      <c r="A9" s="739" t="e">
        <f>NA()</f>
        <v>#N/A</v>
      </c>
      <c r="B9" s="741" t="e">
        <f>NA()</f>
        <v>#N/A</v>
      </c>
      <c r="C9" s="127" t="s">
        <v>88</v>
      </c>
      <c r="D9" s="126" t="s">
        <v>155</v>
      </c>
      <c r="E9" s="126" t="s">
        <v>156</v>
      </c>
      <c r="F9" s="126" t="s">
        <v>89</v>
      </c>
      <c r="G9" s="84" t="s">
        <v>90</v>
      </c>
      <c r="H9" s="128" t="s">
        <v>88</v>
      </c>
      <c r="I9" s="125" t="s">
        <v>155</v>
      </c>
      <c r="J9" s="125" t="s">
        <v>156</v>
      </c>
      <c r="K9" s="125" t="s">
        <v>89</v>
      </c>
      <c r="L9" s="85" t="s">
        <v>90</v>
      </c>
      <c r="M9" s="124" t="s">
        <v>88</v>
      </c>
      <c r="N9" s="125" t="s">
        <v>155</v>
      </c>
      <c r="O9" s="125" t="s">
        <v>156</v>
      </c>
      <c r="P9" s="125" t="s">
        <v>89</v>
      </c>
      <c r="Q9" s="105" t="s">
        <v>90</v>
      </c>
      <c r="R9" s="129" t="s">
        <v>88</v>
      </c>
      <c r="S9" s="125" t="s">
        <v>155</v>
      </c>
      <c r="T9" s="125" t="s">
        <v>156</v>
      </c>
      <c r="U9" s="125" t="s">
        <v>89</v>
      </c>
      <c r="V9" s="105" t="s">
        <v>90</v>
      </c>
    </row>
    <row r="10" spans="1:245" s="10" customFormat="1" x14ac:dyDescent="0.2">
      <c r="A10" s="742" t="str">
        <f>+'B) Reajuste Tarifas y Ocupación'!A12</f>
        <v>Jardín Infantil Tortuguita Marina</v>
      </c>
      <c r="B10" s="238" t="str">
        <f>+'B) Reajuste Tarifas y Ocupación'!B12</f>
        <v>Media jornada</v>
      </c>
      <c r="C10" s="219">
        <f>+'B) Reajuste Tarifas y Ocupación'!M12</f>
        <v>56500</v>
      </c>
      <c r="D10" s="220">
        <f>+'B) Reajuste Tarifas y Ocupación'!N12</f>
        <v>64400</v>
      </c>
      <c r="E10" s="220">
        <f>+'B) Reajuste Tarifas y Ocupación'!O12</f>
        <v>67800</v>
      </c>
      <c r="F10" s="220">
        <f>+'B) Reajuste Tarifas y Ocupación'!P12</f>
        <v>77200</v>
      </c>
      <c r="G10" s="221">
        <f>+'B) Reajuste Tarifas y Ocupación'!Q12</f>
        <v>98300</v>
      </c>
      <c r="H10" s="240">
        <f>+'B) Reajuste Tarifas y Ocupación'!C12</f>
        <v>54600</v>
      </c>
      <c r="I10" s="222">
        <f>+'B) Reajuste Tarifas y Ocupación'!D12</f>
        <v>65600</v>
      </c>
      <c r="J10" s="222">
        <f>+'B) Reajuste Tarifas y Ocupación'!E12</f>
        <v>65600</v>
      </c>
      <c r="K10" s="222">
        <f>+'B) Reajuste Tarifas y Ocupación'!F12</f>
        <v>74600</v>
      </c>
      <c r="L10" s="225">
        <f>+'B) Reajuste Tarifas y Ocupación'!G12</f>
        <v>95000</v>
      </c>
      <c r="M10" s="229">
        <f>C10-H10</f>
        <v>1900</v>
      </c>
      <c r="N10" s="230">
        <f>D10-I10</f>
        <v>-1200</v>
      </c>
      <c r="O10" s="230">
        <f>E10-J10</f>
        <v>2200</v>
      </c>
      <c r="P10" s="230">
        <f>F10-K10</f>
        <v>2600</v>
      </c>
      <c r="Q10" s="237">
        <f>G10-L10</f>
        <v>3300</v>
      </c>
      <c r="R10" s="249">
        <f>+'B) Reajuste Tarifas y Ocupación'!H12</f>
        <v>3.4000000000000002E-2</v>
      </c>
      <c r="S10" s="250">
        <f>+'B) Reajuste Tarifas y Ocupación'!I12</f>
        <v>3.4000000000000002E-2</v>
      </c>
      <c r="T10" s="250">
        <f>+'B) Reajuste Tarifas y Ocupación'!J12</f>
        <v>3.4000000000000002E-2</v>
      </c>
      <c r="U10" s="250">
        <f>+'B) Reajuste Tarifas y Ocupación'!K12</f>
        <v>3.4000000000000002E-2</v>
      </c>
      <c r="V10" s="251">
        <f>+'B) Reajuste Tarifas y Ocupación'!L12</f>
        <v>3.4000000000000002E-2</v>
      </c>
    </row>
    <row r="11" spans="1:245" s="10" customFormat="1" ht="13.5" thickBot="1" x14ac:dyDescent="0.25">
      <c r="A11" s="743"/>
      <c r="B11" s="239" t="str">
        <f>+'B) Reajuste Tarifas y Ocupación'!B13</f>
        <v xml:space="preserve">Doble Jornada </v>
      </c>
      <c r="C11" s="242">
        <f>+'B) Reajuste Tarifas y Ocupación'!M13</f>
        <v>0</v>
      </c>
      <c r="D11" s="243">
        <f>+'B) Reajuste Tarifas y Ocupación'!N13</f>
        <v>0</v>
      </c>
      <c r="E11" s="243">
        <f>+'B) Reajuste Tarifas y Ocupación'!O13</f>
        <v>0</v>
      </c>
      <c r="F11" s="243">
        <f>+'B) Reajuste Tarifas y Ocupación'!P13</f>
        <v>0</v>
      </c>
      <c r="G11" s="244">
        <f>+'B) Reajuste Tarifas y Ocupación'!Q13</f>
        <v>0</v>
      </c>
      <c r="H11" s="821"/>
      <c r="I11" s="822"/>
      <c r="J11" s="822"/>
      <c r="K11" s="822"/>
      <c r="L11" s="823"/>
      <c r="M11" s="824"/>
      <c r="N11" s="825"/>
      <c r="O11" s="825"/>
      <c r="P11" s="825"/>
      <c r="Q11" s="826"/>
      <c r="R11" s="827"/>
      <c r="S11" s="828"/>
      <c r="T11" s="828"/>
      <c r="U11" s="828"/>
      <c r="V11" s="829"/>
    </row>
    <row r="12" spans="1:245" s="10" customFormat="1" x14ac:dyDescent="0.2">
      <c r="A12" s="744" t="str">
        <f>+'B) Reajuste Tarifas y Ocupación'!A17</f>
        <v>Sala Cuna Burbujitas de Mar</v>
      </c>
      <c r="B12" s="238" t="str">
        <f>+'B) Reajuste Tarifas y Ocupación'!B17</f>
        <v>Jornada Completa Diurna</v>
      </c>
      <c r="C12" s="219">
        <f>+'B) Reajuste Tarifas y Ocupación'!M17</f>
        <v>263500</v>
      </c>
      <c r="D12" s="220">
        <f>+'B) Reajuste Tarifas y Ocupación'!N17</f>
        <v>300377</v>
      </c>
      <c r="E12" s="220">
        <f>+'B) Reajuste Tarifas y Ocupación'!O17</f>
        <v>316200</v>
      </c>
      <c r="F12" s="220">
        <f>+'B) Reajuste Tarifas y Ocupación'!P17</f>
        <v>288100</v>
      </c>
      <c r="G12" s="221">
        <f>+'B) Reajuste Tarifas y Ocupación'!Q17</f>
        <v>336400</v>
      </c>
      <c r="H12" s="240">
        <f>+'B) Reajuste Tarifas y Ocupación'!C17</f>
        <v>254800</v>
      </c>
      <c r="I12" s="222">
        <f>+'B) Reajuste Tarifas y Ocupación'!D17</f>
        <v>305600</v>
      </c>
      <c r="J12" s="222">
        <f>+'B) Reajuste Tarifas y Ocupación'!E17</f>
        <v>305600</v>
      </c>
      <c r="K12" s="222">
        <f>+'B) Reajuste Tarifas y Ocupación'!F17</f>
        <v>278600</v>
      </c>
      <c r="L12" s="225">
        <f>+'B) Reajuste Tarifas y Ocupación'!G17</f>
        <v>325300</v>
      </c>
      <c r="M12" s="229">
        <f t="shared" ref="M11:M14" si="0">C12-H12</f>
        <v>8700</v>
      </c>
      <c r="N12" s="230">
        <f t="shared" ref="N11:N14" si="1">D12-I12</f>
        <v>-5223</v>
      </c>
      <c r="O12" s="230">
        <f t="shared" ref="O11:O14" si="2">E12-J12</f>
        <v>10600</v>
      </c>
      <c r="P12" s="230">
        <f t="shared" ref="P11:P14" si="3">F12-K12</f>
        <v>9500</v>
      </c>
      <c r="Q12" s="231">
        <f t="shared" ref="Q11:Q14" si="4">G12-L12</f>
        <v>11100</v>
      </c>
      <c r="R12" s="249">
        <f>+'B) Reajuste Tarifas y Ocupación'!H17</f>
        <v>3.4000000000000002E-2</v>
      </c>
      <c r="S12" s="252">
        <f>+'B) Reajuste Tarifas y Ocupación'!I17</f>
        <v>3.4000000000000002E-2</v>
      </c>
      <c r="T12" s="252">
        <f>+'B) Reajuste Tarifas y Ocupación'!J17</f>
        <v>3.4000000000000002E-2</v>
      </c>
      <c r="U12" s="252">
        <f>+'B) Reajuste Tarifas y Ocupación'!K17</f>
        <v>3.4000000000000002E-2</v>
      </c>
      <c r="V12" s="253">
        <f>+'B) Reajuste Tarifas y Ocupación'!L17</f>
        <v>3.4000000000000002E-2</v>
      </c>
    </row>
    <row r="13" spans="1:245" s="10" customFormat="1" x14ac:dyDescent="0.2">
      <c r="A13" s="745"/>
      <c r="B13" s="239" t="str">
        <f>+'B) Reajuste Tarifas y Ocupación'!B18</f>
        <v>Nocturna</v>
      </c>
      <c r="C13" s="247">
        <f>+'B) Reajuste Tarifas y Ocupación'!M18</f>
        <v>215600</v>
      </c>
      <c r="D13" s="241">
        <f>+'B) Reajuste Tarifas y Ocupación'!N18</f>
        <v>0</v>
      </c>
      <c r="E13" s="241">
        <f>+'B) Reajuste Tarifas y Ocupación'!O18</f>
        <v>0</v>
      </c>
      <c r="F13" s="241">
        <f>+'B) Reajuste Tarifas y Ocupación'!P18</f>
        <v>0</v>
      </c>
      <c r="G13" s="248">
        <f>+'B) Reajuste Tarifas y Ocupación'!Q18</f>
        <v>0</v>
      </c>
      <c r="H13" s="245">
        <f>+'B) Reajuste Tarifas y Ocupación'!C18</f>
        <v>208500</v>
      </c>
      <c r="I13" s="223">
        <f>+'B) Reajuste Tarifas y Ocupación'!D18</f>
        <v>0</v>
      </c>
      <c r="J13" s="223">
        <f>+'B) Reajuste Tarifas y Ocupación'!E18</f>
        <v>0</v>
      </c>
      <c r="K13" s="223">
        <f>+'B) Reajuste Tarifas y Ocupación'!F18</f>
        <v>0</v>
      </c>
      <c r="L13" s="226">
        <f>+'B) Reajuste Tarifas y Ocupación'!G18</f>
        <v>0</v>
      </c>
      <c r="M13" s="235">
        <f t="shared" si="0"/>
        <v>7100</v>
      </c>
      <c r="N13" s="228">
        <f t="shared" si="1"/>
        <v>0</v>
      </c>
      <c r="O13" s="228">
        <f t="shared" si="2"/>
        <v>0</v>
      </c>
      <c r="P13" s="228">
        <f t="shared" si="3"/>
        <v>0</v>
      </c>
      <c r="Q13" s="236">
        <f t="shared" si="4"/>
        <v>0</v>
      </c>
      <c r="R13" s="254">
        <f>+'B) Reajuste Tarifas y Ocupación'!H18</f>
        <v>3.4000000000000002E-2</v>
      </c>
      <c r="S13" s="255">
        <f>+'B) Reajuste Tarifas y Ocupación'!I18</f>
        <v>3.4000000000000002E-2</v>
      </c>
      <c r="T13" s="255">
        <f>+'B) Reajuste Tarifas y Ocupación'!J18</f>
        <v>3.4000000000000002E-2</v>
      </c>
      <c r="U13" s="255">
        <f>+'B) Reajuste Tarifas y Ocupación'!K18</f>
        <v>3.4000000000000002E-2</v>
      </c>
      <c r="V13" s="256">
        <f>+'B) Reajuste Tarifas y Ocupación'!L18</f>
        <v>3.4000000000000002E-2</v>
      </c>
    </row>
    <row r="14" spans="1:245" s="10" customFormat="1" ht="13.5" thickBot="1" x14ac:dyDescent="0.25">
      <c r="A14" s="746"/>
      <c r="B14" s="239" t="str">
        <f>+'B) Reajuste Tarifas y Ocupación'!B19</f>
        <v>Media Jornada</v>
      </c>
      <c r="C14" s="242">
        <f>+'B) Reajuste Tarifas y Ocupación'!M19</f>
        <v>158000</v>
      </c>
      <c r="D14" s="243">
        <f>+'B) Reajuste Tarifas y Ocupación'!N19</f>
        <v>0</v>
      </c>
      <c r="E14" s="243">
        <f>+'B) Reajuste Tarifas y Ocupación'!O19</f>
        <v>0</v>
      </c>
      <c r="F14" s="243">
        <f>+'B) Reajuste Tarifas y Ocupación'!P19</f>
        <v>0</v>
      </c>
      <c r="G14" s="244">
        <f>+'B) Reajuste Tarifas y Ocupación'!Q19</f>
        <v>0</v>
      </c>
      <c r="H14" s="246">
        <f>+'B) Reajuste Tarifas y Ocupación'!C19</f>
        <v>152800</v>
      </c>
      <c r="I14" s="224">
        <f>+'B) Reajuste Tarifas y Ocupación'!D19</f>
        <v>0</v>
      </c>
      <c r="J14" s="224">
        <f>+'B) Reajuste Tarifas y Ocupación'!E19</f>
        <v>0</v>
      </c>
      <c r="K14" s="224">
        <f>+'B) Reajuste Tarifas y Ocupación'!F19</f>
        <v>0</v>
      </c>
      <c r="L14" s="227">
        <f>+'B) Reajuste Tarifas y Ocupación'!G19</f>
        <v>0</v>
      </c>
      <c r="M14" s="232">
        <f t="shared" si="0"/>
        <v>5200</v>
      </c>
      <c r="N14" s="233">
        <f t="shared" si="1"/>
        <v>0</v>
      </c>
      <c r="O14" s="233">
        <f t="shared" si="2"/>
        <v>0</v>
      </c>
      <c r="P14" s="233">
        <f t="shared" si="3"/>
        <v>0</v>
      </c>
      <c r="Q14" s="234">
        <f t="shared" si="4"/>
        <v>0</v>
      </c>
      <c r="R14" s="257">
        <f>+'B) Reajuste Tarifas y Ocupación'!H19</f>
        <v>3.4000000000000002E-2</v>
      </c>
      <c r="S14" s="258">
        <f>+'B) Reajuste Tarifas y Ocupación'!I19</f>
        <v>3.4000000000000002E-2</v>
      </c>
      <c r="T14" s="258">
        <f>+'B) Reajuste Tarifas y Ocupación'!J19</f>
        <v>3.4000000000000002E-2</v>
      </c>
      <c r="U14" s="258">
        <f>+'B) Reajuste Tarifas y Ocupación'!K19</f>
        <v>3.4000000000000002E-2</v>
      </c>
      <c r="V14" s="259">
        <f>+'B) Reajuste Tarifas y Ocupación'!L19</f>
        <v>3.4000000000000002E-2</v>
      </c>
    </row>
  </sheetData>
  <sheetProtection password="9C6E" sheet="1" objects="1" scenarios="1"/>
  <mergeCells count="10">
    <mergeCell ref="A10:A11"/>
    <mergeCell ref="R8:V8"/>
    <mergeCell ref="A12:A14"/>
    <mergeCell ref="G4:H4"/>
    <mergeCell ref="H8:L8"/>
    <mergeCell ref="M8:Q8"/>
    <mergeCell ref="C8:G8"/>
    <mergeCell ref="A6:D6"/>
    <mergeCell ref="A8:A9"/>
    <mergeCell ref="B8:B9"/>
  </mergeCells>
  <conditionalFormatting sqref="M10:Q14">
    <cfRule type="cellIs" dxfId="0" priority="1" operator="lessThan">
      <formula>0</formula>
    </cfRule>
  </conditionalFormatting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
ORDINARIA&amp;R02-BS0307/02
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IY71"/>
  <sheetViews>
    <sheetView showGridLines="0" zoomScale="80" zoomScaleNormal="80" workbookViewId="0">
      <selection activeCell="C40" sqref="C40"/>
    </sheetView>
  </sheetViews>
  <sheetFormatPr baseColWidth="10" defaultColWidth="11.42578125" defaultRowHeight="12.75" x14ac:dyDescent="0.2"/>
  <cols>
    <col min="1" max="1" width="7.140625" style="32" customWidth="1"/>
    <col min="2" max="2" width="37.28515625" style="32" customWidth="1"/>
    <col min="3" max="3" width="28" style="32" customWidth="1"/>
    <col min="4" max="4" width="24.140625" style="32" customWidth="1"/>
    <col min="5" max="5" width="25.140625" style="32" customWidth="1"/>
    <col min="6" max="6" width="22.140625" style="32" customWidth="1"/>
    <col min="7" max="7" width="14.85546875" style="32" customWidth="1"/>
    <col min="8" max="8" width="15" style="32" customWidth="1"/>
    <col min="9" max="9" width="15.140625" style="32" customWidth="1"/>
    <col min="10" max="10" width="17.42578125" style="32" customWidth="1"/>
    <col min="11" max="12" width="19.140625" style="32" customWidth="1"/>
    <col min="13" max="13" width="16.140625" style="32" customWidth="1"/>
    <col min="14" max="14" width="17.140625" style="32" customWidth="1"/>
    <col min="15" max="15" width="14.85546875" style="32" customWidth="1"/>
    <col min="16" max="16" width="17.7109375" style="32" customWidth="1"/>
    <col min="17" max="17" width="17.140625" style="32" customWidth="1"/>
    <col min="18" max="18" width="18.140625" style="47" customWidth="1"/>
    <col min="19" max="19" width="16.28515625" style="32" customWidth="1"/>
    <col min="20" max="20" width="15.85546875" style="32" customWidth="1"/>
    <col min="21" max="21" width="14.85546875" style="32" customWidth="1"/>
    <col min="22" max="22" width="15.85546875" style="32" customWidth="1"/>
    <col min="23" max="23" width="14.28515625" style="32" customWidth="1"/>
    <col min="24" max="24" width="14.85546875" style="32" customWidth="1"/>
    <col min="25" max="25" width="14.140625" style="32" customWidth="1"/>
    <col min="26" max="26" width="16.85546875" style="32" customWidth="1"/>
    <col min="27" max="27" width="17.5703125" style="32" customWidth="1"/>
    <col min="28" max="28" width="15.28515625" style="32" customWidth="1"/>
    <col min="29" max="29" width="19.7109375" style="32" customWidth="1"/>
    <col min="30" max="30" width="17.42578125" style="32" customWidth="1"/>
    <col min="31" max="31" width="12" style="32" customWidth="1"/>
    <col min="32" max="16384" width="11.42578125" style="32"/>
  </cols>
  <sheetData>
    <row r="1" spans="2:259" s="6" customFormat="1" x14ac:dyDescent="0.2">
      <c r="C1" s="7"/>
      <c r="D1" s="7"/>
      <c r="E1" s="50" t="s">
        <v>239</v>
      </c>
      <c r="F1" s="50"/>
      <c r="G1" s="50"/>
      <c r="H1" s="50"/>
      <c r="I1" s="50"/>
      <c r="J1" s="7"/>
      <c r="K1" s="7"/>
      <c r="IM1" s="4"/>
      <c r="IN1" s="4"/>
    </row>
    <row r="2" spans="2:259" s="6" customFormat="1" x14ac:dyDescent="0.2">
      <c r="E2" s="50" t="s">
        <v>231</v>
      </c>
      <c r="F2" s="50"/>
      <c r="G2" s="50"/>
      <c r="H2" s="50"/>
      <c r="I2" s="50"/>
      <c r="IM2" s="4"/>
      <c r="IN2" s="4"/>
    </row>
    <row r="3" spans="2:259" s="6" customFormat="1" x14ac:dyDescent="0.2">
      <c r="B3" s="2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ID3" s="4"/>
      <c r="IE3" s="4"/>
      <c r="IF3" s="4"/>
      <c r="IG3" s="4"/>
      <c r="IH3" s="4"/>
      <c r="II3" s="4"/>
    </row>
    <row r="4" spans="2:259" s="6" customFormat="1" ht="18.75" customHeight="1" x14ac:dyDescent="0.2">
      <c r="B4" s="27"/>
      <c r="D4" s="163" t="s">
        <v>0</v>
      </c>
      <c r="E4" s="289" t="str">
        <f>+'B) Reajuste Tarifas y Ocupación'!F5</f>
        <v>(DEPTO./DELEG.)</v>
      </c>
      <c r="F4" s="96"/>
      <c r="G4" s="97"/>
      <c r="H4" s="97"/>
      <c r="I4" s="97"/>
      <c r="J4" s="97"/>
      <c r="N4" s="3"/>
      <c r="ID4" s="4"/>
      <c r="IE4" s="4"/>
      <c r="IF4" s="4"/>
      <c r="IG4" s="4"/>
      <c r="IH4" s="4"/>
      <c r="II4" s="4"/>
    </row>
    <row r="5" spans="2:259" s="6" customFormat="1" x14ac:dyDescent="0.2">
      <c r="B5" s="27"/>
      <c r="D5" s="164"/>
      <c r="E5" s="167"/>
      <c r="F5" s="167"/>
      <c r="G5" s="167"/>
      <c r="H5" s="167"/>
      <c r="I5" s="167"/>
      <c r="J5" s="167"/>
      <c r="N5" s="3"/>
      <c r="ID5" s="4"/>
      <c r="IE5" s="4"/>
      <c r="IF5" s="4"/>
      <c r="IG5" s="4"/>
      <c r="IH5" s="4"/>
      <c r="II5" s="4"/>
    </row>
    <row r="6" spans="2:259" s="6" customFormat="1" x14ac:dyDescent="0.2">
      <c r="B6" s="27"/>
      <c r="D6" s="164"/>
      <c r="E6" s="167"/>
      <c r="F6" s="167"/>
      <c r="G6" s="167"/>
      <c r="H6" s="167"/>
      <c r="I6" s="167"/>
      <c r="J6" s="167"/>
      <c r="N6" s="3"/>
      <c r="ID6" s="4"/>
      <c r="IE6" s="4"/>
      <c r="IF6" s="4"/>
      <c r="IG6" s="4"/>
      <c r="IH6" s="4"/>
      <c r="II6" s="4"/>
    </row>
    <row r="7" spans="2:259" s="17" customFormat="1" ht="15.75" x14ac:dyDescent="0.2">
      <c r="B7" s="597" t="s">
        <v>189</v>
      </c>
      <c r="C7" s="597"/>
      <c r="D7" s="597"/>
      <c r="E7" s="597"/>
      <c r="F7" s="165"/>
      <c r="G7" s="165"/>
      <c r="H7" s="165"/>
      <c r="I7" s="165"/>
      <c r="J7" s="167"/>
      <c r="K7" s="98" t="s">
        <v>4</v>
      </c>
      <c r="L7" s="99">
        <v>3.4000000000000002E-2</v>
      </c>
      <c r="N7" s="29"/>
      <c r="ID7" s="10"/>
      <c r="IE7" s="10"/>
      <c r="IF7" s="10"/>
      <c r="IG7" s="10"/>
      <c r="IH7" s="10"/>
      <c r="II7" s="10"/>
    </row>
    <row r="8" spans="2:259" ht="13.5" thickBot="1" x14ac:dyDescent="0.25"/>
    <row r="9" spans="2:259" ht="15" x14ac:dyDescent="0.2">
      <c r="B9" s="754" t="s">
        <v>116</v>
      </c>
      <c r="C9" s="692" t="s">
        <v>73</v>
      </c>
      <c r="D9" s="692" t="s">
        <v>74</v>
      </c>
      <c r="E9" s="694" t="s">
        <v>3</v>
      </c>
      <c r="F9" s="763" t="s">
        <v>82</v>
      </c>
      <c r="G9" s="756" t="s">
        <v>166</v>
      </c>
      <c r="H9" s="757"/>
      <c r="I9" s="757"/>
      <c r="J9" s="758"/>
      <c r="K9" s="759" t="s">
        <v>168</v>
      </c>
      <c r="L9" s="761" t="s">
        <v>117</v>
      </c>
      <c r="O9" s="31"/>
      <c r="P9" s="31"/>
      <c r="Q9" s="31"/>
      <c r="R9" s="31"/>
      <c r="S9" s="31"/>
      <c r="T9" s="31"/>
    </row>
    <row r="10" spans="2:259" ht="39" thickBot="1" x14ac:dyDescent="0.25">
      <c r="B10" s="755"/>
      <c r="C10" s="693"/>
      <c r="D10" s="693"/>
      <c r="E10" s="695"/>
      <c r="F10" s="764"/>
      <c r="G10" s="300" t="s">
        <v>118</v>
      </c>
      <c r="H10" s="100" t="s">
        <v>119</v>
      </c>
      <c r="I10" s="100" t="s">
        <v>120</v>
      </c>
      <c r="J10" s="337" t="s">
        <v>167</v>
      </c>
      <c r="K10" s="760"/>
      <c r="L10" s="762"/>
      <c r="M10" s="33"/>
      <c r="N10" s="77"/>
      <c r="O10" s="77"/>
      <c r="P10" s="24"/>
      <c r="Q10" s="24"/>
      <c r="R10" s="24"/>
      <c r="S10" s="33"/>
      <c r="T10" s="753"/>
      <c r="U10" s="753"/>
      <c r="V10" s="753"/>
      <c r="W10" s="753"/>
      <c r="X10" s="33"/>
    </row>
    <row r="11" spans="2:259" s="2" customFormat="1" x14ac:dyDescent="0.2">
      <c r="B11" s="747" t="str">
        <f>+'B) Reajuste Tarifas y Ocupación'!A12</f>
        <v>Jardín Infantil Tortuguita Marina</v>
      </c>
      <c r="C11" s="339" t="s">
        <v>136</v>
      </c>
      <c r="D11" s="339" t="s">
        <v>136</v>
      </c>
      <c r="E11" s="339" t="s">
        <v>147</v>
      </c>
      <c r="F11" s="344" t="s">
        <v>137</v>
      </c>
      <c r="G11" s="347">
        <v>1234567</v>
      </c>
      <c r="H11" s="340">
        <v>0</v>
      </c>
      <c r="I11" s="340">
        <v>0</v>
      </c>
      <c r="J11" s="348">
        <f>SUM(G11:I11)</f>
        <v>1234567</v>
      </c>
      <c r="K11" s="354">
        <f>+J11*(1+$L$7)</f>
        <v>1276542.2779999999</v>
      </c>
      <c r="L11" s="750">
        <f>SUM(K11:K31)</f>
        <v>1276542.2779999999</v>
      </c>
      <c r="M11" s="33"/>
      <c r="N11" s="38"/>
      <c r="O11" s="38"/>
      <c r="P11" s="78"/>
      <c r="Q11" s="78"/>
      <c r="R11" s="78"/>
      <c r="S11" s="35"/>
      <c r="T11" s="34"/>
      <c r="U11" s="34"/>
      <c r="V11" s="34"/>
      <c r="W11" s="34"/>
      <c r="X11" s="36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</row>
    <row r="12" spans="2:259" s="2" customFormat="1" x14ac:dyDescent="0.2">
      <c r="B12" s="748"/>
      <c r="C12" s="338" t="s">
        <v>136</v>
      </c>
      <c r="D12" s="338" t="s">
        <v>136</v>
      </c>
      <c r="E12" s="338" t="s">
        <v>148</v>
      </c>
      <c r="F12" s="345" t="s">
        <v>137</v>
      </c>
      <c r="G12" s="349">
        <v>0</v>
      </c>
      <c r="H12" s="290">
        <v>0</v>
      </c>
      <c r="I12" s="290">
        <v>0</v>
      </c>
      <c r="J12" s="350">
        <f t="shared" ref="J12:J31" si="0">SUM(G12:I12)</f>
        <v>0</v>
      </c>
      <c r="K12" s="355">
        <f t="shared" ref="K12:K31" si="1">+J12*(1+$L$7)</f>
        <v>0</v>
      </c>
      <c r="L12" s="751"/>
      <c r="M12" s="33"/>
      <c r="N12" s="38"/>
      <c r="O12" s="38"/>
      <c r="P12" s="24"/>
      <c r="Q12" s="24"/>
      <c r="R12" s="24"/>
      <c r="S12" s="35"/>
      <c r="T12" s="34"/>
      <c r="U12" s="34"/>
      <c r="V12" s="34"/>
      <c r="W12" s="34"/>
      <c r="X12" s="36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</row>
    <row r="13" spans="2:259" s="2" customFormat="1" x14ac:dyDescent="0.2">
      <c r="B13" s="748"/>
      <c r="C13" s="338" t="s">
        <v>136</v>
      </c>
      <c r="D13" s="338" t="s">
        <v>136</v>
      </c>
      <c r="E13" s="338" t="s">
        <v>149</v>
      </c>
      <c r="F13" s="345" t="s">
        <v>137</v>
      </c>
      <c r="G13" s="349">
        <v>0</v>
      </c>
      <c r="H13" s="290">
        <v>0</v>
      </c>
      <c r="I13" s="290">
        <v>0</v>
      </c>
      <c r="J13" s="350">
        <f t="shared" si="0"/>
        <v>0</v>
      </c>
      <c r="K13" s="355">
        <f t="shared" si="1"/>
        <v>0</v>
      </c>
      <c r="L13" s="751"/>
      <c r="M13" s="33"/>
      <c r="N13" s="38"/>
      <c r="O13" s="38"/>
      <c r="P13" s="24"/>
      <c r="Q13" s="24"/>
      <c r="R13" s="24"/>
      <c r="S13" s="35"/>
      <c r="T13" s="34"/>
      <c r="U13" s="34"/>
      <c r="V13" s="34"/>
      <c r="W13" s="34"/>
      <c r="X13" s="36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</row>
    <row r="14" spans="2:259" s="2" customFormat="1" x14ac:dyDescent="0.2">
      <c r="B14" s="748"/>
      <c r="C14" s="338" t="s">
        <v>136</v>
      </c>
      <c r="D14" s="338" t="s">
        <v>136</v>
      </c>
      <c r="E14" s="338" t="s">
        <v>150</v>
      </c>
      <c r="F14" s="345" t="s">
        <v>137</v>
      </c>
      <c r="G14" s="349">
        <v>0</v>
      </c>
      <c r="H14" s="290">
        <v>0</v>
      </c>
      <c r="I14" s="290">
        <v>0</v>
      </c>
      <c r="J14" s="350">
        <f t="shared" si="0"/>
        <v>0</v>
      </c>
      <c r="K14" s="355">
        <f t="shared" si="1"/>
        <v>0</v>
      </c>
      <c r="L14" s="751"/>
      <c r="M14" s="33"/>
      <c r="N14" s="38"/>
      <c r="O14" s="38"/>
      <c r="P14" s="24"/>
      <c r="Q14" s="24"/>
      <c r="R14" s="24"/>
      <c r="S14" s="35"/>
      <c r="T14" s="34"/>
      <c r="U14" s="34"/>
      <c r="V14" s="34"/>
      <c r="W14" s="34"/>
      <c r="X14" s="36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</row>
    <row r="15" spans="2:259" s="2" customFormat="1" x14ac:dyDescent="0.2">
      <c r="B15" s="748"/>
      <c r="C15" s="338" t="s">
        <v>136</v>
      </c>
      <c r="D15" s="338" t="s">
        <v>136</v>
      </c>
      <c r="E15" s="338" t="s">
        <v>151</v>
      </c>
      <c r="F15" s="345" t="s">
        <v>137</v>
      </c>
      <c r="G15" s="349">
        <v>0</v>
      </c>
      <c r="H15" s="290">
        <v>0</v>
      </c>
      <c r="I15" s="290">
        <v>0</v>
      </c>
      <c r="J15" s="350">
        <f t="shared" si="0"/>
        <v>0</v>
      </c>
      <c r="K15" s="355">
        <f t="shared" si="1"/>
        <v>0</v>
      </c>
      <c r="L15" s="751"/>
      <c r="M15" s="33"/>
      <c r="N15" s="38"/>
      <c r="O15" s="38"/>
      <c r="P15" s="24"/>
      <c r="Q15" s="24"/>
      <c r="R15" s="24"/>
      <c r="S15" s="35"/>
      <c r="T15" s="34"/>
      <c r="U15" s="34"/>
      <c r="V15" s="34"/>
      <c r="W15" s="34"/>
      <c r="X15" s="36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</row>
    <row r="16" spans="2:259" s="2" customFormat="1" x14ac:dyDescent="0.2">
      <c r="B16" s="748"/>
      <c r="C16" s="338"/>
      <c r="D16" s="338"/>
      <c r="E16" s="338"/>
      <c r="F16" s="345"/>
      <c r="G16" s="349">
        <v>0</v>
      </c>
      <c r="H16" s="290">
        <v>0</v>
      </c>
      <c r="I16" s="290">
        <v>0</v>
      </c>
      <c r="J16" s="350">
        <f t="shared" si="0"/>
        <v>0</v>
      </c>
      <c r="K16" s="355">
        <f t="shared" si="1"/>
        <v>0</v>
      </c>
      <c r="L16" s="751"/>
      <c r="M16" s="33"/>
      <c r="N16" s="38"/>
      <c r="O16" s="38"/>
      <c r="P16" s="24"/>
      <c r="Q16" s="24"/>
      <c r="R16" s="24"/>
      <c r="S16" s="35"/>
      <c r="T16" s="34"/>
      <c r="U16" s="34"/>
      <c r="V16" s="34"/>
      <c r="W16" s="34"/>
      <c r="X16" s="36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</row>
    <row r="17" spans="2:259" s="2" customFormat="1" x14ac:dyDescent="0.2">
      <c r="B17" s="748"/>
      <c r="C17" s="338"/>
      <c r="D17" s="338"/>
      <c r="E17" s="338"/>
      <c r="F17" s="345"/>
      <c r="G17" s="349">
        <v>0</v>
      </c>
      <c r="H17" s="290">
        <v>0</v>
      </c>
      <c r="I17" s="290">
        <v>0</v>
      </c>
      <c r="J17" s="350">
        <f t="shared" si="0"/>
        <v>0</v>
      </c>
      <c r="K17" s="355">
        <f t="shared" si="1"/>
        <v>0</v>
      </c>
      <c r="L17" s="751"/>
      <c r="M17" s="33"/>
      <c r="N17" s="38"/>
      <c r="O17" s="38"/>
      <c r="P17" s="24"/>
      <c r="Q17" s="24"/>
      <c r="R17" s="24"/>
      <c r="S17" s="35"/>
      <c r="T17" s="34"/>
      <c r="U17" s="34"/>
      <c r="V17" s="34"/>
      <c r="W17" s="34"/>
      <c r="X17" s="36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</row>
    <row r="18" spans="2:259" s="2" customFormat="1" x14ac:dyDescent="0.2">
      <c r="B18" s="748"/>
      <c r="C18" s="338"/>
      <c r="D18" s="338"/>
      <c r="E18" s="338"/>
      <c r="F18" s="345"/>
      <c r="G18" s="349">
        <v>0</v>
      </c>
      <c r="H18" s="290">
        <v>0</v>
      </c>
      <c r="I18" s="290">
        <v>0</v>
      </c>
      <c r="J18" s="350">
        <f>SUM(G18:I18)</f>
        <v>0</v>
      </c>
      <c r="K18" s="355">
        <f>+J18*(1+$L$7)</f>
        <v>0</v>
      </c>
      <c r="L18" s="751"/>
      <c r="M18" s="33"/>
      <c r="N18" s="38"/>
      <c r="O18" s="38"/>
      <c r="P18" s="24"/>
      <c r="Q18" s="24"/>
      <c r="R18" s="24"/>
      <c r="S18" s="35"/>
      <c r="T18" s="34"/>
      <c r="U18" s="34"/>
      <c r="V18" s="34"/>
      <c r="W18" s="34"/>
      <c r="X18" s="36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</row>
    <row r="19" spans="2:259" s="2" customFormat="1" x14ac:dyDescent="0.2">
      <c r="B19" s="748"/>
      <c r="C19" s="338"/>
      <c r="D19" s="338"/>
      <c r="E19" s="338"/>
      <c r="F19" s="345"/>
      <c r="G19" s="349">
        <v>0</v>
      </c>
      <c r="H19" s="290">
        <v>0</v>
      </c>
      <c r="I19" s="290">
        <v>0</v>
      </c>
      <c r="J19" s="350">
        <f t="shared" ref="J19:J26" si="2">SUM(G19:I19)</f>
        <v>0</v>
      </c>
      <c r="K19" s="355">
        <f t="shared" ref="K19:K26" si="3">+J19*(1+$L$7)</f>
        <v>0</v>
      </c>
      <c r="L19" s="751"/>
      <c r="M19" s="33"/>
      <c r="N19" s="38"/>
      <c r="O19" s="38"/>
      <c r="P19" s="24"/>
      <c r="Q19" s="24"/>
      <c r="R19" s="24"/>
      <c r="S19" s="35"/>
      <c r="T19" s="34"/>
      <c r="U19" s="34"/>
      <c r="V19" s="34"/>
      <c r="W19" s="34"/>
      <c r="X19" s="36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</row>
    <row r="20" spans="2:259" s="2" customFormat="1" x14ac:dyDescent="0.2">
      <c r="B20" s="748"/>
      <c r="C20" s="338"/>
      <c r="D20" s="338"/>
      <c r="E20" s="338"/>
      <c r="F20" s="345"/>
      <c r="G20" s="349">
        <v>0</v>
      </c>
      <c r="H20" s="290">
        <v>0</v>
      </c>
      <c r="I20" s="290">
        <v>0</v>
      </c>
      <c r="J20" s="350">
        <f t="shared" si="2"/>
        <v>0</v>
      </c>
      <c r="K20" s="355">
        <f t="shared" si="3"/>
        <v>0</v>
      </c>
      <c r="L20" s="751"/>
      <c r="M20" s="33"/>
      <c r="N20" s="38"/>
      <c r="O20" s="38"/>
      <c r="P20" s="24"/>
      <c r="Q20" s="24"/>
      <c r="R20" s="24"/>
      <c r="S20" s="35"/>
      <c r="T20" s="34"/>
      <c r="U20" s="34"/>
      <c r="V20" s="34"/>
      <c r="W20" s="34"/>
      <c r="X20" s="36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</row>
    <row r="21" spans="2:259" s="2" customFormat="1" x14ac:dyDescent="0.2">
      <c r="B21" s="748"/>
      <c r="C21" s="338"/>
      <c r="D21" s="338"/>
      <c r="E21" s="338"/>
      <c r="F21" s="345"/>
      <c r="G21" s="349">
        <v>0</v>
      </c>
      <c r="H21" s="290">
        <v>0</v>
      </c>
      <c r="I21" s="290">
        <v>0</v>
      </c>
      <c r="J21" s="350">
        <f t="shared" si="2"/>
        <v>0</v>
      </c>
      <c r="K21" s="355">
        <f t="shared" si="3"/>
        <v>0</v>
      </c>
      <c r="L21" s="751"/>
      <c r="M21" s="33"/>
      <c r="N21" s="38"/>
      <c r="O21" s="38"/>
      <c r="P21" s="24"/>
      <c r="Q21" s="24"/>
      <c r="R21" s="24"/>
      <c r="S21" s="35"/>
      <c r="T21" s="34"/>
      <c r="U21" s="34"/>
      <c r="V21" s="34"/>
      <c r="W21" s="34"/>
      <c r="X21" s="36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</row>
    <row r="22" spans="2:259" s="2" customFormat="1" x14ac:dyDescent="0.2">
      <c r="B22" s="748"/>
      <c r="C22" s="338"/>
      <c r="D22" s="338"/>
      <c r="E22" s="338"/>
      <c r="F22" s="345"/>
      <c r="G22" s="349">
        <v>0</v>
      </c>
      <c r="H22" s="290">
        <v>0</v>
      </c>
      <c r="I22" s="290">
        <v>0</v>
      </c>
      <c r="J22" s="350">
        <f t="shared" si="2"/>
        <v>0</v>
      </c>
      <c r="K22" s="355">
        <f t="shared" si="3"/>
        <v>0</v>
      </c>
      <c r="L22" s="751"/>
      <c r="M22" s="33"/>
      <c r="N22" s="38"/>
      <c r="O22" s="38"/>
      <c r="P22" s="24"/>
      <c r="Q22" s="24"/>
      <c r="R22" s="24"/>
      <c r="S22" s="35"/>
      <c r="T22" s="34"/>
      <c r="U22" s="34"/>
      <c r="V22" s="34"/>
      <c r="W22" s="34"/>
      <c r="X22" s="36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</row>
    <row r="23" spans="2:259" s="2" customFormat="1" x14ac:dyDescent="0.2">
      <c r="B23" s="748"/>
      <c r="C23" s="338"/>
      <c r="D23" s="338"/>
      <c r="E23" s="338"/>
      <c r="F23" s="345"/>
      <c r="G23" s="349">
        <v>0</v>
      </c>
      <c r="H23" s="290">
        <v>0</v>
      </c>
      <c r="I23" s="290">
        <v>0</v>
      </c>
      <c r="J23" s="350">
        <f t="shared" si="2"/>
        <v>0</v>
      </c>
      <c r="K23" s="355">
        <f t="shared" si="3"/>
        <v>0</v>
      </c>
      <c r="L23" s="751"/>
      <c r="M23" s="33"/>
      <c r="N23" s="38"/>
      <c r="O23" s="38"/>
      <c r="P23" s="24"/>
      <c r="Q23" s="24"/>
      <c r="R23" s="24"/>
      <c r="S23" s="35"/>
      <c r="T23" s="34"/>
      <c r="U23" s="34"/>
      <c r="V23" s="34"/>
      <c r="W23" s="34"/>
      <c r="X23" s="36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  <c r="IY23" s="10"/>
    </row>
    <row r="24" spans="2:259" s="2" customFormat="1" x14ac:dyDescent="0.2">
      <c r="B24" s="748"/>
      <c r="C24" s="338"/>
      <c r="D24" s="338"/>
      <c r="E24" s="338"/>
      <c r="F24" s="345"/>
      <c r="G24" s="349">
        <v>0</v>
      </c>
      <c r="H24" s="290">
        <v>0</v>
      </c>
      <c r="I24" s="290">
        <v>0</v>
      </c>
      <c r="J24" s="350">
        <f t="shared" si="2"/>
        <v>0</v>
      </c>
      <c r="K24" s="355">
        <f t="shared" si="3"/>
        <v>0</v>
      </c>
      <c r="L24" s="751"/>
      <c r="M24" s="33"/>
      <c r="N24" s="38"/>
      <c r="O24" s="38"/>
      <c r="P24" s="24"/>
      <c r="Q24" s="24"/>
      <c r="R24" s="24"/>
      <c r="S24" s="35"/>
      <c r="T24" s="34"/>
      <c r="U24" s="34"/>
      <c r="V24" s="34"/>
      <c r="W24" s="34"/>
      <c r="X24" s="36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</row>
    <row r="25" spans="2:259" s="2" customFormat="1" x14ac:dyDescent="0.2">
      <c r="B25" s="748"/>
      <c r="C25" s="338"/>
      <c r="D25" s="338"/>
      <c r="E25" s="338"/>
      <c r="F25" s="345"/>
      <c r="G25" s="349">
        <v>0</v>
      </c>
      <c r="H25" s="290">
        <v>0</v>
      </c>
      <c r="I25" s="290">
        <v>0</v>
      </c>
      <c r="J25" s="350">
        <f t="shared" si="2"/>
        <v>0</v>
      </c>
      <c r="K25" s="355">
        <f t="shared" si="3"/>
        <v>0</v>
      </c>
      <c r="L25" s="751"/>
      <c r="M25" s="33"/>
      <c r="N25" s="38"/>
      <c r="O25" s="38"/>
      <c r="P25" s="24"/>
      <c r="Q25" s="24"/>
      <c r="R25" s="24"/>
      <c r="S25" s="35"/>
      <c r="T25" s="34"/>
      <c r="U25" s="34"/>
      <c r="V25" s="34"/>
      <c r="W25" s="34"/>
      <c r="X25" s="36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  <c r="IX25" s="10"/>
      <c r="IY25" s="10"/>
    </row>
    <row r="26" spans="2:259" s="2" customFormat="1" x14ac:dyDescent="0.2">
      <c r="B26" s="748"/>
      <c r="C26" s="338"/>
      <c r="D26" s="338"/>
      <c r="E26" s="338"/>
      <c r="F26" s="345"/>
      <c r="G26" s="349">
        <v>0</v>
      </c>
      <c r="H26" s="290">
        <v>0</v>
      </c>
      <c r="I26" s="290">
        <v>0</v>
      </c>
      <c r="J26" s="350">
        <f t="shared" si="2"/>
        <v>0</v>
      </c>
      <c r="K26" s="355">
        <f t="shared" si="3"/>
        <v>0</v>
      </c>
      <c r="L26" s="751"/>
      <c r="M26" s="33"/>
      <c r="N26" s="38"/>
      <c r="O26" s="38"/>
      <c r="P26" s="24"/>
      <c r="Q26" s="24"/>
      <c r="R26" s="24"/>
      <c r="S26" s="35"/>
      <c r="T26" s="34"/>
      <c r="U26" s="34"/>
      <c r="V26" s="34"/>
      <c r="W26" s="34"/>
      <c r="X26" s="36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  <c r="IX26" s="10"/>
      <c r="IY26" s="10"/>
    </row>
    <row r="27" spans="2:259" s="2" customFormat="1" x14ac:dyDescent="0.2">
      <c r="B27" s="748"/>
      <c r="C27" s="338"/>
      <c r="D27" s="338"/>
      <c r="E27" s="338"/>
      <c r="F27" s="345"/>
      <c r="G27" s="349">
        <v>0</v>
      </c>
      <c r="H27" s="290">
        <v>0</v>
      </c>
      <c r="I27" s="290">
        <v>0</v>
      </c>
      <c r="J27" s="350">
        <f t="shared" si="0"/>
        <v>0</v>
      </c>
      <c r="K27" s="355">
        <f t="shared" si="1"/>
        <v>0</v>
      </c>
      <c r="L27" s="751"/>
      <c r="M27" s="33"/>
      <c r="N27" s="38"/>
      <c r="O27" s="38"/>
      <c r="P27" s="24"/>
      <c r="Q27" s="24"/>
      <c r="R27" s="24"/>
      <c r="S27" s="35"/>
      <c r="T27" s="34"/>
      <c r="U27" s="34"/>
      <c r="V27" s="34"/>
      <c r="W27" s="34"/>
      <c r="X27" s="36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  <c r="IX27" s="10"/>
      <c r="IY27" s="10"/>
    </row>
    <row r="28" spans="2:259" s="2" customFormat="1" x14ac:dyDescent="0.2">
      <c r="B28" s="748"/>
      <c r="C28" s="338"/>
      <c r="D28" s="338"/>
      <c r="E28" s="338"/>
      <c r="F28" s="345"/>
      <c r="G28" s="349">
        <v>0</v>
      </c>
      <c r="H28" s="290">
        <v>0</v>
      </c>
      <c r="I28" s="290">
        <v>0</v>
      </c>
      <c r="J28" s="350">
        <f t="shared" si="0"/>
        <v>0</v>
      </c>
      <c r="K28" s="355">
        <f t="shared" si="1"/>
        <v>0</v>
      </c>
      <c r="L28" s="751"/>
      <c r="M28" s="33"/>
      <c r="N28" s="38"/>
      <c r="O28" s="38"/>
      <c r="P28" s="24"/>
      <c r="Q28" s="24"/>
      <c r="R28" s="24"/>
      <c r="S28" s="35"/>
      <c r="T28" s="34"/>
      <c r="U28" s="34"/>
      <c r="V28" s="34"/>
      <c r="W28" s="34"/>
      <c r="X28" s="36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  <c r="IW28" s="10"/>
      <c r="IX28" s="10"/>
      <c r="IY28" s="10"/>
    </row>
    <row r="29" spans="2:259" s="2" customFormat="1" x14ac:dyDescent="0.2">
      <c r="B29" s="748"/>
      <c r="C29" s="338"/>
      <c r="D29" s="338"/>
      <c r="E29" s="338"/>
      <c r="F29" s="345"/>
      <c r="G29" s="349">
        <v>0</v>
      </c>
      <c r="H29" s="290">
        <v>0</v>
      </c>
      <c r="I29" s="290">
        <v>0</v>
      </c>
      <c r="J29" s="350">
        <f t="shared" si="0"/>
        <v>0</v>
      </c>
      <c r="K29" s="355">
        <f t="shared" si="1"/>
        <v>0</v>
      </c>
      <c r="L29" s="751"/>
      <c r="M29" s="33"/>
      <c r="N29" s="38"/>
      <c r="O29" s="38"/>
      <c r="P29" s="24"/>
      <c r="Q29" s="24"/>
      <c r="R29" s="24"/>
      <c r="S29" s="35"/>
      <c r="T29" s="34"/>
      <c r="U29" s="34"/>
      <c r="V29" s="34"/>
      <c r="W29" s="34"/>
      <c r="X29" s="36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  <c r="IW29" s="10"/>
      <c r="IX29" s="10"/>
      <c r="IY29" s="10"/>
    </row>
    <row r="30" spans="2:259" s="2" customFormat="1" x14ac:dyDescent="0.2">
      <c r="B30" s="748"/>
      <c r="C30" s="338"/>
      <c r="D30" s="338"/>
      <c r="E30" s="338"/>
      <c r="F30" s="345"/>
      <c r="G30" s="349">
        <v>0</v>
      </c>
      <c r="H30" s="290">
        <v>0</v>
      </c>
      <c r="I30" s="290">
        <v>0</v>
      </c>
      <c r="J30" s="350">
        <f t="shared" si="0"/>
        <v>0</v>
      </c>
      <c r="K30" s="355">
        <f t="shared" si="1"/>
        <v>0</v>
      </c>
      <c r="L30" s="751"/>
      <c r="M30" s="33"/>
      <c r="N30" s="38"/>
      <c r="O30" s="38"/>
      <c r="P30" s="24"/>
      <c r="Q30" s="24"/>
      <c r="R30" s="24"/>
      <c r="S30" s="35"/>
      <c r="T30" s="34"/>
      <c r="U30" s="34"/>
      <c r="V30" s="34"/>
      <c r="W30" s="34"/>
      <c r="X30" s="36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  <c r="IX30" s="10"/>
      <c r="IY30" s="10"/>
    </row>
    <row r="31" spans="2:259" ht="13.5" thickBot="1" x14ac:dyDescent="0.25">
      <c r="B31" s="749"/>
      <c r="C31" s="341"/>
      <c r="D31" s="341"/>
      <c r="E31" s="341"/>
      <c r="F31" s="346"/>
      <c r="G31" s="351">
        <v>0</v>
      </c>
      <c r="H31" s="342">
        <v>0</v>
      </c>
      <c r="I31" s="342">
        <v>0</v>
      </c>
      <c r="J31" s="352">
        <f t="shared" si="0"/>
        <v>0</v>
      </c>
      <c r="K31" s="356">
        <f t="shared" si="1"/>
        <v>0</v>
      </c>
      <c r="L31" s="752"/>
      <c r="M31" s="33"/>
      <c r="N31" s="38"/>
      <c r="O31" s="38"/>
      <c r="P31" s="38"/>
      <c r="Q31" s="38"/>
      <c r="R31" s="38"/>
      <c r="S31" s="39"/>
      <c r="T31" s="38"/>
      <c r="U31" s="38"/>
      <c r="V31" s="38"/>
      <c r="W31" s="38"/>
      <c r="X31" s="40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  <c r="IQ31" s="37"/>
      <c r="IR31" s="37"/>
      <c r="IS31" s="37"/>
      <c r="IT31" s="37"/>
      <c r="IU31" s="37"/>
      <c r="IV31" s="37"/>
      <c r="IW31" s="37"/>
      <c r="IX31" s="37"/>
      <c r="IY31" s="37"/>
    </row>
    <row r="32" spans="2:259" ht="15" x14ac:dyDescent="0.2">
      <c r="B32" s="768" t="s">
        <v>116</v>
      </c>
      <c r="C32" s="769" t="s">
        <v>73</v>
      </c>
      <c r="D32" s="769" t="s">
        <v>74</v>
      </c>
      <c r="E32" s="771" t="s">
        <v>3</v>
      </c>
      <c r="F32" s="773" t="s">
        <v>82</v>
      </c>
      <c r="G32" s="765" t="s">
        <v>166</v>
      </c>
      <c r="H32" s="766"/>
      <c r="I32" s="766"/>
      <c r="J32" s="767"/>
      <c r="K32" s="760" t="s">
        <v>168</v>
      </c>
      <c r="L32" s="762" t="s">
        <v>117</v>
      </c>
      <c r="O32" s="31"/>
      <c r="P32" s="31"/>
      <c r="Q32" s="31"/>
      <c r="R32" s="31"/>
      <c r="S32" s="31"/>
      <c r="T32" s="31"/>
    </row>
    <row r="33" spans="2:24" ht="39" thickBot="1" x14ac:dyDescent="0.25">
      <c r="B33" s="768"/>
      <c r="C33" s="770"/>
      <c r="D33" s="770"/>
      <c r="E33" s="772"/>
      <c r="F33" s="774"/>
      <c r="G33" s="353" t="s">
        <v>118</v>
      </c>
      <c r="H33" s="343" t="s">
        <v>119</v>
      </c>
      <c r="I33" s="343" t="s">
        <v>120</v>
      </c>
      <c r="J33" s="337" t="s">
        <v>167</v>
      </c>
      <c r="K33" s="760"/>
      <c r="L33" s="762"/>
      <c r="M33" s="33"/>
      <c r="N33" s="77"/>
      <c r="O33" s="77"/>
      <c r="P33" s="24"/>
      <c r="Q33" s="24"/>
      <c r="R33" s="24"/>
      <c r="S33" s="33"/>
      <c r="T33" s="753"/>
      <c r="U33" s="753"/>
      <c r="V33" s="753"/>
      <c r="W33" s="753"/>
      <c r="X33" s="33"/>
    </row>
    <row r="34" spans="2:24" x14ac:dyDescent="0.2">
      <c r="B34" s="747" t="str">
        <f>+'A) Resumen Ingresos y Egresos'!A10</f>
        <v>Sala Cuna Burbujitas de Mar Diurna</v>
      </c>
      <c r="C34" s="339" t="s">
        <v>136</v>
      </c>
      <c r="D34" s="339" t="s">
        <v>136</v>
      </c>
      <c r="E34" s="339" t="s">
        <v>147</v>
      </c>
      <c r="F34" s="344" t="s">
        <v>152</v>
      </c>
      <c r="G34" s="347">
        <v>0</v>
      </c>
      <c r="H34" s="340">
        <v>0</v>
      </c>
      <c r="I34" s="340">
        <v>0</v>
      </c>
      <c r="J34" s="348">
        <f t="shared" ref="J34:J48" si="4">SUM(G34:I34)</f>
        <v>0</v>
      </c>
      <c r="K34" s="354">
        <f t="shared" ref="K34:K48" si="5">+J34*(1+$L$7)</f>
        <v>0</v>
      </c>
      <c r="L34" s="750">
        <f>SUM(K34:K48)</f>
        <v>0</v>
      </c>
      <c r="M34" s="33"/>
      <c r="N34" s="38"/>
      <c r="O34" s="38"/>
      <c r="P34" s="24"/>
      <c r="Q34" s="24"/>
      <c r="R34" s="24"/>
      <c r="S34" s="41"/>
      <c r="T34" s="41"/>
      <c r="U34" s="42"/>
      <c r="V34" s="42"/>
      <c r="W34" s="43"/>
      <c r="X34" s="43"/>
    </row>
    <row r="35" spans="2:24" x14ac:dyDescent="0.2">
      <c r="B35" s="748"/>
      <c r="C35" s="338" t="s">
        <v>136</v>
      </c>
      <c r="D35" s="338" t="s">
        <v>136</v>
      </c>
      <c r="E35" s="338" t="s">
        <v>148</v>
      </c>
      <c r="F35" s="345" t="s">
        <v>152</v>
      </c>
      <c r="G35" s="349">
        <v>0</v>
      </c>
      <c r="H35" s="290">
        <v>0</v>
      </c>
      <c r="I35" s="290">
        <v>0</v>
      </c>
      <c r="J35" s="350">
        <f t="shared" si="4"/>
        <v>0</v>
      </c>
      <c r="K35" s="355">
        <f t="shared" si="5"/>
        <v>0</v>
      </c>
      <c r="L35" s="751"/>
      <c r="M35" s="33"/>
      <c r="N35" s="38"/>
      <c r="O35" s="38"/>
      <c r="P35" s="38"/>
      <c r="Q35" s="38"/>
      <c r="R35" s="38"/>
      <c r="S35" s="41"/>
      <c r="T35" s="41"/>
      <c r="U35" s="42"/>
      <c r="V35" s="42"/>
      <c r="W35" s="43"/>
      <c r="X35" s="43"/>
    </row>
    <row r="36" spans="2:24" x14ac:dyDescent="0.2">
      <c r="B36" s="748"/>
      <c r="C36" s="338" t="s">
        <v>136</v>
      </c>
      <c r="D36" s="338" t="s">
        <v>136</v>
      </c>
      <c r="E36" s="338" t="s">
        <v>149</v>
      </c>
      <c r="F36" s="345" t="s">
        <v>152</v>
      </c>
      <c r="G36" s="349">
        <v>0</v>
      </c>
      <c r="H36" s="290">
        <v>0</v>
      </c>
      <c r="I36" s="290">
        <v>0</v>
      </c>
      <c r="J36" s="350">
        <f t="shared" si="4"/>
        <v>0</v>
      </c>
      <c r="K36" s="355">
        <f>+J36*(1+$L$7)</f>
        <v>0</v>
      </c>
      <c r="L36" s="751"/>
      <c r="M36" s="33"/>
      <c r="N36" s="38"/>
      <c r="O36" s="38"/>
      <c r="P36" s="78"/>
      <c r="Q36" s="78"/>
      <c r="R36" s="78"/>
      <c r="T36" s="168"/>
      <c r="U36" s="168"/>
      <c r="V36" s="168"/>
      <c r="W36" s="168"/>
    </row>
    <row r="37" spans="2:24" x14ac:dyDescent="0.2">
      <c r="B37" s="748"/>
      <c r="C37" s="338" t="s">
        <v>136</v>
      </c>
      <c r="D37" s="338" t="s">
        <v>136</v>
      </c>
      <c r="E37" s="338" t="s">
        <v>150</v>
      </c>
      <c r="F37" s="345" t="s">
        <v>152</v>
      </c>
      <c r="G37" s="349">
        <v>0</v>
      </c>
      <c r="H37" s="290">
        <v>0</v>
      </c>
      <c r="I37" s="290">
        <v>0</v>
      </c>
      <c r="J37" s="350">
        <f t="shared" si="4"/>
        <v>0</v>
      </c>
      <c r="K37" s="355">
        <f t="shared" si="5"/>
        <v>0</v>
      </c>
      <c r="L37" s="751"/>
      <c r="M37" s="33"/>
      <c r="N37" s="38"/>
      <c r="O37" s="38"/>
      <c r="P37" s="24"/>
      <c r="Q37" s="24"/>
      <c r="R37" s="24"/>
      <c r="S37" s="41"/>
      <c r="T37" s="41"/>
      <c r="U37" s="42"/>
      <c r="V37" s="42"/>
      <c r="W37" s="43"/>
      <c r="X37" s="43"/>
    </row>
    <row r="38" spans="2:24" x14ac:dyDescent="0.2">
      <c r="B38" s="748"/>
      <c r="C38" s="338" t="s">
        <v>136</v>
      </c>
      <c r="D38" s="338" t="s">
        <v>136</v>
      </c>
      <c r="E38" s="338" t="s">
        <v>151</v>
      </c>
      <c r="F38" s="345" t="s">
        <v>152</v>
      </c>
      <c r="G38" s="349">
        <v>0</v>
      </c>
      <c r="H38" s="290">
        <v>0</v>
      </c>
      <c r="I38" s="290">
        <v>0</v>
      </c>
      <c r="J38" s="350">
        <f t="shared" si="4"/>
        <v>0</v>
      </c>
      <c r="K38" s="355">
        <f t="shared" si="5"/>
        <v>0</v>
      </c>
      <c r="L38" s="751"/>
      <c r="M38" s="33"/>
      <c r="N38" s="38"/>
      <c r="O38" s="38"/>
      <c r="P38" s="24"/>
      <c r="Q38" s="24"/>
      <c r="R38" s="24"/>
      <c r="S38" s="41"/>
      <c r="T38" s="41"/>
      <c r="U38" s="42"/>
      <c r="V38" s="42"/>
      <c r="W38" s="43"/>
      <c r="X38" s="43"/>
    </row>
    <row r="39" spans="2:24" x14ac:dyDescent="0.2">
      <c r="B39" s="748"/>
      <c r="C39" s="338"/>
      <c r="D39" s="338"/>
      <c r="E39" s="338"/>
      <c r="F39" s="345"/>
      <c r="G39" s="349">
        <v>0</v>
      </c>
      <c r="H39" s="290">
        <v>0</v>
      </c>
      <c r="I39" s="290">
        <v>0</v>
      </c>
      <c r="J39" s="350">
        <f t="shared" si="4"/>
        <v>0</v>
      </c>
      <c r="K39" s="355">
        <f t="shared" si="5"/>
        <v>0</v>
      </c>
      <c r="L39" s="751"/>
      <c r="M39" s="33"/>
      <c r="N39" s="38"/>
      <c r="O39" s="38"/>
      <c r="P39" s="24"/>
      <c r="Q39" s="24"/>
      <c r="R39" s="24"/>
      <c r="S39" s="41"/>
      <c r="T39" s="41"/>
      <c r="U39" s="42"/>
      <c r="V39" s="42"/>
      <c r="W39" s="43"/>
      <c r="X39" s="43"/>
    </row>
    <row r="40" spans="2:24" x14ac:dyDescent="0.2">
      <c r="B40" s="748"/>
      <c r="C40" s="338"/>
      <c r="D40" s="338"/>
      <c r="E40" s="338"/>
      <c r="F40" s="345"/>
      <c r="G40" s="349">
        <v>0</v>
      </c>
      <c r="H40" s="290">
        <v>0</v>
      </c>
      <c r="I40" s="290">
        <v>0</v>
      </c>
      <c r="J40" s="350">
        <f t="shared" si="4"/>
        <v>0</v>
      </c>
      <c r="K40" s="355">
        <f t="shared" si="5"/>
        <v>0</v>
      </c>
      <c r="L40" s="751"/>
      <c r="M40" s="33"/>
      <c r="N40" s="38"/>
      <c r="O40" s="38"/>
      <c r="P40" s="24"/>
      <c r="Q40" s="24"/>
      <c r="R40" s="24"/>
      <c r="S40" s="41"/>
      <c r="T40" s="41"/>
      <c r="U40" s="42"/>
      <c r="V40" s="42"/>
      <c r="W40" s="43"/>
      <c r="X40" s="43"/>
    </row>
    <row r="41" spans="2:24" x14ac:dyDescent="0.2">
      <c r="B41" s="748"/>
      <c r="C41" s="338"/>
      <c r="D41" s="338"/>
      <c r="E41" s="338"/>
      <c r="F41" s="345"/>
      <c r="G41" s="349">
        <v>0</v>
      </c>
      <c r="H41" s="290">
        <v>0</v>
      </c>
      <c r="I41" s="290">
        <v>0</v>
      </c>
      <c r="J41" s="350">
        <f t="shared" si="4"/>
        <v>0</v>
      </c>
      <c r="K41" s="355">
        <f t="shared" si="5"/>
        <v>0</v>
      </c>
      <c r="L41" s="751"/>
      <c r="M41" s="33"/>
      <c r="N41" s="38"/>
      <c r="O41" s="38"/>
      <c r="P41" s="24"/>
      <c r="Q41" s="24"/>
      <c r="R41" s="24"/>
      <c r="S41" s="41"/>
      <c r="T41" s="41"/>
      <c r="U41" s="42"/>
      <c r="V41" s="42"/>
      <c r="W41" s="43"/>
      <c r="X41" s="43"/>
    </row>
    <row r="42" spans="2:24" x14ac:dyDescent="0.2">
      <c r="B42" s="748"/>
      <c r="C42" s="338"/>
      <c r="D42" s="338"/>
      <c r="E42" s="338"/>
      <c r="F42" s="345"/>
      <c r="G42" s="349">
        <v>0</v>
      </c>
      <c r="H42" s="290">
        <v>0</v>
      </c>
      <c r="I42" s="290">
        <v>0</v>
      </c>
      <c r="J42" s="350">
        <f t="shared" si="4"/>
        <v>0</v>
      </c>
      <c r="K42" s="355">
        <f t="shared" si="5"/>
        <v>0</v>
      </c>
      <c r="L42" s="751"/>
      <c r="M42" s="33"/>
      <c r="N42" s="38"/>
      <c r="O42" s="38"/>
      <c r="P42" s="24"/>
      <c r="Q42" s="24"/>
      <c r="R42" s="24"/>
      <c r="S42" s="41"/>
      <c r="T42" s="41"/>
      <c r="U42" s="42"/>
      <c r="V42" s="42"/>
      <c r="W42" s="43"/>
      <c r="X42" s="43"/>
    </row>
    <row r="43" spans="2:24" x14ac:dyDescent="0.2">
      <c r="B43" s="748"/>
      <c r="C43" s="338"/>
      <c r="D43" s="338"/>
      <c r="E43" s="338"/>
      <c r="F43" s="345"/>
      <c r="G43" s="349">
        <v>0</v>
      </c>
      <c r="H43" s="290">
        <v>0</v>
      </c>
      <c r="I43" s="290">
        <v>0</v>
      </c>
      <c r="J43" s="350">
        <f t="shared" si="4"/>
        <v>0</v>
      </c>
      <c r="K43" s="355">
        <f t="shared" si="5"/>
        <v>0</v>
      </c>
      <c r="L43" s="751"/>
      <c r="M43" s="33"/>
      <c r="N43" s="38"/>
      <c r="O43" s="38"/>
      <c r="P43" s="24"/>
      <c r="Q43" s="24"/>
      <c r="R43" s="24"/>
      <c r="S43" s="41"/>
      <c r="T43" s="41"/>
      <c r="U43" s="42"/>
      <c r="V43" s="42"/>
      <c r="W43" s="43"/>
      <c r="X43" s="43"/>
    </row>
    <row r="44" spans="2:24" x14ac:dyDescent="0.2">
      <c r="B44" s="748"/>
      <c r="C44" s="338"/>
      <c r="D44" s="338"/>
      <c r="E44" s="338"/>
      <c r="F44" s="345"/>
      <c r="G44" s="349">
        <v>0</v>
      </c>
      <c r="H44" s="290">
        <v>0</v>
      </c>
      <c r="I44" s="290">
        <v>0</v>
      </c>
      <c r="J44" s="350">
        <f t="shared" si="4"/>
        <v>0</v>
      </c>
      <c r="K44" s="355">
        <f t="shared" si="5"/>
        <v>0</v>
      </c>
      <c r="L44" s="751"/>
      <c r="M44" s="33"/>
      <c r="N44" s="38"/>
      <c r="O44" s="38"/>
      <c r="P44" s="24"/>
      <c r="Q44" s="24"/>
      <c r="R44" s="24"/>
      <c r="S44" s="41"/>
      <c r="T44" s="41"/>
      <c r="U44" s="42"/>
      <c r="V44" s="42"/>
      <c r="W44" s="43"/>
      <c r="X44" s="43"/>
    </row>
    <row r="45" spans="2:24" x14ac:dyDescent="0.2">
      <c r="B45" s="748"/>
      <c r="C45" s="338"/>
      <c r="D45" s="338"/>
      <c r="E45" s="338"/>
      <c r="F45" s="345"/>
      <c r="G45" s="349">
        <v>0</v>
      </c>
      <c r="H45" s="290">
        <v>0</v>
      </c>
      <c r="I45" s="290">
        <v>0</v>
      </c>
      <c r="J45" s="350">
        <f t="shared" si="4"/>
        <v>0</v>
      </c>
      <c r="K45" s="355">
        <f t="shared" si="5"/>
        <v>0</v>
      </c>
      <c r="L45" s="751"/>
      <c r="M45" s="33"/>
      <c r="N45" s="38"/>
      <c r="O45" s="38"/>
      <c r="P45" s="24"/>
      <c r="Q45" s="24"/>
      <c r="R45" s="24"/>
      <c r="S45" s="41"/>
      <c r="T45" s="41"/>
      <c r="U45" s="42"/>
      <c r="V45" s="42"/>
      <c r="W45" s="43"/>
      <c r="X45" s="43"/>
    </row>
    <row r="46" spans="2:24" x14ac:dyDescent="0.2">
      <c r="B46" s="748"/>
      <c r="C46" s="338"/>
      <c r="D46" s="338"/>
      <c r="E46" s="338"/>
      <c r="F46" s="345"/>
      <c r="G46" s="349">
        <v>0</v>
      </c>
      <c r="H46" s="290">
        <v>0</v>
      </c>
      <c r="I46" s="290">
        <v>0</v>
      </c>
      <c r="J46" s="350">
        <f t="shared" si="4"/>
        <v>0</v>
      </c>
      <c r="K46" s="355">
        <f t="shared" si="5"/>
        <v>0</v>
      </c>
      <c r="L46" s="751"/>
      <c r="M46" s="33"/>
      <c r="N46" s="38"/>
      <c r="O46" s="38"/>
      <c r="P46" s="24"/>
      <c r="Q46" s="24"/>
      <c r="R46" s="24"/>
      <c r="S46" s="41"/>
      <c r="T46" s="41"/>
      <c r="U46" s="42"/>
      <c r="V46" s="42"/>
      <c r="W46" s="43"/>
      <c r="X46" s="43"/>
    </row>
    <row r="47" spans="2:24" x14ac:dyDescent="0.2">
      <c r="B47" s="748"/>
      <c r="C47" s="338"/>
      <c r="D47" s="338"/>
      <c r="E47" s="338"/>
      <c r="F47" s="345"/>
      <c r="G47" s="349">
        <v>0</v>
      </c>
      <c r="H47" s="290">
        <v>0</v>
      </c>
      <c r="I47" s="290">
        <v>0</v>
      </c>
      <c r="J47" s="350">
        <f t="shared" si="4"/>
        <v>0</v>
      </c>
      <c r="K47" s="355">
        <f t="shared" si="5"/>
        <v>0</v>
      </c>
      <c r="L47" s="751"/>
      <c r="M47" s="33"/>
      <c r="N47" s="38"/>
      <c r="O47" s="38"/>
      <c r="P47" s="24"/>
      <c r="Q47" s="24"/>
      <c r="R47" s="24"/>
      <c r="S47" s="41"/>
      <c r="T47" s="41"/>
      <c r="U47" s="42"/>
      <c r="V47" s="42"/>
      <c r="W47" s="43"/>
      <c r="X47" s="43"/>
    </row>
    <row r="48" spans="2:24" ht="13.5" thickBot="1" x14ac:dyDescent="0.25">
      <c r="B48" s="749"/>
      <c r="C48" s="341"/>
      <c r="D48" s="341"/>
      <c r="E48" s="341"/>
      <c r="F48" s="346"/>
      <c r="G48" s="351">
        <v>0</v>
      </c>
      <c r="H48" s="342">
        <v>0</v>
      </c>
      <c r="I48" s="342">
        <v>0</v>
      </c>
      <c r="J48" s="352">
        <f t="shared" si="4"/>
        <v>0</v>
      </c>
      <c r="K48" s="356">
        <f t="shared" si="5"/>
        <v>0</v>
      </c>
      <c r="L48" s="752"/>
      <c r="M48" s="33"/>
      <c r="N48" s="38"/>
      <c r="O48" s="38"/>
      <c r="P48" s="24"/>
      <c r="Q48" s="24"/>
      <c r="R48" s="24"/>
      <c r="S48" s="41"/>
      <c r="T48" s="41"/>
      <c r="U48" s="42"/>
      <c r="V48" s="42"/>
      <c r="W48" s="43"/>
      <c r="X48" s="43"/>
    </row>
    <row r="49" spans="2:24" x14ac:dyDescent="0.2">
      <c r="B49" s="747" t="str">
        <f>+'A) Resumen Ingresos y Egresos'!A11</f>
        <v>Sala Cuna Burbujitas de Mar Nocturna</v>
      </c>
      <c r="C49" s="339"/>
      <c r="D49" s="339"/>
      <c r="E49" s="339"/>
      <c r="F49" s="344"/>
      <c r="G49" s="347">
        <v>0</v>
      </c>
      <c r="H49" s="340">
        <v>0</v>
      </c>
      <c r="I49" s="340">
        <v>0</v>
      </c>
      <c r="J49" s="348">
        <f t="shared" ref="J49:J63" si="6">SUM(G49:I49)</f>
        <v>0</v>
      </c>
      <c r="K49" s="354">
        <f t="shared" ref="K49:K63" si="7">+J49*(1+$L$7)</f>
        <v>0</v>
      </c>
      <c r="L49" s="750">
        <f>SUM(K49:K63)</f>
        <v>0</v>
      </c>
      <c r="M49" s="33"/>
      <c r="N49" s="38"/>
      <c r="O49" s="38"/>
      <c r="P49" s="24"/>
      <c r="Q49" s="24"/>
      <c r="R49" s="24"/>
      <c r="S49" s="41"/>
      <c r="T49" s="41"/>
      <c r="U49" s="42"/>
      <c r="V49" s="42"/>
      <c r="W49" s="43"/>
      <c r="X49" s="43"/>
    </row>
    <row r="50" spans="2:24" ht="12.75" customHeight="1" x14ac:dyDescent="0.2">
      <c r="B50" s="748"/>
      <c r="C50" s="338"/>
      <c r="D50" s="338"/>
      <c r="E50" s="338"/>
      <c r="F50" s="345"/>
      <c r="G50" s="349">
        <v>0</v>
      </c>
      <c r="H50" s="290">
        <v>0</v>
      </c>
      <c r="I50" s="290">
        <v>0</v>
      </c>
      <c r="J50" s="350">
        <f t="shared" si="6"/>
        <v>0</v>
      </c>
      <c r="K50" s="355">
        <f t="shared" si="7"/>
        <v>0</v>
      </c>
      <c r="L50" s="751"/>
      <c r="M50" s="33"/>
      <c r="N50" s="38"/>
      <c r="O50" s="38"/>
      <c r="P50" s="38"/>
      <c r="Q50" s="38"/>
      <c r="R50" s="38"/>
      <c r="S50" s="41"/>
      <c r="T50" s="41"/>
      <c r="U50" s="42"/>
      <c r="V50" s="42"/>
      <c r="W50" s="43"/>
      <c r="X50" s="43"/>
    </row>
    <row r="51" spans="2:24" ht="12.75" customHeight="1" x14ac:dyDescent="0.2">
      <c r="B51" s="748"/>
      <c r="C51" s="338"/>
      <c r="D51" s="338"/>
      <c r="E51" s="338"/>
      <c r="F51" s="345"/>
      <c r="G51" s="349">
        <v>0</v>
      </c>
      <c r="H51" s="290">
        <v>0</v>
      </c>
      <c r="I51" s="290">
        <v>0</v>
      </c>
      <c r="J51" s="350">
        <f t="shared" si="6"/>
        <v>0</v>
      </c>
      <c r="K51" s="355">
        <f t="shared" si="7"/>
        <v>0</v>
      </c>
      <c r="L51" s="751"/>
      <c r="M51" s="33"/>
      <c r="N51" s="38"/>
      <c r="O51" s="38"/>
      <c r="P51" s="78"/>
      <c r="Q51" s="78"/>
      <c r="R51" s="78"/>
      <c r="T51" s="168"/>
      <c r="U51" s="168"/>
      <c r="V51" s="168"/>
      <c r="W51" s="168"/>
    </row>
    <row r="52" spans="2:24" ht="12.75" customHeight="1" x14ac:dyDescent="0.2">
      <c r="B52" s="748"/>
      <c r="C52" s="338"/>
      <c r="D52" s="338"/>
      <c r="E52" s="338"/>
      <c r="F52" s="345"/>
      <c r="G52" s="349">
        <v>0</v>
      </c>
      <c r="H52" s="290">
        <v>0</v>
      </c>
      <c r="I52" s="290">
        <v>0</v>
      </c>
      <c r="J52" s="350">
        <f t="shared" si="6"/>
        <v>0</v>
      </c>
      <c r="K52" s="355">
        <f t="shared" si="7"/>
        <v>0</v>
      </c>
      <c r="L52" s="751"/>
      <c r="M52" s="33"/>
      <c r="N52" s="38"/>
      <c r="O52" s="38"/>
      <c r="P52" s="24"/>
      <c r="Q52" s="24"/>
      <c r="R52" s="24"/>
      <c r="S52" s="41"/>
      <c r="T52" s="41"/>
      <c r="U52" s="42"/>
      <c r="V52" s="42"/>
      <c r="W52" s="43"/>
      <c r="X52" s="43"/>
    </row>
    <row r="53" spans="2:24" ht="12.75" customHeight="1" x14ac:dyDescent="0.2">
      <c r="B53" s="748"/>
      <c r="C53" s="338"/>
      <c r="D53" s="338"/>
      <c r="E53" s="338"/>
      <c r="F53" s="345"/>
      <c r="G53" s="349">
        <v>0</v>
      </c>
      <c r="H53" s="290">
        <v>0</v>
      </c>
      <c r="I53" s="290">
        <v>0</v>
      </c>
      <c r="J53" s="350">
        <f t="shared" si="6"/>
        <v>0</v>
      </c>
      <c r="K53" s="355">
        <f t="shared" si="7"/>
        <v>0</v>
      </c>
      <c r="L53" s="751"/>
      <c r="M53" s="33"/>
      <c r="N53" s="38"/>
      <c r="O53" s="38"/>
      <c r="P53" s="24"/>
      <c r="Q53" s="24"/>
      <c r="R53" s="24"/>
      <c r="S53" s="41"/>
      <c r="T53" s="41"/>
      <c r="U53" s="42"/>
      <c r="V53" s="42"/>
      <c r="W53" s="43"/>
      <c r="X53" s="43"/>
    </row>
    <row r="54" spans="2:24" ht="12.75" customHeight="1" x14ac:dyDescent="0.2">
      <c r="B54" s="748"/>
      <c r="C54" s="338"/>
      <c r="D54" s="338"/>
      <c r="E54" s="338"/>
      <c r="F54" s="345"/>
      <c r="G54" s="349">
        <v>0</v>
      </c>
      <c r="H54" s="290">
        <v>0</v>
      </c>
      <c r="I54" s="290">
        <v>0</v>
      </c>
      <c r="J54" s="350">
        <f t="shared" si="6"/>
        <v>0</v>
      </c>
      <c r="K54" s="355">
        <f t="shared" si="7"/>
        <v>0</v>
      </c>
      <c r="L54" s="751"/>
      <c r="M54" s="33"/>
      <c r="N54" s="38"/>
      <c r="O54" s="38"/>
      <c r="P54" s="24"/>
      <c r="Q54" s="24"/>
      <c r="R54" s="24"/>
      <c r="S54" s="41"/>
      <c r="T54" s="41"/>
      <c r="U54" s="42"/>
      <c r="V54" s="42"/>
      <c r="W54" s="43"/>
      <c r="X54" s="43"/>
    </row>
    <row r="55" spans="2:24" ht="12.75" customHeight="1" x14ac:dyDescent="0.2">
      <c r="B55" s="748"/>
      <c r="C55" s="338"/>
      <c r="D55" s="338"/>
      <c r="E55" s="338"/>
      <c r="F55" s="345"/>
      <c r="G55" s="349">
        <v>0</v>
      </c>
      <c r="H55" s="290">
        <v>0</v>
      </c>
      <c r="I55" s="290">
        <v>0</v>
      </c>
      <c r="J55" s="350">
        <f t="shared" si="6"/>
        <v>0</v>
      </c>
      <c r="K55" s="355">
        <f t="shared" si="7"/>
        <v>0</v>
      </c>
      <c r="L55" s="751"/>
      <c r="M55" s="33"/>
      <c r="N55" s="38"/>
      <c r="O55" s="38"/>
      <c r="P55" s="24"/>
      <c r="Q55" s="24"/>
      <c r="R55" s="24"/>
      <c r="S55" s="41"/>
      <c r="T55" s="41"/>
      <c r="U55" s="42"/>
      <c r="V55" s="42"/>
      <c r="W55" s="43"/>
      <c r="X55" s="43"/>
    </row>
    <row r="56" spans="2:24" ht="12.75" customHeight="1" x14ac:dyDescent="0.2">
      <c r="B56" s="748"/>
      <c r="C56" s="338"/>
      <c r="D56" s="338"/>
      <c r="E56" s="338"/>
      <c r="F56" s="345"/>
      <c r="G56" s="349">
        <v>0</v>
      </c>
      <c r="H56" s="290">
        <v>0</v>
      </c>
      <c r="I56" s="290">
        <v>0</v>
      </c>
      <c r="J56" s="350">
        <f t="shared" si="6"/>
        <v>0</v>
      </c>
      <c r="K56" s="355">
        <f t="shared" si="7"/>
        <v>0</v>
      </c>
      <c r="L56" s="751"/>
      <c r="M56" s="33"/>
      <c r="N56" s="38"/>
      <c r="O56" s="38"/>
      <c r="P56" s="24"/>
      <c r="Q56" s="24"/>
      <c r="R56" s="24"/>
      <c r="S56" s="41"/>
      <c r="T56" s="41"/>
      <c r="U56" s="42"/>
      <c r="V56" s="42"/>
      <c r="W56" s="43"/>
      <c r="X56" s="43"/>
    </row>
    <row r="57" spans="2:24" x14ac:dyDescent="0.2">
      <c r="B57" s="748"/>
      <c r="C57" s="338"/>
      <c r="D57" s="338"/>
      <c r="E57" s="338"/>
      <c r="F57" s="345"/>
      <c r="G57" s="349">
        <v>0</v>
      </c>
      <c r="H57" s="290">
        <v>0</v>
      </c>
      <c r="I57" s="290">
        <v>0</v>
      </c>
      <c r="J57" s="350">
        <f t="shared" si="6"/>
        <v>0</v>
      </c>
      <c r="K57" s="355">
        <f t="shared" si="7"/>
        <v>0</v>
      </c>
      <c r="L57" s="751"/>
      <c r="M57" s="33"/>
      <c r="N57" s="38"/>
      <c r="O57" s="38"/>
      <c r="P57" s="24"/>
      <c r="Q57" s="24"/>
      <c r="R57" s="24"/>
      <c r="S57" s="41"/>
      <c r="T57" s="41"/>
      <c r="U57" s="42"/>
      <c r="V57" s="42"/>
      <c r="W57" s="43"/>
      <c r="X57" s="43"/>
    </row>
    <row r="58" spans="2:24" ht="12.75" customHeight="1" x14ac:dyDescent="0.2">
      <c r="B58" s="748"/>
      <c r="C58" s="338"/>
      <c r="D58" s="338"/>
      <c r="E58" s="338"/>
      <c r="F58" s="345"/>
      <c r="G58" s="349">
        <v>0</v>
      </c>
      <c r="H58" s="290">
        <v>0</v>
      </c>
      <c r="I58" s="290">
        <v>0</v>
      </c>
      <c r="J58" s="350">
        <f t="shared" si="6"/>
        <v>0</v>
      </c>
      <c r="K58" s="355">
        <f t="shared" si="7"/>
        <v>0</v>
      </c>
      <c r="L58" s="751"/>
      <c r="M58" s="33"/>
      <c r="N58" s="38"/>
      <c r="O58" s="38"/>
      <c r="P58" s="24"/>
      <c r="Q58" s="24"/>
      <c r="R58" s="24"/>
      <c r="S58" s="41"/>
      <c r="T58" s="41"/>
      <c r="U58" s="42"/>
      <c r="V58" s="42"/>
      <c r="W58" s="43"/>
      <c r="X58" s="43"/>
    </row>
    <row r="59" spans="2:24" ht="12.75" customHeight="1" x14ac:dyDescent="0.2">
      <c r="B59" s="748"/>
      <c r="C59" s="338"/>
      <c r="D59" s="338"/>
      <c r="E59" s="338"/>
      <c r="F59" s="345"/>
      <c r="G59" s="349">
        <v>0</v>
      </c>
      <c r="H59" s="290">
        <v>0</v>
      </c>
      <c r="I59" s="290">
        <v>0</v>
      </c>
      <c r="J59" s="350">
        <f t="shared" si="6"/>
        <v>0</v>
      </c>
      <c r="K59" s="355">
        <f t="shared" si="7"/>
        <v>0</v>
      </c>
      <c r="L59" s="751"/>
      <c r="M59" s="33"/>
      <c r="N59" s="38"/>
      <c r="O59" s="38"/>
      <c r="P59" s="24"/>
      <c r="Q59" s="24"/>
      <c r="R59" s="24"/>
      <c r="S59" s="41"/>
      <c r="T59" s="41"/>
      <c r="U59" s="42"/>
      <c r="V59" s="42"/>
      <c r="W59" s="43"/>
      <c r="X59" s="43"/>
    </row>
    <row r="60" spans="2:24" ht="13.5" customHeight="1" x14ac:dyDescent="0.2">
      <c r="B60" s="748"/>
      <c r="C60" s="338"/>
      <c r="D60" s="338"/>
      <c r="E60" s="338"/>
      <c r="F60" s="345"/>
      <c r="G60" s="349">
        <v>0</v>
      </c>
      <c r="H60" s="290">
        <v>0</v>
      </c>
      <c r="I60" s="290">
        <v>0</v>
      </c>
      <c r="J60" s="350">
        <f t="shared" si="6"/>
        <v>0</v>
      </c>
      <c r="K60" s="355">
        <f t="shared" si="7"/>
        <v>0</v>
      </c>
      <c r="L60" s="751"/>
      <c r="M60" s="33"/>
      <c r="N60" s="38"/>
      <c r="O60" s="38"/>
      <c r="P60" s="24"/>
      <c r="Q60" s="24"/>
      <c r="R60" s="24"/>
      <c r="S60" s="41"/>
      <c r="T60" s="41"/>
      <c r="U60" s="42"/>
      <c r="V60" s="42"/>
      <c r="W60" s="43"/>
      <c r="X60" s="43"/>
    </row>
    <row r="61" spans="2:24" ht="12.75" customHeight="1" x14ac:dyDescent="0.2">
      <c r="B61" s="748"/>
      <c r="C61" s="338"/>
      <c r="D61" s="338"/>
      <c r="E61" s="338"/>
      <c r="F61" s="345"/>
      <c r="G61" s="349">
        <v>0</v>
      </c>
      <c r="H61" s="290">
        <v>0</v>
      </c>
      <c r="I61" s="290">
        <v>0</v>
      </c>
      <c r="J61" s="350">
        <f t="shared" si="6"/>
        <v>0</v>
      </c>
      <c r="K61" s="355">
        <f t="shared" si="7"/>
        <v>0</v>
      </c>
      <c r="L61" s="751"/>
      <c r="M61" s="33"/>
      <c r="N61" s="38"/>
      <c r="O61" s="38"/>
      <c r="P61" s="24"/>
      <c r="Q61" s="24"/>
      <c r="R61" s="24"/>
      <c r="S61" s="41"/>
      <c r="T61" s="41"/>
      <c r="U61" s="42"/>
      <c r="V61" s="42"/>
      <c r="W61" s="43"/>
      <c r="X61" s="43"/>
    </row>
    <row r="62" spans="2:24" ht="13.5" customHeight="1" x14ac:dyDescent="0.2">
      <c r="B62" s="748"/>
      <c r="C62" s="338"/>
      <c r="D62" s="338"/>
      <c r="E62" s="338"/>
      <c r="F62" s="345"/>
      <c r="G62" s="349">
        <v>0</v>
      </c>
      <c r="H62" s="290">
        <v>0</v>
      </c>
      <c r="I62" s="290">
        <v>0</v>
      </c>
      <c r="J62" s="350">
        <f t="shared" si="6"/>
        <v>0</v>
      </c>
      <c r="K62" s="355">
        <f t="shared" si="7"/>
        <v>0</v>
      </c>
      <c r="L62" s="751"/>
      <c r="M62" s="33"/>
      <c r="N62" s="38"/>
      <c r="O62" s="38"/>
      <c r="P62" s="24"/>
      <c r="Q62" s="24"/>
      <c r="R62" s="24"/>
      <c r="S62" s="41"/>
      <c r="T62" s="41"/>
      <c r="U62" s="42"/>
      <c r="V62" s="42"/>
      <c r="W62" s="43"/>
      <c r="X62" s="43"/>
    </row>
    <row r="63" spans="2:24" ht="13.5" customHeight="1" thickBot="1" x14ac:dyDescent="0.25">
      <c r="B63" s="749"/>
      <c r="C63" s="341"/>
      <c r="D63" s="341"/>
      <c r="E63" s="341"/>
      <c r="F63" s="346"/>
      <c r="G63" s="351">
        <v>0</v>
      </c>
      <c r="H63" s="342">
        <v>0</v>
      </c>
      <c r="I63" s="342">
        <v>0</v>
      </c>
      <c r="J63" s="352">
        <f t="shared" si="6"/>
        <v>0</v>
      </c>
      <c r="K63" s="356">
        <f t="shared" si="7"/>
        <v>0</v>
      </c>
      <c r="L63" s="752"/>
      <c r="M63" s="33"/>
      <c r="N63" s="38"/>
      <c r="O63" s="38"/>
      <c r="P63" s="24"/>
      <c r="Q63" s="24"/>
      <c r="R63" s="24"/>
      <c r="S63" s="41"/>
      <c r="T63" s="41"/>
      <c r="U63" s="42"/>
      <c r="V63" s="42"/>
      <c r="W63" s="43"/>
      <c r="X63" s="43"/>
    </row>
    <row r="64" spans="2:24" ht="16.5" thickBot="1" x14ac:dyDescent="0.25">
      <c r="B64" s="30"/>
      <c r="C64" s="51"/>
      <c r="D64" s="51"/>
      <c r="E64" s="52"/>
      <c r="F64" s="52"/>
      <c r="G64" s="52"/>
      <c r="H64" s="52"/>
      <c r="I64" s="52"/>
      <c r="J64" s="44"/>
      <c r="K64" s="357" t="s">
        <v>96</v>
      </c>
      <c r="L64" s="358">
        <f>SUM(L11:L63)</f>
        <v>1276542.2779999999</v>
      </c>
      <c r="M64" s="31"/>
      <c r="N64" s="31"/>
      <c r="O64" s="31"/>
      <c r="P64" s="38"/>
      <c r="Q64" s="38"/>
      <c r="R64" s="38"/>
      <c r="S64" s="41"/>
      <c r="T64" s="41"/>
      <c r="U64" s="42"/>
      <c r="V64" s="42"/>
      <c r="W64" s="43"/>
      <c r="X64" s="43"/>
    </row>
    <row r="65" spans="2:24" x14ac:dyDescent="0.2">
      <c r="B65" s="30"/>
      <c r="C65" s="51"/>
      <c r="D65" s="51"/>
      <c r="E65" s="52"/>
      <c r="F65" s="52"/>
      <c r="G65" s="52"/>
      <c r="H65" s="52"/>
      <c r="I65" s="52"/>
      <c r="J65" s="44"/>
      <c r="K65" s="44"/>
      <c r="L65" s="44"/>
      <c r="M65" s="31"/>
      <c r="N65" s="31"/>
      <c r="O65" s="31"/>
      <c r="P65" s="38"/>
      <c r="Q65" s="38"/>
      <c r="R65" s="38"/>
      <c r="S65" s="41"/>
      <c r="T65" s="41"/>
      <c r="U65" s="42"/>
      <c r="V65" s="42"/>
      <c r="W65" s="43"/>
      <c r="X65" s="43"/>
    </row>
    <row r="66" spans="2:24" x14ac:dyDescent="0.2">
      <c r="B66" s="30"/>
      <c r="C66" s="30"/>
      <c r="D66" s="30"/>
      <c r="E66" s="30"/>
      <c r="F66" s="30"/>
      <c r="G66" s="30"/>
      <c r="H66" s="30"/>
      <c r="I66" s="30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2"/>
      <c r="V66" s="42"/>
      <c r="W66" s="43"/>
      <c r="X66" s="43"/>
    </row>
    <row r="67" spans="2:24" x14ac:dyDescent="0.2">
      <c r="B67" s="30"/>
      <c r="C67" s="30"/>
      <c r="D67" s="30"/>
      <c r="E67" s="30"/>
      <c r="F67" s="30"/>
      <c r="G67" s="30"/>
      <c r="H67" s="30"/>
      <c r="I67" s="30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2"/>
      <c r="V67" s="42"/>
      <c r="W67" s="43"/>
      <c r="X67" s="43"/>
    </row>
    <row r="68" spans="2:24" x14ac:dyDescent="0.2">
      <c r="B68" s="30"/>
      <c r="C68" s="30"/>
      <c r="D68" s="30"/>
      <c r="E68" s="30"/>
      <c r="F68" s="30"/>
      <c r="G68" s="30"/>
      <c r="H68" s="30"/>
      <c r="I68" s="30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2"/>
      <c r="V68" s="42"/>
      <c r="W68" s="43"/>
      <c r="X68" s="43"/>
    </row>
    <row r="69" spans="2:24" x14ac:dyDescent="0.2">
      <c r="B69" s="30"/>
      <c r="C69" s="30"/>
      <c r="D69" s="30"/>
      <c r="E69" s="30"/>
      <c r="F69" s="30"/>
      <c r="G69" s="30"/>
      <c r="H69" s="30"/>
      <c r="I69" s="30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2"/>
      <c r="V69" s="42"/>
      <c r="W69" s="43"/>
      <c r="X69" s="43"/>
    </row>
    <row r="70" spans="2:24" x14ac:dyDescent="0.2">
      <c r="B70" s="30"/>
      <c r="C70" s="30"/>
      <c r="D70" s="30"/>
      <c r="E70" s="30"/>
      <c r="F70" s="30"/>
      <c r="G70" s="30"/>
      <c r="H70" s="30"/>
      <c r="I70" s="30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2"/>
      <c r="V70" s="42"/>
      <c r="W70" s="43"/>
      <c r="X70" s="43"/>
    </row>
    <row r="71" spans="2:24" x14ac:dyDescent="0.2">
      <c r="B71" s="30"/>
      <c r="C71" s="30"/>
      <c r="D71" s="30"/>
      <c r="E71" s="30"/>
      <c r="F71" s="30"/>
      <c r="G71" s="30"/>
      <c r="H71" s="30"/>
      <c r="I71" s="30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2"/>
      <c r="V71" s="42"/>
      <c r="W71" s="43"/>
      <c r="X71" s="43"/>
    </row>
  </sheetData>
  <sheetProtection password="9C6E" sheet="1" objects="1" scenarios="1"/>
  <mergeCells count="25">
    <mergeCell ref="G32:J32"/>
    <mergeCell ref="K32:K33"/>
    <mergeCell ref="L32:L33"/>
    <mergeCell ref="B32:B33"/>
    <mergeCell ref="C32:C33"/>
    <mergeCell ref="D32:D33"/>
    <mergeCell ref="E32:E33"/>
    <mergeCell ref="F32:F33"/>
    <mergeCell ref="G9:J9"/>
    <mergeCell ref="K9:K10"/>
    <mergeCell ref="L9:L10"/>
    <mergeCell ref="T10:W10"/>
    <mergeCell ref="B11:B31"/>
    <mergeCell ref="L11:L31"/>
    <mergeCell ref="F9:F10"/>
    <mergeCell ref="B7:E7"/>
    <mergeCell ref="B9:B10"/>
    <mergeCell ref="C9:C10"/>
    <mergeCell ref="D9:D10"/>
    <mergeCell ref="E9:E10"/>
    <mergeCell ref="B49:B63"/>
    <mergeCell ref="L49:L63"/>
    <mergeCell ref="T33:W33"/>
    <mergeCell ref="B34:B48"/>
    <mergeCell ref="L34:L4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S23"/>
  <sheetViews>
    <sheetView showGridLines="0" zoomScale="80" zoomScaleNormal="80" workbookViewId="0">
      <selection activeCell="J35" sqref="J35"/>
    </sheetView>
  </sheetViews>
  <sheetFormatPr baseColWidth="10" defaultColWidth="10.7109375" defaultRowHeight="12.75" x14ac:dyDescent="0.2"/>
  <cols>
    <col min="1" max="1" width="33" style="4" customWidth="1"/>
    <col min="2" max="2" width="33" style="10" bestFit="1" customWidth="1"/>
    <col min="3" max="12" width="14.7109375" style="10" customWidth="1"/>
    <col min="13" max="13" width="33.5703125" style="4" bestFit="1" customWidth="1"/>
    <col min="14" max="14" width="14.7109375" style="10" customWidth="1"/>
    <col min="15" max="15" width="33.5703125" style="4" bestFit="1" customWidth="1"/>
    <col min="16" max="16" width="14.7109375" style="10" customWidth="1"/>
    <col min="17" max="17" width="14.28515625" style="4" customWidth="1"/>
    <col min="18" max="16384" width="10.7109375" style="4"/>
  </cols>
  <sheetData>
    <row r="1" spans="1:19" x14ac:dyDescent="0.2">
      <c r="B1" s="50"/>
      <c r="C1" s="50"/>
      <c r="D1" s="50" t="s">
        <v>240</v>
      </c>
      <c r="E1" s="50"/>
      <c r="F1" s="50"/>
      <c r="G1" s="50"/>
      <c r="H1" s="50"/>
      <c r="I1" s="50"/>
      <c r="J1" s="50"/>
      <c r="K1" s="50"/>
      <c r="L1" s="50"/>
      <c r="M1" s="50"/>
      <c r="N1" s="50"/>
      <c r="P1" s="50"/>
    </row>
    <row r="2" spans="1:19" x14ac:dyDescent="0.2">
      <c r="B2" s="50"/>
      <c r="C2" s="50"/>
      <c r="D2" s="50" t="s">
        <v>232</v>
      </c>
      <c r="E2" s="50"/>
      <c r="F2" s="50"/>
      <c r="G2" s="50"/>
      <c r="H2" s="50"/>
      <c r="I2" s="50"/>
      <c r="J2" s="50"/>
      <c r="K2" s="50"/>
      <c r="L2" s="50"/>
      <c r="M2" s="50"/>
      <c r="N2" s="50"/>
      <c r="P2" s="50"/>
    </row>
    <row r="3" spans="1:19" x14ac:dyDescent="0.2">
      <c r="C3" s="17"/>
      <c r="D3" s="17"/>
      <c r="E3" s="17"/>
      <c r="F3" s="17"/>
      <c r="G3" s="17"/>
      <c r="H3" s="17"/>
      <c r="I3" s="17"/>
      <c r="J3" s="17"/>
      <c r="K3" s="17"/>
      <c r="L3" s="17"/>
      <c r="N3" s="17"/>
      <c r="P3" s="17"/>
    </row>
    <row r="4" spans="1:19" ht="18.75" customHeight="1" x14ac:dyDescent="0.2">
      <c r="C4" s="22" t="s">
        <v>0</v>
      </c>
      <c r="D4" s="778" t="str">
        <f>+'B) Reajuste Tarifas y Ocupación'!F5</f>
        <v>(DEPTO./DELEG.)</v>
      </c>
      <c r="E4" s="566"/>
      <c r="F4" s="779"/>
      <c r="G4" s="383"/>
      <c r="H4" s="383"/>
      <c r="I4" s="383"/>
      <c r="J4" s="383"/>
      <c r="K4" s="383"/>
      <c r="L4" s="383"/>
      <c r="N4" s="383"/>
      <c r="P4" s="383"/>
    </row>
    <row r="5" spans="1:19" x14ac:dyDescent="0.2">
      <c r="A5" s="9"/>
      <c r="B5" s="2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P5" s="383"/>
    </row>
    <row r="6" spans="1:19" x14ac:dyDescent="0.2">
      <c r="A6" s="9"/>
      <c r="B6" s="2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P6" s="383"/>
    </row>
    <row r="7" spans="1:19" ht="12.75" customHeight="1" x14ac:dyDescent="0.2">
      <c r="A7" s="781" t="s">
        <v>134</v>
      </c>
      <c r="B7" s="782"/>
      <c r="C7" s="782"/>
      <c r="D7" s="782"/>
      <c r="E7" s="782"/>
      <c r="F7" s="782"/>
      <c r="G7" s="782"/>
      <c r="H7" s="782"/>
      <c r="I7" s="782"/>
      <c r="J7" s="782"/>
      <c r="K7" s="782"/>
      <c r="L7" s="782"/>
      <c r="M7" s="782"/>
      <c r="N7" s="782"/>
      <c r="O7" s="783"/>
      <c r="P7" s="91"/>
    </row>
    <row r="8" spans="1:19" x14ac:dyDescent="0.2">
      <c r="A8" s="784"/>
      <c r="B8" s="785"/>
      <c r="C8" s="785"/>
      <c r="D8" s="785"/>
      <c r="E8" s="785"/>
      <c r="F8" s="785"/>
      <c r="G8" s="785"/>
      <c r="H8" s="785"/>
      <c r="I8" s="785"/>
      <c r="J8" s="785"/>
      <c r="K8" s="785"/>
      <c r="L8" s="785"/>
      <c r="M8" s="785"/>
      <c r="N8" s="785"/>
      <c r="O8" s="786"/>
      <c r="P8" s="91"/>
    </row>
    <row r="9" spans="1:19" x14ac:dyDescent="0.2">
      <c r="A9" s="787"/>
      <c r="B9" s="788"/>
      <c r="C9" s="788"/>
      <c r="D9" s="788"/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9"/>
      <c r="P9" s="91"/>
    </row>
    <row r="10" spans="1:19" x14ac:dyDescent="0.2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</row>
    <row r="11" spans="1:19" x14ac:dyDescent="0.2">
      <c r="A11" s="75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</row>
    <row r="12" spans="1:19" ht="15.75" x14ac:dyDescent="0.2">
      <c r="A12" s="737" t="s">
        <v>190</v>
      </c>
      <c r="B12" s="737"/>
      <c r="C12" s="737"/>
      <c r="D12" s="737"/>
      <c r="E12" s="384"/>
      <c r="F12" s="75"/>
      <c r="G12" s="75"/>
      <c r="H12" s="75"/>
      <c r="I12" s="74"/>
      <c r="J12" s="74"/>
      <c r="K12" s="75"/>
      <c r="L12" s="75"/>
      <c r="M12" s="75"/>
      <c r="N12" s="75"/>
      <c r="O12" s="75"/>
      <c r="P12" s="75"/>
    </row>
    <row r="13" spans="1:19" ht="13.5" thickBot="1" x14ac:dyDescent="0.25">
      <c r="A13" s="9"/>
      <c r="B13" s="23"/>
      <c r="C13" s="383"/>
      <c r="D13" s="383"/>
      <c r="E13" s="383"/>
      <c r="F13" s="383"/>
      <c r="G13" s="383"/>
      <c r="H13" s="383"/>
      <c r="I13" s="383"/>
      <c r="J13" s="383"/>
      <c r="K13" s="383"/>
      <c r="L13" s="383"/>
      <c r="M13" s="383"/>
      <c r="N13" s="383"/>
      <c r="P13" s="383"/>
    </row>
    <row r="14" spans="1:19" ht="20.25" customHeight="1" x14ac:dyDescent="0.2">
      <c r="A14" s="830" t="s">
        <v>144</v>
      </c>
      <c r="B14" s="831" t="s">
        <v>5</v>
      </c>
      <c r="C14" s="584" t="s">
        <v>157</v>
      </c>
      <c r="D14" s="585"/>
      <c r="E14" s="585"/>
      <c r="F14" s="585"/>
      <c r="G14" s="586"/>
      <c r="H14" s="832" t="s">
        <v>171</v>
      </c>
      <c r="I14" s="833"/>
      <c r="J14" s="833"/>
      <c r="K14" s="833"/>
      <c r="L14" s="834"/>
      <c r="M14" s="835" t="s">
        <v>112</v>
      </c>
      <c r="N14" s="836"/>
      <c r="O14" s="837" t="s">
        <v>113</v>
      </c>
      <c r="P14" s="838"/>
      <c r="Q14" s="839" t="s">
        <v>135</v>
      </c>
    </row>
    <row r="15" spans="1:19" ht="51.75" thickBot="1" x14ac:dyDescent="0.25">
      <c r="A15" s="840"/>
      <c r="B15" s="780"/>
      <c r="C15" s="471" t="s">
        <v>88</v>
      </c>
      <c r="D15" s="472" t="s">
        <v>155</v>
      </c>
      <c r="E15" s="472" t="s">
        <v>156</v>
      </c>
      <c r="F15" s="472" t="s">
        <v>89</v>
      </c>
      <c r="G15" s="473" t="s">
        <v>90</v>
      </c>
      <c r="H15" s="263" t="s">
        <v>88</v>
      </c>
      <c r="I15" s="841" t="s">
        <v>155</v>
      </c>
      <c r="J15" s="841" t="s">
        <v>156</v>
      </c>
      <c r="K15" s="841" t="s">
        <v>89</v>
      </c>
      <c r="L15" s="842" t="s">
        <v>90</v>
      </c>
      <c r="M15" s="843" t="s">
        <v>72</v>
      </c>
      <c r="N15" s="367" t="s">
        <v>86</v>
      </c>
      <c r="O15" s="844" t="s">
        <v>72</v>
      </c>
      <c r="P15" s="367" t="s">
        <v>86</v>
      </c>
      <c r="Q15" s="777"/>
    </row>
    <row r="16" spans="1:19" ht="12.75" customHeight="1" x14ac:dyDescent="0.2">
      <c r="A16" s="845" t="str">
        <f>'B) Reajuste Tarifas y Ocupación'!A12</f>
        <v>Jardín Infantil Tortuguita Marina</v>
      </c>
      <c r="B16" s="846" t="str">
        <f>+'B) Reajuste Tarifas y Ocupación'!B12</f>
        <v>Media jornada</v>
      </c>
      <c r="C16" s="219">
        <f>+'B) Reajuste Tarifas y Ocupación'!M12</f>
        <v>56500</v>
      </c>
      <c r="D16" s="847">
        <f>+'B) Reajuste Tarifas y Ocupación'!N12</f>
        <v>64400</v>
      </c>
      <c r="E16" s="847">
        <f>+'B) Reajuste Tarifas y Ocupación'!O12</f>
        <v>67800</v>
      </c>
      <c r="F16" s="847">
        <f>+'B) Reajuste Tarifas y Ocupación'!P12</f>
        <v>77200</v>
      </c>
      <c r="G16" s="848">
        <f>+'B) Reajuste Tarifas y Ocupación'!Q12</f>
        <v>98300</v>
      </c>
      <c r="H16" s="264">
        <f>IFERROR(C16/$Q16,0)</f>
        <v>0.45200000000000001</v>
      </c>
      <c r="I16" s="849">
        <f>IFERROR(D16/$Q16,0)</f>
        <v>0.51519999999999999</v>
      </c>
      <c r="J16" s="849">
        <f>IFERROR(E16/$Q16,0)</f>
        <v>0.54239999999999999</v>
      </c>
      <c r="K16" s="849">
        <f>IFERROR(F16/$Q16,0)</f>
        <v>0.61760000000000004</v>
      </c>
      <c r="L16" s="850">
        <f t="shared" ref="L16" si="0">IFERROR(G16/$Q16,0)</f>
        <v>0.78639999999999999</v>
      </c>
      <c r="M16" s="851" t="s">
        <v>132</v>
      </c>
      <c r="N16" s="852">
        <v>120000</v>
      </c>
      <c r="O16" s="851" t="s">
        <v>133</v>
      </c>
      <c r="P16" s="852">
        <v>130000</v>
      </c>
      <c r="Q16" s="260">
        <f>AVERAGE(N16,P16)</f>
        <v>125000</v>
      </c>
      <c r="R16" s="24"/>
      <c r="S16" s="25"/>
    </row>
    <row r="17" spans="1:19" ht="13.5" thickBot="1" x14ac:dyDescent="0.25">
      <c r="A17" s="790"/>
      <c r="B17" s="261" t="str">
        <f>+'B) Reajuste Tarifas y Ocupación'!B13</f>
        <v xml:space="preserve">Doble Jornada </v>
      </c>
      <c r="C17" s="853">
        <f>+'B) Reajuste Tarifas y Ocupación'!M13</f>
        <v>0</v>
      </c>
      <c r="D17" s="854">
        <f>+'B) Reajuste Tarifas y Ocupación'!N13</f>
        <v>0</v>
      </c>
      <c r="E17" s="854">
        <f>+'B) Reajuste Tarifas y Ocupación'!O13</f>
        <v>0</v>
      </c>
      <c r="F17" s="854">
        <f>+'B) Reajuste Tarifas y Ocupación'!P13</f>
        <v>0</v>
      </c>
      <c r="G17" s="262">
        <f>+'B) Reajuste Tarifas y Ocupación'!Q13</f>
        <v>0</v>
      </c>
      <c r="H17" s="368">
        <f t="shared" ref="H17" si="1">IFERROR(C17/$Q17,0)</f>
        <v>0</v>
      </c>
      <c r="I17" s="369">
        <f t="shared" ref="I17" si="2">IFERROR(D17/$Q17,0)</f>
        <v>0</v>
      </c>
      <c r="J17" s="369">
        <f t="shared" ref="J17" si="3">IFERROR(E17/$Q17,0)</f>
        <v>0</v>
      </c>
      <c r="K17" s="369">
        <f t="shared" ref="K17" si="4">IFERROR(F17/$Q17,0)</f>
        <v>0</v>
      </c>
      <c r="L17" s="370">
        <f t="shared" ref="L17" si="5">IFERROR(G17/$Q17,0)</f>
        <v>0</v>
      </c>
      <c r="M17" s="365" t="s">
        <v>132</v>
      </c>
      <c r="N17" s="363">
        <v>210000</v>
      </c>
      <c r="O17" s="365" t="s">
        <v>133</v>
      </c>
      <c r="P17" s="363">
        <v>199000</v>
      </c>
      <c r="Q17" s="438">
        <f t="shared" ref="Q17" si="6">AVERAGE(N17,P17)</f>
        <v>204500</v>
      </c>
      <c r="R17" s="24"/>
      <c r="S17" s="25"/>
    </row>
    <row r="18" spans="1:19" ht="12.75" customHeight="1" thickBot="1" x14ac:dyDescent="0.25">
      <c r="A18" s="10"/>
      <c r="M18" s="10"/>
      <c r="O18" s="10"/>
      <c r="Q18" s="10"/>
    </row>
    <row r="19" spans="1:19" ht="20.25" customHeight="1" x14ac:dyDescent="0.2">
      <c r="A19" s="830" t="s">
        <v>145</v>
      </c>
      <c r="B19" s="831" t="s">
        <v>5</v>
      </c>
      <c r="C19" s="584" t="s">
        <v>157</v>
      </c>
      <c r="D19" s="585"/>
      <c r="E19" s="585"/>
      <c r="F19" s="585"/>
      <c r="G19" s="586"/>
      <c r="H19" s="832" t="s">
        <v>171</v>
      </c>
      <c r="I19" s="833"/>
      <c r="J19" s="833"/>
      <c r="K19" s="833"/>
      <c r="L19" s="834"/>
      <c r="M19" s="776" t="s">
        <v>112</v>
      </c>
      <c r="N19" s="855"/>
      <c r="O19" s="856" t="s">
        <v>113</v>
      </c>
      <c r="P19" s="855"/>
      <c r="Q19" s="857" t="s">
        <v>135</v>
      </c>
    </row>
    <row r="20" spans="1:19" ht="51.75" thickBot="1" x14ac:dyDescent="0.25">
      <c r="A20" s="840"/>
      <c r="B20" s="780"/>
      <c r="C20" s="471" t="s">
        <v>88</v>
      </c>
      <c r="D20" s="472" t="s">
        <v>155</v>
      </c>
      <c r="E20" s="472" t="s">
        <v>156</v>
      </c>
      <c r="F20" s="472" t="s">
        <v>89</v>
      </c>
      <c r="G20" s="473" t="s">
        <v>90</v>
      </c>
      <c r="H20" s="267" t="s">
        <v>88</v>
      </c>
      <c r="I20" s="858" t="s">
        <v>155</v>
      </c>
      <c r="J20" s="841" t="s">
        <v>156</v>
      </c>
      <c r="K20" s="858" t="s">
        <v>89</v>
      </c>
      <c r="L20" s="859" t="s">
        <v>90</v>
      </c>
      <c r="M20" s="439" t="s">
        <v>72</v>
      </c>
      <c r="N20" s="337" t="s">
        <v>86</v>
      </c>
      <c r="O20" s="440" t="s">
        <v>72</v>
      </c>
      <c r="P20" s="337" t="s">
        <v>86</v>
      </c>
      <c r="Q20" s="775"/>
    </row>
    <row r="21" spans="1:19" ht="12.75" customHeight="1" x14ac:dyDescent="0.2">
      <c r="A21" s="860" t="str">
        <f>'B) Reajuste Tarifas y Ocupación'!A17</f>
        <v>Sala Cuna Burbujitas de Mar</v>
      </c>
      <c r="B21" s="861" t="str">
        <f>+'B) Reajuste Tarifas y Ocupación'!B17</f>
        <v>Jornada Completa Diurna</v>
      </c>
      <c r="C21" s="219">
        <f>+'B) Reajuste Tarifas y Ocupación'!M17</f>
        <v>263500</v>
      </c>
      <c r="D21" s="847">
        <f>+'B) Reajuste Tarifas y Ocupación'!N17</f>
        <v>300377</v>
      </c>
      <c r="E21" s="847">
        <f>+'B) Reajuste Tarifas y Ocupación'!O17</f>
        <v>316200</v>
      </c>
      <c r="F21" s="847">
        <f>+'B) Reajuste Tarifas y Ocupación'!P17</f>
        <v>288100</v>
      </c>
      <c r="G21" s="848">
        <f>+'B) Reajuste Tarifas y Ocupación'!Q17</f>
        <v>336400</v>
      </c>
      <c r="H21" s="264">
        <f>IFERROR(C21/$Q21,0)</f>
        <v>0.92456140350877192</v>
      </c>
      <c r="I21" s="862">
        <f t="shared" ref="I21:L21" si="7">IFERROR(D21/$Q21,0)</f>
        <v>1.0539543859649123</v>
      </c>
      <c r="J21" s="862">
        <f t="shared" si="7"/>
        <v>1.1094736842105264</v>
      </c>
      <c r="K21" s="862">
        <f t="shared" si="7"/>
        <v>1.010877192982456</v>
      </c>
      <c r="L21" s="863">
        <f t="shared" si="7"/>
        <v>1.1803508771929825</v>
      </c>
      <c r="M21" s="864" t="s">
        <v>142</v>
      </c>
      <c r="N21" s="852">
        <v>280000</v>
      </c>
      <c r="O21" s="865" t="s">
        <v>143</v>
      </c>
      <c r="P21" s="852">
        <v>290000</v>
      </c>
      <c r="Q21" s="866">
        <f t="shared" ref="Q21:Q23" si="8">AVERAGE(N21,P21)</f>
        <v>285000</v>
      </c>
    </row>
    <row r="22" spans="1:19" ht="12.75" customHeight="1" x14ac:dyDescent="0.2">
      <c r="A22" s="845"/>
      <c r="B22" s="846" t="str">
        <f>+'B) Reajuste Tarifas y Ocupación'!B18</f>
        <v>Nocturna</v>
      </c>
      <c r="C22" s="867">
        <f>+'B) Reajuste Tarifas y Ocupación'!M18</f>
        <v>215600</v>
      </c>
      <c r="D22" s="868">
        <f>+'B) Reajuste Tarifas y Ocupación'!N18</f>
        <v>0</v>
      </c>
      <c r="E22" s="868">
        <f>+'B) Reajuste Tarifas y Ocupación'!O18</f>
        <v>0</v>
      </c>
      <c r="F22" s="868">
        <f>+'B) Reajuste Tarifas y Ocupación'!P18</f>
        <v>0</v>
      </c>
      <c r="G22" s="869">
        <f>+'B) Reajuste Tarifas y Ocupación'!Q18</f>
        <v>0</v>
      </c>
      <c r="H22" s="266">
        <f t="shared" ref="H22:H23" si="9">IFERROR(C22/$Q22,0)</f>
        <v>0.88</v>
      </c>
      <c r="I22" s="265">
        <f t="shared" ref="I22:I23" si="10">IFERROR(D22/$Q22,0)</f>
        <v>0</v>
      </c>
      <c r="J22" s="265">
        <f t="shared" ref="J22:J23" si="11">IFERROR(E22/$Q22,0)</f>
        <v>0</v>
      </c>
      <c r="K22" s="265">
        <f t="shared" ref="K22:K23" si="12">IFERROR(F22/$Q22,0)</f>
        <v>0</v>
      </c>
      <c r="L22" s="366">
        <f t="shared" ref="L22:L23" si="13">IFERROR(G22/$Q22,0)</f>
        <v>0</v>
      </c>
      <c r="M22" s="360" t="s">
        <v>142</v>
      </c>
      <c r="N22" s="361">
        <v>250000</v>
      </c>
      <c r="O22" s="364" t="s">
        <v>143</v>
      </c>
      <c r="P22" s="361">
        <v>240000</v>
      </c>
      <c r="Q22" s="870">
        <f t="shared" si="8"/>
        <v>245000</v>
      </c>
    </row>
    <row r="23" spans="1:19" ht="12.75" customHeight="1" thickBot="1" x14ac:dyDescent="0.25">
      <c r="A23" s="790"/>
      <c r="B23" s="261" t="str">
        <f>+'B) Reajuste Tarifas y Ocupación'!B19</f>
        <v>Media Jornada</v>
      </c>
      <c r="C23" s="853">
        <f>+'B) Reajuste Tarifas y Ocupación'!M19</f>
        <v>158000</v>
      </c>
      <c r="D23" s="854">
        <f>+'B) Reajuste Tarifas y Ocupación'!N19</f>
        <v>0</v>
      </c>
      <c r="E23" s="854">
        <f>+'B) Reajuste Tarifas y Ocupación'!O19</f>
        <v>0</v>
      </c>
      <c r="F23" s="854">
        <f>+'B) Reajuste Tarifas y Ocupación'!P19</f>
        <v>0</v>
      </c>
      <c r="G23" s="262">
        <f>+'B) Reajuste Tarifas y Ocupación'!Q19</f>
        <v>0</v>
      </c>
      <c r="H23" s="368">
        <f t="shared" si="9"/>
        <v>0.91594202898550725</v>
      </c>
      <c r="I23" s="369">
        <f t="shared" si="10"/>
        <v>0</v>
      </c>
      <c r="J23" s="369">
        <f t="shared" si="11"/>
        <v>0</v>
      </c>
      <c r="K23" s="369">
        <f t="shared" si="12"/>
        <v>0</v>
      </c>
      <c r="L23" s="359">
        <f t="shared" si="13"/>
        <v>0</v>
      </c>
      <c r="M23" s="362" t="s">
        <v>142</v>
      </c>
      <c r="N23" s="363">
        <v>170000</v>
      </c>
      <c r="O23" s="365" t="s">
        <v>143</v>
      </c>
      <c r="P23" s="363">
        <v>175000</v>
      </c>
      <c r="Q23" s="438">
        <f t="shared" si="8"/>
        <v>172500</v>
      </c>
    </row>
  </sheetData>
  <sheetProtection password="9C6E" sheet="1" objects="1" scenarios="1"/>
  <mergeCells count="19">
    <mergeCell ref="A16:A17"/>
    <mergeCell ref="A21:A23"/>
    <mergeCell ref="A19:A20"/>
    <mergeCell ref="Q14:Q15"/>
    <mergeCell ref="D4:F4"/>
    <mergeCell ref="O14:P14"/>
    <mergeCell ref="A14:A15"/>
    <mergeCell ref="B14:B15"/>
    <mergeCell ref="M14:N14"/>
    <mergeCell ref="C14:G14"/>
    <mergeCell ref="H14:L14"/>
    <mergeCell ref="A7:O9"/>
    <mergeCell ref="A12:D12"/>
    <mergeCell ref="Q19:Q20"/>
    <mergeCell ref="B19:B20"/>
    <mergeCell ref="C19:G19"/>
    <mergeCell ref="H19:L19"/>
    <mergeCell ref="M19:N19"/>
    <mergeCell ref="O19:P19"/>
  </mergeCells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12</vt:i4>
      </vt:variant>
    </vt:vector>
  </HeadingPairs>
  <TitlesOfParts>
    <vt:vector size="22" baseType="lpstr">
      <vt:lpstr>Instrucciones</vt:lpstr>
      <vt:lpstr>Índice Tablas</vt:lpstr>
      <vt:lpstr>A) Resumen Ingresos y Egresos</vt:lpstr>
      <vt:lpstr>B) Reajuste Tarifas y Ocupación</vt:lpstr>
      <vt:lpstr>C) Costos Directos</vt:lpstr>
      <vt:lpstr>D) Costos Indirectos</vt:lpstr>
      <vt:lpstr>E) Resumen Tarifado </vt:lpstr>
      <vt:lpstr>F) Remuneraciones</vt:lpstr>
      <vt:lpstr>G) Comparación Mercado</vt:lpstr>
      <vt:lpstr>H) Detalle Datos</vt:lpstr>
      <vt:lpstr>__xlnm_Print_Area</vt:lpstr>
      <vt:lpstr>__xlnm_Print_Area_1</vt:lpstr>
      <vt:lpstr>__xlnm_Print_Area_2</vt:lpstr>
      <vt:lpstr>__xlnm_Print_Titles</vt:lpstr>
      <vt:lpstr>__xlnm_Print_Titles_1</vt:lpstr>
      <vt:lpstr>'A) Resumen Ingresos y Egresos'!Área_de_impresión</vt:lpstr>
      <vt:lpstr>'C) Costos Directos'!Área_de_impresión</vt:lpstr>
      <vt:lpstr>'E) Resumen Tarifado '!Área_de_impresión</vt:lpstr>
      <vt:lpstr>bienique1</vt:lpstr>
      <vt:lpstr>'C) Costos Directos'!Excel_BuiltIn_Print_Area</vt:lpstr>
      <vt:lpstr>'A) Resumen Ingresos y Egresos'!Títulos_a_imprimir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cverall@armada.cl</dc:creator>
  <cp:lastModifiedBy>320 Carolina Vera</cp:lastModifiedBy>
  <cp:lastPrinted>2017-09-14T16:34:08Z</cp:lastPrinted>
  <dcterms:created xsi:type="dcterms:W3CDTF">2017-05-11T00:45:10Z</dcterms:created>
  <dcterms:modified xsi:type="dcterms:W3CDTF">2019-08-12T20:32:49Z</dcterms:modified>
</cp:coreProperties>
</file>