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I11" i="5" l="1"/>
  <c r="J11" i="5"/>
  <c r="K11" i="5"/>
  <c r="L11" i="5"/>
  <c r="J10" i="5"/>
  <c r="K10" i="5"/>
  <c r="L10" i="5"/>
  <c r="Q13" i="7"/>
  <c r="P13" i="7"/>
  <c r="O13" i="7"/>
  <c r="N13" i="7"/>
  <c r="M13" i="7"/>
  <c r="Q12" i="7"/>
  <c r="P12" i="7"/>
  <c r="O12" i="7"/>
  <c r="N12" i="7"/>
  <c r="M12" i="7"/>
  <c r="B22" i="2"/>
  <c r="AP15" i="13" l="1"/>
  <c r="AN15" i="13"/>
  <c r="AE15" i="13"/>
  <c r="AD15" i="13"/>
  <c r="AC15" i="13"/>
  <c r="AB15" i="13"/>
  <c r="AA15" i="13"/>
  <c r="Z15" i="13"/>
  <c r="J23" i="2"/>
  <c r="K23" i="2"/>
  <c r="L23" i="2"/>
  <c r="M23" i="2"/>
  <c r="I23" i="2"/>
  <c r="Q17" i="1"/>
  <c r="B17" i="1"/>
  <c r="R11" i="5"/>
  <c r="H11" i="5"/>
  <c r="B11" i="5"/>
  <c r="P22" i="2"/>
  <c r="H23" i="7"/>
  <c r="C11" i="5"/>
  <c r="M11" i="5" s="1"/>
  <c r="L13" i="7"/>
  <c r="M22" i="2" s="1"/>
  <c r="K13" i="7"/>
  <c r="U11" i="5" s="1"/>
  <c r="J13" i="7"/>
  <c r="E17" i="1" s="1"/>
  <c r="I13" i="7"/>
  <c r="J22" i="2" s="1"/>
  <c r="F11" i="5" l="1"/>
  <c r="P11" i="5" s="1"/>
  <c r="D17" i="1"/>
  <c r="I17" i="1" s="1"/>
  <c r="E11" i="5"/>
  <c r="O11" i="5" s="1"/>
  <c r="T11" i="5"/>
  <c r="G17" i="1"/>
  <c r="L17" i="1" s="1"/>
  <c r="C17" i="1"/>
  <c r="H17" i="1" s="1"/>
  <c r="K22" i="2"/>
  <c r="D11" i="5"/>
  <c r="N11" i="5" s="1"/>
  <c r="S11" i="5"/>
  <c r="I22" i="2"/>
  <c r="G11" i="5"/>
  <c r="Q11" i="5" s="1"/>
  <c r="V11" i="5"/>
  <c r="J17" i="1"/>
  <c r="B23" i="7"/>
  <c r="F17" i="1" l="1"/>
  <c r="K17" i="1" s="1"/>
  <c r="L22" i="2"/>
  <c r="P24" i="2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Q62" i="13" s="1"/>
  <c r="P62" i="13"/>
  <c r="O62" i="13" s="1"/>
  <c r="N62" i="13"/>
  <c r="M62" i="13" s="1"/>
  <c r="W80" i="13"/>
  <c r="AG15" i="13" l="1"/>
  <c r="AH15" i="13" s="1"/>
  <c r="AK15" i="13"/>
  <c r="AL15" i="13" s="1"/>
  <c r="AI15" i="13"/>
  <c r="AJ15" i="13" s="1"/>
  <c r="I19" i="2"/>
  <c r="AR15" i="13" l="1"/>
  <c r="D16" i="1"/>
  <c r="I16" i="1" s="1"/>
  <c r="S10" i="5"/>
  <c r="L12" i="7"/>
  <c r="K12" i="7"/>
  <c r="F16" i="1" l="1"/>
  <c r="K16" i="1" s="1"/>
  <c r="U10" i="5"/>
  <c r="G16" i="1"/>
  <c r="L16" i="1" s="1"/>
  <c r="V10" i="5"/>
  <c r="P19" i="2"/>
  <c r="L19" i="2" l="1"/>
  <c r="P21" i="2" l="1"/>
  <c r="P25" i="2" s="1"/>
  <c r="P26" i="2" l="1"/>
  <c r="K20" i="2"/>
  <c r="F20" i="2" s="1"/>
  <c r="J12" i="7"/>
  <c r="H22" i="7"/>
  <c r="T10" i="5" l="1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0" i="2" l="1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D13" i="3"/>
  <c r="H13" i="3" l="1"/>
  <c r="H12" i="3" s="1"/>
  <c r="H75" i="3" s="1"/>
  <c r="H76" i="3" s="1"/>
  <c r="D12" i="3"/>
  <c r="D75" i="3" s="1"/>
  <c r="F9" i="2" l="1"/>
  <c r="F10" i="2" l="1"/>
  <c r="G9" i="2" l="1"/>
  <c r="H9" i="2" s="1"/>
  <c r="G10" i="2" l="1"/>
  <c r="L9" i="2" l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l="1"/>
  <c r="C9" i="2"/>
  <c r="C10" i="2" s="1"/>
  <c r="Q21" i="2"/>
  <c r="Q25" i="2" s="1"/>
  <c r="Q26" i="2" l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<sst xmlns="http://schemas.openxmlformats.org/spreadsheetml/2006/main" count="479" uniqueCount="238">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</sst>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675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7" xfId="0" applyNumberFormat="1" applyFont="1" applyFill="1" applyBorder="1" applyAlignment="1" applyProtection="1">
      <alignment vertical="center"/>
    </xf>
    <xf numFmtId="0" fontId="12" fillId="31" borderId="44" xfId="0" applyFont="1" applyFill="1" applyBorder="1" applyAlignment="1" applyProtection="1">
      <alignment horizontal="center" vertical="center" wrapText="1"/>
    </xf>
    <xf numFmtId="165" fontId="12" fillId="32" borderId="45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39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1" xfId="0" applyFont="1" applyFill="1" applyBorder="1" applyAlignment="1" applyProtection="1">
      <alignment horizontal="left" vertical="center"/>
      <protection locked="0"/>
    </xf>
    <xf numFmtId="0" fontId="0" fillId="12" borderId="47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35" borderId="70" xfId="0" applyNumberFormat="1" applyFont="1" applyFill="1" applyBorder="1" applyAlignment="1" applyProtection="1">
      <alignment horizontal="center" vertical="center" wrapText="1"/>
    </xf>
    <xf numFmtId="166" fontId="12" fillId="35" borderId="71" xfId="0" applyNumberFormat="1" applyFont="1" applyFill="1" applyBorder="1" applyAlignment="1" applyProtection="1">
      <alignment horizontal="center" vertical="center" wrapText="1"/>
    </xf>
    <xf numFmtId="0" fontId="0" fillId="12" borderId="73" xfId="0" applyFont="1" applyFill="1" applyBorder="1" applyProtection="1">
      <protection locked="0"/>
    </xf>
    <xf numFmtId="166" fontId="12" fillId="35" borderId="84" xfId="0" applyNumberFormat="1" applyFont="1" applyFill="1" applyBorder="1" applyAlignment="1" applyProtection="1">
      <alignment horizontal="center" vertical="center" wrapText="1"/>
    </xf>
    <xf numFmtId="166" fontId="12" fillId="35" borderId="85" xfId="0" applyNumberFormat="1" applyFont="1" applyFill="1" applyBorder="1" applyAlignment="1" applyProtection="1">
      <alignment horizontal="center" vertical="center" wrapText="1"/>
    </xf>
    <xf numFmtId="166" fontId="12" fillId="35" borderId="86" xfId="0" applyNumberFormat="1" applyFont="1" applyFill="1" applyBorder="1" applyAlignment="1" applyProtection="1">
      <alignment horizontal="center" vertical="center" wrapText="1"/>
    </xf>
    <xf numFmtId="166" fontId="12" fillId="35" borderId="78" xfId="0" applyNumberFormat="1" applyFont="1" applyFill="1" applyBorder="1" applyAlignment="1" applyProtection="1">
      <alignment horizontal="center" vertical="center" wrapText="1"/>
    </xf>
    <xf numFmtId="166" fontId="12" fillId="15" borderId="91" xfId="0" applyNumberFormat="1" applyFont="1" applyFill="1" applyBorder="1" applyAlignment="1" applyProtection="1">
      <alignment horizontal="center" vertical="center" wrapText="1"/>
    </xf>
    <xf numFmtId="166" fontId="12" fillId="15" borderId="92" xfId="0" applyNumberFormat="1" applyFont="1" applyFill="1" applyBorder="1" applyAlignment="1" applyProtection="1">
      <alignment horizontal="center" vertical="center" wrapText="1"/>
    </xf>
    <xf numFmtId="166" fontId="12" fillId="15" borderId="93" xfId="0" applyNumberFormat="1" applyFont="1" applyFill="1" applyBorder="1" applyAlignment="1" applyProtection="1">
      <alignment horizontal="center" vertical="center" wrapText="1"/>
    </xf>
    <xf numFmtId="166" fontId="12" fillId="15" borderId="86" xfId="0" applyNumberFormat="1" applyFont="1" applyFill="1" applyBorder="1" applyAlignment="1" applyProtection="1">
      <alignment horizontal="center" vertical="center" wrapText="1"/>
    </xf>
    <xf numFmtId="166" fontId="12" fillId="35" borderId="94" xfId="0" applyNumberFormat="1" applyFont="1" applyFill="1" applyBorder="1" applyAlignment="1" applyProtection="1">
      <alignment horizontal="center" vertical="center" wrapText="1"/>
    </xf>
    <xf numFmtId="166" fontId="12" fillId="35" borderId="95" xfId="0" applyNumberFormat="1" applyFont="1" applyFill="1" applyBorder="1" applyAlignment="1" applyProtection="1">
      <alignment horizontal="center" vertical="center" wrapText="1"/>
    </xf>
    <xf numFmtId="166" fontId="12" fillId="35" borderId="96" xfId="0" applyNumberFormat="1" applyFont="1" applyFill="1" applyBorder="1" applyAlignment="1" applyProtection="1">
      <alignment horizontal="center" vertical="center" wrapText="1"/>
    </xf>
    <xf numFmtId="0" fontId="12" fillId="16" borderId="97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Protection="1">
      <protection locked="0"/>
    </xf>
    <xf numFmtId="0" fontId="0" fillId="12" borderId="106" xfId="0" applyFont="1" applyFill="1" applyBorder="1" applyProtection="1">
      <protection locked="0"/>
    </xf>
    <xf numFmtId="176" fontId="0" fillId="12" borderId="107" xfId="13" applyNumberFormat="1" applyFont="1" applyFill="1" applyBorder="1" applyAlignment="1" applyProtection="1">
      <alignment vertical="center"/>
      <protection locked="0"/>
    </xf>
    <xf numFmtId="176" fontId="0" fillId="12" borderId="108" xfId="13" applyNumberFormat="1" applyFont="1" applyFill="1" applyBorder="1" applyAlignment="1" applyProtection="1">
      <alignment vertical="center"/>
      <protection locked="0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Protection="1">
      <protection locked="0"/>
    </xf>
    <xf numFmtId="0" fontId="0" fillId="12" borderId="110" xfId="0" applyFont="1" applyFill="1" applyBorder="1" applyProtection="1">
      <protection locked="0"/>
    </xf>
    <xf numFmtId="176" fontId="0" fillId="12" borderId="109" xfId="13" applyNumberFormat="1" applyFont="1" applyFill="1" applyBorder="1" applyAlignment="1" applyProtection="1">
      <alignment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Protection="1"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Protection="1">
      <protection locked="0"/>
    </xf>
    <xf numFmtId="0" fontId="0" fillId="12" borderId="114" xfId="0" applyFont="1" applyFill="1" applyBorder="1" applyProtection="1">
      <protection locked="0"/>
    </xf>
    <xf numFmtId="175" fontId="0" fillId="0" borderId="115" xfId="0" applyNumberFormat="1" applyFont="1" applyFill="1" applyBorder="1" applyAlignment="1" applyProtection="1">
      <alignment horizontal="right" vertical="center"/>
    </xf>
    <xf numFmtId="175" fontId="0" fillId="0" borderId="117" xfId="0" applyNumberFormat="1" applyFont="1" applyFill="1" applyBorder="1" applyAlignment="1" applyProtection="1">
      <alignment horizontal="right" vertical="center"/>
    </xf>
    <xf numFmtId="175" fontId="0" fillId="0" borderId="118" xfId="0" applyNumberFormat="1" applyFont="1" applyFill="1" applyBorder="1" applyAlignment="1" applyProtection="1">
      <alignment horizontal="right" vertical="center"/>
    </xf>
    <xf numFmtId="0" fontId="12" fillId="16" borderId="73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3" xfId="0" applyFont="1" applyFill="1" applyBorder="1" applyAlignment="1" applyProtection="1">
      <alignment horizontal="center" vertical="center" wrapText="1"/>
    </xf>
    <xf numFmtId="176" fontId="0" fillId="12" borderId="112" xfId="13" applyNumberFormat="1" applyFont="1" applyFill="1" applyBorder="1" applyAlignment="1" applyProtection="1">
      <alignment vertical="center"/>
      <protection locked="0"/>
    </xf>
    <xf numFmtId="176" fontId="0" fillId="12" borderId="114" xfId="13" applyNumberFormat="1" applyFont="1" applyFill="1" applyBorder="1" applyAlignment="1" applyProtection="1">
      <alignment vertical="center"/>
      <protection locked="0"/>
    </xf>
    <xf numFmtId="176" fontId="0" fillId="12" borderId="110" xfId="13" applyNumberFormat="1" applyFont="1" applyFill="1" applyBorder="1" applyAlignment="1" applyProtection="1">
      <alignment vertical="center"/>
      <protection locked="0"/>
    </xf>
    <xf numFmtId="175" fontId="0" fillId="29" borderId="117" xfId="0" applyNumberFormat="1" applyFont="1" applyFill="1" applyBorder="1" applyAlignment="1" applyProtection="1">
      <alignment horizontal="right" vertical="center"/>
    </xf>
    <xf numFmtId="175" fontId="0" fillId="29" borderId="118" xfId="0" applyNumberFormat="1" applyFont="1" applyFill="1" applyBorder="1" applyAlignment="1" applyProtection="1">
      <alignment horizontal="right" vertical="center"/>
    </xf>
    <xf numFmtId="175" fontId="0" fillId="29" borderId="115" xfId="0" applyNumberFormat="1" applyFont="1" applyFill="1" applyBorder="1" applyAlignment="1" applyProtection="1">
      <alignment horizontal="right" vertical="center"/>
    </xf>
    <xf numFmtId="175" fontId="0" fillId="29" borderId="111" xfId="0" applyNumberFormat="1" applyFont="1" applyFill="1" applyBorder="1" applyAlignment="1" applyProtection="1">
      <alignment horizontal="right" vertical="center"/>
    </xf>
    <xf numFmtId="175" fontId="0" fillId="29" borderId="119" xfId="0" applyNumberFormat="1" applyFont="1" applyFill="1" applyBorder="1" applyAlignment="1" applyProtection="1">
      <alignment horizontal="right" vertical="center"/>
    </xf>
    <xf numFmtId="175" fontId="0" fillId="0" borderId="111" xfId="0" applyNumberFormat="1" applyFont="1" applyFill="1" applyBorder="1" applyAlignment="1" applyProtection="1">
      <alignment horizontal="right" vertical="center"/>
    </xf>
    <xf numFmtId="175" fontId="0" fillId="0" borderId="119" xfId="0" applyNumberFormat="1" applyFont="1" applyFill="1" applyBorder="1" applyAlignment="1" applyProtection="1">
      <alignment horizontal="right" vertical="center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0" fontId="0" fillId="12" borderId="121" xfId="0" applyFont="1" applyFill="1" applyBorder="1" applyAlignment="1" applyProtection="1">
      <alignment horizontal="left" vertical="center"/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08" xfId="0" applyFont="1" applyFill="1" applyBorder="1" applyAlignment="1" applyProtection="1">
      <alignment horizontal="left" vertical="center"/>
    </xf>
    <xf numFmtId="0" fontId="10" fillId="20" borderId="108" xfId="0" applyFont="1" applyFill="1" applyBorder="1" applyAlignment="1" applyProtection="1">
      <alignment horizontal="left" vertical="center"/>
    </xf>
    <xf numFmtId="173" fontId="18" fillId="0" borderId="108" xfId="0" applyNumberFormat="1" applyFont="1" applyFill="1" applyBorder="1" applyAlignment="1" applyProtection="1">
      <alignment horizontal="left"/>
    </xf>
    <xf numFmtId="0" fontId="12" fillId="21" borderId="108" xfId="0" applyFont="1" applyFill="1" applyBorder="1" applyAlignment="1" applyProtection="1">
      <alignment horizontal="center" vertical="center"/>
    </xf>
    <xf numFmtId="0" fontId="12" fillId="20" borderId="108" xfId="0" applyFont="1" applyFill="1" applyBorder="1" applyAlignment="1" applyProtection="1">
      <alignment horizontal="center" vertical="center" wrapText="1"/>
    </xf>
    <xf numFmtId="1" fontId="0" fillId="0" borderId="108" xfId="0" applyNumberFormat="1" applyFont="1" applyFill="1" applyBorder="1" applyAlignment="1" applyProtection="1">
      <alignment horizontal="center" vertical="center" wrapText="1"/>
    </xf>
    <xf numFmtId="166" fontId="10" fillId="23" borderId="108" xfId="13" applyNumberFormat="1" applyFont="1" applyFill="1" applyBorder="1" applyAlignment="1" applyProtection="1">
      <alignment horizontal="center" vertical="center"/>
    </xf>
    <xf numFmtId="166" fontId="10" fillId="20" borderId="108" xfId="13" applyNumberFormat="1" applyFont="1" applyFill="1" applyBorder="1" applyAlignment="1" applyProtection="1">
      <alignment horizontal="center" vertical="center"/>
    </xf>
    <xf numFmtId="166" fontId="0" fillId="12" borderId="108" xfId="13" applyNumberFormat="1" applyFont="1" applyFill="1" applyBorder="1" applyAlignment="1" applyProtection="1">
      <alignment vertical="center"/>
      <protection locked="0"/>
    </xf>
    <xf numFmtId="0" fontId="12" fillId="31" borderId="108" xfId="0" applyFont="1" applyFill="1" applyBorder="1" applyAlignment="1" applyProtection="1">
      <alignment horizontal="center" vertical="center" wrapText="1"/>
    </xf>
    <xf numFmtId="0" fontId="12" fillId="32" borderId="108" xfId="0" applyFont="1" applyFill="1" applyBorder="1" applyAlignment="1" applyProtection="1">
      <alignment horizontal="left" vertical="center"/>
    </xf>
    <xf numFmtId="166" fontId="12" fillId="31" borderId="108" xfId="0" applyNumberFormat="1" applyFont="1" applyFill="1" applyBorder="1" applyAlignment="1" applyProtection="1">
      <alignment horizontal="center" vertical="center" wrapText="1"/>
    </xf>
    <xf numFmtId="9" fontId="0" fillId="12" borderId="123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41" xfId="13" applyNumberFormat="1" applyFont="1" applyFill="1" applyBorder="1" applyAlignment="1" applyProtection="1">
      <alignment vertical="center"/>
    </xf>
    <xf numFmtId="178" fontId="13" fillId="37" borderId="143" xfId="16" applyNumberFormat="1" applyFill="1" applyBorder="1" applyAlignment="1" applyProtection="1">
      <alignment horizontal="center" vertical="center"/>
    </xf>
    <xf numFmtId="178" fontId="13" fillId="37" borderId="144" xfId="16" applyNumberFormat="1" applyFill="1" applyBorder="1" applyAlignment="1" applyProtection="1">
      <alignment horizontal="center" vertical="center"/>
    </xf>
    <xf numFmtId="177" fontId="0" fillId="12" borderId="143" xfId="13" applyNumberFormat="1" applyFont="1" applyFill="1" applyBorder="1" applyAlignment="1" applyProtection="1">
      <alignment horizontal="center" vertical="center"/>
      <protection locked="0"/>
    </xf>
    <xf numFmtId="177" fontId="12" fillId="29" borderId="144" xfId="0" applyNumberFormat="1" applyFont="1" applyFill="1" applyBorder="1" applyAlignment="1" applyProtection="1">
      <alignment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55" xfId="0" applyFont="1" applyFill="1" applyBorder="1" applyAlignment="1" applyProtection="1">
      <alignment horizontal="center" vertical="center"/>
      <protection locked="0"/>
    </xf>
    <xf numFmtId="176" fontId="0" fillId="12" borderId="145" xfId="13" applyNumberFormat="1" applyFont="1" applyFill="1" applyBorder="1" applyAlignment="1" applyProtection="1">
      <alignment vertical="center"/>
      <protection locked="0"/>
    </xf>
    <xf numFmtId="9" fontId="0" fillId="12" borderId="146" xfId="0" applyNumberFormat="1" applyFont="1" applyFill="1" applyBorder="1" applyAlignment="1" applyProtection="1">
      <alignment horizontal="center" vertical="center"/>
      <protection locked="0"/>
    </xf>
    <xf numFmtId="175" fontId="0" fillId="0" borderId="147" xfId="0" applyNumberFormat="1" applyFont="1" applyFill="1" applyBorder="1" applyAlignment="1" applyProtection="1">
      <alignment horizontal="right" vertical="center"/>
    </xf>
    <xf numFmtId="175" fontId="0" fillId="0" borderId="112" xfId="0" applyNumberFormat="1" applyFont="1" applyFill="1" applyBorder="1" applyAlignment="1" applyProtection="1">
      <alignment horizontal="right" vertical="center"/>
    </xf>
    <xf numFmtId="175" fontId="0" fillId="0" borderId="155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9" fontId="0" fillId="11" borderId="144" xfId="0" applyNumberFormat="1" applyFont="1" applyFill="1" applyBorder="1" applyAlignment="1" applyProtection="1">
      <alignment horizontal="center" vertical="center"/>
    </xf>
    <xf numFmtId="9" fontId="0" fillId="11" borderId="147" xfId="0" applyNumberFormat="1" applyFont="1" applyFill="1" applyBorder="1" applyAlignment="1" applyProtection="1">
      <alignment horizontal="center" vertical="center"/>
    </xf>
    <xf numFmtId="9" fontId="0" fillId="12" borderId="150" xfId="0" applyNumberFormat="1" applyFont="1" applyFill="1" applyBorder="1" applyAlignment="1" applyProtection="1">
      <alignment horizontal="center" vertical="center"/>
      <protection locked="0"/>
    </xf>
    <xf numFmtId="9" fontId="0" fillId="11" borderId="149" xfId="0" applyNumberFormat="1" applyFont="1" applyFill="1" applyBorder="1" applyAlignment="1" applyProtection="1">
      <alignment horizontal="center" vertical="center"/>
    </xf>
    <xf numFmtId="0" fontId="12" fillId="16" borderId="158" xfId="0" applyFont="1" applyFill="1" applyBorder="1" applyAlignment="1" applyProtection="1">
      <alignment horizontal="center" vertical="center" wrapText="1"/>
    </xf>
    <xf numFmtId="0" fontId="9" fillId="14" borderId="150" xfId="0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14" borderId="141" xfId="0" applyFont="1" applyFill="1" applyBorder="1" applyAlignment="1" applyProtection="1">
      <alignment horizontal="center" vertical="center"/>
    </xf>
    <xf numFmtId="0" fontId="9" fillId="47" borderId="162" xfId="0" applyFont="1" applyFill="1" applyBorder="1" applyAlignment="1" applyProtection="1">
      <alignment horizontal="center" vertical="center"/>
    </xf>
    <xf numFmtId="167" fontId="0" fillId="12" borderId="125" xfId="16" applyFont="1" applyFill="1" applyBorder="1" applyAlignment="1" applyProtection="1">
      <alignment horizontal="center" vertical="center"/>
      <protection locked="0"/>
    </xf>
    <xf numFmtId="167" fontId="0" fillId="12" borderId="163" xfId="16" applyFont="1" applyFill="1" applyBorder="1" applyAlignment="1" applyProtection="1">
      <alignment horizontal="center" vertical="center"/>
      <protection locked="0"/>
    </xf>
    <xf numFmtId="167" fontId="0" fillId="12" borderId="162" xfId="16" applyFont="1" applyFill="1" applyBorder="1" applyAlignment="1" applyProtection="1">
      <alignment horizontal="center" vertical="center"/>
      <protection locked="0"/>
    </xf>
    <xf numFmtId="175" fontId="0" fillId="0" borderId="144" xfId="0" applyNumberFormat="1" applyFont="1" applyFill="1" applyBorder="1" applyAlignment="1" applyProtection="1">
      <alignment horizontal="right" vertical="center"/>
    </xf>
    <xf numFmtId="175" fontId="0" fillId="0" borderId="149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50" xfId="0" applyFont="1" applyFill="1" applyBorder="1" applyAlignment="1" applyProtection="1">
      <alignment horizontal="center" vertical="center"/>
    </xf>
    <xf numFmtId="0" fontId="9" fillId="48" borderId="149" xfId="0" applyFont="1" applyFill="1" applyBorder="1" applyAlignment="1" applyProtection="1">
      <alignment horizontal="center" vertical="center"/>
    </xf>
    <xf numFmtId="167" fontId="32" fillId="0" borderId="126" xfId="16" applyFont="1" applyFill="1" applyBorder="1" applyAlignment="1" applyProtection="1">
      <alignment horizontal="center" vertical="center"/>
    </xf>
    <xf numFmtId="167" fontId="32" fillId="0" borderId="129" xfId="16" applyFont="1" applyFill="1" applyBorder="1" applyAlignment="1" applyProtection="1">
      <alignment horizontal="center" vertical="center"/>
    </xf>
    <xf numFmtId="175" fontId="0" fillId="27" borderId="128" xfId="0" applyNumberFormat="1" applyFont="1" applyFill="1" applyBorder="1" applyAlignment="1" applyProtection="1">
      <alignment horizontal="right" vertical="center"/>
    </xf>
    <xf numFmtId="175" fontId="0" fillId="27" borderId="166" xfId="0" applyNumberFormat="1" applyFont="1" applyFill="1" applyBorder="1" applyAlignment="1" applyProtection="1">
      <alignment horizontal="right" vertical="center"/>
    </xf>
    <xf numFmtId="0" fontId="0" fillId="11" borderId="168" xfId="0" applyFont="1" applyFill="1" applyBorder="1" applyProtection="1"/>
    <xf numFmtId="0" fontId="0" fillId="11" borderId="169" xfId="0" applyFont="1" applyFill="1" applyBorder="1" applyProtection="1"/>
    <xf numFmtId="0" fontId="0" fillId="11" borderId="170" xfId="0" applyFont="1" applyFill="1" applyBorder="1" applyProtection="1"/>
    <xf numFmtId="0" fontId="0" fillId="11" borderId="158" xfId="0" applyFont="1" applyFill="1" applyBorder="1" applyProtection="1"/>
    <xf numFmtId="0" fontId="0" fillId="11" borderId="102" xfId="0" applyFont="1" applyFill="1" applyBorder="1" applyProtection="1"/>
    <xf numFmtId="0" fontId="25" fillId="0" borderId="158" xfId="0" applyFont="1" applyBorder="1" applyAlignment="1" applyProtection="1">
      <alignment vertical="center"/>
    </xf>
    <xf numFmtId="0" fontId="9" fillId="14" borderId="151" xfId="0" applyFont="1" applyFill="1" applyBorder="1" applyAlignment="1" applyProtection="1">
      <alignment horizontal="center" vertical="center"/>
    </xf>
    <xf numFmtId="0" fontId="9" fillId="14" borderId="167" xfId="0" applyFont="1" applyFill="1" applyBorder="1" applyAlignment="1" applyProtection="1">
      <alignment horizontal="center" vertical="center"/>
    </xf>
    <xf numFmtId="0" fontId="9" fillId="48" borderId="151" xfId="0" applyFont="1" applyFill="1" applyBorder="1" applyAlignment="1" applyProtection="1">
      <alignment horizontal="center" vertical="center"/>
    </xf>
    <xf numFmtId="0" fontId="9" fillId="48" borderId="167" xfId="0" applyFont="1" applyFill="1" applyBorder="1" applyAlignment="1" applyProtection="1">
      <alignment horizontal="center" vertical="center"/>
    </xf>
    <xf numFmtId="0" fontId="9" fillId="47" borderId="151" xfId="0" applyFont="1" applyFill="1" applyBorder="1" applyAlignment="1" applyProtection="1">
      <alignment horizontal="center" vertical="center"/>
    </xf>
    <xf numFmtId="0" fontId="9" fillId="47" borderId="167" xfId="0" applyFont="1" applyFill="1" applyBorder="1" applyAlignment="1" applyProtection="1">
      <alignment horizontal="center" vertical="center"/>
    </xf>
    <xf numFmtId="175" fontId="0" fillId="26" borderId="143" xfId="0" applyNumberFormat="1" applyFont="1" applyFill="1" applyBorder="1" applyAlignment="1" applyProtection="1">
      <alignment horizontal="right" vertical="center"/>
    </xf>
    <xf numFmtId="175" fontId="0" fillId="26" borderId="144" xfId="0" applyNumberFormat="1" applyFont="1" applyFill="1" applyBorder="1" applyAlignment="1" applyProtection="1">
      <alignment horizontal="right" vertical="center"/>
    </xf>
    <xf numFmtId="0" fontId="0" fillId="11" borderId="159" xfId="0" applyFont="1" applyFill="1" applyBorder="1" applyProtection="1"/>
    <xf numFmtId="0" fontId="0" fillId="11" borderId="165" xfId="0" applyFont="1" applyFill="1" applyBorder="1" applyProtection="1"/>
    <xf numFmtId="0" fontId="0" fillId="11" borderId="98" xfId="0" applyFont="1" applyFill="1" applyBorder="1" applyProtection="1"/>
    <xf numFmtId="166" fontId="10" fillId="20" borderId="108" xfId="13" applyNumberFormat="1" applyFont="1" applyFill="1" applyBorder="1" applyAlignment="1" applyProtection="1">
      <alignment horizontal="center" vertical="center"/>
      <protection locked="0"/>
    </xf>
    <xf numFmtId="9" fontId="0" fillId="44" borderId="123" xfId="0" applyNumberFormat="1" applyFont="1" applyFill="1" applyBorder="1" applyAlignment="1" applyProtection="1">
      <alignment horizontal="center" vertical="center"/>
    </xf>
    <xf numFmtId="9" fontId="0" fillId="44" borderId="143" xfId="0" applyNumberFormat="1" applyFont="1" applyFill="1" applyBorder="1" applyAlignment="1" applyProtection="1">
      <alignment horizontal="center" vertical="center"/>
    </xf>
    <xf numFmtId="167" fontId="0" fillId="44" borderId="143" xfId="16" applyFont="1" applyFill="1" applyBorder="1" applyAlignment="1" applyProtection="1">
      <alignment horizontal="center" vertical="center"/>
    </xf>
    <xf numFmtId="0" fontId="12" fillId="16" borderId="167" xfId="0" applyFont="1" applyFill="1" applyBorder="1" applyAlignment="1" applyProtection="1">
      <alignment horizontal="center" vertical="center" wrapText="1"/>
    </xf>
    <xf numFmtId="0" fontId="0" fillId="12" borderId="145" xfId="0" applyFont="1" applyFill="1" applyBorder="1" applyAlignment="1" applyProtection="1">
      <alignment horizontal="left" vertical="center"/>
      <protection locked="0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176" fontId="0" fillId="12" borderId="143" xfId="13" applyNumberFormat="1" applyFont="1" applyFill="1" applyBorder="1" applyAlignment="1" applyProtection="1">
      <alignment vertical="center"/>
      <protection locked="0"/>
    </xf>
    <xf numFmtId="0" fontId="0" fillId="12" borderId="148" xfId="0" applyFont="1" applyFill="1" applyBorder="1" applyAlignment="1" applyProtection="1">
      <alignment horizontal="left" vertical="center"/>
      <protection locked="0"/>
    </xf>
    <xf numFmtId="176" fontId="0" fillId="12" borderId="148" xfId="13" applyNumberFormat="1" applyFont="1" applyFill="1" applyBorder="1" applyAlignment="1" applyProtection="1">
      <alignment vertical="center"/>
      <protection locked="0"/>
    </xf>
    <xf numFmtId="0" fontId="0" fillId="12" borderId="112" xfId="0" applyFont="1" applyFill="1" applyBorder="1" applyAlignment="1" applyProtection="1">
      <alignment horizontal="left" vertical="center"/>
      <protection locked="0"/>
    </xf>
    <xf numFmtId="0" fontId="0" fillId="12" borderId="155" xfId="0" applyFont="1" applyFill="1" applyBorder="1" applyAlignment="1" applyProtection="1">
      <alignment horizontal="left"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176" fontId="0" fillId="12" borderId="123" xfId="13" applyNumberFormat="1" applyFont="1" applyFill="1" applyBorder="1" applyAlignment="1" applyProtection="1">
      <alignment vertical="center"/>
      <protection locked="0"/>
    </xf>
    <xf numFmtId="175" fontId="0" fillId="29" borderId="144" xfId="0" applyNumberFormat="1" applyFont="1" applyFill="1" applyBorder="1" applyAlignment="1" applyProtection="1">
      <alignment vertical="center"/>
    </xf>
    <xf numFmtId="176" fontId="0" fillId="12" borderId="146" xfId="13" applyNumberFormat="1" applyFont="1" applyFill="1" applyBorder="1" applyAlignment="1" applyProtection="1">
      <alignment vertical="center"/>
      <protection locked="0"/>
    </xf>
    <xf numFmtId="175" fontId="0" fillId="29" borderId="147" xfId="0" applyNumberFormat="1" applyFont="1" applyFill="1" applyBorder="1" applyAlignment="1" applyProtection="1">
      <alignment vertical="center"/>
    </xf>
    <xf numFmtId="176" fontId="0" fillId="12" borderId="150" xfId="13" applyNumberFormat="1" applyFont="1" applyFill="1" applyBorder="1" applyAlignment="1" applyProtection="1">
      <alignment vertical="center"/>
      <protection locked="0"/>
    </xf>
    <xf numFmtId="175" fontId="0" fillId="29" borderId="149" xfId="0" applyNumberFormat="1" applyFont="1" applyFill="1" applyBorder="1" applyAlignment="1" applyProtection="1">
      <alignment vertical="center"/>
    </xf>
    <xf numFmtId="175" fontId="0" fillId="29" borderId="161" xfId="0" applyNumberFormat="1" applyFont="1" applyFill="1" applyBorder="1" applyAlignment="1" applyProtection="1">
      <alignment horizontal="right" vertical="center"/>
    </xf>
    <xf numFmtId="175" fontId="0" fillId="29" borderId="181" xfId="0" applyNumberFormat="1" applyFont="1" applyFill="1" applyBorder="1" applyAlignment="1" applyProtection="1">
      <alignment horizontal="right" vertical="center"/>
    </xf>
    <xf numFmtId="175" fontId="0" fillId="29" borderId="182" xfId="0" applyNumberFormat="1" applyFont="1" applyFill="1" applyBorder="1" applyAlignment="1" applyProtection="1">
      <alignment horizontal="right" vertical="center"/>
    </xf>
    <xf numFmtId="175" fontId="22" fillId="28" borderId="157" xfId="0" applyNumberFormat="1" applyFont="1" applyFill="1" applyBorder="1" applyAlignment="1" applyProtection="1">
      <alignment horizontal="center" vertical="center"/>
    </xf>
    <xf numFmtId="175" fontId="23" fillId="28" borderId="72" xfId="0" applyNumberFormat="1" applyFont="1" applyFill="1" applyBorder="1" applyAlignment="1" applyProtection="1">
      <alignment vertical="center"/>
    </xf>
    <xf numFmtId="166" fontId="0" fillId="12" borderId="144" xfId="13" applyNumberFormat="1" applyFont="1" applyFill="1" applyBorder="1" applyAlignment="1" applyProtection="1">
      <alignment vertical="center"/>
      <protection locked="0"/>
    </xf>
    <xf numFmtId="0" fontId="0" fillId="12" borderId="150" xfId="0" applyFont="1" applyFill="1" applyBorder="1" applyAlignment="1" applyProtection="1">
      <alignment horizontal="left" vertical="center"/>
      <protection locked="0"/>
    </xf>
    <xf numFmtId="166" fontId="0" fillId="12" borderId="149" xfId="13" applyNumberFormat="1" applyFont="1" applyFill="1" applyBorder="1" applyAlignment="1" applyProtection="1">
      <alignment vertical="center"/>
      <protection locked="0"/>
    </xf>
    <xf numFmtId="178" fontId="13" fillId="37" borderId="150" xfId="16" applyNumberFormat="1" applyFill="1" applyBorder="1" applyAlignment="1" applyProtection="1">
      <alignment horizontal="center" vertical="center"/>
    </xf>
    <xf numFmtId="178" fontId="13" fillId="37" borderId="148" xfId="16" applyNumberFormat="1" applyFill="1" applyBorder="1" applyAlignment="1" applyProtection="1">
      <alignment horizontal="center" vertical="center"/>
    </xf>
    <xf numFmtId="178" fontId="13" fillId="37" borderId="14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186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0" fontId="0" fillId="0" borderId="190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186" xfId="0" applyNumberFormat="1" applyFont="1" applyFill="1" applyBorder="1" applyAlignment="1" applyProtection="1">
      <alignment horizontal="left"/>
    </xf>
    <xf numFmtId="173" fontId="18" fillId="0" borderId="186" xfId="0" applyNumberFormat="1" applyFont="1" applyFill="1" applyBorder="1" applyAlignment="1" applyProtection="1">
      <alignment horizontal="left"/>
    </xf>
    <xf numFmtId="173" fontId="0" fillId="0" borderId="186" xfId="0" applyNumberFormat="1" applyFont="1" applyFill="1" applyBorder="1" applyAlignment="1" applyProtection="1">
      <alignment horizontal="left"/>
    </xf>
    <xf numFmtId="173" fontId="18" fillId="44" borderId="186" xfId="0" applyNumberFormat="1" applyFont="1" applyFill="1" applyBorder="1" applyAlignment="1" applyProtection="1">
      <alignment horizontal="left"/>
    </xf>
    <xf numFmtId="166" fontId="0" fillId="12" borderId="145" xfId="13" applyNumberFormat="1" applyFont="1" applyFill="1" applyBorder="1" applyAlignment="1" applyProtection="1">
      <alignment vertical="center"/>
      <protection locked="0"/>
    </xf>
    <xf numFmtId="174" fontId="18" fillId="12" borderId="145" xfId="12" applyNumberFormat="1" applyFont="1" applyFill="1" applyBorder="1" applyAlignment="1" applyProtection="1">
      <alignment vertical="center"/>
      <protection locked="0"/>
    </xf>
    <xf numFmtId="166" fontId="18" fillId="12" borderId="145" xfId="13" applyNumberFormat="1" applyFont="1" applyFill="1" applyBorder="1" applyAlignment="1" applyProtection="1">
      <alignment vertical="center"/>
      <protection locked="0"/>
    </xf>
    <xf numFmtId="0" fontId="10" fillId="20" borderId="186" xfId="0" applyFont="1" applyFill="1" applyBorder="1" applyAlignment="1" applyProtection="1">
      <alignment horizontal="left" vertical="center"/>
    </xf>
    <xf numFmtId="173" fontId="18" fillId="0" borderId="142" xfId="0" applyNumberFormat="1" applyFont="1" applyFill="1" applyBorder="1" applyAlignment="1" applyProtection="1">
      <alignment horizontal="left"/>
    </xf>
    <xf numFmtId="166" fontId="10" fillId="20" borderId="145" xfId="13" applyNumberFormat="1" applyFont="1" applyFill="1" applyBorder="1" applyAlignment="1" applyProtection="1">
      <alignment horizontal="center" vertical="center"/>
    </xf>
    <xf numFmtId="166" fontId="10" fillId="22" borderId="145" xfId="13" applyNumberFormat="1" applyFont="1" applyFill="1" applyBorder="1" applyAlignment="1" applyProtection="1">
      <alignment vertical="center"/>
    </xf>
    <xf numFmtId="0" fontId="10" fillId="23" borderId="186" xfId="0" applyFont="1" applyFill="1" applyBorder="1" applyAlignment="1" applyProtection="1">
      <alignment horizontal="left" vertical="center"/>
    </xf>
    <xf numFmtId="0" fontId="12" fillId="32" borderId="46" xfId="0" applyFont="1" applyFill="1" applyBorder="1" applyAlignment="1" applyProtection="1">
      <alignment vertical="center"/>
    </xf>
    <xf numFmtId="166" fontId="10" fillId="28" borderId="190" xfId="13" applyNumberFormat="1" applyFont="1" applyFill="1" applyBorder="1" applyAlignment="1" applyProtection="1">
      <alignment vertical="center"/>
    </xf>
    <xf numFmtId="166" fontId="10" fillId="20" borderId="189" xfId="13" applyNumberFormat="1" applyFont="1" applyFill="1" applyBorder="1" applyAlignment="1" applyProtection="1">
      <alignment horizontal="center" vertical="center"/>
    </xf>
    <xf numFmtId="166" fontId="10" fillId="23" borderId="189" xfId="13" applyNumberFormat="1" applyFont="1" applyFill="1" applyBorder="1" applyAlignment="1" applyProtection="1">
      <alignment horizontal="center" vertical="center"/>
    </xf>
    <xf numFmtId="166" fontId="10" fillId="20" borderId="190" xfId="13" applyNumberFormat="1" applyFont="1" applyFill="1" applyBorder="1" applyAlignment="1" applyProtection="1">
      <alignment vertical="center"/>
    </xf>
    <xf numFmtId="166" fontId="10" fillId="28" borderId="184" xfId="13" applyNumberFormat="1" applyFont="1" applyFill="1" applyBorder="1" applyAlignment="1" applyProtection="1">
      <alignment vertical="center"/>
    </xf>
    <xf numFmtId="166" fontId="10" fillId="23" borderId="190" xfId="13" applyNumberFormat="1" applyFont="1" applyFill="1" applyBorder="1" applyAlignment="1" applyProtection="1">
      <alignment horizontal="center" vertical="center"/>
    </xf>
    <xf numFmtId="166" fontId="18" fillId="29" borderId="145" xfId="13" applyNumberFormat="1" applyFont="1" applyFill="1" applyBorder="1" applyAlignment="1" applyProtection="1">
      <alignment vertical="center"/>
    </xf>
    <xf numFmtId="166" fontId="10" fillId="23" borderId="145" xfId="13" applyNumberFormat="1" applyFont="1" applyFill="1" applyBorder="1" applyAlignment="1" applyProtection="1">
      <alignment horizontal="center" vertical="center"/>
    </xf>
    <xf numFmtId="166" fontId="10" fillId="24" borderId="145" xfId="13" applyNumberFormat="1" applyFont="1" applyFill="1" applyBorder="1" applyAlignment="1" applyProtection="1">
      <alignment vertical="center"/>
    </xf>
    <xf numFmtId="166" fontId="10" fillId="20" borderId="145" xfId="13" applyNumberFormat="1" applyFont="1" applyFill="1" applyBorder="1" applyAlignment="1" applyProtection="1">
      <alignment vertical="center"/>
    </xf>
    <xf numFmtId="165" fontId="12" fillId="32" borderId="145" xfId="13" applyNumberFormat="1" applyFont="1" applyFill="1" applyBorder="1" applyAlignment="1" applyProtection="1">
      <alignment vertical="center"/>
    </xf>
    <xf numFmtId="165" fontId="12" fillId="33" borderId="145" xfId="13" applyNumberFormat="1" applyFont="1" applyFill="1" applyBorder="1" applyAlignment="1" applyProtection="1">
      <alignment vertical="center"/>
    </xf>
    <xf numFmtId="0" fontId="12" fillId="17" borderId="145" xfId="0" applyFont="1" applyFill="1" applyBorder="1" applyAlignment="1" applyProtection="1">
      <alignment horizontal="center" vertical="center" wrapText="1"/>
    </xf>
    <xf numFmtId="172" fontId="12" fillId="17" borderId="145" xfId="12" applyNumberFormat="1" applyFont="1" applyFill="1" applyBorder="1" applyAlignment="1" applyProtection="1">
      <alignment horizontal="center" vertical="center" wrapText="1"/>
    </xf>
    <xf numFmtId="0" fontId="10" fillId="17" borderId="145" xfId="0" applyFont="1" applyFill="1" applyBorder="1" applyAlignment="1" applyProtection="1">
      <alignment horizontal="center" vertical="center"/>
    </xf>
    <xf numFmtId="166" fontId="12" fillId="41" borderId="145" xfId="13" applyNumberFormat="1" applyFont="1" applyFill="1" applyBorder="1" applyAlignment="1" applyProtection="1">
      <alignment vertical="center"/>
    </xf>
    <xf numFmtId="166" fontId="12" fillId="42" borderId="145" xfId="13" applyNumberFormat="1" applyFont="1" applyFill="1" applyBorder="1" applyAlignment="1" applyProtection="1">
      <alignment vertical="center"/>
    </xf>
    <xf numFmtId="166" fontId="18" fillId="1" borderId="145" xfId="13" applyNumberFormat="1" applyFont="1" applyFill="1" applyBorder="1" applyAlignment="1" applyProtection="1">
      <alignment vertical="center"/>
    </xf>
    <xf numFmtId="174" fontId="18" fillId="1" borderId="145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188" xfId="0" applyNumberFormat="1" applyBorder="1" applyAlignment="1" applyProtection="1">
      <alignment horizontal="center"/>
    </xf>
    <xf numFmtId="1" fontId="0" fillId="0" borderId="193" xfId="0" applyNumberFormat="1" applyBorder="1" applyAlignment="1" applyProtection="1"/>
    <xf numFmtId="1" fontId="32" fillId="0" borderId="193" xfId="0" applyNumberFormat="1" applyFont="1" applyBorder="1" applyAlignment="1" applyProtection="1"/>
    <xf numFmtId="166" fontId="0" fillId="46" borderId="145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44" xfId="13" applyNumberFormat="1" applyFont="1" applyFill="1" applyBorder="1" applyAlignment="1" applyProtection="1">
      <alignment vertical="center"/>
    </xf>
    <xf numFmtId="176" fontId="0" fillId="29" borderId="150" xfId="13" applyNumberFormat="1" applyFont="1" applyFill="1" applyBorder="1" applyAlignment="1" applyProtection="1">
      <alignment vertical="center"/>
    </xf>
    <xf numFmtId="176" fontId="0" fillId="29" borderId="148" xfId="13" applyNumberFormat="1" applyFont="1" applyFill="1" applyBorder="1" applyAlignment="1" applyProtection="1">
      <alignment vertical="center"/>
    </xf>
    <xf numFmtId="176" fontId="0" fillId="29" borderId="149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6" fontId="0" fillId="0" borderId="197" xfId="0" applyNumberFormat="1" applyFont="1" applyFill="1" applyBorder="1" applyAlignment="1" applyProtection="1">
      <alignment vertical="center"/>
    </xf>
    <xf numFmtId="166" fontId="12" fillId="35" borderId="198" xfId="0" applyNumberFormat="1" applyFont="1" applyFill="1" applyBorder="1" applyAlignment="1" applyProtection="1">
      <alignment horizontal="center" vertical="center" wrapText="1"/>
    </xf>
    <xf numFmtId="166" fontId="12" fillId="35" borderId="199" xfId="0" applyNumberFormat="1" applyFont="1" applyFill="1" applyBorder="1" applyAlignment="1" applyProtection="1">
      <alignment horizontal="center" vertical="center" wrapText="1"/>
    </xf>
    <xf numFmtId="166" fontId="12" fillId="35" borderId="200" xfId="0" applyNumberFormat="1" applyFont="1" applyFill="1" applyBorder="1" applyAlignment="1" applyProtection="1">
      <alignment horizontal="center" vertical="center" wrapText="1"/>
    </xf>
    <xf numFmtId="166" fontId="0" fillId="10" borderId="145" xfId="13" applyNumberFormat="1" applyFont="1" applyFill="1" applyBorder="1" applyAlignment="1" applyProtection="1">
      <alignment horizontal="right" vertical="center"/>
    </xf>
    <xf numFmtId="171" fontId="0" fillId="0" borderId="145" xfId="12" applyNumberFormat="1" applyFont="1" applyFill="1" applyBorder="1" applyAlignment="1" applyProtection="1">
      <alignment vertical="center"/>
    </xf>
    <xf numFmtId="166" fontId="0" fillId="0" borderId="132" xfId="0" applyNumberFormat="1" applyFont="1" applyFill="1" applyBorder="1" applyAlignment="1" applyProtection="1">
      <alignment vertical="center"/>
    </xf>
    <xf numFmtId="166" fontId="13" fillId="0" borderId="143" xfId="13" applyNumberFormat="1" applyFont="1" applyFill="1" applyBorder="1" applyAlignment="1" applyProtection="1">
      <alignment vertical="center"/>
    </xf>
    <xf numFmtId="166" fontId="0" fillId="10" borderId="143" xfId="13" applyNumberFormat="1" applyFont="1" applyFill="1" applyBorder="1" applyAlignment="1" applyProtection="1">
      <alignment horizontal="right" vertical="center"/>
    </xf>
    <xf numFmtId="166" fontId="12" fillId="40" borderId="202" xfId="0" applyNumberFormat="1" applyFont="1" applyFill="1" applyBorder="1" applyAlignment="1" applyProtection="1">
      <alignment vertical="center"/>
    </xf>
    <xf numFmtId="166" fontId="12" fillId="40" borderId="148" xfId="13" applyNumberFormat="1" applyFont="1" applyFill="1" applyBorder="1" applyAlignment="1" applyProtection="1">
      <alignment vertical="center"/>
    </xf>
    <xf numFmtId="166" fontId="12" fillId="40" borderId="148" xfId="13" applyNumberFormat="1" applyFont="1" applyFill="1" applyBorder="1" applyAlignment="1" applyProtection="1">
      <alignment horizontal="right" vertical="center"/>
    </xf>
    <xf numFmtId="166" fontId="0" fillId="0" borderId="143" xfId="13" applyNumberFormat="1" applyFont="1" applyFill="1" applyBorder="1" applyAlignment="1" applyProtection="1">
      <alignment vertical="center"/>
    </xf>
    <xf numFmtId="166" fontId="13" fillId="0" borderId="74" xfId="13" applyNumberFormat="1" applyFont="1" applyFill="1" applyBorder="1" applyAlignment="1" applyProtection="1">
      <alignment vertical="center"/>
    </xf>
    <xf numFmtId="166" fontId="13" fillId="0" borderId="144" xfId="13" applyNumberFormat="1" applyFont="1" applyFill="1" applyBorder="1" applyAlignment="1" applyProtection="1">
      <alignment vertical="center"/>
    </xf>
    <xf numFmtId="171" fontId="0" fillId="0" borderId="146" xfId="12" applyNumberFormat="1" applyFont="1" applyFill="1" applyBorder="1" applyAlignment="1" applyProtection="1">
      <alignment vertical="center"/>
    </xf>
    <xf numFmtId="171" fontId="0" fillId="0" borderId="147" xfId="12" applyNumberFormat="1" applyFont="1" applyFill="1" applyBorder="1" applyAlignment="1" applyProtection="1">
      <alignment vertical="center"/>
    </xf>
    <xf numFmtId="166" fontId="12" fillId="40" borderId="150" xfId="13" applyNumberFormat="1" applyFont="1" applyFill="1" applyBorder="1" applyAlignment="1" applyProtection="1">
      <alignment vertical="center"/>
    </xf>
    <xf numFmtId="166" fontId="12" fillId="40" borderId="149" xfId="13" applyNumberFormat="1" applyFont="1" applyFill="1" applyBorder="1" applyAlignment="1" applyProtection="1">
      <alignment vertical="center"/>
    </xf>
    <xf numFmtId="166" fontId="0" fillId="10" borderId="187" xfId="13" applyNumberFormat="1" applyFont="1" applyFill="1" applyBorder="1" applyAlignment="1" applyProtection="1">
      <alignment horizontal="right" vertical="center"/>
    </xf>
    <xf numFmtId="166" fontId="0" fillId="10" borderId="163" xfId="13" applyNumberFormat="1" applyFont="1" applyFill="1" applyBorder="1" applyAlignment="1" applyProtection="1">
      <alignment horizontal="right" vertical="center"/>
    </xf>
    <xf numFmtId="166" fontId="12" fillId="40" borderId="162" xfId="13" applyNumberFormat="1" applyFont="1" applyFill="1" applyBorder="1" applyAlignment="1" applyProtection="1">
      <alignment horizontal="right" vertical="center"/>
    </xf>
    <xf numFmtId="166" fontId="13" fillId="44" borderId="79" xfId="13" applyNumberFormat="1" applyFont="1" applyFill="1" applyBorder="1" applyAlignment="1" applyProtection="1">
      <alignment vertical="center"/>
    </xf>
    <xf numFmtId="171" fontId="0" fillId="12" borderId="155" xfId="12" applyNumberFormat="1" applyFont="1" applyFill="1" applyBorder="1" applyAlignment="1" applyProtection="1">
      <alignment vertical="center"/>
      <protection locked="0"/>
    </xf>
    <xf numFmtId="166" fontId="12" fillId="40" borderId="141" xfId="13" applyNumberFormat="1" applyFont="1" applyFill="1" applyBorder="1" applyAlignment="1" applyProtection="1">
      <alignment vertical="center"/>
    </xf>
    <xf numFmtId="166" fontId="12" fillId="40" borderId="175" xfId="13" applyNumberFormat="1" applyFont="1" applyFill="1" applyBorder="1" applyAlignment="1" applyProtection="1">
      <alignment horizontal="right" vertical="center"/>
    </xf>
    <xf numFmtId="0" fontId="12" fillId="15" borderId="185" xfId="0" applyFont="1" applyFill="1" applyBorder="1" applyAlignment="1" applyProtection="1">
      <alignment horizontal="center" vertical="center" wrapText="1"/>
    </xf>
    <xf numFmtId="166" fontId="17" fillId="36" borderId="133" xfId="0" applyNumberFormat="1" applyFont="1" applyFill="1" applyBorder="1" applyAlignment="1" applyProtection="1">
      <alignment horizontal="center" vertical="center" wrapText="1"/>
    </xf>
    <xf numFmtId="166" fontId="17" fillId="36" borderId="212" xfId="0" applyNumberFormat="1" applyFont="1" applyFill="1" applyBorder="1" applyAlignment="1" applyProtection="1">
      <alignment horizontal="center" vertical="center" wrapText="1"/>
    </xf>
    <xf numFmtId="0" fontId="17" fillId="36" borderId="132" xfId="0" applyFont="1" applyFill="1" applyBorder="1" applyAlignment="1" applyProtection="1">
      <alignment horizontal="center" vertical="center" wrapText="1"/>
    </xf>
    <xf numFmtId="0" fontId="17" fillId="25" borderId="213" xfId="0" applyFont="1" applyFill="1" applyBorder="1" applyAlignment="1" applyProtection="1">
      <alignment horizontal="center" vertical="center" wrapText="1"/>
    </xf>
    <xf numFmtId="0" fontId="17" fillId="25" borderId="210" xfId="0" applyFont="1" applyFill="1" applyBorder="1" applyAlignment="1" applyProtection="1">
      <alignment horizontal="center" vertical="center" wrapText="1"/>
    </xf>
    <xf numFmtId="0" fontId="17" fillId="25" borderId="133" xfId="0" applyFont="1" applyFill="1" applyBorder="1" applyAlignment="1" applyProtection="1">
      <alignment horizontal="center" vertical="center" wrapText="1"/>
    </xf>
    <xf numFmtId="0" fontId="12" fillId="15" borderId="136" xfId="0" applyFont="1" applyFill="1" applyBorder="1" applyAlignment="1" applyProtection="1">
      <alignment horizontal="center" vertical="center" wrapText="1"/>
    </xf>
    <xf numFmtId="0" fontId="12" fillId="0" borderId="214" xfId="0" applyFont="1" applyFill="1" applyBorder="1" applyAlignment="1" applyProtection="1">
      <alignment horizontal="left" vertical="center"/>
    </xf>
    <xf numFmtId="166" fontId="0" fillId="29" borderId="194" xfId="13" applyNumberFormat="1" applyFont="1" applyFill="1" applyBorder="1" applyAlignment="1" applyProtection="1">
      <alignment vertical="center"/>
    </xf>
    <xf numFmtId="166" fontId="0" fillId="29" borderId="197" xfId="13" applyNumberFormat="1" applyFont="1" applyFill="1" applyBorder="1" applyAlignment="1" applyProtection="1">
      <alignment vertical="center"/>
    </xf>
    <xf numFmtId="166" fontId="12" fillId="29" borderId="215" xfId="13" applyNumberFormat="1" applyFont="1" applyFill="1" applyBorder="1" applyAlignment="1" applyProtection="1">
      <alignment vertical="center"/>
    </xf>
    <xf numFmtId="166" fontId="0" fillId="19" borderId="216" xfId="13" applyNumberFormat="1" applyFont="1" applyFill="1" applyBorder="1" applyAlignment="1" applyProtection="1">
      <alignment vertical="center"/>
    </xf>
    <xf numFmtId="166" fontId="0" fillId="19" borderId="217" xfId="13" applyNumberFormat="1" applyFont="1" applyFill="1" applyBorder="1" applyAlignment="1" applyProtection="1">
      <alignment vertical="center"/>
    </xf>
    <xf numFmtId="166" fontId="12" fillId="19" borderId="194" xfId="13" applyNumberFormat="1" applyFont="1" applyFill="1" applyBorder="1" applyAlignment="1" applyProtection="1">
      <alignment vertical="center"/>
    </xf>
    <xf numFmtId="166" fontId="12" fillId="0" borderId="218" xfId="13" applyNumberFormat="1" applyFont="1" applyFill="1" applyBorder="1" applyAlignment="1" applyProtection="1">
      <alignment vertical="center"/>
    </xf>
    <xf numFmtId="0" fontId="12" fillId="15" borderId="219" xfId="0" applyFont="1" applyFill="1" applyBorder="1" applyAlignment="1" applyProtection="1">
      <alignment horizontal="center" vertical="center"/>
    </xf>
    <xf numFmtId="166" fontId="22" fillId="15" borderId="220" xfId="13" applyNumberFormat="1" applyFont="1" applyFill="1" applyBorder="1" applyAlignment="1" applyProtection="1">
      <alignment vertical="center"/>
    </xf>
    <xf numFmtId="166" fontId="22" fillId="15" borderId="221" xfId="13" applyNumberFormat="1" applyFont="1" applyFill="1" applyBorder="1" applyAlignment="1" applyProtection="1">
      <alignment vertical="center"/>
    </xf>
    <xf numFmtId="166" fontId="22" fillId="15" borderId="222" xfId="13" applyNumberFormat="1" applyFont="1" applyFill="1" applyBorder="1" applyAlignment="1" applyProtection="1">
      <alignment vertical="center"/>
    </xf>
    <xf numFmtId="166" fontId="12" fillId="40" borderId="223" xfId="13" applyNumberFormat="1" applyFont="1" applyFill="1" applyBorder="1" applyAlignment="1" applyProtection="1">
      <alignment horizontal="right" vertical="center"/>
    </xf>
    <xf numFmtId="166" fontId="12" fillId="40" borderId="224" xfId="13" applyNumberFormat="1" applyFont="1" applyFill="1" applyBorder="1" applyAlignment="1" applyProtection="1">
      <alignment vertical="center"/>
    </xf>
    <xf numFmtId="166" fontId="12" fillId="40" borderId="156" xfId="13" applyNumberFormat="1" applyFont="1" applyFill="1" applyBorder="1" applyAlignment="1" applyProtection="1">
      <alignment horizontal="right" vertical="center"/>
    </xf>
    <xf numFmtId="177" fontId="0" fillId="12" borderId="225" xfId="13" applyNumberFormat="1" applyFont="1" applyFill="1" applyBorder="1" applyAlignment="1" applyProtection="1">
      <alignment horizontal="center" vertical="center"/>
      <protection locked="0"/>
    </xf>
    <xf numFmtId="0" fontId="0" fillId="0" borderId="173" xfId="0" applyFont="1" applyFill="1" applyBorder="1" applyAlignment="1" applyProtection="1">
      <alignment horizontal="left" vertical="center"/>
    </xf>
    <xf numFmtId="0" fontId="0" fillId="0" borderId="175" xfId="0" applyFont="1" applyFill="1" applyBorder="1" applyAlignment="1" applyProtection="1">
      <alignment horizontal="left" vertical="center"/>
    </xf>
    <xf numFmtId="168" fontId="0" fillId="46" borderId="143" xfId="13" applyNumberFormat="1" applyFont="1" applyFill="1" applyBorder="1" applyAlignment="1" applyProtection="1">
      <alignment horizontal="center" vertical="center"/>
    </xf>
    <xf numFmtId="168" fontId="0" fillId="12" borderId="150" xfId="13" applyNumberFormat="1" applyFont="1" applyFill="1" applyBorder="1" applyAlignment="1" applyProtection="1">
      <alignment horizontal="center" vertical="center"/>
      <protection locked="0"/>
    </xf>
    <xf numFmtId="168" fontId="0" fillId="46" borderId="148" xfId="13" applyNumberFormat="1" applyFont="1" applyFill="1" applyBorder="1" applyAlignment="1" applyProtection="1">
      <alignment horizontal="center" vertical="center"/>
    </xf>
    <xf numFmtId="168" fontId="0" fillId="46" borderId="141" xfId="13" applyNumberFormat="1" applyFont="1" applyFill="1" applyBorder="1" applyAlignment="1" applyProtection="1">
      <alignment horizontal="center" vertical="center"/>
    </xf>
    <xf numFmtId="176" fontId="0" fillId="29" borderId="143" xfId="13" applyNumberFormat="1" applyFont="1" applyFill="1" applyBorder="1" applyAlignment="1" applyProtection="1">
      <alignment vertical="center"/>
    </xf>
    <xf numFmtId="165" fontId="0" fillId="0" borderId="152" xfId="13" applyNumberFormat="1" applyFont="1" applyFill="1" applyBorder="1" applyAlignment="1" applyProtection="1">
      <alignment vertical="center"/>
    </xf>
    <xf numFmtId="165" fontId="0" fillId="0" borderId="153" xfId="13" applyNumberFormat="1" applyFont="1" applyFill="1" applyBorder="1" applyAlignment="1" applyProtection="1">
      <alignment vertical="center"/>
    </xf>
    <xf numFmtId="166" fontId="0" fillId="29" borderId="143" xfId="13" applyNumberFormat="1" applyFont="1" applyFill="1" applyBorder="1" applyAlignment="1" applyProtection="1">
      <alignment vertical="center"/>
    </xf>
    <xf numFmtId="166" fontId="0" fillId="29" borderId="144" xfId="13" applyNumberFormat="1" applyFont="1" applyFill="1" applyBorder="1" applyAlignment="1" applyProtection="1">
      <alignment vertical="center"/>
    </xf>
    <xf numFmtId="166" fontId="0" fillId="29" borderId="150" xfId="13" applyNumberFormat="1" applyFont="1" applyFill="1" applyBorder="1" applyAlignment="1" applyProtection="1">
      <alignment vertical="center"/>
    </xf>
    <xf numFmtId="166" fontId="0" fillId="29" borderId="148" xfId="13" applyNumberFormat="1" applyFont="1" applyFill="1" applyBorder="1" applyAlignment="1" applyProtection="1">
      <alignment vertical="center"/>
    </xf>
    <xf numFmtId="166" fontId="0" fillId="29" borderId="149" xfId="13" applyNumberFormat="1" applyFont="1" applyFill="1" applyBorder="1" applyAlignment="1" applyProtection="1">
      <alignment vertical="center"/>
    </xf>
    <xf numFmtId="166" fontId="0" fillId="37" borderId="143" xfId="13" applyNumberFormat="1" applyFont="1" applyFill="1" applyBorder="1" applyAlignment="1" applyProtection="1">
      <alignment vertical="center"/>
    </xf>
    <xf numFmtId="166" fontId="0" fillId="37" borderId="150" xfId="13" applyNumberFormat="1" applyFont="1" applyFill="1" applyBorder="1" applyAlignment="1" applyProtection="1">
      <alignment vertical="center"/>
    </xf>
    <xf numFmtId="166" fontId="0" fillId="37" borderId="148" xfId="13" applyNumberFormat="1" applyFont="1" applyFill="1" applyBorder="1" applyAlignment="1" applyProtection="1">
      <alignment vertical="center"/>
    </xf>
    <xf numFmtId="166" fontId="0" fillId="0" borderId="148" xfId="13" applyNumberFormat="1" applyFont="1" applyFill="1" applyBorder="1" applyAlignment="1" applyProtection="1">
      <alignment vertical="center"/>
    </xf>
    <xf numFmtId="166" fontId="0" fillId="0" borderId="141" xfId="13" applyNumberFormat="1" applyFont="1" applyFill="1" applyBorder="1" applyAlignment="1" applyProtection="1">
      <alignment vertical="center"/>
    </xf>
    <xf numFmtId="168" fontId="0" fillId="0" borderId="143" xfId="0" applyNumberFormat="1" applyFont="1" applyFill="1" applyBorder="1" applyAlignment="1" applyProtection="1">
      <alignment horizontal="center" vertical="center"/>
    </xf>
    <xf numFmtId="168" fontId="0" fillId="0" borderId="144" xfId="0" applyNumberFormat="1" applyFont="1" applyFill="1" applyBorder="1" applyAlignment="1" applyProtection="1">
      <alignment horizontal="center" vertical="center"/>
    </xf>
    <xf numFmtId="168" fontId="0" fillId="0" borderId="150" xfId="0" applyNumberFormat="1" applyFont="1" applyFill="1" applyBorder="1" applyAlignment="1" applyProtection="1">
      <alignment horizontal="center" vertical="center"/>
    </xf>
    <xf numFmtId="168" fontId="0" fillId="0" borderId="148" xfId="0" applyNumberFormat="1" applyFont="1" applyFill="1" applyBorder="1" applyAlignment="1" applyProtection="1">
      <alignment horizontal="center" vertical="center"/>
    </xf>
    <xf numFmtId="168" fontId="0" fillId="0" borderId="149" xfId="0" applyNumberFormat="1" applyFont="1" applyFill="1" applyBorder="1" applyAlignment="1" applyProtection="1">
      <alignment horizontal="center" vertical="center"/>
    </xf>
    <xf numFmtId="166" fontId="12" fillId="35" borderId="228" xfId="0" applyNumberFormat="1" applyFont="1" applyFill="1" applyBorder="1" applyAlignment="1" applyProtection="1">
      <alignment horizontal="center" vertical="center" wrapText="1"/>
    </xf>
    <xf numFmtId="166" fontId="12" fillId="35" borderId="229" xfId="0" applyNumberFormat="1" applyFont="1" applyFill="1" applyBorder="1" applyAlignment="1" applyProtection="1">
      <alignment horizontal="center" vertical="center" wrapText="1"/>
    </xf>
    <xf numFmtId="166" fontId="12" fillId="35" borderId="230" xfId="0" applyNumberFormat="1" applyFont="1" applyFill="1" applyBorder="1" applyAlignment="1" applyProtection="1">
      <alignment horizontal="center" vertical="center" wrapText="1"/>
    </xf>
    <xf numFmtId="166" fontId="12" fillId="15" borderId="231" xfId="0" applyNumberFormat="1" applyFont="1" applyFill="1" applyBorder="1" applyAlignment="1" applyProtection="1">
      <alignment horizontal="center" vertical="center" wrapText="1"/>
    </xf>
    <xf numFmtId="166" fontId="12" fillId="15" borderId="229" xfId="0" applyNumberFormat="1" applyFont="1" applyFill="1" applyBorder="1" applyAlignment="1" applyProtection="1">
      <alignment horizontal="center" vertical="center" wrapText="1"/>
    </xf>
    <xf numFmtId="166" fontId="12" fillId="15" borderId="232" xfId="0" applyNumberFormat="1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/>
    </xf>
    <xf numFmtId="0" fontId="12" fillId="15" borderId="233" xfId="0" applyFont="1" applyFill="1" applyBorder="1" applyAlignment="1" applyProtection="1">
      <alignment horizontal="center" vertical="center"/>
    </xf>
    <xf numFmtId="166" fontId="0" fillId="29" borderId="173" xfId="13" applyNumberFormat="1" applyFont="1" applyFill="1" applyBorder="1" applyAlignment="1" applyProtection="1">
      <alignment vertical="center"/>
    </xf>
    <xf numFmtId="166" fontId="0" fillId="29" borderId="175" xfId="13" applyNumberFormat="1" applyFont="1" applyFill="1" applyBorder="1" applyAlignment="1" applyProtection="1">
      <alignment vertical="center"/>
    </xf>
    <xf numFmtId="166" fontId="13" fillId="0" borderId="79" xfId="13" applyNumberFormat="1" applyFont="1" applyFill="1" applyBorder="1" applyAlignment="1" applyProtection="1">
      <alignment vertical="center"/>
    </xf>
    <xf numFmtId="166" fontId="12" fillId="40" borderId="151" xfId="13" applyNumberFormat="1" applyFont="1" applyFill="1" applyBorder="1" applyAlignment="1" applyProtection="1">
      <alignment vertical="center"/>
    </xf>
    <xf numFmtId="166" fontId="12" fillId="40" borderId="223" xfId="13" applyNumberFormat="1" applyFont="1" applyFill="1" applyBorder="1" applyAlignment="1" applyProtection="1">
      <alignment vertical="center"/>
    </xf>
    <xf numFmtId="166" fontId="12" fillId="40" borderId="167" xfId="13" applyNumberFormat="1" applyFont="1" applyFill="1" applyBorder="1" applyAlignment="1" applyProtection="1">
      <alignment vertical="center"/>
    </xf>
    <xf numFmtId="171" fontId="0" fillId="0" borderId="155" xfId="12" applyNumberFormat="1" applyFont="1" applyFill="1" applyBorder="1" applyAlignment="1" applyProtection="1">
      <alignment vertical="center"/>
    </xf>
    <xf numFmtId="166" fontId="22" fillId="32" borderId="235" xfId="13" applyNumberFormat="1" applyFont="1" applyFill="1" applyBorder="1" applyAlignment="1" applyProtection="1">
      <alignment vertical="center" wrapText="1"/>
    </xf>
    <xf numFmtId="166" fontId="22" fillId="32" borderId="236" xfId="13" applyNumberFormat="1" applyFont="1" applyFill="1" applyBorder="1" applyAlignment="1" applyProtection="1">
      <alignment vertical="center" wrapText="1"/>
    </xf>
    <xf numFmtId="166" fontId="22" fillId="32" borderId="237" xfId="13" applyNumberFormat="1" applyFont="1" applyFill="1" applyBorder="1" applyAlignment="1" applyProtection="1">
      <alignment vertical="center" wrapText="1"/>
    </xf>
    <xf numFmtId="166" fontId="22" fillId="32" borderId="75" xfId="13" applyNumberFormat="1" applyFont="1" applyFill="1" applyBorder="1" applyAlignment="1" applyProtection="1">
      <alignment vertical="center" wrapText="1"/>
    </xf>
    <xf numFmtId="166" fontId="22" fillId="32" borderId="76" xfId="13" applyNumberFormat="1" applyFont="1" applyFill="1" applyBorder="1" applyAlignment="1" applyProtection="1">
      <alignment vertical="center" wrapText="1"/>
    </xf>
    <xf numFmtId="166" fontId="22" fillId="32" borderId="80" xfId="13" applyNumberFormat="1" applyFont="1" applyFill="1" applyBorder="1" applyAlignment="1" applyProtection="1">
      <alignment vertical="center" wrapText="1"/>
    </xf>
    <xf numFmtId="175" fontId="23" fillId="26" borderId="104" xfId="0" applyNumberFormat="1" applyFont="1" applyFill="1" applyBorder="1" applyAlignment="1" applyProtection="1">
      <alignment horizontal="right" vertical="center"/>
    </xf>
    <xf numFmtId="9" fontId="0" fillId="12" borderId="151" xfId="0" applyNumberFormat="1" applyFont="1" applyFill="1" applyBorder="1" applyAlignment="1" applyProtection="1">
      <alignment horizontal="center" vertical="center"/>
      <protection locked="0"/>
    </xf>
    <xf numFmtId="175" fontId="0" fillId="0" borderId="224" xfId="0" applyNumberFormat="1" applyFont="1" applyFill="1" applyBorder="1" applyAlignment="1" applyProtection="1">
      <alignment horizontal="right" vertical="center"/>
    </xf>
    <xf numFmtId="175" fontId="0" fillId="0" borderId="167" xfId="0" applyNumberFormat="1" applyFont="1" applyFill="1" applyBorder="1" applyAlignment="1" applyProtection="1">
      <alignment horizontal="right" vertical="center"/>
    </xf>
    <xf numFmtId="167" fontId="0" fillId="12" borderId="238" xfId="16" applyFont="1" applyFill="1" applyBorder="1" applyAlignment="1" applyProtection="1">
      <alignment horizontal="center" vertical="center"/>
      <protection locked="0"/>
    </xf>
    <xf numFmtId="167" fontId="14" fillId="19" borderId="75" xfId="16" applyFont="1" applyFill="1" applyBorder="1" applyAlignment="1" applyProtection="1">
      <alignment horizontal="center" vertical="center"/>
    </xf>
    <xf numFmtId="175" fontId="23" fillId="26" borderId="77" xfId="0" applyNumberFormat="1" applyFont="1" applyFill="1" applyBorder="1" applyAlignment="1" applyProtection="1">
      <alignment horizontal="right" vertical="center"/>
    </xf>
    <xf numFmtId="0" fontId="0" fillId="46" borderId="143" xfId="0" applyFont="1" applyFill="1" applyBorder="1" applyAlignment="1" applyProtection="1">
      <alignment horizontal="left" vertical="center"/>
    </xf>
    <xf numFmtId="176" fontId="0" fillId="46" borderId="143" xfId="13" applyNumberFormat="1" applyFont="1" applyFill="1" applyBorder="1" applyAlignment="1" applyProtection="1">
      <alignment vertical="center"/>
    </xf>
    <xf numFmtId="168" fontId="0" fillId="12" borderId="123" xfId="13" applyNumberFormat="1" applyFont="1" applyFill="1" applyBorder="1" applyAlignment="1" applyProtection="1">
      <alignment horizontal="center" vertical="center"/>
      <protection locked="0"/>
    </xf>
    <xf numFmtId="168" fontId="0" fillId="46" borderId="239" xfId="13" applyNumberFormat="1" applyFont="1" applyFill="1" applyBorder="1" applyAlignment="1" applyProtection="1">
      <alignment horizontal="center" vertical="center"/>
    </xf>
    <xf numFmtId="176" fontId="0" fillId="29" borderId="123" xfId="13" applyNumberFormat="1" applyFont="1" applyFill="1" applyBorder="1" applyAlignment="1" applyProtection="1">
      <alignment vertical="center"/>
    </xf>
    <xf numFmtId="0" fontId="0" fillId="46" borderId="240" xfId="0" applyFont="1" applyFill="1" applyBorder="1" applyAlignment="1" applyProtection="1">
      <alignment horizontal="left" vertical="center"/>
    </xf>
    <xf numFmtId="176" fontId="0" fillId="46" borderId="240" xfId="13" applyNumberFormat="1" applyFont="1" applyFill="1" applyBorder="1" applyAlignment="1" applyProtection="1">
      <alignment vertical="center"/>
    </xf>
    <xf numFmtId="177" fontId="0" fillId="12" borderId="129" xfId="13" applyNumberFormat="1" applyFont="1" applyFill="1" applyBorder="1" applyAlignment="1" applyProtection="1">
      <alignment horizontal="center" vertical="center"/>
      <protection locked="0"/>
    </xf>
    <xf numFmtId="177" fontId="0" fillId="12" borderId="240" xfId="13" applyNumberFormat="1" applyFont="1" applyFill="1" applyBorder="1" applyAlignment="1" applyProtection="1">
      <alignment horizontal="center" vertical="center"/>
      <protection locked="0"/>
    </xf>
    <xf numFmtId="177" fontId="12" fillId="29" borderId="166" xfId="0" applyNumberFormat="1" applyFont="1" applyFill="1" applyBorder="1" applyAlignment="1" applyProtection="1">
      <alignment vertical="center"/>
    </xf>
    <xf numFmtId="166" fontId="22" fillId="32" borderId="77" xfId="13" applyNumberFormat="1" applyFont="1" applyFill="1" applyBorder="1" applyAlignment="1" applyProtection="1">
      <alignment vertical="center" wrapText="1"/>
    </xf>
    <xf numFmtId="166" fontId="12" fillId="40" borderId="238" xfId="13" applyNumberFormat="1" applyFont="1" applyFill="1" applyBorder="1" applyAlignment="1" applyProtection="1">
      <alignment horizontal="right" vertical="center"/>
    </xf>
    <xf numFmtId="166" fontId="22" fillId="32" borderId="241" xfId="13" applyNumberFormat="1" applyFont="1" applyFill="1" applyBorder="1" applyAlignment="1" applyProtection="1">
      <alignment vertical="center" wrapText="1"/>
    </xf>
    <xf numFmtId="166" fontId="12" fillId="35" borderId="249" xfId="0" applyNumberFormat="1" applyFont="1" applyFill="1" applyBorder="1" applyAlignment="1" applyProtection="1">
      <alignment horizontal="center" vertical="center" wrapText="1"/>
    </xf>
    <xf numFmtId="166" fontId="12" fillId="35" borderId="250" xfId="0" applyNumberFormat="1" applyFont="1" applyFill="1" applyBorder="1" applyAlignment="1" applyProtection="1">
      <alignment horizontal="center" vertical="center" wrapText="1"/>
    </xf>
    <xf numFmtId="166" fontId="12" fillId="35" borderId="251" xfId="0" applyNumberFormat="1" applyFont="1" applyFill="1" applyBorder="1" applyAlignment="1" applyProtection="1">
      <alignment horizontal="center" vertical="center" wrapText="1"/>
    </xf>
    <xf numFmtId="166" fontId="12" fillId="15" borderId="249" xfId="0" applyNumberFormat="1" applyFont="1" applyFill="1" applyBorder="1" applyAlignment="1" applyProtection="1">
      <alignment horizontal="center" vertical="center" wrapText="1"/>
    </xf>
    <xf numFmtId="166" fontId="12" fillId="15" borderId="250" xfId="0" applyNumberFormat="1" applyFont="1" applyFill="1" applyBorder="1" applyAlignment="1" applyProtection="1">
      <alignment horizontal="center" vertical="center" wrapText="1"/>
    </xf>
    <xf numFmtId="166" fontId="12" fillId="15" borderId="251" xfId="0" applyNumberFormat="1" applyFont="1" applyFill="1" applyBorder="1" applyAlignment="1" applyProtection="1">
      <alignment horizontal="center" vertical="center" wrapText="1"/>
    </xf>
    <xf numFmtId="166" fontId="12" fillId="15" borderId="252" xfId="0" applyNumberFormat="1" applyFont="1" applyFill="1" applyBorder="1" applyAlignment="1" applyProtection="1">
      <alignment horizontal="center" vertical="center" wrapText="1"/>
    </xf>
    <xf numFmtId="166" fontId="12" fillId="15" borderId="253" xfId="0" applyNumberFormat="1" applyFont="1" applyFill="1" applyBorder="1" applyAlignment="1" applyProtection="1">
      <alignment horizontal="center" vertical="center" wrapText="1"/>
    </xf>
    <xf numFmtId="166" fontId="12" fillId="15" borderId="254" xfId="0" applyNumberFormat="1" applyFont="1" applyFill="1" applyBorder="1" applyAlignment="1" applyProtection="1">
      <alignment horizontal="center" vertical="center" wrapText="1"/>
    </xf>
    <xf numFmtId="166" fontId="0" fillId="29" borderId="123" xfId="13" applyNumberFormat="1" applyFont="1" applyFill="1" applyBorder="1" applyAlignment="1" applyProtection="1">
      <alignment vertical="center"/>
    </xf>
    <xf numFmtId="166" fontId="0" fillId="29" borderId="239" xfId="13" applyNumberFormat="1" applyFont="1" applyFill="1" applyBorder="1" applyAlignment="1" applyProtection="1">
      <alignment vertical="center"/>
    </xf>
    <xf numFmtId="166" fontId="0" fillId="37" borderId="123" xfId="13" applyNumberFormat="1" applyFont="1" applyFill="1" applyBorder="1" applyAlignment="1" applyProtection="1">
      <alignment vertical="center"/>
    </xf>
    <xf numFmtId="166" fontId="0" fillId="0" borderId="239" xfId="13" applyNumberFormat="1" applyFont="1" applyFill="1" applyBorder="1" applyAlignment="1" applyProtection="1">
      <alignment vertical="center"/>
    </xf>
    <xf numFmtId="168" fontId="0" fillId="0" borderId="123" xfId="0" applyNumberFormat="1" applyFont="1" applyFill="1" applyBorder="1" applyAlignment="1" applyProtection="1">
      <alignment horizontal="center" vertical="center"/>
    </xf>
    <xf numFmtId="166" fontId="0" fillId="0" borderId="255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37" borderId="144" xfId="13" applyNumberFormat="1" applyFont="1" applyFill="1" applyBorder="1" applyAlignment="1" applyProtection="1">
      <alignment vertical="center"/>
    </xf>
    <xf numFmtId="166" fontId="0" fillId="37" borderId="149" xfId="13" applyNumberFormat="1" applyFont="1" applyFill="1" applyBorder="1" applyAlignment="1" applyProtection="1">
      <alignment vertical="center"/>
    </xf>
    <xf numFmtId="165" fontId="0" fillId="0" borderId="256" xfId="13" applyNumberFormat="1" applyFont="1" applyFill="1" applyBorder="1" applyAlignment="1" applyProtection="1">
      <alignment vertical="center"/>
    </xf>
    <xf numFmtId="178" fontId="13" fillId="37" borderId="123" xfId="16" applyNumberFormat="1" applyFill="1" applyBorder="1" applyAlignment="1" applyProtection="1">
      <alignment horizontal="center" vertical="center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165" fontId="0" fillId="0" borderId="257" xfId="13" applyNumberFormat="1" applyFont="1" applyFill="1" applyBorder="1" applyAlignment="1" applyProtection="1">
      <alignment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73" xfId="13" applyNumberFormat="1" applyFont="1" applyFill="1" applyBorder="1" applyAlignment="1" applyProtection="1">
      <alignment horizontal="right" vertical="center"/>
    </xf>
    <xf numFmtId="166" fontId="0" fillId="9" borderId="174" xfId="13" applyNumberFormat="1" applyFont="1" applyFill="1" applyBorder="1" applyAlignment="1" applyProtection="1">
      <alignment horizontal="right" vertical="center"/>
    </xf>
    <xf numFmtId="166" fontId="29" fillId="45" borderId="211" xfId="0" applyNumberFormat="1" applyFont="1" applyFill="1" applyBorder="1" applyAlignment="1" applyProtection="1">
      <alignment horizontal="center" vertical="center" wrapText="1"/>
    </xf>
    <xf numFmtId="166" fontId="29" fillId="45" borderId="99" xfId="0" applyNumberFormat="1" applyFont="1" applyFill="1" applyBorder="1" applyAlignment="1" applyProtection="1">
      <alignment horizontal="center" vertical="center" wrapText="1"/>
    </xf>
    <xf numFmtId="166" fontId="17" fillId="34" borderId="101" xfId="0" applyNumberFormat="1" applyFont="1" applyFill="1" applyBorder="1" applyAlignment="1" applyProtection="1">
      <alignment horizontal="center" vertical="center" wrapText="1"/>
    </xf>
    <xf numFmtId="166" fontId="17" fillId="34" borderId="100" xfId="0" applyNumberFormat="1" applyFont="1" applyFill="1" applyBorder="1" applyAlignment="1" applyProtection="1">
      <alignment horizontal="center" vertical="center" wrapText="1"/>
    </xf>
    <xf numFmtId="166" fontId="17" fillId="34" borderId="34" xfId="0" applyNumberFormat="1" applyFont="1" applyFill="1" applyBorder="1" applyAlignment="1" applyProtection="1">
      <alignment horizontal="center" vertical="center" wrapText="1"/>
    </xf>
    <xf numFmtId="166" fontId="17" fillId="34" borderId="95" xfId="0" applyNumberFormat="1" applyFont="1" applyFill="1" applyBorder="1" applyAlignment="1" applyProtection="1">
      <alignment horizontal="center" vertical="center" wrapText="1"/>
    </xf>
    <xf numFmtId="166" fontId="17" fillId="34" borderId="160" xfId="0" applyNumberFormat="1" applyFont="1" applyFill="1" applyBorder="1" applyAlignment="1" applyProtection="1">
      <alignment horizontal="center" vertical="center" wrapText="1"/>
    </xf>
    <xf numFmtId="166" fontId="17" fillId="34" borderId="15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67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09" xfId="0" applyNumberFormat="1" applyFont="1" applyFill="1" applyBorder="1" applyAlignment="1" applyProtection="1">
      <alignment horizontal="center" vertical="center"/>
    </xf>
    <xf numFmtId="166" fontId="12" fillId="15" borderId="195" xfId="0" applyNumberFormat="1" applyFont="1" applyFill="1" applyBorder="1" applyAlignment="1" applyProtection="1">
      <alignment horizontal="center" vertical="center"/>
    </xf>
    <xf numFmtId="166" fontId="23" fillId="39" borderId="131" xfId="0" applyNumberFormat="1" applyFont="1" applyFill="1" applyBorder="1" applyAlignment="1" applyProtection="1">
      <alignment horizontal="center" vertical="center" wrapText="1"/>
    </xf>
    <xf numFmtId="166" fontId="23" fillId="39" borderId="133" xfId="0" applyNumberFormat="1" applyFont="1" applyFill="1" applyBorder="1" applyAlignment="1" applyProtection="1">
      <alignment horizontal="center" vertical="center" wrapText="1"/>
    </xf>
    <xf numFmtId="166" fontId="23" fillId="39" borderId="136" xfId="0" applyNumberFormat="1" applyFont="1" applyFill="1" applyBorder="1" applyAlignment="1" applyProtection="1">
      <alignment horizontal="center" vertical="center" wrapText="1"/>
    </xf>
    <xf numFmtId="166" fontId="24" fillId="34" borderId="131" xfId="0" applyNumberFormat="1" applyFont="1" applyFill="1" applyBorder="1" applyAlignment="1" applyProtection="1">
      <alignment horizontal="center" vertical="center" wrapText="1"/>
    </xf>
    <xf numFmtId="166" fontId="24" fillId="34" borderId="133" xfId="0" applyNumberFormat="1" applyFont="1" applyFill="1" applyBorder="1" applyAlignment="1" applyProtection="1">
      <alignment horizontal="center" vertical="center" wrapText="1"/>
    </xf>
    <xf numFmtId="166" fontId="24" fillId="34" borderId="13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06" xfId="0" applyFont="1" applyFill="1" applyBorder="1" applyAlignment="1" applyProtection="1">
      <alignment horizontal="center" vertical="center" wrapText="1"/>
    </xf>
    <xf numFmtId="0" fontId="12" fillId="15" borderId="207" xfId="0" applyFont="1" applyFill="1" applyBorder="1" applyAlignment="1" applyProtection="1">
      <alignment horizontal="center" vertical="center" wrapText="1"/>
    </xf>
    <xf numFmtId="0" fontId="12" fillId="15" borderId="203" xfId="0" applyFont="1" applyFill="1" applyBorder="1" applyAlignment="1" applyProtection="1">
      <alignment horizontal="center" vertical="center" wrapText="1"/>
    </xf>
    <xf numFmtId="0" fontId="12" fillId="15" borderId="204" xfId="0" applyFont="1" applyFill="1" applyBorder="1" applyAlignment="1" applyProtection="1">
      <alignment horizontal="center" vertical="center" wrapText="1"/>
    </xf>
    <xf numFmtId="0" fontId="0" fillId="0" borderId="205" xfId="0" applyFont="1" applyFill="1" applyBorder="1" applyAlignment="1" applyProtection="1">
      <alignment horizontal="center" vertical="center" wrapText="1"/>
    </xf>
    <xf numFmtId="0" fontId="0" fillId="0" borderId="100" xfId="0" applyFont="1" applyFill="1" applyBorder="1" applyAlignment="1" applyProtection="1">
      <alignment horizontal="center" vertical="center" wrapText="1"/>
    </xf>
    <xf numFmtId="0" fontId="0" fillId="0" borderId="201" xfId="0" applyFont="1" applyFill="1" applyBorder="1" applyAlignment="1" applyProtection="1">
      <alignment horizontal="center" vertical="center" wrapText="1"/>
    </xf>
    <xf numFmtId="166" fontId="22" fillId="32" borderId="196" xfId="0" applyNumberFormat="1" applyFont="1" applyFill="1" applyBorder="1" applyAlignment="1" applyProtection="1">
      <alignment horizontal="center" vertical="center"/>
    </xf>
    <xf numFmtId="0" fontId="23" fillId="0" borderId="208" xfId="0" applyFont="1" applyFill="1" applyBorder="1" applyAlignment="1" applyProtection="1">
      <alignment horizontal="center" vertical="center" wrapText="1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</xf>
    <xf numFmtId="166" fontId="22" fillId="32" borderId="130" xfId="0" applyNumberFormat="1" applyFont="1" applyFill="1" applyBorder="1" applyAlignment="1" applyProtection="1">
      <alignment horizontal="right" vertical="center"/>
    </xf>
    <xf numFmtId="166" fontId="22" fillId="32" borderId="196" xfId="0" applyNumberFormat="1" applyFont="1" applyFill="1" applyBorder="1" applyAlignment="1" applyProtection="1">
      <alignment horizontal="right" vertical="center"/>
    </xf>
    <xf numFmtId="166" fontId="24" fillId="34" borderId="81" xfId="0" applyNumberFormat="1" applyFont="1" applyFill="1" applyBorder="1" applyAlignment="1" applyProtection="1">
      <alignment horizontal="center" vertical="center" wrapText="1"/>
    </xf>
    <xf numFmtId="166" fontId="24" fillId="34" borderId="82" xfId="0" applyNumberFormat="1" applyFont="1" applyFill="1" applyBorder="1" applyAlignment="1" applyProtection="1">
      <alignment horizontal="center" vertical="center" wrapText="1"/>
    </xf>
    <xf numFmtId="166" fontId="24" fillId="34" borderId="8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88" xfId="0" applyNumberFormat="1" applyFont="1" applyFill="1" applyBorder="1" applyAlignment="1" applyProtection="1">
      <alignment horizontal="center" vertical="center" wrapText="1"/>
    </xf>
    <xf numFmtId="166" fontId="12" fillId="15" borderId="89" xfId="0" applyNumberFormat="1" applyFont="1" applyFill="1" applyBorder="1" applyAlignment="1" applyProtection="1">
      <alignment horizontal="center" vertical="center" wrapText="1"/>
    </xf>
    <xf numFmtId="166" fontId="12" fillId="15" borderId="90" xfId="0" applyNumberFormat="1" applyFont="1" applyFill="1" applyBorder="1" applyAlignment="1" applyProtection="1">
      <alignment horizontal="center" vertical="center" wrapText="1"/>
    </xf>
    <xf numFmtId="0" fontId="22" fillId="46" borderId="123" xfId="0" applyFont="1" applyFill="1" applyBorder="1" applyAlignment="1" applyProtection="1">
      <alignment horizontal="center" vertical="center" wrapText="1"/>
    </xf>
    <xf numFmtId="0" fontId="22" fillId="46" borderId="126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52" xfId="0" applyFont="1" applyFill="1" applyBorder="1" applyAlignment="1" applyProtection="1">
      <alignment horizontal="center" vertical="center" wrapText="1"/>
    </xf>
    <xf numFmtId="0" fontId="22" fillId="0" borderId="227" xfId="0" applyFont="1" applyFill="1" applyBorder="1" applyAlignment="1" applyProtection="1">
      <alignment horizontal="center" vertical="center" wrapText="1"/>
    </xf>
    <xf numFmtId="0" fontId="23" fillId="13" borderId="171" xfId="0" applyFont="1" applyFill="1" applyBorder="1" applyAlignment="1" applyProtection="1">
      <alignment horizontal="center" vertical="center"/>
      <protection locked="0"/>
    </xf>
    <xf numFmtId="0" fontId="23" fillId="13" borderId="172" xfId="0" applyFont="1" applyFill="1" applyBorder="1" applyAlignment="1" applyProtection="1">
      <alignment horizontal="center" vertical="center"/>
      <protection locked="0"/>
    </xf>
    <xf numFmtId="166" fontId="24" fillId="34" borderId="64" xfId="0" applyNumberFormat="1" applyFont="1" applyFill="1" applyBorder="1" applyAlignment="1" applyProtection="1">
      <alignment horizontal="center" vertical="center" wrapText="1"/>
    </xf>
    <xf numFmtId="166" fontId="24" fillId="34" borderId="65" xfId="0" applyNumberFormat="1" applyFont="1" applyFill="1" applyBorder="1" applyAlignment="1" applyProtection="1">
      <alignment horizontal="center" vertical="center" wrapText="1"/>
    </xf>
    <xf numFmtId="166" fontId="24" fillId="34" borderId="66" xfId="0" applyNumberFormat="1" applyFont="1" applyFill="1" applyBorder="1" applyAlignment="1" applyProtection="1">
      <alignment horizontal="center" vertical="center" wrapText="1"/>
    </xf>
    <xf numFmtId="0" fontId="23" fillId="16" borderId="49" xfId="0" applyFont="1" applyFill="1" applyBorder="1" applyAlignment="1" applyProtection="1">
      <alignment horizontal="center" vertical="center" wrapText="1"/>
    </xf>
    <xf numFmtId="0" fontId="23" fillId="16" borderId="69" xfId="0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33" xfId="0" applyNumberFormat="1" applyFont="1" applyFill="1" applyBorder="1" applyAlignment="1" applyProtection="1">
      <alignment horizontal="center" vertical="center" wrapText="1"/>
    </xf>
    <xf numFmtId="166" fontId="24" fillId="34" borderId="87" xfId="0" applyNumberFormat="1" applyFont="1" applyFill="1" applyBorder="1" applyAlignment="1" applyProtection="1">
      <alignment horizontal="center" vertical="center" wrapText="1"/>
    </xf>
    <xf numFmtId="0" fontId="23" fillId="15" borderId="36" xfId="0" applyFont="1" applyFill="1" applyBorder="1" applyAlignment="1" applyProtection="1">
      <alignment horizontal="center" vertical="center" wrapText="1"/>
    </xf>
    <xf numFmtId="0" fontId="23" fillId="15" borderId="68" xfId="0" applyFont="1" applyFill="1" applyBorder="1" applyAlignment="1" applyProtection="1">
      <alignment horizontal="center" vertical="center" wrapText="1"/>
    </xf>
    <xf numFmtId="0" fontId="23" fillId="16" borderId="176" xfId="0" applyFont="1" applyFill="1" applyBorder="1" applyAlignment="1" applyProtection="1">
      <alignment horizontal="center" vertical="center" wrapText="1"/>
    </xf>
    <xf numFmtId="0" fontId="23" fillId="16" borderId="177" xfId="0" applyFont="1" applyFill="1" applyBorder="1" applyAlignment="1" applyProtection="1">
      <alignment horizontal="center" vertical="center" wrapText="1"/>
    </xf>
    <xf numFmtId="0" fontId="23" fillId="15" borderId="173" xfId="0" applyFont="1" applyFill="1" applyBorder="1" applyAlignment="1" applyProtection="1">
      <alignment horizontal="center" vertical="center" wrapText="1"/>
    </xf>
    <xf numFmtId="0" fontId="23" fillId="15" borderId="156" xfId="0" applyFont="1" applyFill="1" applyBorder="1" applyAlignment="1" applyProtection="1">
      <alignment horizontal="center" vertical="center" wrapText="1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6" xfId="0" applyFont="1" applyFill="1" applyBorder="1" applyAlignment="1" applyProtection="1">
      <alignment horizontal="left" vertical="center"/>
    </xf>
    <xf numFmtId="0" fontId="0" fillId="0" borderId="40" xfId="0" applyFont="1" applyFill="1" applyBorder="1" applyAlignment="1" applyProtection="1">
      <alignment horizontal="left" vertical="center"/>
    </xf>
    <xf numFmtId="0" fontId="0" fillId="0" borderId="41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45" xfId="0" applyFont="1" applyFill="1" applyBorder="1" applyAlignment="1" applyProtection="1">
      <alignment horizontal="center" vertical="center"/>
    </xf>
    <xf numFmtId="0" fontId="10" fillId="16" borderId="145" xfId="0" applyFont="1" applyFill="1" applyBorder="1" applyAlignment="1" applyProtection="1">
      <alignment horizontal="center" vertical="center" wrapText="1"/>
    </xf>
    <xf numFmtId="164" fontId="12" fillId="18" borderId="184" xfId="13" applyFont="1" applyFill="1" applyBorder="1" applyAlignment="1" applyProtection="1">
      <alignment horizontal="center" vertical="center" wrapText="1"/>
    </xf>
    <xf numFmtId="164" fontId="12" fillId="18" borderId="100" xfId="13" applyFont="1" applyFill="1" applyBorder="1" applyAlignment="1" applyProtection="1">
      <alignment horizontal="center" vertical="center" wrapText="1"/>
    </xf>
    <xf numFmtId="0" fontId="10" fillId="15" borderId="142" xfId="0" applyFont="1" applyFill="1" applyBorder="1" applyAlignment="1" applyProtection="1">
      <alignment horizontal="center" vertical="center"/>
    </xf>
    <xf numFmtId="0" fontId="10" fillId="15" borderId="192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3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27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27" xfId="0" applyFont="1" applyFill="1" applyBorder="1" applyAlignment="1" applyProtection="1">
      <alignment horizontal="center" vertical="center" wrapText="1"/>
    </xf>
    <xf numFmtId="0" fontId="17" fillId="14" borderId="152" xfId="0" applyFont="1" applyFill="1" applyBorder="1" applyAlignment="1" applyProtection="1">
      <alignment horizontal="center" vertical="center"/>
    </xf>
    <xf numFmtId="0" fontId="17" fillId="14" borderId="124" xfId="0" applyFont="1" applyFill="1" applyBorder="1" applyAlignment="1" applyProtection="1">
      <alignment horizontal="center" vertical="center"/>
    </xf>
    <xf numFmtId="0" fontId="12" fillId="26" borderId="60" xfId="0" applyFont="1" applyFill="1" applyBorder="1" applyAlignment="1" applyProtection="1">
      <alignment horizontal="center" vertical="center" wrapText="1"/>
    </xf>
    <xf numFmtId="0" fontId="12" fillId="26" borderId="113" xfId="0" applyFont="1" applyFill="1" applyBorder="1" applyAlignment="1" applyProtection="1">
      <alignment horizontal="center" vertical="center" wrapText="1"/>
    </xf>
    <xf numFmtId="0" fontId="17" fillId="14" borderId="161" xfId="0" applyFont="1" applyFill="1" applyBorder="1" applyAlignment="1" applyProtection="1">
      <alignment horizontal="center" vertical="center"/>
    </xf>
    <xf numFmtId="0" fontId="17" fillId="48" borderId="152" xfId="0" applyFont="1" applyFill="1" applyBorder="1" applyAlignment="1" applyProtection="1">
      <alignment horizontal="center" vertical="center"/>
    </xf>
    <xf numFmtId="0" fontId="17" fillId="48" borderId="124" xfId="0" applyFont="1" applyFill="1" applyBorder="1" applyAlignment="1" applyProtection="1">
      <alignment horizontal="center" vertical="center"/>
    </xf>
    <xf numFmtId="0" fontId="17" fillId="47" borderId="161" xfId="0" applyFont="1" applyFill="1" applyBorder="1" applyAlignment="1" applyProtection="1">
      <alignment horizontal="center" vertical="center"/>
    </xf>
    <xf numFmtId="0" fontId="17" fillId="47" borderId="124" xfId="0" applyFont="1" applyFill="1" applyBorder="1" applyAlignment="1" applyProtection="1">
      <alignment horizontal="center" vertical="center"/>
    </xf>
    <xf numFmtId="0" fontId="12" fillId="16" borderId="54" xfId="0" applyFont="1" applyFill="1" applyBorder="1" applyAlignment="1" applyProtection="1">
      <alignment horizontal="center" vertical="center" wrapText="1"/>
    </xf>
    <xf numFmtId="0" fontId="12" fillId="16" borderId="57" xfId="0" applyFont="1" applyFill="1" applyBorder="1" applyAlignment="1" applyProtection="1">
      <alignment horizontal="center" vertical="center" wrapText="1"/>
    </xf>
    <xf numFmtId="0" fontId="12" fillId="16" borderId="61" xfId="0" applyFont="1" applyFill="1" applyBorder="1" applyAlignment="1" applyProtection="1">
      <alignment horizontal="center" vertical="center" wrapText="1"/>
    </xf>
    <xf numFmtId="0" fontId="12" fillId="16" borderId="62" xfId="0" applyFont="1" applyFill="1" applyBorder="1" applyAlignment="1" applyProtection="1">
      <alignment horizontal="center" vertical="center" wrapText="1"/>
    </xf>
    <xf numFmtId="0" fontId="12" fillId="16" borderId="51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1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2" xfId="0" applyFont="1" applyFill="1" applyBorder="1" applyAlignment="1" applyProtection="1">
      <alignment horizontal="center" vertical="center" wrapText="1"/>
    </xf>
    <xf numFmtId="0" fontId="22" fillId="16" borderId="58" xfId="0" applyFont="1" applyFill="1" applyBorder="1" applyAlignment="1" applyProtection="1">
      <alignment horizontal="center" vertical="center" wrapText="1"/>
    </xf>
    <xf numFmtId="0" fontId="22" fillId="16" borderId="59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11" xfId="0" applyFont="1" applyFill="1" applyBorder="1" applyAlignment="1" applyProtection="1">
      <alignment horizontal="center" vertical="center" textRotation="90" wrapText="1"/>
    </xf>
    <xf numFmtId="0" fontId="23" fillId="47" borderId="113" xfId="0" applyFont="1" applyFill="1" applyBorder="1" applyAlignment="1" applyProtection="1">
      <alignment horizontal="center" vertical="center" textRotation="90" wrapText="1"/>
    </xf>
    <xf numFmtId="0" fontId="23" fillId="47" borderId="72" xfId="0" applyFont="1" applyFill="1" applyBorder="1" applyAlignment="1" applyProtection="1">
      <alignment horizontal="center" vertical="center" textRotation="90" wrapText="1"/>
    </xf>
    <xf numFmtId="0" fontId="23" fillId="47" borderId="111" xfId="0" applyFont="1" applyFill="1" applyBorder="1" applyAlignment="1" applyProtection="1">
      <alignment horizontal="left" vertical="center" wrapText="1"/>
    </xf>
    <xf numFmtId="0" fontId="23" fillId="47" borderId="113" xfId="0" applyFont="1" applyFill="1" applyBorder="1" applyAlignment="1" applyProtection="1">
      <alignment horizontal="left" vertical="center" wrapText="1"/>
    </xf>
    <xf numFmtId="0" fontId="23" fillId="47" borderId="72" xfId="0" applyFont="1" applyFill="1" applyBorder="1" applyAlignment="1" applyProtection="1">
      <alignment horizontal="left" vertical="center" wrapText="1"/>
    </xf>
    <xf numFmtId="0" fontId="26" fillId="47" borderId="116" xfId="0" applyFont="1" applyFill="1" applyBorder="1" applyAlignment="1" applyProtection="1">
      <alignment horizontal="center" vertical="center" textRotation="90" wrapText="1"/>
    </xf>
    <xf numFmtId="0" fontId="26" fillId="47" borderId="102" xfId="0" applyFont="1" applyFill="1" applyBorder="1" applyAlignment="1" applyProtection="1">
      <alignment horizontal="center" vertical="center" textRotation="90" wrapText="1"/>
    </xf>
    <xf numFmtId="0" fontId="26" fillId="47" borderId="98" xfId="0" applyFont="1" applyFill="1" applyBorder="1" applyAlignment="1" applyProtection="1">
      <alignment horizontal="center" vertical="center" textRotation="90" wrapText="1"/>
    </xf>
    <xf numFmtId="0" fontId="23" fillId="12" borderId="117" xfId="0" applyFont="1" applyFill="1" applyBorder="1" applyAlignment="1" applyProtection="1">
      <alignment horizontal="left" vertical="center" wrapText="1"/>
      <protection locked="0"/>
    </xf>
    <xf numFmtId="0" fontId="23" fillId="12" borderId="118" xfId="0" applyFont="1" applyFill="1" applyBorder="1" applyAlignment="1" applyProtection="1">
      <alignment horizontal="left" vertical="center" wrapText="1"/>
      <protection locked="0"/>
    </xf>
    <xf numFmtId="0" fontId="23" fillId="12" borderId="115" xfId="0" applyFont="1" applyFill="1" applyBorder="1" applyAlignment="1" applyProtection="1">
      <alignment horizontal="left" vertical="center" wrapText="1"/>
      <protection locked="0"/>
    </xf>
    <xf numFmtId="0" fontId="23" fillId="12" borderId="111" xfId="0" applyFont="1" applyFill="1" applyBorder="1" applyAlignment="1" applyProtection="1">
      <alignment horizontal="left" vertical="center" wrapText="1"/>
      <protection locked="0"/>
    </xf>
    <xf numFmtId="0" fontId="23" fillId="12" borderId="154" xfId="0" applyFont="1" applyFill="1" applyBorder="1" applyAlignment="1" applyProtection="1">
      <alignment horizontal="left" vertical="center" wrapText="1"/>
      <protection locked="0"/>
    </xf>
    <xf numFmtId="0" fontId="23" fillId="12" borderId="113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12" fillId="16" borderId="160" xfId="0" applyFont="1" applyFill="1" applyBorder="1" applyAlignment="1" applyProtection="1">
      <alignment horizontal="center" vertical="center" wrapText="1"/>
    </xf>
    <xf numFmtId="0" fontId="12" fillId="16" borderId="72" xfId="0" applyFont="1" applyFill="1" applyBorder="1" applyAlignment="1" applyProtection="1">
      <alignment horizontal="center" vertical="center" wrapText="1"/>
    </xf>
    <xf numFmtId="0" fontId="10" fillId="16" borderId="108" xfId="0" applyFont="1" applyFill="1" applyBorder="1" applyAlignment="1" applyProtection="1">
      <alignment horizontal="center" vertical="center" wrapText="1"/>
    </xf>
    <xf numFmtId="0" fontId="17" fillId="47" borderId="152" xfId="0" applyFont="1" applyFill="1" applyBorder="1" applyAlignment="1" applyProtection="1">
      <alignment horizontal="center" vertical="center"/>
    </xf>
    <xf numFmtId="0" fontId="9" fillId="14" borderId="153" xfId="0" applyFont="1" applyFill="1" applyBorder="1" applyAlignment="1" applyProtection="1">
      <alignment horizontal="center" vertical="center"/>
    </xf>
    <xf numFmtId="0" fontId="9" fillId="14" borderId="164" xfId="0" applyFont="1" applyFill="1" applyBorder="1" applyAlignment="1" applyProtection="1">
      <alignment horizontal="center" vertical="center"/>
    </xf>
    <xf numFmtId="0" fontId="17" fillId="14" borderId="123" xfId="0" applyFont="1" applyFill="1" applyBorder="1" applyAlignment="1" applyProtection="1">
      <alignment horizontal="center" vertical="center"/>
    </xf>
    <xf numFmtId="0" fontId="17" fillId="14" borderId="112" xfId="0" applyFont="1" applyFill="1" applyBorder="1" applyAlignment="1" applyProtection="1">
      <alignment horizontal="center" vertical="center"/>
    </xf>
    <xf numFmtId="0" fontId="17" fillId="48" borderId="123" xfId="0" applyFont="1" applyFill="1" applyBorder="1" applyAlignment="1" applyProtection="1">
      <alignment horizontal="center" vertical="center"/>
    </xf>
    <xf numFmtId="0" fontId="17" fillId="48" borderId="144" xfId="0" applyFont="1" applyFill="1" applyBorder="1" applyAlignment="1" applyProtection="1">
      <alignment horizontal="center" vertical="center"/>
    </xf>
    <xf numFmtId="0" fontId="17" fillId="47" borderId="125" xfId="0" applyFont="1" applyFill="1" applyBorder="1" applyAlignment="1" applyProtection="1">
      <alignment horizontal="center" vertical="center"/>
    </xf>
    <xf numFmtId="0" fontId="17" fillId="47" borderId="144" xfId="0" applyFont="1" applyFill="1" applyBorder="1" applyAlignment="1" applyProtection="1">
      <alignment horizontal="center" vertical="center"/>
    </xf>
    <xf numFmtId="175" fontId="0" fillId="26" borderId="152" xfId="0" applyNumberFormat="1" applyFont="1" applyFill="1" applyBorder="1" applyAlignment="1" applyProtection="1">
      <alignment horizontal="center" vertical="center"/>
    </xf>
    <xf numFmtId="175" fontId="0" fillId="26" borderId="124" xfId="0" applyNumberFormat="1" applyFont="1" applyFill="1" applyBorder="1" applyAlignment="1" applyProtection="1">
      <alignment horizontal="center" vertical="center"/>
    </xf>
    <xf numFmtId="0" fontId="9" fillId="48" borderId="153" xfId="0" applyFont="1" applyFill="1" applyBorder="1" applyAlignment="1" applyProtection="1">
      <alignment horizontal="center" vertical="center"/>
    </xf>
    <xf numFmtId="0" fontId="9" fillId="48" borderId="164" xfId="0" applyFont="1" applyFill="1" applyBorder="1" applyAlignment="1" applyProtection="1">
      <alignment horizontal="center" vertical="center"/>
    </xf>
    <xf numFmtId="0" fontId="9" fillId="47" borderId="153" xfId="0" applyFont="1" applyFill="1" applyBorder="1" applyAlignment="1" applyProtection="1">
      <alignment horizontal="center" vertical="center"/>
    </xf>
    <xf numFmtId="0" fontId="9" fillId="47" borderId="164" xfId="0" applyFont="1" applyFill="1" applyBorder="1" applyAlignment="1" applyProtection="1">
      <alignment horizontal="center" vertical="center"/>
    </xf>
    <xf numFmtId="175" fontId="0" fillId="26" borderId="125" xfId="0" applyNumberFormat="1" applyFont="1" applyFill="1" applyBorder="1" applyAlignment="1" applyProtection="1">
      <alignment horizontal="center" vertical="center"/>
    </xf>
    <xf numFmtId="0" fontId="23" fillId="0" borderId="226" xfId="0" applyFont="1" applyFill="1" applyBorder="1" applyAlignment="1" applyProtection="1">
      <alignment horizontal="left" vertical="center" wrapText="1"/>
    </xf>
    <xf numFmtId="0" fontId="23" fillId="0" borderId="227" xfId="0" applyFont="1" applyFill="1" applyBorder="1" applyAlignment="1" applyProtection="1">
      <alignment horizontal="left" vertical="center" wrapText="1"/>
    </xf>
    <xf numFmtId="0" fontId="23" fillId="16" borderId="246" xfId="0" applyFont="1" applyFill="1" applyBorder="1" applyAlignment="1" applyProtection="1">
      <alignment horizontal="center" vertical="center"/>
    </xf>
    <xf numFmtId="0" fontId="23" fillId="16" borderId="24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243" xfId="0" applyNumberFormat="1" applyFont="1" applyFill="1" applyBorder="1" applyAlignment="1" applyProtection="1">
      <alignment horizontal="center" vertical="center" wrapText="1"/>
    </xf>
    <xf numFmtId="166" fontId="23" fillId="17" borderId="244" xfId="0" applyNumberFormat="1" applyFont="1" applyFill="1" applyBorder="1" applyAlignment="1" applyProtection="1">
      <alignment horizontal="center" vertical="center" wrapText="1"/>
    </xf>
    <xf numFmtId="166" fontId="23" fillId="17" borderId="245" xfId="0" applyNumberFormat="1" applyFont="1" applyFill="1" applyBorder="1" applyAlignment="1" applyProtection="1">
      <alignment horizontal="center" vertical="center" wrapText="1"/>
    </xf>
    <xf numFmtId="166" fontId="24" fillId="34" borderId="243" xfId="0" applyNumberFormat="1" applyFont="1" applyFill="1" applyBorder="1" applyAlignment="1" applyProtection="1">
      <alignment horizontal="center" vertical="center" wrapText="1"/>
    </xf>
    <xf numFmtId="166" fontId="24" fillId="34" borderId="244" xfId="0" applyNumberFormat="1" applyFont="1" applyFill="1" applyBorder="1" applyAlignment="1" applyProtection="1">
      <alignment horizontal="center" vertical="center" wrapText="1"/>
    </xf>
    <xf numFmtId="166" fontId="24" fillId="34" borderId="24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73" xfId="0" applyFont="1" applyFill="1" applyBorder="1" applyAlignment="1" applyProtection="1">
      <alignment horizontal="center" vertical="center" wrapText="1"/>
    </xf>
    <xf numFmtId="0" fontId="12" fillId="15" borderId="156" xfId="0" applyFont="1" applyFill="1" applyBorder="1" applyAlignment="1" applyProtection="1">
      <alignment horizontal="center" vertical="center" wrapText="1"/>
    </xf>
    <xf numFmtId="0" fontId="12" fillId="15" borderId="242" xfId="0" applyFont="1" applyFill="1" applyBorder="1" applyAlignment="1" applyProtection="1">
      <alignment horizontal="center" vertical="center" wrapText="1"/>
    </xf>
    <xf numFmtId="0" fontId="12" fillId="15" borderId="248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178" xfId="0" applyFont="1" applyFill="1" applyBorder="1" applyAlignment="1" applyProtection="1">
      <alignment horizontal="center" vertical="center" wrapText="1"/>
    </xf>
    <xf numFmtId="0" fontId="22" fillId="16" borderId="152" xfId="0" applyFont="1" applyFill="1" applyBorder="1" applyAlignment="1" applyProtection="1">
      <alignment horizontal="center" vertical="center"/>
    </xf>
    <xf numFmtId="0" fontId="22" fillId="16" borderId="161" xfId="0" applyFont="1" applyFill="1" applyBorder="1" applyAlignment="1" applyProtection="1">
      <alignment horizontal="center" vertical="center"/>
    </xf>
    <xf numFmtId="0" fontId="22" fillId="16" borderId="180" xfId="0" applyFont="1" applyFill="1" applyBorder="1" applyAlignment="1" applyProtection="1">
      <alignment horizontal="center" vertical="center"/>
    </xf>
    <xf numFmtId="0" fontId="12" fillId="27" borderId="58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60" xfId="0" applyFont="1" applyFill="1" applyBorder="1" applyAlignment="1" applyProtection="1">
      <alignment horizontal="center" vertical="center" wrapText="1"/>
    </xf>
    <xf numFmtId="0" fontId="12" fillId="27" borderId="113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68" xfId="0" applyFont="1" applyFill="1" applyBorder="1" applyAlignment="1" applyProtection="1">
      <alignment horizontal="center" vertical="center" wrapText="1"/>
    </xf>
    <xf numFmtId="0" fontId="23" fillId="11" borderId="158" xfId="0" applyFont="1" applyFill="1" applyBorder="1" applyAlignment="1" applyProtection="1">
      <alignment horizontal="center" vertical="center" wrapText="1"/>
    </xf>
    <xf numFmtId="0" fontId="23" fillId="11" borderId="159" xfId="0" applyFont="1" applyFill="1" applyBorder="1" applyAlignment="1" applyProtection="1">
      <alignment horizontal="center" vertical="center" wrapText="1"/>
    </xf>
    <xf numFmtId="175" fontId="23" fillId="29" borderId="160" xfId="0" applyNumberFormat="1" applyFont="1" applyFill="1" applyBorder="1" applyAlignment="1" applyProtection="1">
      <alignment horizontal="right" vertical="center"/>
    </xf>
    <xf numFmtId="175" fontId="23" fillId="29" borderId="113" xfId="0" applyNumberFormat="1" applyFont="1" applyFill="1" applyBorder="1" applyAlignment="1" applyProtection="1">
      <alignment horizontal="right" vertical="center"/>
    </xf>
    <xf numFmtId="175" fontId="23" fillId="29" borderId="72" xfId="0" applyNumberFormat="1" applyFont="1" applyFill="1" applyBorder="1" applyAlignment="1" applyProtection="1">
      <alignment horizontal="right" vertical="center"/>
    </xf>
    <xf numFmtId="0" fontId="12" fillId="16" borderId="179" xfId="0" applyFont="1" applyFill="1" applyBorder="1" applyAlignment="1" applyProtection="1">
      <alignment horizontal="center" vertical="center" wrapText="1"/>
    </xf>
    <xf numFmtId="0" fontId="12" fillId="16" borderId="39" xfId="0" applyFont="1" applyFill="1" applyBorder="1" applyAlignment="1" applyProtection="1">
      <alignment horizontal="center" vertical="center" wrapText="1"/>
    </xf>
    <xf numFmtId="0" fontId="22" fillId="0" borderId="256" xfId="0" applyFont="1" applyFill="1" applyBorder="1" applyAlignment="1" applyProtection="1">
      <alignment horizontal="center" vertical="center" wrapText="1"/>
    </xf>
    <xf numFmtId="0" fontId="22" fillId="0" borderId="257" xfId="0" applyFont="1" applyFill="1" applyBorder="1" applyAlignment="1" applyProtection="1">
      <alignment horizontal="center" vertical="center" wrapText="1"/>
    </xf>
    <xf numFmtId="0" fontId="12" fillId="16" borderId="139" xfId="0" applyFont="1" applyFill="1" applyBorder="1" applyAlignment="1" applyProtection="1">
      <alignment horizontal="center" vertical="center" wrapText="1"/>
    </xf>
    <xf numFmtId="0" fontId="12" fillId="16" borderId="140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183" xfId="0" applyFont="1" applyFill="1" applyBorder="1" applyAlignment="1" applyProtection="1">
      <alignment horizontal="center" vertical="center"/>
    </xf>
    <xf numFmtId="0" fontId="12" fillId="16" borderId="138" xfId="0" applyFont="1" applyFill="1" applyBorder="1" applyAlignment="1" applyProtection="1">
      <alignment horizontal="center" vertical="center"/>
    </xf>
    <xf numFmtId="0" fontId="23" fillId="15" borderId="131" xfId="0" applyFont="1" applyFill="1" applyBorder="1" applyAlignment="1" applyProtection="1">
      <alignment horizontal="center" vertical="center" wrapText="1"/>
    </xf>
    <xf numFmtId="0" fontId="23" fillId="15" borderId="228" xfId="0" applyFont="1" applyFill="1" applyBorder="1" applyAlignment="1" applyProtection="1">
      <alignment horizontal="center" vertical="center" wrapText="1"/>
    </xf>
    <xf numFmtId="0" fontId="23" fillId="15" borderId="135" xfId="0" applyFont="1" applyFill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 wrapText="1"/>
    </xf>
    <xf numFmtId="0" fontId="12" fillId="16" borderId="185" xfId="0" applyFont="1" applyFill="1" applyBorder="1" applyAlignment="1" applyProtection="1">
      <alignment horizontal="center" vertical="center"/>
    </xf>
    <xf numFmtId="0" fontId="12" fillId="16" borderId="134" xfId="0" applyFont="1" applyFill="1" applyBorder="1" applyAlignment="1" applyProtection="1">
      <alignment horizontal="center" vertical="center"/>
    </xf>
    <xf numFmtId="166" fontId="12" fillId="17" borderId="137" xfId="0" applyNumberFormat="1" applyFont="1" applyFill="1" applyBorder="1" applyAlignment="1" applyProtection="1">
      <alignment horizontal="center" vertical="center" wrapText="1"/>
    </xf>
    <xf numFmtId="166" fontId="12" fillId="17" borderId="133" xfId="0" applyNumberFormat="1" applyFont="1" applyFill="1" applyBorder="1" applyAlignment="1" applyProtection="1">
      <alignment horizontal="center" vertical="center" wrapText="1"/>
    </xf>
    <xf numFmtId="166" fontId="12" fillId="17" borderId="132" xfId="0" applyNumberFormat="1" applyFont="1" applyFill="1" applyBorder="1" applyAlignment="1" applyProtection="1">
      <alignment horizontal="center" vertical="center" wrapText="1"/>
    </xf>
    <xf numFmtId="0" fontId="0" fillId="38" borderId="38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47" xfId="0" applyFont="1" applyFill="1" applyBorder="1" applyAlignment="1" applyProtection="1">
      <alignment horizontal="left" vertical="center" wrapText="1"/>
    </xf>
    <xf numFmtId="0" fontId="0" fillId="38" borderId="3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48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abSelected="1" zoomScale="90" zoomScaleNormal="90" workbookViewId="0">
      <selection activeCell="W39" sqref="W39"/>
    </sheetView>
  </sheetViews>
  <sheetFormatPr baseColWidth="10" defaultColWidth="11.42578125" defaultRowHeight="12.75" x14ac:dyDescent="0.2"/>
  <cols>
    <col min="1" max="16384" width="11.42578125" style="80"/>
  </cols>
  <sheetData>
    <row r="1" spans="3:10" x14ac:dyDescent="0.2">
      <c r="J1" s="79"/>
    </row>
    <row r="2" spans="3:10" x14ac:dyDescent="0.2">
      <c r="J2" s="79" t="s">
        <v>84</v>
      </c>
    </row>
    <row r="3" spans="3:10" x14ac:dyDescent="0.2">
      <c r="J3" s="79"/>
    </row>
    <row r="5" spans="3:10" x14ac:dyDescent="0.2">
      <c r="C5" s="81"/>
      <c r="D5" s="81"/>
      <c r="E5" s="81"/>
      <c r="F5" s="81"/>
      <c r="G5" s="81"/>
      <c r="H5" s="81"/>
      <c r="I5" s="81"/>
      <c r="J5" s="81"/>
    </row>
    <row r="6" spans="3:10" x14ac:dyDescent="0.2">
      <c r="C6" s="81"/>
      <c r="D6" s="81"/>
      <c r="E6" s="81"/>
      <c r="F6" s="81"/>
      <c r="G6" s="81"/>
      <c r="H6" s="81"/>
      <c r="I6" s="81"/>
      <c r="J6" s="81"/>
    </row>
    <row r="7" spans="3:10" x14ac:dyDescent="0.2">
      <c r="C7" s="81"/>
      <c r="D7" s="81"/>
      <c r="E7" s="81"/>
      <c r="F7" s="81"/>
      <c r="G7" s="81"/>
      <c r="H7" s="81"/>
      <c r="I7" s="81"/>
      <c r="J7" s="81"/>
    </row>
    <row r="8" spans="3:10" x14ac:dyDescent="0.2">
      <c r="C8" s="81"/>
      <c r="D8" s="81"/>
      <c r="E8" s="81"/>
      <c r="F8" s="81"/>
      <c r="G8" s="81"/>
      <c r="H8" s="81"/>
      <c r="I8" s="81"/>
      <c r="J8" s="81"/>
    </row>
    <row r="9" spans="3:10" x14ac:dyDescent="0.2">
      <c r="C9" s="81"/>
      <c r="D9" s="81"/>
      <c r="E9" s="81"/>
      <c r="F9" s="81"/>
      <c r="G9" s="81"/>
      <c r="H9" s="81"/>
      <c r="I9" s="81"/>
      <c r="J9" s="81"/>
    </row>
    <row r="10" spans="3:10" x14ac:dyDescent="0.2">
      <c r="C10" s="81"/>
      <c r="D10" s="81"/>
      <c r="E10" s="81"/>
      <c r="F10" s="81"/>
      <c r="G10" s="81"/>
      <c r="H10" s="81"/>
      <c r="I10" s="81"/>
      <c r="J10" s="81"/>
    </row>
    <row r="11" spans="3:10" x14ac:dyDescent="0.2">
      <c r="C11" s="81"/>
      <c r="D11" s="81"/>
      <c r="E11" s="81"/>
      <c r="F11" s="81"/>
      <c r="G11" s="81"/>
      <c r="H11" s="81"/>
      <c r="I11" s="81"/>
      <c r="J11" s="81"/>
    </row>
    <row r="12" spans="3:10" x14ac:dyDescent="0.2">
      <c r="C12" s="81"/>
      <c r="D12" s="81"/>
      <c r="E12" s="81"/>
      <c r="F12" s="81"/>
      <c r="G12" s="81"/>
      <c r="H12" s="81"/>
      <c r="I12" s="81"/>
      <c r="J12" s="81"/>
    </row>
    <row r="13" spans="3:10" x14ac:dyDescent="0.2">
      <c r="C13" s="81"/>
      <c r="D13" s="81"/>
      <c r="E13" s="81"/>
      <c r="F13" s="81"/>
      <c r="G13" s="81"/>
      <c r="H13" s="81"/>
      <c r="I13" s="81"/>
      <c r="J13" s="81"/>
    </row>
    <row r="14" spans="3:10" x14ac:dyDescent="0.2">
      <c r="C14" s="81"/>
      <c r="D14" s="81"/>
      <c r="E14" s="81"/>
      <c r="F14" s="81"/>
      <c r="G14" s="81"/>
      <c r="H14" s="81"/>
      <c r="I14" s="81"/>
      <c r="J14" s="81"/>
    </row>
    <row r="15" spans="3:10" x14ac:dyDescent="0.2">
      <c r="C15" s="81"/>
      <c r="D15" s="81"/>
      <c r="E15" s="81"/>
      <c r="F15" s="81"/>
      <c r="G15" s="81"/>
      <c r="H15" s="81"/>
      <c r="I15" s="81"/>
      <c r="J15" s="81"/>
    </row>
    <row r="16" spans="3:10" x14ac:dyDescent="0.2">
      <c r="C16" s="81"/>
      <c r="D16" s="81"/>
      <c r="E16" s="81"/>
      <c r="F16" s="81"/>
      <c r="G16" s="81"/>
      <c r="H16" s="81"/>
      <c r="I16" s="81"/>
      <c r="J16" s="81"/>
    </row>
    <row r="17" spans="3:10" x14ac:dyDescent="0.2">
      <c r="C17" s="81"/>
      <c r="D17" s="81"/>
      <c r="E17" s="81"/>
      <c r="F17" s="81"/>
      <c r="G17" s="81"/>
      <c r="H17" s="81"/>
      <c r="I17" s="81"/>
      <c r="J17" s="81"/>
    </row>
    <row r="18" spans="3:10" x14ac:dyDescent="0.2">
      <c r="C18" s="81"/>
      <c r="D18" s="81"/>
      <c r="E18" s="81"/>
      <c r="F18" s="81"/>
      <c r="G18" s="81"/>
      <c r="H18" s="81"/>
      <c r="I18" s="81"/>
      <c r="J18" s="81"/>
    </row>
    <row r="19" spans="3:10" x14ac:dyDescent="0.2">
      <c r="C19" s="81"/>
      <c r="D19" s="81"/>
      <c r="E19" s="81"/>
      <c r="F19" s="81"/>
      <c r="G19" s="81"/>
      <c r="H19" s="81"/>
      <c r="I19" s="81"/>
      <c r="J19" s="81"/>
    </row>
    <row r="20" spans="3:10" x14ac:dyDescent="0.2">
      <c r="C20" s="81"/>
      <c r="D20" s="81"/>
      <c r="E20" s="81"/>
      <c r="F20" s="81"/>
      <c r="G20" s="81"/>
      <c r="H20" s="81"/>
      <c r="I20" s="81"/>
      <c r="J20" s="81"/>
    </row>
    <row r="21" spans="3:10" x14ac:dyDescent="0.2">
      <c r="C21" s="81"/>
      <c r="D21" s="81"/>
      <c r="E21" s="81"/>
      <c r="F21" s="81"/>
      <c r="G21" s="81"/>
      <c r="H21" s="81"/>
      <c r="I21" s="81"/>
      <c r="J21" s="81"/>
    </row>
    <row r="22" spans="3:10" x14ac:dyDescent="0.2">
      <c r="C22" s="81"/>
      <c r="D22" s="81"/>
      <c r="E22" s="81"/>
      <c r="F22" s="81"/>
      <c r="G22" s="81"/>
      <c r="H22" s="81"/>
      <c r="I22" s="81"/>
      <c r="J22" s="81"/>
    </row>
    <row r="23" spans="3:10" x14ac:dyDescent="0.2">
      <c r="C23" s="81"/>
      <c r="D23" s="81"/>
      <c r="E23" s="81"/>
      <c r="F23" s="81"/>
      <c r="G23" s="81"/>
      <c r="H23" s="81"/>
      <c r="I23" s="81"/>
      <c r="J23" s="81"/>
    </row>
    <row r="24" spans="3:10" x14ac:dyDescent="0.2">
      <c r="C24" s="81"/>
      <c r="D24" s="81"/>
      <c r="E24" s="81"/>
      <c r="F24" s="81"/>
      <c r="G24" s="81"/>
      <c r="H24" s="81"/>
      <c r="I24" s="81"/>
      <c r="J24" s="81"/>
    </row>
    <row r="25" spans="3:10" x14ac:dyDescent="0.2">
      <c r="C25" s="81"/>
      <c r="D25" s="81"/>
      <c r="E25" s="81"/>
      <c r="F25" s="81"/>
      <c r="G25" s="81"/>
      <c r="H25" s="81"/>
      <c r="I25" s="81"/>
      <c r="J25" s="81"/>
    </row>
    <row r="26" spans="3:10" x14ac:dyDescent="0.2">
      <c r="C26" s="81"/>
      <c r="D26" s="81"/>
      <c r="E26" s="81"/>
      <c r="F26" s="81"/>
      <c r="G26" s="81"/>
      <c r="H26" s="81"/>
      <c r="I26" s="81"/>
      <c r="J26" s="81"/>
    </row>
    <row r="27" spans="3:10" x14ac:dyDescent="0.2">
      <c r="C27" s="81"/>
      <c r="D27" s="81"/>
      <c r="E27" s="81"/>
      <c r="F27" s="81"/>
      <c r="G27" s="81"/>
      <c r="H27" s="81"/>
      <c r="I27" s="81"/>
      <c r="J27" s="81"/>
    </row>
    <row r="28" spans="3:10" x14ac:dyDescent="0.2">
      <c r="C28" s="81"/>
      <c r="D28" s="81"/>
      <c r="E28" s="81"/>
      <c r="F28" s="81"/>
      <c r="G28" s="81"/>
      <c r="H28" s="81"/>
      <c r="I28" s="81"/>
      <c r="J28" s="81"/>
    </row>
    <row r="29" spans="3:10" x14ac:dyDescent="0.2">
      <c r="C29" s="81"/>
      <c r="D29" s="81"/>
      <c r="E29" s="81"/>
      <c r="F29" s="81"/>
      <c r="G29" s="81"/>
      <c r="H29" s="81"/>
      <c r="I29" s="81"/>
      <c r="J29" s="81"/>
    </row>
    <row r="30" spans="3:10" x14ac:dyDescent="0.2">
      <c r="C30" s="81"/>
      <c r="D30" s="81"/>
      <c r="E30" s="81"/>
      <c r="F30" s="81"/>
      <c r="G30" s="81"/>
      <c r="H30" s="81"/>
      <c r="I30" s="81"/>
      <c r="J30" s="81"/>
    </row>
    <row r="31" spans="3:10" x14ac:dyDescent="0.2">
      <c r="C31" s="81"/>
      <c r="D31" s="81"/>
      <c r="E31" s="81"/>
      <c r="F31" s="81"/>
      <c r="G31" s="81"/>
      <c r="H31" s="81"/>
      <c r="I31" s="81"/>
      <c r="J31" s="81"/>
    </row>
    <row r="32" spans="3:10" x14ac:dyDescent="0.2">
      <c r="C32" s="81"/>
      <c r="D32" s="81"/>
      <c r="E32" s="81"/>
      <c r="F32" s="81"/>
      <c r="G32" s="81"/>
      <c r="H32" s="81"/>
      <c r="I32" s="81"/>
      <c r="J32" s="81"/>
    </row>
    <row r="33" spans="3:10" x14ac:dyDescent="0.2">
      <c r="C33" s="81"/>
      <c r="D33" s="81"/>
      <c r="E33" s="81"/>
      <c r="F33" s="81"/>
      <c r="G33" s="81"/>
      <c r="H33" s="81"/>
      <c r="I33" s="81"/>
      <c r="J33" s="81"/>
    </row>
    <row r="34" spans="3:10" x14ac:dyDescent="0.2">
      <c r="C34" s="81"/>
      <c r="D34" s="81"/>
      <c r="E34" s="81"/>
      <c r="F34" s="81"/>
      <c r="G34" s="81"/>
      <c r="H34" s="81"/>
      <c r="I34" s="81"/>
      <c r="J34" s="81"/>
    </row>
    <row r="35" spans="3:10" x14ac:dyDescent="0.2">
      <c r="C35" s="81"/>
      <c r="D35" s="81"/>
      <c r="E35" s="81"/>
      <c r="F35" s="81"/>
      <c r="G35" s="81"/>
      <c r="H35" s="81"/>
      <c r="I35" s="81"/>
      <c r="J35" s="81"/>
    </row>
    <row r="36" spans="3:10" x14ac:dyDescent="0.2">
      <c r="C36" s="81"/>
      <c r="D36" s="81"/>
      <c r="E36" s="81"/>
      <c r="F36" s="81"/>
      <c r="G36" s="81"/>
      <c r="H36" s="81"/>
      <c r="I36" s="81"/>
      <c r="J36" s="81"/>
    </row>
    <row r="37" spans="3:10" x14ac:dyDescent="0.2">
      <c r="C37" s="81"/>
      <c r="D37" s="81"/>
      <c r="E37" s="81"/>
      <c r="F37" s="81"/>
      <c r="G37" s="81"/>
      <c r="H37" s="81"/>
      <c r="I37" s="81"/>
      <c r="J37" s="81"/>
    </row>
    <row r="38" spans="3:10" x14ac:dyDescent="0.2">
      <c r="C38" s="81"/>
      <c r="D38" s="81"/>
      <c r="E38" s="81"/>
      <c r="F38" s="81"/>
      <c r="G38" s="81"/>
      <c r="H38" s="81"/>
      <c r="I38" s="81"/>
      <c r="J38" s="81"/>
    </row>
    <row r="39" spans="3:10" x14ac:dyDescent="0.2">
      <c r="C39" s="81"/>
      <c r="D39" s="81"/>
      <c r="E39" s="81"/>
      <c r="F39" s="81"/>
      <c r="G39" s="81"/>
      <c r="H39" s="81"/>
      <c r="I39" s="81"/>
      <c r="J39" s="81"/>
    </row>
    <row r="40" spans="3:10" x14ac:dyDescent="0.2">
      <c r="C40" s="81"/>
      <c r="D40" s="81"/>
      <c r="E40" s="81"/>
      <c r="F40" s="81"/>
      <c r="G40" s="81"/>
      <c r="H40" s="81"/>
      <c r="I40" s="81"/>
      <c r="J40" s="81"/>
    </row>
    <row r="41" spans="3:10" x14ac:dyDescent="0.2">
      <c r="C41" s="81"/>
      <c r="D41" s="81"/>
      <c r="E41" s="81"/>
      <c r="F41" s="81"/>
      <c r="G41" s="81"/>
      <c r="H41" s="81"/>
      <c r="I41" s="81"/>
      <c r="J41" s="81"/>
    </row>
    <row r="42" spans="3:10" x14ac:dyDescent="0.2">
      <c r="C42" s="81"/>
      <c r="D42" s="81"/>
      <c r="E42" s="81"/>
      <c r="F42" s="81"/>
      <c r="G42" s="81"/>
      <c r="H42" s="81"/>
      <c r="I42" s="81"/>
      <c r="J42" s="81"/>
    </row>
    <row r="43" spans="3:10" x14ac:dyDescent="0.2">
      <c r="C43" s="81"/>
      <c r="D43" s="81"/>
      <c r="E43" s="81"/>
      <c r="F43" s="81"/>
      <c r="G43" s="81"/>
      <c r="H43" s="81"/>
      <c r="I43" s="81"/>
      <c r="J43" s="81"/>
    </row>
    <row r="44" spans="3:10" x14ac:dyDescent="0.2">
      <c r="C44" s="81"/>
      <c r="D44" s="81"/>
      <c r="E44" s="81"/>
      <c r="F44" s="81"/>
      <c r="G44" s="81"/>
      <c r="H44" s="81"/>
      <c r="I44" s="81"/>
      <c r="J44" s="81"/>
    </row>
    <row r="45" spans="3:10" x14ac:dyDescent="0.2">
      <c r="C45" s="81"/>
      <c r="D45" s="81"/>
      <c r="E45" s="81"/>
      <c r="F45" s="81"/>
      <c r="G45" s="81"/>
      <c r="H45" s="81"/>
      <c r="I45" s="81"/>
      <c r="J45" s="81"/>
    </row>
    <row r="46" spans="3:10" x14ac:dyDescent="0.2">
      <c r="C46" s="81"/>
      <c r="D46" s="81"/>
      <c r="E46" s="81"/>
      <c r="F46" s="81"/>
      <c r="G46" s="81"/>
      <c r="H46" s="81"/>
      <c r="I46" s="81"/>
      <c r="J46" s="81"/>
    </row>
    <row r="47" spans="3:10" x14ac:dyDescent="0.2">
      <c r="C47" s="81"/>
      <c r="D47" s="81"/>
      <c r="E47" s="81"/>
      <c r="F47" s="81"/>
      <c r="G47" s="81"/>
      <c r="H47" s="81"/>
      <c r="I47" s="81"/>
      <c r="J47" s="81"/>
    </row>
    <row r="48" spans="3:10" x14ac:dyDescent="0.2">
      <c r="C48" s="81"/>
      <c r="D48" s="81"/>
      <c r="E48" s="81"/>
      <c r="F48" s="81"/>
      <c r="G48" s="81"/>
      <c r="H48" s="81"/>
      <c r="I48" s="81"/>
      <c r="J48" s="81"/>
    </row>
    <row r="49" spans="3:10" x14ac:dyDescent="0.2">
      <c r="C49" s="81"/>
      <c r="D49" s="81"/>
      <c r="E49" s="81"/>
      <c r="F49" s="81"/>
      <c r="G49" s="81"/>
      <c r="H49" s="81"/>
      <c r="I49" s="81"/>
      <c r="J49" s="81"/>
    </row>
    <row r="50" spans="3:10" x14ac:dyDescent="0.2">
      <c r="C50" s="81"/>
      <c r="D50" s="81"/>
      <c r="E50" s="81"/>
      <c r="F50" s="81"/>
      <c r="G50" s="81"/>
      <c r="H50" s="81"/>
      <c r="I50" s="81"/>
      <c r="J50" s="81"/>
    </row>
    <row r="51" spans="3:10" x14ac:dyDescent="0.2">
      <c r="C51" s="81"/>
      <c r="D51" s="81"/>
      <c r="E51" s="81"/>
      <c r="F51" s="81"/>
      <c r="G51" s="81"/>
      <c r="H51" s="81"/>
      <c r="I51" s="81"/>
      <c r="J51" s="81"/>
    </row>
    <row r="52" spans="3:10" x14ac:dyDescent="0.2">
      <c r="C52" s="81"/>
      <c r="D52" s="81"/>
      <c r="E52" s="81"/>
      <c r="F52" s="81"/>
      <c r="G52" s="81"/>
      <c r="H52" s="81"/>
      <c r="I52" s="81"/>
      <c r="J52" s="81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1"/>
    <col min="10" max="11" width="13.28515625" style="91" customWidth="1"/>
    <col min="12" max="16384" width="11.42578125" style="91"/>
  </cols>
  <sheetData>
    <row r="1" spans="1:16" x14ac:dyDescent="0.2">
      <c r="J1" s="299"/>
      <c r="K1" s="306"/>
    </row>
    <row r="2" spans="1:16" x14ac:dyDescent="0.2">
      <c r="J2" s="299" t="s">
        <v>226</v>
      </c>
      <c r="K2" s="306"/>
    </row>
    <row r="4" spans="1:16" ht="19.5" customHeight="1" x14ac:dyDescent="0.2">
      <c r="I4" s="300" t="s">
        <v>0</v>
      </c>
      <c r="J4" s="618" t="str">
        <f>+'B) Reajuste Tarifas y Ocupación'!F5</f>
        <v>(DEPTO./DELEG.)</v>
      </c>
      <c r="K4" s="619"/>
    </row>
    <row r="6" spans="1:16" ht="12.75" customHeight="1" x14ac:dyDescent="0.2">
      <c r="A6" s="305" t="s">
        <v>126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x14ac:dyDescent="0.2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x14ac:dyDescent="0.2">
      <c r="A9" s="92"/>
      <c r="B9" s="92"/>
      <c r="C9" s="92"/>
      <c r="D9" s="92"/>
      <c r="E9" s="92"/>
      <c r="F9" s="92"/>
      <c r="G9" s="92"/>
      <c r="H9" s="92"/>
      <c r="I9" s="92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52" t="s">
        <v>185</v>
      </c>
      <c r="C5" s="452"/>
      <c r="D5" s="452"/>
      <c r="E5" s="452"/>
      <c r="F5" s="452"/>
    </row>
    <row r="7" spans="2:11" x14ac:dyDescent="0.2">
      <c r="C7" s="250" t="s">
        <v>170</v>
      </c>
      <c r="D7" s="250"/>
      <c r="E7" s="250"/>
      <c r="F7" s="250"/>
      <c r="G7" s="250"/>
      <c r="H7" s="250"/>
      <c r="I7" s="250"/>
      <c r="J7" s="250"/>
      <c r="K7" s="250"/>
    </row>
    <row r="9" spans="2:11" x14ac:dyDescent="0.2">
      <c r="C9" s="250" t="s">
        <v>171</v>
      </c>
      <c r="D9" s="250"/>
      <c r="E9" s="250"/>
      <c r="F9" s="250"/>
      <c r="G9" s="250"/>
      <c r="H9" s="250"/>
      <c r="I9" s="249"/>
      <c r="J9" s="249"/>
      <c r="K9" s="249"/>
    </row>
    <row r="11" spans="2:11" x14ac:dyDescent="0.2">
      <c r="B11" s="450" t="s">
        <v>186</v>
      </c>
      <c r="C11" s="450"/>
      <c r="D11" s="450"/>
      <c r="E11" s="450"/>
      <c r="F11" s="450"/>
    </row>
    <row r="13" spans="2:11" x14ac:dyDescent="0.2">
      <c r="C13" s="251" t="s">
        <v>172</v>
      </c>
      <c r="D13" s="251"/>
      <c r="E13" s="251"/>
      <c r="F13" s="251"/>
      <c r="G13" s="251"/>
      <c r="H13" s="251"/>
    </row>
    <row r="15" spans="2:11" x14ac:dyDescent="0.2">
      <c r="C15" s="251" t="s">
        <v>173</v>
      </c>
      <c r="D15" s="251"/>
      <c r="E15" s="251"/>
      <c r="F15" s="251"/>
      <c r="G15" s="251"/>
      <c r="H15" s="251"/>
      <c r="I15" s="249"/>
      <c r="J15" s="249"/>
      <c r="K15" s="249"/>
    </row>
    <row r="19" spans="2:16" x14ac:dyDescent="0.2">
      <c r="B19" s="450" t="s">
        <v>187</v>
      </c>
      <c r="C19" s="450"/>
      <c r="D19" s="450"/>
      <c r="E19" s="450"/>
      <c r="F19" s="450"/>
    </row>
    <row r="21" spans="2:16" x14ac:dyDescent="0.2">
      <c r="C21" s="251" t="s">
        <v>175</v>
      </c>
      <c r="D21" s="251"/>
      <c r="E21" s="251"/>
      <c r="F21" s="252"/>
      <c r="G21" s="252"/>
      <c r="H21" s="252"/>
    </row>
    <row r="22" spans="2:16" x14ac:dyDescent="0.2">
      <c r="C22" s="451"/>
      <c r="D22" s="451"/>
      <c r="E22" s="451"/>
      <c r="F22" s="451"/>
      <c r="G22" s="451"/>
      <c r="H22" s="451"/>
      <c r="I22" s="451"/>
      <c r="J22" s="451"/>
      <c r="K22" s="451"/>
    </row>
    <row r="24" spans="2:16" x14ac:dyDescent="0.2">
      <c r="B24" s="450" t="s">
        <v>188</v>
      </c>
      <c r="C24" s="450"/>
      <c r="D24" s="450"/>
      <c r="E24" s="450"/>
      <c r="F24" s="450"/>
    </row>
    <row r="26" spans="2:16" x14ac:dyDescent="0.2">
      <c r="C26" s="253" t="s">
        <v>176</v>
      </c>
      <c r="D26" s="253"/>
      <c r="E26" s="253"/>
      <c r="F26" s="253"/>
      <c r="G26" s="253"/>
      <c r="H26" s="253"/>
      <c r="I26" s="253"/>
      <c r="J26" s="253"/>
    </row>
    <row r="27" spans="2:16" ht="12.75" customHeight="1" x14ac:dyDescent="0.2">
      <c r="C27" s="453" t="s">
        <v>177</v>
      </c>
      <c r="D27" s="453"/>
      <c r="E27" s="453"/>
      <c r="F27" s="453"/>
      <c r="G27" s="453"/>
      <c r="H27" s="453"/>
      <c r="I27" s="453"/>
      <c r="J27" s="453"/>
      <c r="K27" s="453"/>
      <c r="L27" s="453"/>
      <c r="M27" s="453"/>
    </row>
    <row r="28" spans="2:16" ht="12.75" customHeight="1" x14ac:dyDescent="0.2"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</row>
    <row r="29" spans="2:16" ht="12.75" customHeight="1" x14ac:dyDescent="0.2">
      <c r="C29" s="253" t="s">
        <v>178</v>
      </c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2"/>
    </row>
    <row r="30" spans="2:16" ht="12.75" customHeight="1" x14ac:dyDescent="0.2"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2"/>
    </row>
    <row r="31" spans="2:16" ht="12.75" customHeight="1" x14ac:dyDescent="0.2">
      <c r="C31" s="257" t="s">
        <v>179</v>
      </c>
      <c r="D31" s="254"/>
      <c r="E31" s="254"/>
      <c r="F31" s="256"/>
      <c r="G31" s="254"/>
      <c r="H31" s="254"/>
      <c r="I31" s="254"/>
      <c r="J31" s="254"/>
      <c r="K31" s="254"/>
      <c r="L31" s="254"/>
      <c r="M31" s="254"/>
      <c r="N31" s="252"/>
      <c r="O31" s="252"/>
      <c r="P31" s="252"/>
    </row>
    <row r="32" spans="2:16" ht="12.75" customHeight="1" x14ac:dyDescent="0.2">
      <c r="C32" s="255"/>
      <c r="D32" s="255"/>
      <c r="E32" s="255"/>
      <c r="F32" s="255"/>
      <c r="G32" s="255"/>
      <c r="H32" s="255"/>
      <c r="I32" s="254"/>
      <c r="J32" s="254"/>
      <c r="K32" s="254"/>
      <c r="L32" s="254"/>
      <c r="M32" s="254"/>
      <c r="N32" s="252"/>
    </row>
    <row r="33" spans="2:19" ht="12.75" customHeight="1" x14ac:dyDescent="0.2">
      <c r="C33" s="454" t="s">
        <v>180</v>
      </c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252"/>
    </row>
    <row r="34" spans="2:19" ht="12.75" customHeight="1" x14ac:dyDescent="0.2">
      <c r="C34" s="195"/>
      <c r="D34" s="195"/>
      <c r="E34" s="195"/>
      <c r="F34" s="195"/>
      <c r="G34" s="195"/>
      <c r="H34" s="195"/>
      <c r="I34" s="253"/>
      <c r="J34" s="253"/>
      <c r="K34" s="253"/>
      <c r="L34" s="253"/>
      <c r="M34" s="253"/>
      <c r="N34" s="252"/>
    </row>
    <row r="35" spans="2:19" ht="12.75" customHeight="1" x14ac:dyDescent="0.2">
      <c r="C35" s="254" t="s">
        <v>181</v>
      </c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2"/>
    </row>
    <row r="36" spans="2:19" ht="12.75" customHeight="1" x14ac:dyDescent="0.2">
      <c r="C36" s="255"/>
      <c r="D36" s="255"/>
      <c r="E36" s="255"/>
      <c r="F36" s="255"/>
      <c r="G36" s="255"/>
      <c r="H36" s="255"/>
      <c r="I36" s="254"/>
      <c r="J36" s="254"/>
      <c r="K36" s="254"/>
      <c r="L36" s="254"/>
      <c r="M36" s="254"/>
      <c r="N36" s="252"/>
    </row>
    <row r="37" spans="2:19" ht="12.75" customHeight="1" x14ac:dyDescent="0.2"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8" spans="2:19" ht="12.75" customHeight="1" x14ac:dyDescent="0.2"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</row>
    <row r="39" spans="2:19" ht="12.75" customHeight="1" x14ac:dyDescent="0.2">
      <c r="B39" s="257" t="s">
        <v>189</v>
      </c>
      <c r="C39" s="253"/>
      <c r="D39" s="151"/>
      <c r="E39" s="151"/>
      <c r="F39" s="151"/>
      <c r="G39" s="151"/>
      <c r="H39" s="151"/>
      <c r="I39" s="151"/>
      <c r="J39" s="151"/>
      <c r="K39" s="151"/>
      <c r="L39" s="151"/>
      <c r="M39" s="151"/>
    </row>
    <row r="40" spans="2:19" x14ac:dyDescent="0.2">
      <c r="O40" s="451"/>
      <c r="P40" s="451"/>
      <c r="Q40" s="451"/>
      <c r="R40" s="451"/>
      <c r="S40" s="451"/>
    </row>
    <row r="41" spans="2:19" x14ac:dyDescent="0.2">
      <c r="C41" s="455" t="s">
        <v>182</v>
      </c>
      <c r="D41" s="455"/>
      <c r="E41" s="455"/>
      <c r="F41" s="455"/>
    </row>
    <row r="42" spans="2:19" x14ac:dyDescent="0.2">
      <c r="C42" s="451"/>
      <c r="D42" s="451"/>
      <c r="E42" s="451"/>
      <c r="F42" s="451"/>
      <c r="G42" s="451"/>
      <c r="H42" s="451"/>
      <c r="I42" s="451"/>
      <c r="J42" s="451"/>
    </row>
    <row r="44" spans="2:19" x14ac:dyDescent="0.2">
      <c r="B44" s="450" t="s">
        <v>190</v>
      </c>
      <c r="C44" s="450"/>
      <c r="D44" s="450"/>
      <c r="E44" s="450"/>
      <c r="F44" s="450"/>
    </row>
    <row r="46" spans="2:19" x14ac:dyDescent="0.2">
      <c r="C46" s="258" t="s">
        <v>183</v>
      </c>
      <c r="D46" s="258"/>
      <c r="E46" s="258"/>
      <c r="F46" s="258"/>
      <c r="G46" s="258"/>
      <c r="H46" s="258"/>
      <c r="I46" s="258"/>
      <c r="J46" s="258"/>
      <c r="K46" s="259"/>
      <c r="L46" s="259"/>
      <c r="M46" s="259"/>
    </row>
    <row r="50" spans="2:13" x14ac:dyDescent="0.2">
      <c r="B50" s="450" t="s">
        <v>191</v>
      </c>
      <c r="C50" s="450"/>
      <c r="D50" s="450"/>
      <c r="E50" s="450"/>
      <c r="F50" s="450"/>
    </row>
    <row r="52" spans="2:13" x14ac:dyDescent="0.2">
      <c r="C52" s="253" t="s">
        <v>184</v>
      </c>
      <c r="D52" s="253"/>
      <c r="E52" s="253"/>
      <c r="F52" s="253"/>
      <c r="G52" s="252"/>
      <c r="H52" s="252"/>
      <c r="I52" s="252"/>
      <c r="J52" s="252"/>
      <c r="K52" s="252"/>
      <c r="L52" s="252"/>
      <c r="M52" s="252"/>
    </row>
    <row r="54" spans="2:13" x14ac:dyDescent="0.2">
      <c r="B54" s="252" t="s">
        <v>192</v>
      </c>
      <c r="C54" s="252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26"/>
  <sheetViews>
    <sheetView showGridLines="0" zoomScale="80" zoomScaleNormal="80" workbookViewId="0">
      <selection activeCell="C33" sqref="C33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227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220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66" t="s">
        <v>0</v>
      </c>
      <c r="D4" s="466"/>
      <c r="E4" s="467" t="s">
        <v>166</v>
      </c>
      <c r="F4" s="468"/>
      <c r="G4" s="46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60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478" t="s">
        <v>170</v>
      </c>
      <c r="B6" s="478"/>
      <c r="C6" s="478"/>
      <c r="D6" s="478"/>
      <c r="E6" s="4"/>
      <c r="F6" s="4"/>
      <c r="G6" s="9"/>
      <c r="H6" s="260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39" t="s">
        <v>116</v>
      </c>
      <c r="B8" s="340" t="str">
        <f>+N17</f>
        <v>Ingreso por Matrícula</v>
      </c>
      <c r="C8" s="341" t="str">
        <f>+O17</f>
        <v>Ingreso por Mensualidad</v>
      </c>
      <c r="D8" s="341" t="s">
        <v>130</v>
      </c>
      <c r="E8" s="342" t="s">
        <v>83</v>
      </c>
      <c r="F8" s="343" t="s">
        <v>80</v>
      </c>
      <c r="G8" s="344" t="s">
        <v>81</v>
      </c>
      <c r="H8" s="345" t="s">
        <v>109</v>
      </c>
      <c r="I8" s="346" t="s">
        <v>115</v>
      </c>
      <c r="L8" s="70" t="s">
        <v>114</v>
      </c>
      <c r="N8" s="108"/>
    </row>
    <row r="9" spans="1:247" x14ac:dyDescent="0.2">
      <c r="A9" s="347" t="str">
        <f>+'B) Reajuste Tarifas y Ocupación'!A12</f>
        <v>Jardín Infantil Pequeños Colonos</v>
      </c>
      <c r="B9" s="348">
        <f>+N25</f>
        <v>0</v>
      </c>
      <c r="C9" s="349">
        <f>+O25</f>
        <v>0</v>
      </c>
      <c r="D9" s="348">
        <f>+P25</f>
        <v>0</v>
      </c>
      <c r="E9" s="350">
        <f>+B9+D9+C9</f>
        <v>0</v>
      </c>
      <c r="F9" s="351">
        <f>+'C) Costos Directos'!H75</f>
        <v>1276542.2779999999</v>
      </c>
      <c r="G9" s="352">
        <f>+'D) Costos Indirectos'!$AP$15*(F9/$F$10)</f>
        <v>2009201.058</v>
      </c>
      <c r="H9" s="353">
        <f>+F9+G9</f>
        <v>3285743.3360000001</v>
      </c>
      <c r="I9" s="354">
        <f>E9-H9</f>
        <v>-3285743.3360000001</v>
      </c>
      <c r="L9" s="89">
        <f>+G9/$G$10</f>
        <v>1</v>
      </c>
      <c r="N9" s="109"/>
    </row>
    <row r="10" spans="1:247" s="6" customFormat="1" ht="15.75" thickBot="1" x14ac:dyDescent="0.25">
      <c r="A10" s="355" t="s">
        <v>1</v>
      </c>
      <c r="B10" s="356">
        <f t="shared" ref="B10:I10" si="0">SUM(B9:B9)</f>
        <v>0</v>
      </c>
      <c r="C10" s="356">
        <f t="shared" si="0"/>
        <v>0</v>
      </c>
      <c r="D10" s="356">
        <f t="shared" si="0"/>
        <v>0</v>
      </c>
      <c r="E10" s="357">
        <f t="shared" si="0"/>
        <v>0</v>
      </c>
      <c r="F10" s="356">
        <f t="shared" si="0"/>
        <v>1276542.2779999999</v>
      </c>
      <c r="G10" s="356">
        <f t="shared" si="0"/>
        <v>2009201.058</v>
      </c>
      <c r="H10" s="356">
        <f t="shared" si="0"/>
        <v>3285743.3360000001</v>
      </c>
      <c r="I10" s="358">
        <f t="shared" si="0"/>
        <v>-3285743.3360000001</v>
      </c>
      <c r="L10" s="90">
        <f>SUM(L9:L9)</f>
        <v>1</v>
      </c>
      <c r="N10" s="56"/>
      <c r="O10" s="311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478" t="s">
        <v>171</v>
      </c>
      <c r="B15" s="478"/>
      <c r="C15" s="478"/>
      <c r="D15" s="478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479" t="s">
        <v>116</v>
      </c>
      <c r="B17" s="481" t="s">
        <v>5</v>
      </c>
      <c r="C17" s="470" t="s">
        <v>2</v>
      </c>
      <c r="D17" s="472" t="s">
        <v>154</v>
      </c>
      <c r="E17" s="473"/>
      <c r="F17" s="473"/>
      <c r="G17" s="473"/>
      <c r="H17" s="474"/>
      <c r="I17" s="475" t="s">
        <v>155</v>
      </c>
      <c r="J17" s="476"/>
      <c r="K17" s="476"/>
      <c r="L17" s="476"/>
      <c r="M17" s="477"/>
      <c r="N17" s="460" t="s">
        <v>91</v>
      </c>
      <c r="O17" s="462" t="s">
        <v>92</v>
      </c>
      <c r="P17" s="458" t="s">
        <v>130</v>
      </c>
      <c r="Q17" s="464" t="s">
        <v>108</v>
      </c>
    </row>
    <row r="18" spans="1:17" s="16" customFormat="1" ht="39" thickBot="1" x14ac:dyDescent="0.25">
      <c r="A18" s="480"/>
      <c r="B18" s="482"/>
      <c r="C18" s="471"/>
      <c r="D18" s="315" t="s">
        <v>88</v>
      </c>
      <c r="E18" s="314" t="s">
        <v>150</v>
      </c>
      <c r="F18" s="314" t="s">
        <v>151</v>
      </c>
      <c r="G18" s="314" t="s">
        <v>89</v>
      </c>
      <c r="H18" s="316" t="s">
        <v>90</v>
      </c>
      <c r="I18" s="315" t="s">
        <v>88</v>
      </c>
      <c r="J18" s="314" t="s">
        <v>150</v>
      </c>
      <c r="K18" s="314" t="s">
        <v>151</v>
      </c>
      <c r="L18" s="314" t="s">
        <v>89</v>
      </c>
      <c r="M18" s="316" t="s">
        <v>90</v>
      </c>
      <c r="N18" s="461"/>
      <c r="O18" s="463"/>
      <c r="P18" s="459"/>
      <c r="Q18" s="465"/>
    </row>
    <row r="19" spans="1:17" ht="12.75" customHeight="1" x14ac:dyDescent="0.2">
      <c r="A19" s="487" t="str">
        <f>+'B) Reajuste Tarifas y Ocupación'!A12</f>
        <v>Jardín Infantil Pequeños Colonos</v>
      </c>
      <c r="B19" s="483" t="str">
        <f>+'B) Reajuste Tarifas y Ocupación'!B12</f>
        <v>Media jornada</v>
      </c>
      <c r="C19" s="319" t="s">
        <v>157</v>
      </c>
      <c r="D19" s="326">
        <f t="shared" ref="D19:F20" si="1">+I19</f>
        <v>64000</v>
      </c>
      <c r="E19" s="320">
        <f t="shared" si="1"/>
        <v>72900</v>
      </c>
      <c r="F19" s="320">
        <f t="shared" si="1"/>
        <v>76700</v>
      </c>
      <c r="G19" s="320">
        <f t="shared" ref="G19:H20" si="2">+L19</f>
        <v>122700</v>
      </c>
      <c r="H19" s="327">
        <f t="shared" si="2"/>
        <v>148900</v>
      </c>
      <c r="I19" s="326">
        <f>+'B) Reajuste Tarifas y Ocupación'!M12</f>
        <v>64000</v>
      </c>
      <c r="J19" s="320">
        <f>+'B) Reajuste Tarifas y Ocupación'!N12</f>
        <v>72900</v>
      </c>
      <c r="K19" s="320">
        <f>+'B) Reajuste Tarifas y Ocupación'!O12</f>
        <v>76700</v>
      </c>
      <c r="L19" s="320">
        <f>+'B) Reajuste Tarifas y Ocupación'!P12</f>
        <v>122700</v>
      </c>
      <c r="M19" s="327">
        <f>+'B) Reajuste Tarifas y Ocupación'!Q12</f>
        <v>148900</v>
      </c>
      <c r="N19" s="332"/>
      <c r="O19" s="321"/>
      <c r="P19" s="335">
        <f>+'B) Reajuste Tarifas y Ocupación'!C12</f>
        <v>61800</v>
      </c>
      <c r="Q19" s="456"/>
    </row>
    <row r="20" spans="1:17" x14ac:dyDescent="0.2">
      <c r="A20" s="488"/>
      <c r="B20" s="484"/>
      <c r="C20" s="313" t="s">
        <v>7</v>
      </c>
      <c r="D20" s="328">
        <f t="shared" si="1"/>
        <v>0</v>
      </c>
      <c r="E20" s="318">
        <f t="shared" si="1"/>
        <v>0</v>
      </c>
      <c r="F20" s="318">
        <f t="shared" si="1"/>
        <v>0</v>
      </c>
      <c r="G20" s="318">
        <f t="shared" si="2"/>
        <v>0</v>
      </c>
      <c r="H20" s="329">
        <f t="shared" si="2"/>
        <v>0</v>
      </c>
      <c r="I20" s="328">
        <f>+'B) Reajuste Tarifas y Ocupación'!C22</f>
        <v>0</v>
      </c>
      <c r="J20" s="318">
        <f>+'B) Reajuste Tarifas y Ocupación'!D22</f>
        <v>0</v>
      </c>
      <c r="K20" s="318">
        <f>+'B) Reajuste Tarifas y Ocupación'!E22</f>
        <v>0</v>
      </c>
      <c r="L20" s="318">
        <f>+'B) Reajuste Tarifas y Ocupación'!F22</f>
        <v>0</v>
      </c>
      <c r="M20" s="329">
        <f>+'B) Reajuste Tarifas y Ocupación'!G22</f>
        <v>0</v>
      </c>
      <c r="N20" s="333"/>
      <c r="O20" s="317"/>
      <c r="P20" s="336">
        <v>0</v>
      </c>
      <c r="Q20" s="457"/>
    </row>
    <row r="21" spans="1:17" ht="13.5" thickBot="1" x14ac:dyDescent="0.25">
      <c r="A21" s="488"/>
      <c r="B21" s="485"/>
      <c r="C21" s="322" t="s">
        <v>9</v>
      </c>
      <c r="D21" s="330">
        <f>D20*D19</f>
        <v>0</v>
      </c>
      <c r="E21" s="323">
        <f>E20*E19</f>
        <v>0</v>
      </c>
      <c r="F21" s="323">
        <f t="shared" ref="F21" si="3">F20*F19</f>
        <v>0</v>
      </c>
      <c r="G21" s="323">
        <f t="shared" ref="G21:H21" si="4">G20*G19</f>
        <v>0</v>
      </c>
      <c r="H21" s="331">
        <f t="shared" si="4"/>
        <v>0</v>
      </c>
      <c r="I21" s="398">
        <f>I20*I19*10</f>
        <v>0</v>
      </c>
      <c r="J21" s="399">
        <f t="shared" ref="J21:M21" si="5">J20*J19*10</f>
        <v>0</v>
      </c>
      <c r="K21" s="399">
        <f t="shared" ref="K21" si="6">K20*K19*10</f>
        <v>0</v>
      </c>
      <c r="L21" s="399">
        <f t="shared" si="5"/>
        <v>0</v>
      </c>
      <c r="M21" s="400">
        <f t="shared" si="5"/>
        <v>0</v>
      </c>
      <c r="N21" s="334">
        <f>SUM(D21:H21)</f>
        <v>0</v>
      </c>
      <c r="O21" s="324">
        <f>SUM(I21:M21)</f>
        <v>0</v>
      </c>
      <c r="P21" s="337">
        <f>P20*P19</f>
        <v>0</v>
      </c>
      <c r="Q21" s="338">
        <f>N21+O21+P21</f>
        <v>0</v>
      </c>
    </row>
    <row r="22" spans="1:17" ht="12.75" customHeight="1" x14ac:dyDescent="0.2">
      <c r="A22" s="488"/>
      <c r="B22" s="483" t="str">
        <f>+'B) Reajuste Tarifas y Ocupación'!B13</f>
        <v>Doble Jornada</v>
      </c>
      <c r="C22" s="319" t="s">
        <v>157</v>
      </c>
      <c r="D22" s="326">
        <f t="shared" ref="D22:D23" si="7">+I22</f>
        <v>84000</v>
      </c>
      <c r="E22" s="320">
        <f t="shared" ref="E22:E23" si="8">+J22</f>
        <v>95800</v>
      </c>
      <c r="F22" s="320">
        <f t="shared" ref="F22:F23" si="9">+K22</f>
        <v>100800</v>
      </c>
      <c r="G22" s="320">
        <f t="shared" ref="G22:G23" si="10">+L22</f>
        <v>151200</v>
      </c>
      <c r="H22" s="397">
        <f t="shared" ref="H22:H23" si="11">+M22</f>
        <v>181500</v>
      </c>
      <c r="I22" s="326">
        <f>+'B) Reajuste Tarifas y Ocupación'!M13</f>
        <v>84000</v>
      </c>
      <c r="J22" s="320">
        <f>+'B) Reajuste Tarifas y Ocupación'!N13</f>
        <v>95800</v>
      </c>
      <c r="K22" s="320">
        <f>+'B) Reajuste Tarifas y Ocupación'!O13</f>
        <v>100800</v>
      </c>
      <c r="L22" s="320">
        <f>+'B) Reajuste Tarifas y Ocupación'!P13</f>
        <v>151200</v>
      </c>
      <c r="M22" s="327">
        <f>+'B) Reajuste Tarifas y Ocupación'!Q13</f>
        <v>181500</v>
      </c>
      <c r="N22" s="332"/>
      <c r="O22" s="321"/>
      <c r="P22" s="335">
        <f>+'B) Reajuste Tarifas y Ocupación'!C13</f>
        <v>81200</v>
      </c>
      <c r="Q22" s="456"/>
    </row>
    <row r="23" spans="1:17" x14ac:dyDescent="0.2">
      <c r="A23" s="488"/>
      <c r="B23" s="484"/>
      <c r="C23" s="313" t="s">
        <v>7</v>
      </c>
      <c r="D23" s="328">
        <f t="shared" si="7"/>
        <v>0</v>
      </c>
      <c r="E23" s="318">
        <f t="shared" si="8"/>
        <v>0</v>
      </c>
      <c r="F23" s="318">
        <f t="shared" si="9"/>
        <v>0</v>
      </c>
      <c r="G23" s="318">
        <f t="shared" si="10"/>
        <v>0</v>
      </c>
      <c r="H23" s="401">
        <f t="shared" si="11"/>
        <v>0</v>
      </c>
      <c r="I23" s="328">
        <f>+'B) Reajuste Tarifas y Ocupación'!C23</f>
        <v>0</v>
      </c>
      <c r="J23" s="318">
        <f>+'B) Reajuste Tarifas y Ocupación'!D23</f>
        <v>0</v>
      </c>
      <c r="K23" s="318">
        <f>+'B) Reajuste Tarifas y Ocupación'!E23</f>
        <v>0</v>
      </c>
      <c r="L23" s="318">
        <f>+'B) Reajuste Tarifas y Ocupación'!F23</f>
        <v>0</v>
      </c>
      <c r="M23" s="329">
        <f>+'B) Reajuste Tarifas y Ocupación'!G23</f>
        <v>0</v>
      </c>
      <c r="N23" s="333"/>
      <c r="O23" s="317"/>
      <c r="P23" s="336">
        <v>0</v>
      </c>
      <c r="Q23" s="457"/>
    </row>
    <row r="24" spans="1:17" ht="13.5" thickBot="1" x14ac:dyDescent="0.25">
      <c r="A24" s="488"/>
      <c r="B24" s="485"/>
      <c r="C24" s="322" t="s">
        <v>9</v>
      </c>
      <c r="D24" s="398">
        <f>D23*D22</f>
        <v>0</v>
      </c>
      <c r="E24" s="399">
        <f>E23*E22</f>
        <v>0</v>
      </c>
      <c r="F24" s="399">
        <f t="shared" ref="F24:H24" si="12">F23*F22</f>
        <v>0</v>
      </c>
      <c r="G24" s="399">
        <f t="shared" si="12"/>
        <v>0</v>
      </c>
      <c r="H24" s="360">
        <f t="shared" si="12"/>
        <v>0</v>
      </c>
      <c r="I24" s="398">
        <f>I23*I22*10</f>
        <v>0</v>
      </c>
      <c r="J24" s="399">
        <f t="shared" ref="J24:M24" si="13">J23*J22*10</f>
        <v>0</v>
      </c>
      <c r="K24" s="399">
        <f t="shared" si="13"/>
        <v>0</v>
      </c>
      <c r="L24" s="399">
        <f t="shared" si="13"/>
        <v>0</v>
      </c>
      <c r="M24" s="400">
        <f t="shared" si="13"/>
        <v>0</v>
      </c>
      <c r="N24" s="426">
        <f>SUM(D24:H24)</f>
        <v>0</v>
      </c>
      <c r="O24" s="359">
        <f>SUM(I24:M24)</f>
        <v>0</v>
      </c>
      <c r="P24" s="360">
        <f>P23*P22</f>
        <v>0</v>
      </c>
      <c r="Q24" s="361">
        <f>N24+O24+P24</f>
        <v>0</v>
      </c>
    </row>
    <row r="25" spans="1:17" s="10" customFormat="1" ht="15.75" thickBot="1" x14ac:dyDescent="0.25">
      <c r="A25" s="489"/>
      <c r="B25" s="486" t="s">
        <v>10</v>
      </c>
      <c r="C25" s="486"/>
      <c r="D25" s="402">
        <f>+D21+D24</f>
        <v>0</v>
      </c>
      <c r="E25" s="403">
        <f t="shared" ref="E25:Q25" si="14">+E21+E24</f>
        <v>0</v>
      </c>
      <c r="F25" s="403">
        <f t="shared" si="14"/>
        <v>0</v>
      </c>
      <c r="G25" s="403">
        <f t="shared" si="14"/>
        <v>0</v>
      </c>
      <c r="H25" s="404">
        <f t="shared" si="14"/>
        <v>0</v>
      </c>
      <c r="I25" s="402">
        <f t="shared" si="14"/>
        <v>0</v>
      </c>
      <c r="J25" s="403">
        <f t="shared" si="14"/>
        <v>0</v>
      </c>
      <c r="K25" s="403">
        <f t="shared" si="14"/>
        <v>0</v>
      </c>
      <c r="L25" s="403">
        <f t="shared" si="14"/>
        <v>0</v>
      </c>
      <c r="M25" s="404">
        <f t="shared" si="14"/>
        <v>0</v>
      </c>
      <c r="N25" s="402">
        <f>+N21+N24</f>
        <v>0</v>
      </c>
      <c r="O25" s="403">
        <f t="shared" si="14"/>
        <v>0</v>
      </c>
      <c r="P25" s="403">
        <f t="shared" si="14"/>
        <v>0</v>
      </c>
      <c r="Q25" s="427">
        <f t="shared" si="14"/>
        <v>0</v>
      </c>
    </row>
    <row r="26" spans="1:17" ht="15" customHeight="1" thickBot="1" x14ac:dyDescent="0.25">
      <c r="A26" s="490" t="s">
        <v>8</v>
      </c>
      <c r="B26" s="491"/>
      <c r="C26" s="491"/>
      <c r="D26" s="405">
        <f>+D25</f>
        <v>0</v>
      </c>
      <c r="E26" s="406">
        <f t="shared" ref="E26:H26" si="15">+E25</f>
        <v>0</v>
      </c>
      <c r="F26" s="406">
        <f t="shared" si="15"/>
        <v>0</v>
      </c>
      <c r="G26" s="406">
        <f t="shared" si="15"/>
        <v>0</v>
      </c>
      <c r="H26" s="407">
        <f t="shared" si="15"/>
        <v>0</v>
      </c>
      <c r="I26" s="405">
        <f t="shared" ref="I26" si="16">+I25</f>
        <v>0</v>
      </c>
      <c r="J26" s="406">
        <f t="shared" ref="J26" si="17">+J25</f>
        <v>0</v>
      </c>
      <c r="K26" s="406">
        <f t="shared" ref="K26" si="18">+K25</f>
        <v>0</v>
      </c>
      <c r="L26" s="406">
        <f t="shared" ref="L26" si="19">+L25</f>
        <v>0</v>
      </c>
      <c r="M26" s="407">
        <f t="shared" ref="M26" si="20">+M25</f>
        <v>0</v>
      </c>
      <c r="N26" s="405">
        <f t="shared" ref="N26" si="21">+N25</f>
        <v>0</v>
      </c>
      <c r="O26" s="406">
        <f t="shared" ref="O26" si="22">+O25</f>
        <v>0</v>
      </c>
      <c r="P26" s="406">
        <f t="shared" ref="P26" si="23">+P25</f>
        <v>0</v>
      </c>
      <c r="Q26" s="425">
        <f t="shared" ref="Q26" si="24">+Q25</f>
        <v>0</v>
      </c>
    </row>
  </sheetData>
  <sheetProtection password="9C6E" sheet="1" objects="1" scenarios="1"/>
  <mergeCells count="20">
    <mergeCell ref="B22:B24"/>
    <mergeCell ref="B25:C25"/>
    <mergeCell ref="A19:A25"/>
    <mergeCell ref="B19:B21"/>
    <mergeCell ref="A26:C26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Q22:Q23"/>
    <mergeCell ref="P17:P18"/>
    <mergeCell ref="N17:N18"/>
    <mergeCell ref="O17:O18"/>
    <mergeCell ref="Q17:Q18"/>
    <mergeCell ref="Q19:Q20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23"/>
  <sheetViews>
    <sheetView showGridLines="0" zoomScale="80" zoomScaleNormal="80" workbookViewId="0">
      <selection activeCell="A41" sqref="A41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228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221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66" t="s">
        <v>0</v>
      </c>
      <c r="D5" s="501"/>
      <c r="E5" s="111"/>
      <c r="F5" s="504" t="s">
        <v>127</v>
      </c>
      <c r="G5" s="505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11"/>
      <c r="D6" s="111"/>
      <c r="E6" s="111"/>
      <c r="F6" s="114"/>
      <c r="G6" s="114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11"/>
      <c r="D7" s="111"/>
      <c r="E7" s="111"/>
      <c r="F7" s="114"/>
      <c r="G7" s="114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495" t="s">
        <v>172</v>
      </c>
      <c r="B8" s="495"/>
      <c r="C8" s="495"/>
      <c r="D8" s="495"/>
      <c r="E8" s="112"/>
      <c r="F8" s="114"/>
      <c r="G8" s="114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14" t="s">
        <v>141</v>
      </c>
      <c r="B10" s="509" t="s">
        <v>5</v>
      </c>
      <c r="C10" s="511" t="s">
        <v>87</v>
      </c>
      <c r="D10" s="512"/>
      <c r="E10" s="512"/>
      <c r="F10" s="512"/>
      <c r="G10" s="513"/>
      <c r="H10" s="496" t="s">
        <v>110</v>
      </c>
      <c r="I10" s="497"/>
      <c r="J10" s="497"/>
      <c r="K10" s="497"/>
      <c r="L10" s="498"/>
      <c r="M10" s="492" t="s">
        <v>152</v>
      </c>
      <c r="N10" s="493"/>
      <c r="O10" s="493"/>
      <c r="P10" s="493"/>
      <c r="Q10" s="494"/>
      <c r="R10" s="17"/>
    </row>
    <row r="11" spans="1:256" ht="64.5" thickBot="1" x14ac:dyDescent="0.25">
      <c r="A11" s="515"/>
      <c r="B11" s="510"/>
      <c r="C11" s="93" t="s">
        <v>88</v>
      </c>
      <c r="D11" s="94" t="s">
        <v>150</v>
      </c>
      <c r="E11" s="94" t="s">
        <v>151</v>
      </c>
      <c r="F11" s="94" t="s">
        <v>89</v>
      </c>
      <c r="G11" s="99" t="s">
        <v>90</v>
      </c>
      <c r="H11" s="100" t="s">
        <v>88</v>
      </c>
      <c r="I11" s="101" t="s">
        <v>150</v>
      </c>
      <c r="J11" s="101" t="s">
        <v>151</v>
      </c>
      <c r="K11" s="102" t="s">
        <v>89</v>
      </c>
      <c r="L11" s="103" t="s">
        <v>90</v>
      </c>
      <c r="M11" s="96" t="s">
        <v>88</v>
      </c>
      <c r="N11" s="97" t="s">
        <v>150</v>
      </c>
      <c r="O11" s="97" t="s">
        <v>151</v>
      </c>
      <c r="P11" s="97" t="s">
        <v>89</v>
      </c>
      <c r="Q11" s="98" t="s">
        <v>90</v>
      </c>
      <c r="R11" s="17"/>
    </row>
    <row r="12" spans="1:256" ht="13.5" customHeight="1" x14ac:dyDescent="0.2">
      <c r="A12" s="499" t="s">
        <v>235</v>
      </c>
      <c r="B12" s="415" t="s">
        <v>131</v>
      </c>
      <c r="C12" s="416">
        <v>61800</v>
      </c>
      <c r="D12" s="416">
        <v>74200</v>
      </c>
      <c r="E12" s="416">
        <v>74200</v>
      </c>
      <c r="F12" s="416">
        <v>118600</v>
      </c>
      <c r="G12" s="416">
        <v>144000</v>
      </c>
      <c r="H12" s="417">
        <v>3.4000000000000002E-2</v>
      </c>
      <c r="I12" s="365">
        <f>+H12</f>
        <v>3.4000000000000002E-2</v>
      </c>
      <c r="J12" s="365">
        <f>+H12</f>
        <v>3.4000000000000002E-2</v>
      </c>
      <c r="K12" s="365">
        <f>+H12</f>
        <v>3.4000000000000002E-2</v>
      </c>
      <c r="L12" s="418">
        <f>+H12</f>
        <v>3.4000000000000002E-2</v>
      </c>
      <c r="M12" s="419">
        <f>CEILING(C12*(1+H12),100)</f>
        <v>64000</v>
      </c>
      <c r="N12" s="369">
        <f>+CEILING(C12*(1.14)*(1+I12),100)</f>
        <v>72900</v>
      </c>
      <c r="O12" s="369">
        <f>+CEILING(C12*(1.2)*(1+J12),100)</f>
        <v>76700</v>
      </c>
      <c r="P12" s="369">
        <f>+CEILING(F12*(1+K12),100)</f>
        <v>122700</v>
      </c>
      <c r="Q12" s="307">
        <f>+CEILING(G12*(1+L12),100)</f>
        <v>148900</v>
      </c>
      <c r="R12" s="82"/>
    </row>
    <row r="13" spans="1:256" ht="13.5" customHeight="1" thickBot="1" x14ac:dyDescent="0.25">
      <c r="A13" s="500"/>
      <c r="B13" s="420" t="s">
        <v>236</v>
      </c>
      <c r="C13" s="421">
        <v>81200</v>
      </c>
      <c r="D13" s="421">
        <v>97500</v>
      </c>
      <c r="E13" s="421">
        <v>97500</v>
      </c>
      <c r="F13" s="421">
        <v>146200</v>
      </c>
      <c r="G13" s="421">
        <v>175500</v>
      </c>
      <c r="H13" s="366">
        <v>3.4000000000000002E-2</v>
      </c>
      <c r="I13" s="367">
        <f>+H13</f>
        <v>3.4000000000000002E-2</v>
      </c>
      <c r="J13" s="367">
        <f>+H13</f>
        <v>3.4000000000000002E-2</v>
      </c>
      <c r="K13" s="367">
        <f>+H13</f>
        <v>3.4000000000000002E-2</v>
      </c>
      <c r="L13" s="368">
        <f>+H13</f>
        <v>3.4000000000000002E-2</v>
      </c>
      <c r="M13" s="308">
        <f t="shared" ref="M13" si="0">CEILING(C13*(1+H13),100)</f>
        <v>84000</v>
      </c>
      <c r="N13" s="309">
        <f>+CEILING(C13*(1.14)*(1+I13),100)</f>
        <v>95800</v>
      </c>
      <c r="O13" s="309">
        <f>+CEILING(C13*(1.2)*(1+J13),100)</f>
        <v>100800</v>
      </c>
      <c r="P13" s="309">
        <f t="shared" ref="P13:Q13" si="1">+CEILING(F13*(1+K13),100)</f>
        <v>151200</v>
      </c>
      <c r="Q13" s="310">
        <f t="shared" si="1"/>
        <v>181500</v>
      </c>
      <c r="R13" s="82"/>
    </row>
    <row r="14" spans="1:256" ht="12.75" customHeight="1" x14ac:dyDescent="0.2">
      <c r="B14" s="46"/>
      <c r="R14" s="46"/>
    </row>
    <row r="17" spans="1:8" x14ac:dyDescent="0.2">
      <c r="D17" s="172"/>
    </row>
    <row r="18" spans="1:8" ht="15.75" x14ac:dyDescent="0.2">
      <c r="A18" s="495" t="s">
        <v>173</v>
      </c>
      <c r="B18" s="495"/>
      <c r="C18" s="495"/>
      <c r="D18" s="495"/>
      <c r="E18" s="495"/>
      <c r="F18" s="495"/>
      <c r="G18" s="14"/>
      <c r="H18" s="14"/>
    </row>
    <row r="19" spans="1:8" ht="13.5" thickBot="1" x14ac:dyDescent="0.25"/>
    <row r="20" spans="1:8" ht="16.5" thickBot="1" x14ac:dyDescent="0.25">
      <c r="A20" s="518" t="s">
        <v>141</v>
      </c>
      <c r="B20" s="516" t="s">
        <v>5</v>
      </c>
      <c r="C20" s="506" t="s">
        <v>153</v>
      </c>
      <c r="D20" s="507"/>
      <c r="E20" s="507"/>
      <c r="F20" s="507"/>
      <c r="G20" s="507"/>
      <c r="H20" s="508"/>
    </row>
    <row r="21" spans="1:8" ht="64.5" thickBot="1" x14ac:dyDescent="0.25">
      <c r="A21" s="519"/>
      <c r="B21" s="517"/>
      <c r="C21" s="104" t="s">
        <v>88</v>
      </c>
      <c r="D21" s="105" t="s">
        <v>150</v>
      </c>
      <c r="E21" s="105" t="s">
        <v>151</v>
      </c>
      <c r="F21" s="105" t="s">
        <v>89</v>
      </c>
      <c r="G21" s="106" t="s">
        <v>90</v>
      </c>
      <c r="H21" s="107" t="s">
        <v>140</v>
      </c>
    </row>
    <row r="22" spans="1:8" ht="20.100000000000001" customHeight="1" x14ac:dyDescent="0.2">
      <c r="A22" s="502" t="str">
        <f>+A12</f>
        <v>Jardín Infantil Pequeños Colonos</v>
      </c>
      <c r="B22" s="363" t="str">
        <f>+B12</f>
        <v>Media jornada</v>
      </c>
      <c r="C22" s="362"/>
      <c r="D22" s="170"/>
      <c r="E22" s="170"/>
      <c r="F22" s="170"/>
      <c r="G22" s="170"/>
      <c r="H22" s="171">
        <f>SUM(C22:G22)</f>
        <v>0</v>
      </c>
    </row>
    <row r="23" spans="1:8" ht="20.100000000000001" customHeight="1" thickBot="1" x14ac:dyDescent="0.25">
      <c r="A23" s="503"/>
      <c r="B23" s="364" t="str">
        <f>+B13</f>
        <v>Doble Jornada</v>
      </c>
      <c r="C23" s="422"/>
      <c r="D23" s="423"/>
      <c r="E23" s="423"/>
      <c r="F23" s="423"/>
      <c r="G23" s="423"/>
      <c r="H23" s="424">
        <f>SUM(C23:G23)</f>
        <v>0</v>
      </c>
    </row>
  </sheetData>
  <sheetProtection password="9C6E" sheet="1" objects="1" scenarios="1"/>
  <mergeCells count="14">
    <mergeCell ref="A22:A23"/>
    <mergeCell ref="F5:G5"/>
    <mergeCell ref="C20:H20"/>
    <mergeCell ref="B10:B11"/>
    <mergeCell ref="C10:G10"/>
    <mergeCell ref="A8:D8"/>
    <mergeCell ref="A10:A11"/>
    <mergeCell ref="B20:B21"/>
    <mergeCell ref="A20:A21"/>
    <mergeCell ref="M10:Q10"/>
    <mergeCell ref="A18:F18"/>
    <mergeCell ref="H10:L10"/>
    <mergeCell ref="A12:A13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93"/>
  <sheetViews>
    <sheetView showGridLines="0" zoomScale="90" zoomScaleNormal="90" workbookViewId="0">
      <selection activeCell="H4" sqref="H4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229</v>
      </c>
      <c r="E1" s="45"/>
      <c r="F1" s="45"/>
      <c r="G1" s="45"/>
      <c r="H1" s="45"/>
    </row>
    <row r="2" spans="1:12" x14ac:dyDescent="0.2">
      <c r="C2" s="45"/>
      <c r="D2" s="45" t="s">
        <v>237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60" t="s">
        <v>0</v>
      </c>
      <c r="D4" s="520" t="s">
        <v>174</v>
      </c>
      <c r="E4" s="521"/>
      <c r="F4" s="45"/>
      <c r="G4" s="45"/>
      <c r="H4" s="45"/>
      <c r="K4" s="45"/>
    </row>
    <row r="5" spans="1:12" x14ac:dyDescent="0.2">
      <c r="B5" s="45"/>
      <c r="C5" s="261"/>
      <c r="D5" s="45"/>
      <c r="E5" s="45"/>
      <c r="F5" s="45"/>
      <c r="G5" s="45"/>
      <c r="H5" s="45"/>
      <c r="K5" s="45"/>
    </row>
    <row r="6" spans="1:12" x14ac:dyDescent="0.2">
      <c r="B6" s="45"/>
      <c r="C6" s="261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495" t="s">
        <v>175</v>
      </c>
      <c r="B8" s="495"/>
      <c r="C8" s="495"/>
      <c r="D8" s="261"/>
      <c r="G8" s="4"/>
      <c r="K8" s="1"/>
    </row>
    <row r="9" spans="1:12" x14ac:dyDescent="0.2">
      <c r="K9" s="45"/>
    </row>
    <row r="10" spans="1:12" ht="12.75" customHeight="1" x14ac:dyDescent="0.2">
      <c r="A10" s="531" t="s">
        <v>116</v>
      </c>
      <c r="B10" s="539" t="s">
        <v>76</v>
      </c>
      <c r="C10" s="537" t="s">
        <v>77</v>
      </c>
      <c r="D10" s="534" t="s">
        <v>78</v>
      </c>
      <c r="E10" s="533" t="s">
        <v>79</v>
      </c>
      <c r="F10" s="533"/>
      <c r="G10" s="533"/>
      <c r="H10" s="535" t="s">
        <v>156</v>
      </c>
      <c r="I10" s="546" t="s">
        <v>75</v>
      </c>
      <c r="J10" s="547"/>
      <c r="K10" s="547"/>
      <c r="L10" s="548"/>
    </row>
    <row r="11" spans="1:12" ht="25.5" x14ac:dyDescent="0.2">
      <c r="A11" s="532"/>
      <c r="B11" s="540"/>
      <c r="C11" s="538"/>
      <c r="D11" s="534"/>
      <c r="E11" s="292" t="s">
        <v>67</v>
      </c>
      <c r="F11" s="293" t="s">
        <v>68</v>
      </c>
      <c r="G11" s="294" t="s">
        <v>6</v>
      </c>
      <c r="H11" s="536"/>
      <c r="I11" s="549"/>
      <c r="J11" s="550"/>
      <c r="K11" s="550"/>
      <c r="L11" s="551"/>
    </row>
    <row r="12" spans="1:12" ht="15.75" customHeight="1" x14ac:dyDescent="0.2">
      <c r="A12" s="543" t="str">
        <f>+'B) Reajuste Tarifas y Ocupación'!A12</f>
        <v>Jardín Infantil Pequeños Colonos</v>
      </c>
      <c r="B12" s="57"/>
      <c r="C12" s="278" t="s">
        <v>11</v>
      </c>
      <c r="D12" s="287">
        <f>SUM(D13,D18)</f>
        <v>1276542.2779999999</v>
      </c>
      <c r="E12" s="288"/>
      <c r="F12" s="288"/>
      <c r="G12" s="295">
        <f>SUM(G13,G18)</f>
        <v>0</v>
      </c>
      <c r="H12" s="285">
        <f>SUM(H13,H18)</f>
        <v>1276542.2779999999</v>
      </c>
      <c r="I12" s="522"/>
      <c r="J12" s="523"/>
      <c r="K12" s="523"/>
      <c r="L12" s="524"/>
    </row>
    <row r="13" spans="1:12" x14ac:dyDescent="0.2">
      <c r="A13" s="544"/>
      <c r="B13" s="58"/>
      <c r="C13" s="274" t="s">
        <v>12</v>
      </c>
      <c r="D13" s="276">
        <f>SUM(D14:D17)</f>
        <v>1276542.2779999999</v>
      </c>
      <c r="E13" s="277"/>
      <c r="F13" s="277"/>
      <c r="G13" s="296">
        <f>SUM(G14:G17)</f>
        <v>0</v>
      </c>
      <c r="H13" s="281">
        <f>SUM(H14:H17)</f>
        <v>1276542.2779999999</v>
      </c>
      <c r="I13" s="522"/>
      <c r="J13" s="523"/>
      <c r="K13" s="523"/>
      <c r="L13" s="524"/>
    </row>
    <row r="14" spans="1:12" x14ac:dyDescent="0.2">
      <c r="A14" s="544"/>
      <c r="B14" s="59">
        <v>53103040100000</v>
      </c>
      <c r="C14" s="268" t="s">
        <v>97</v>
      </c>
      <c r="D14" s="304">
        <f>+'F) Remuneraciones'!L11</f>
        <v>1276542.2779999999</v>
      </c>
      <c r="E14" s="297">
        <v>0</v>
      </c>
      <c r="F14" s="298">
        <v>0</v>
      </c>
      <c r="G14" s="286">
        <f>E14*F14</f>
        <v>0</v>
      </c>
      <c r="H14" s="280">
        <f>D14+G14</f>
        <v>1276542.2779999999</v>
      </c>
      <c r="I14" s="522"/>
      <c r="J14" s="523"/>
      <c r="K14" s="523"/>
      <c r="L14" s="524"/>
    </row>
    <row r="15" spans="1:12" x14ac:dyDescent="0.2">
      <c r="A15" s="544"/>
      <c r="B15" s="59">
        <v>53103050000000</v>
      </c>
      <c r="C15" s="268" t="s">
        <v>194</v>
      </c>
      <c r="D15" s="271">
        <v>0</v>
      </c>
      <c r="E15" s="273">
        <v>0</v>
      </c>
      <c r="F15" s="272">
        <v>0</v>
      </c>
      <c r="G15" s="286">
        <f>E15*F15</f>
        <v>0</v>
      </c>
      <c r="H15" s="280">
        <f>D15+G15</f>
        <v>0</v>
      </c>
      <c r="I15" s="522"/>
      <c r="J15" s="523"/>
      <c r="K15" s="523"/>
      <c r="L15" s="524"/>
    </row>
    <row r="16" spans="1:12" x14ac:dyDescent="0.2">
      <c r="A16" s="544"/>
      <c r="B16" s="301">
        <v>53103040400000</v>
      </c>
      <c r="C16" s="302" t="s">
        <v>195</v>
      </c>
      <c r="D16" s="271">
        <v>0</v>
      </c>
      <c r="E16" s="273">
        <v>0</v>
      </c>
      <c r="F16" s="272">
        <v>0</v>
      </c>
      <c r="G16" s="286">
        <f>E16*F16</f>
        <v>0</v>
      </c>
      <c r="H16" s="280">
        <f>D16+G16</f>
        <v>0</v>
      </c>
      <c r="I16" s="522"/>
      <c r="J16" s="523"/>
      <c r="K16" s="523"/>
      <c r="L16" s="524"/>
    </row>
    <row r="17" spans="1:12" x14ac:dyDescent="0.2">
      <c r="A17" s="544"/>
      <c r="B17" s="59">
        <v>53103080010000</v>
      </c>
      <c r="C17" s="268" t="s">
        <v>196</v>
      </c>
      <c r="D17" s="271">
        <v>0</v>
      </c>
      <c r="E17" s="273">
        <v>0</v>
      </c>
      <c r="F17" s="272">
        <v>0</v>
      </c>
      <c r="G17" s="286">
        <f>E17*F17</f>
        <v>0</v>
      </c>
      <c r="H17" s="280">
        <f>D17+G17</f>
        <v>0</v>
      </c>
      <c r="I17" s="522"/>
      <c r="J17" s="523"/>
      <c r="K17" s="523"/>
      <c r="L17" s="524"/>
    </row>
    <row r="18" spans="1:12" x14ac:dyDescent="0.2">
      <c r="A18" s="544"/>
      <c r="B18" s="58"/>
      <c r="C18" s="274" t="s">
        <v>16</v>
      </c>
      <c r="D18" s="276">
        <f>SUM(D19:D38)</f>
        <v>0</v>
      </c>
      <c r="E18" s="277"/>
      <c r="F18" s="277"/>
      <c r="G18" s="276">
        <f>SUM(G19:G38)</f>
        <v>0</v>
      </c>
      <c r="H18" s="281">
        <f>SUM(H19:H38)</f>
        <v>0</v>
      </c>
      <c r="I18" s="522"/>
      <c r="J18" s="523"/>
      <c r="K18" s="523"/>
      <c r="L18" s="524"/>
    </row>
    <row r="19" spans="1:12" x14ac:dyDescent="0.2">
      <c r="A19" s="544"/>
      <c r="B19" s="59">
        <v>53201010100000</v>
      </c>
      <c r="C19" s="267" t="s">
        <v>197</v>
      </c>
      <c r="D19" s="271">
        <v>0</v>
      </c>
      <c r="E19" s="273">
        <v>0</v>
      </c>
      <c r="F19" s="272">
        <v>0</v>
      </c>
      <c r="G19" s="286">
        <f t="shared" ref="G19:G38" si="0">E19*F19</f>
        <v>0</v>
      </c>
      <c r="H19" s="280">
        <f t="shared" ref="H19:H38" si="1">D19+G19</f>
        <v>0</v>
      </c>
      <c r="I19" s="522"/>
      <c r="J19" s="523"/>
      <c r="K19" s="523"/>
      <c r="L19" s="524"/>
    </row>
    <row r="20" spans="1:12" x14ac:dyDescent="0.2">
      <c r="A20" s="544"/>
      <c r="B20" s="59">
        <v>53201010100000</v>
      </c>
      <c r="C20" s="267" t="s">
        <v>198</v>
      </c>
      <c r="D20" s="271">
        <v>0</v>
      </c>
      <c r="E20" s="273">
        <v>0</v>
      </c>
      <c r="F20" s="272">
        <v>0</v>
      </c>
      <c r="G20" s="286">
        <f t="shared" ref="G20:G21" si="2">E20*F20</f>
        <v>0</v>
      </c>
      <c r="H20" s="280">
        <f t="shared" ref="H20:H21" si="3">D20+G20</f>
        <v>0</v>
      </c>
      <c r="I20" s="263"/>
      <c r="J20" s="264"/>
      <c r="K20" s="264"/>
      <c r="L20" s="265"/>
    </row>
    <row r="21" spans="1:12" x14ac:dyDescent="0.2">
      <c r="A21" s="544"/>
      <c r="B21" s="59">
        <v>53201010100000</v>
      </c>
      <c r="C21" s="267" t="s">
        <v>199</v>
      </c>
      <c r="D21" s="271">
        <v>0</v>
      </c>
      <c r="E21" s="273">
        <v>0</v>
      </c>
      <c r="F21" s="272">
        <v>0</v>
      </c>
      <c r="G21" s="286">
        <f t="shared" si="2"/>
        <v>0</v>
      </c>
      <c r="H21" s="280">
        <f t="shared" si="3"/>
        <v>0</v>
      </c>
      <c r="I21" s="263"/>
      <c r="J21" s="264"/>
      <c r="K21" s="264"/>
      <c r="L21" s="265"/>
    </row>
    <row r="22" spans="1:12" x14ac:dyDescent="0.2">
      <c r="A22" s="544"/>
      <c r="B22" s="59">
        <v>53202010100000</v>
      </c>
      <c r="C22" s="267" t="s">
        <v>200</v>
      </c>
      <c r="D22" s="271">
        <v>0</v>
      </c>
      <c r="E22" s="273">
        <v>0</v>
      </c>
      <c r="F22" s="272">
        <v>0</v>
      </c>
      <c r="G22" s="286">
        <f t="shared" si="0"/>
        <v>0</v>
      </c>
      <c r="H22" s="280">
        <f t="shared" si="1"/>
        <v>0</v>
      </c>
      <c r="I22" s="522"/>
      <c r="J22" s="523"/>
      <c r="K22" s="523"/>
      <c r="L22" s="524"/>
    </row>
    <row r="23" spans="1:12" x14ac:dyDescent="0.2">
      <c r="A23" s="544"/>
      <c r="B23" s="59">
        <v>53203010100000</v>
      </c>
      <c r="C23" s="267" t="s">
        <v>19</v>
      </c>
      <c r="D23" s="271">
        <v>0</v>
      </c>
      <c r="E23" s="273">
        <v>0</v>
      </c>
      <c r="F23" s="272">
        <v>0</v>
      </c>
      <c r="G23" s="286">
        <f t="shared" si="0"/>
        <v>0</v>
      </c>
      <c r="H23" s="280">
        <f t="shared" si="1"/>
        <v>0</v>
      </c>
      <c r="I23" s="522"/>
      <c r="J23" s="523"/>
      <c r="K23" s="523"/>
      <c r="L23" s="524"/>
    </row>
    <row r="24" spans="1:12" x14ac:dyDescent="0.2">
      <c r="A24" s="544"/>
      <c r="B24" s="59">
        <v>53203030000000</v>
      </c>
      <c r="C24" s="267" t="s">
        <v>201</v>
      </c>
      <c r="D24" s="271">
        <v>0</v>
      </c>
      <c r="E24" s="273">
        <v>0</v>
      </c>
      <c r="F24" s="272">
        <v>0</v>
      </c>
      <c r="G24" s="286">
        <f t="shared" si="0"/>
        <v>0</v>
      </c>
      <c r="H24" s="280">
        <f t="shared" si="1"/>
        <v>0</v>
      </c>
      <c r="I24" s="522"/>
      <c r="J24" s="523"/>
      <c r="K24" s="523"/>
      <c r="L24" s="524"/>
    </row>
    <row r="25" spans="1:12" x14ac:dyDescent="0.2">
      <c r="A25" s="544"/>
      <c r="B25" s="59">
        <v>53204030000000</v>
      </c>
      <c r="C25" s="268" t="s">
        <v>202</v>
      </c>
      <c r="D25" s="271">
        <v>0</v>
      </c>
      <c r="E25" s="273">
        <v>0</v>
      </c>
      <c r="F25" s="272">
        <v>0</v>
      </c>
      <c r="G25" s="286">
        <f t="shared" si="0"/>
        <v>0</v>
      </c>
      <c r="H25" s="280">
        <f>D25+G25</f>
        <v>0</v>
      </c>
      <c r="I25" s="522"/>
      <c r="J25" s="523"/>
      <c r="K25" s="523"/>
      <c r="L25" s="524"/>
    </row>
    <row r="26" spans="1:12" x14ac:dyDescent="0.2">
      <c r="A26" s="544"/>
      <c r="B26" s="59">
        <v>53204100100001</v>
      </c>
      <c r="C26" s="268" t="s">
        <v>22</v>
      </c>
      <c r="D26" s="271">
        <v>0</v>
      </c>
      <c r="E26" s="273">
        <v>0</v>
      </c>
      <c r="F26" s="272">
        <v>0</v>
      </c>
      <c r="G26" s="286">
        <f t="shared" si="0"/>
        <v>0</v>
      </c>
      <c r="H26" s="280">
        <f t="shared" si="1"/>
        <v>0</v>
      </c>
      <c r="I26" s="522"/>
      <c r="J26" s="523"/>
      <c r="K26" s="523"/>
      <c r="L26" s="524"/>
    </row>
    <row r="27" spans="1:12" x14ac:dyDescent="0.2">
      <c r="A27" s="544"/>
      <c r="B27" s="59">
        <v>53204130100000</v>
      </c>
      <c r="C27" s="268" t="s">
        <v>204</v>
      </c>
      <c r="D27" s="271">
        <v>0</v>
      </c>
      <c r="E27" s="273">
        <v>0</v>
      </c>
      <c r="F27" s="272">
        <v>0</v>
      </c>
      <c r="G27" s="286">
        <f t="shared" si="0"/>
        <v>0</v>
      </c>
      <c r="H27" s="280">
        <f t="shared" si="1"/>
        <v>0</v>
      </c>
      <c r="I27" s="522"/>
      <c r="J27" s="523"/>
      <c r="K27" s="523"/>
      <c r="L27" s="524"/>
    </row>
    <row r="28" spans="1:12" x14ac:dyDescent="0.2">
      <c r="A28" s="544"/>
      <c r="B28" s="59">
        <v>53205010100000</v>
      </c>
      <c r="C28" s="268" t="s">
        <v>24</v>
      </c>
      <c r="D28" s="271">
        <v>0</v>
      </c>
      <c r="E28" s="273">
        <v>0</v>
      </c>
      <c r="F28" s="272">
        <v>0</v>
      </c>
      <c r="G28" s="286">
        <f t="shared" si="0"/>
        <v>0</v>
      </c>
      <c r="H28" s="280">
        <f t="shared" si="1"/>
        <v>0</v>
      </c>
      <c r="I28" s="522"/>
      <c r="J28" s="523"/>
      <c r="K28" s="523"/>
      <c r="L28" s="524"/>
    </row>
    <row r="29" spans="1:12" x14ac:dyDescent="0.2">
      <c r="A29" s="544"/>
      <c r="B29" s="59">
        <v>53205020100000</v>
      </c>
      <c r="C29" s="268" t="s">
        <v>25</v>
      </c>
      <c r="D29" s="271">
        <v>0</v>
      </c>
      <c r="E29" s="273">
        <v>0</v>
      </c>
      <c r="F29" s="272">
        <v>0</v>
      </c>
      <c r="G29" s="286">
        <f t="shared" si="0"/>
        <v>0</v>
      </c>
      <c r="H29" s="280">
        <f t="shared" si="1"/>
        <v>0</v>
      </c>
      <c r="I29" s="522"/>
      <c r="J29" s="523"/>
      <c r="K29" s="523"/>
      <c r="L29" s="524"/>
    </row>
    <row r="30" spans="1:12" x14ac:dyDescent="0.2">
      <c r="A30" s="544"/>
      <c r="B30" s="59">
        <v>53205030100000</v>
      </c>
      <c r="C30" s="268" t="s">
        <v>26</v>
      </c>
      <c r="D30" s="271">
        <v>0</v>
      </c>
      <c r="E30" s="273">
        <v>0</v>
      </c>
      <c r="F30" s="272">
        <v>0</v>
      </c>
      <c r="G30" s="286">
        <f t="shared" si="0"/>
        <v>0</v>
      </c>
      <c r="H30" s="280">
        <f t="shared" si="1"/>
        <v>0</v>
      </c>
      <c r="I30" s="522"/>
      <c r="J30" s="523"/>
      <c r="K30" s="523"/>
      <c r="L30" s="524"/>
    </row>
    <row r="31" spans="1:12" x14ac:dyDescent="0.2">
      <c r="A31" s="544"/>
      <c r="B31" s="59">
        <v>53205050100000</v>
      </c>
      <c r="C31" s="268" t="s">
        <v>27</v>
      </c>
      <c r="D31" s="271">
        <v>0</v>
      </c>
      <c r="E31" s="273">
        <v>0</v>
      </c>
      <c r="F31" s="272">
        <v>0</v>
      </c>
      <c r="G31" s="286">
        <f t="shared" si="0"/>
        <v>0</v>
      </c>
      <c r="H31" s="280">
        <f t="shared" si="1"/>
        <v>0</v>
      </c>
      <c r="I31" s="522"/>
      <c r="J31" s="523"/>
      <c r="K31" s="523"/>
      <c r="L31" s="524"/>
    </row>
    <row r="32" spans="1:12" x14ac:dyDescent="0.2">
      <c r="A32" s="544"/>
      <c r="B32" s="59">
        <v>53205070100000</v>
      </c>
      <c r="C32" s="268" t="s">
        <v>29</v>
      </c>
      <c r="D32" s="271">
        <v>0</v>
      </c>
      <c r="E32" s="273">
        <v>0</v>
      </c>
      <c r="F32" s="272">
        <v>0</v>
      </c>
      <c r="G32" s="286">
        <f t="shared" si="0"/>
        <v>0</v>
      </c>
      <c r="H32" s="280">
        <f t="shared" si="1"/>
        <v>0</v>
      </c>
      <c r="I32" s="522"/>
      <c r="J32" s="523"/>
      <c r="K32" s="523"/>
      <c r="L32" s="524"/>
    </row>
    <row r="33" spans="1:12" x14ac:dyDescent="0.2">
      <c r="A33" s="544"/>
      <c r="B33" s="59">
        <v>53208010100000</v>
      </c>
      <c r="C33" s="268" t="s">
        <v>30</v>
      </c>
      <c r="D33" s="271">
        <v>0</v>
      </c>
      <c r="E33" s="273">
        <v>0</v>
      </c>
      <c r="F33" s="272">
        <v>0</v>
      </c>
      <c r="G33" s="286">
        <f t="shared" si="0"/>
        <v>0</v>
      </c>
      <c r="H33" s="280">
        <f t="shared" si="1"/>
        <v>0</v>
      </c>
      <c r="I33" s="522"/>
      <c r="J33" s="523"/>
      <c r="K33" s="523"/>
      <c r="L33" s="524"/>
    </row>
    <row r="34" spans="1:12" x14ac:dyDescent="0.2">
      <c r="A34" s="544"/>
      <c r="B34" s="59">
        <v>53208070100001</v>
      </c>
      <c r="C34" s="268" t="s">
        <v>31</v>
      </c>
      <c r="D34" s="271">
        <v>0</v>
      </c>
      <c r="E34" s="273">
        <v>0</v>
      </c>
      <c r="F34" s="272">
        <v>0</v>
      </c>
      <c r="G34" s="286">
        <f t="shared" si="0"/>
        <v>0</v>
      </c>
      <c r="H34" s="280">
        <f t="shared" si="1"/>
        <v>0</v>
      </c>
      <c r="I34" s="522"/>
      <c r="J34" s="523"/>
      <c r="K34" s="523"/>
      <c r="L34" s="524"/>
    </row>
    <row r="35" spans="1:12" x14ac:dyDescent="0.2">
      <c r="A35" s="544"/>
      <c r="B35" s="59">
        <v>53208100100001</v>
      </c>
      <c r="C35" s="268" t="s">
        <v>205</v>
      </c>
      <c r="D35" s="271">
        <v>0</v>
      </c>
      <c r="E35" s="273">
        <v>0</v>
      </c>
      <c r="F35" s="272">
        <v>0</v>
      </c>
      <c r="G35" s="286">
        <f t="shared" si="0"/>
        <v>0</v>
      </c>
      <c r="H35" s="280">
        <f t="shared" si="1"/>
        <v>0</v>
      </c>
      <c r="I35" s="522"/>
      <c r="J35" s="523"/>
      <c r="K35" s="523"/>
      <c r="L35" s="524"/>
    </row>
    <row r="36" spans="1:12" x14ac:dyDescent="0.2">
      <c r="A36" s="544"/>
      <c r="B36" s="59">
        <v>53211030000000</v>
      </c>
      <c r="C36" s="268" t="s">
        <v>32</v>
      </c>
      <c r="D36" s="271">
        <v>0</v>
      </c>
      <c r="E36" s="273">
        <v>0</v>
      </c>
      <c r="F36" s="272">
        <v>0</v>
      </c>
      <c r="G36" s="286">
        <f t="shared" si="0"/>
        <v>0</v>
      </c>
      <c r="H36" s="280">
        <f t="shared" si="1"/>
        <v>0</v>
      </c>
      <c r="I36" s="522"/>
      <c r="J36" s="523"/>
      <c r="K36" s="523"/>
      <c r="L36" s="524"/>
    </row>
    <row r="37" spans="1:12" x14ac:dyDescent="0.2">
      <c r="A37" s="544"/>
      <c r="B37" s="59">
        <v>53212020100000</v>
      </c>
      <c r="C37" s="268" t="s">
        <v>206</v>
      </c>
      <c r="D37" s="271">
        <v>0</v>
      </c>
      <c r="E37" s="273">
        <v>0</v>
      </c>
      <c r="F37" s="272">
        <v>0</v>
      </c>
      <c r="G37" s="286">
        <f t="shared" si="0"/>
        <v>0</v>
      </c>
      <c r="H37" s="280">
        <f t="shared" si="1"/>
        <v>0</v>
      </c>
      <c r="I37" s="522"/>
      <c r="J37" s="523"/>
      <c r="K37" s="523"/>
      <c r="L37" s="524"/>
    </row>
    <row r="38" spans="1:12" x14ac:dyDescent="0.2">
      <c r="A38" s="544"/>
      <c r="B38" s="59">
        <v>53214020000000</v>
      </c>
      <c r="C38" s="268" t="s">
        <v>207</v>
      </c>
      <c r="D38" s="271">
        <v>0</v>
      </c>
      <c r="E38" s="273">
        <v>0</v>
      </c>
      <c r="F38" s="272">
        <v>0</v>
      </c>
      <c r="G38" s="286">
        <f t="shared" si="0"/>
        <v>0</v>
      </c>
      <c r="H38" s="280">
        <f t="shared" si="1"/>
        <v>0</v>
      </c>
      <c r="I38" s="522"/>
      <c r="J38" s="523"/>
      <c r="K38" s="523"/>
      <c r="L38" s="524"/>
    </row>
    <row r="39" spans="1:12" ht="15.75" customHeight="1" x14ac:dyDescent="0.2">
      <c r="A39" s="544"/>
      <c r="B39" s="57"/>
      <c r="C39" s="278" t="s">
        <v>34</v>
      </c>
      <c r="D39" s="287">
        <v>0</v>
      </c>
      <c r="E39" s="288"/>
      <c r="F39" s="288"/>
      <c r="G39" s="287">
        <f>SUM(G40,G45,G47,G56,G65,G73)</f>
        <v>0</v>
      </c>
      <c r="H39" s="282">
        <f>SUM(H40,H45,H47,H56,H65,H73)</f>
        <v>0</v>
      </c>
      <c r="I39" s="522"/>
      <c r="J39" s="523"/>
      <c r="K39" s="523"/>
      <c r="L39" s="524"/>
    </row>
    <row r="40" spans="1:12" x14ac:dyDescent="0.2">
      <c r="A40" s="544"/>
      <c r="B40" s="58"/>
      <c r="C40" s="274" t="s">
        <v>35</v>
      </c>
      <c r="D40" s="276">
        <f>SUM(D41:D44)</f>
        <v>0</v>
      </c>
      <c r="E40" s="277"/>
      <c r="F40" s="277"/>
      <c r="G40" s="289">
        <f>SUM(G41:G44)</f>
        <v>0</v>
      </c>
      <c r="H40" s="283">
        <f>SUM(H41:H44)</f>
        <v>0</v>
      </c>
      <c r="I40" s="522"/>
      <c r="J40" s="523"/>
      <c r="K40" s="523"/>
      <c r="L40" s="524"/>
    </row>
    <row r="41" spans="1:12" x14ac:dyDescent="0.2">
      <c r="A41" s="544"/>
      <c r="B41" s="59">
        <v>53202020100000</v>
      </c>
      <c r="C41" s="268" t="s">
        <v>208</v>
      </c>
      <c r="D41" s="271">
        <v>0</v>
      </c>
      <c r="E41" s="273">
        <v>0</v>
      </c>
      <c r="F41" s="272">
        <v>0</v>
      </c>
      <c r="G41" s="286">
        <f>E41*F41</f>
        <v>0</v>
      </c>
      <c r="H41" s="280">
        <f t="shared" ref="H41:H74" si="4">D41+G41</f>
        <v>0</v>
      </c>
      <c r="I41" s="522"/>
      <c r="J41" s="523"/>
      <c r="K41" s="523"/>
      <c r="L41" s="524"/>
    </row>
    <row r="42" spans="1:12" x14ac:dyDescent="0.2">
      <c r="A42" s="544"/>
      <c r="B42" s="59">
        <v>53202030000000</v>
      </c>
      <c r="C42" s="268" t="s">
        <v>209</v>
      </c>
      <c r="D42" s="271">
        <v>0</v>
      </c>
      <c r="E42" s="273">
        <v>0</v>
      </c>
      <c r="F42" s="272">
        <v>0</v>
      </c>
      <c r="G42" s="286">
        <f t="shared" ref="G42:G74" si="5">E42*F42</f>
        <v>0</v>
      </c>
      <c r="H42" s="280">
        <f t="shared" si="4"/>
        <v>0</v>
      </c>
      <c r="I42" s="522"/>
      <c r="J42" s="523"/>
      <c r="K42" s="523"/>
      <c r="L42" s="524"/>
    </row>
    <row r="43" spans="1:12" x14ac:dyDescent="0.2">
      <c r="A43" s="544"/>
      <c r="B43" s="59">
        <v>53211020000000</v>
      </c>
      <c r="C43" s="268" t="s">
        <v>41</v>
      </c>
      <c r="D43" s="271">
        <v>0</v>
      </c>
      <c r="E43" s="273">
        <v>0</v>
      </c>
      <c r="F43" s="272">
        <v>0</v>
      </c>
      <c r="G43" s="286">
        <f t="shared" si="5"/>
        <v>0</v>
      </c>
      <c r="H43" s="280">
        <f t="shared" si="4"/>
        <v>0</v>
      </c>
      <c r="I43" s="522"/>
      <c r="J43" s="523"/>
      <c r="K43" s="523"/>
      <c r="L43" s="524"/>
    </row>
    <row r="44" spans="1:12" x14ac:dyDescent="0.2">
      <c r="A44" s="544"/>
      <c r="B44" s="59">
        <v>53101040600000</v>
      </c>
      <c r="C44" s="269" t="s">
        <v>210</v>
      </c>
      <c r="D44" s="271">
        <v>0</v>
      </c>
      <c r="E44" s="273">
        <v>0</v>
      </c>
      <c r="F44" s="272">
        <v>0</v>
      </c>
      <c r="G44" s="286">
        <f t="shared" si="5"/>
        <v>0</v>
      </c>
      <c r="H44" s="280">
        <f t="shared" si="4"/>
        <v>0</v>
      </c>
      <c r="I44" s="522"/>
      <c r="J44" s="523"/>
      <c r="K44" s="523"/>
      <c r="L44" s="524"/>
    </row>
    <row r="45" spans="1:12" x14ac:dyDescent="0.2">
      <c r="A45" s="544"/>
      <c r="B45" s="58"/>
      <c r="C45" s="274" t="s">
        <v>42</v>
      </c>
      <c r="D45" s="276">
        <f>SUM(D46:D46)</f>
        <v>0</v>
      </c>
      <c r="E45" s="277"/>
      <c r="F45" s="277"/>
      <c r="G45" s="289">
        <f>SUM(G46:G46)</f>
        <v>0</v>
      </c>
      <c r="H45" s="283">
        <f>SUM(H46:H46)</f>
        <v>0</v>
      </c>
      <c r="I45" s="522"/>
      <c r="J45" s="523"/>
      <c r="K45" s="523"/>
      <c r="L45" s="524"/>
    </row>
    <row r="46" spans="1:12" x14ac:dyDescent="0.2">
      <c r="A46" s="544"/>
      <c r="B46" s="266">
        <v>53205990000000</v>
      </c>
      <c r="C46" s="270" t="s">
        <v>44</v>
      </c>
      <c r="D46" s="271">
        <v>0</v>
      </c>
      <c r="E46" s="273">
        <v>0</v>
      </c>
      <c r="F46" s="272">
        <v>0</v>
      </c>
      <c r="G46" s="286">
        <f t="shared" si="5"/>
        <v>0</v>
      </c>
      <c r="H46" s="280">
        <f t="shared" si="4"/>
        <v>0</v>
      </c>
      <c r="I46" s="522"/>
      <c r="J46" s="523"/>
      <c r="K46" s="523"/>
      <c r="L46" s="524"/>
    </row>
    <row r="47" spans="1:12" x14ac:dyDescent="0.2">
      <c r="A47" s="544"/>
      <c r="B47" s="58"/>
      <c r="C47" s="274" t="s">
        <v>45</v>
      </c>
      <c r="D47" s="276">
        <f>SUM(D48:D55)</f>
        <v>0</v>
      </c>
      <c r="E47" s="277"/>
      <c r="F47" s="277"/>
      <c r="G47" s="276">
        <f>SUM(G48:G55)</f>
        <v>0</v>
      </c>
      <c r="H47" s="281">
        <f>SUM(H48:H55)</f>
        <v>0</v>
      </c>
      <c r="I47" s="522"/>
      <c r="J47" s="523"/>
      <c r="K47" s="523"/>
      <c r="L47" s="524"/>
    </row>
    <row r="48" spans="1:12" x14ac:dyDescent="0.2">
      <c r="A48" s="544"/>
      <c r="B48" s="59">
        <v>53204010000000</v>
      </c>
      <c r="C48" s="268" t="s">
        <v>47</v>
      </c>
      <c r="D48" s="271">
        <v>0</v>
      </c>
      <c r="E48" s="271">
        <v>0</v>
      </c>
      <c r="F48" s="272">
        <v>0</v>
      </c>
      <c r="G48" s="286">
        <f t="shared" si="5"/>
        <v>0</v>
      </c>
      <c r="H48" s="280">
        <f t="shared" si="4"/>
        <v>0</v>
      </c>
      <c r="I48" s="522"/>
      <c r="J48" s="523"/>
      <c r="K48" s="523"/>
      <c r="L48" s="524"/>
    </row>
    <row r="49" spans="1:12" x14ac:dyDescent="0.2">
      <c r="A49" s="544"/>
      <c r="B49" s="266">
        <v>53204040200000</v>
      </c>
      <c r="C49" s="270" t="s">
        <v>219</v>
      </c>
      <c r="D49" s="271">
        <v>0</v>
      </c>
      <c r="E49" s="271">
        <v>0</v>
      </c>
      <c r="F49" s="272">
        <v>0</v>
      </c>
      <c r="G49" s="286">
        <f t="shared" si="5"/>
        <v>0</v>
      </c>
      <c r="H49" s="280">
        <f t="shared" si="4"/>
        <v>0</v>
      </c>
      <c r="I49" s="522"/>
      <c r="J49" s="523"/>
      <c r="K49" s="523"/>
      <c r="L49" s="524"/>
    </row>
    <row r="50" spans="1:12" x14ac:dyDescent="0.2">
      <c r="A50" s="544"/>
      <c r="B50" s="59">
        <v>53204060000000</v>
      </c>
      <c r="C50" s="268" t="s">
        <v>49</v>
      </c>
      <c r="D50" s="271">
        <v>0</v>
      </c>
      <c r="E50" s="271">
        <v>0</v>
      </c>
      <c r="F50" s="272">
        <v>0</v>
      </c>
      <c r="G50" s="286">
        <f t="shared" si="5"/>
        <v>0</v>
      </c>
      <c r="H50" s="280">
        <f t="shared" si="4"/>
        <v>0</v>
      </c>
      <c r="I50" s="522"/>
      <c r="J50" s="523"/>
      <c r="K50" s="523"/>
      <c r="L50" s="524"/>
    </row>
    <row r="51" spans="1:12" x14ac:dyDescent="0.2">
      <c r="A51" s="544"/>
      <c r="B51" s="59">
        <v>53204070000000</v>
      </c>
      <c r="C51" s="268" t="s">
        <v>50</v>
      </c>
      <c r="D51" s="271">
        <v>0</v>
      </c>
      <c r="E51" s="271">
        <v>0</v>
      </c>
      <c r="F51" s="272">
        <v>0</v>
      </c>
      <c r="G51" s="286">
        <f t="shared" si="5"/>
        <v>0</v>
      </c>
      <c r="H51" s="280">
        <f t="shared" si="4"/>
        <v>0</v>
      </c>
      <c r="I51" s="522"/>
      <c r="J51" s="523"/>
      <c r="K51" s="523"/>
      <c r="L51" s="524"/>
    </row>
    <row r="52" spans="1:12" x14ac:dyDescent="0.2">
      <c r="A52" s="544"/>
      <c r="B52" s="59">
        <v>53204080000000</v>
      </c>
      <c r="C52" s="267" t="s">
        <v>51</v>
      </c>
      <c r="D52" s="271">
        <v>0</v>
      </c>
      <c r="E52" s="271">
        <v>0</v>
      </c>
      <c r="F52" s="272">
        <v>0</v>
      </c>
      <c r="G52" s="286">
        <f t="shared" si="5"/>
        <v>0</v>
      </c>
      <c r="H52" s="280">
        <f t="shared" si="4"/>
        <v>0</v>
      </c>
      <c r="I52" s="522"/>
      <c r="J52" s="523"/>
      <c r="K52" s="523"/>
      <c r="L52" s="524"/>
    </row>
    <row r="53" spans="1:12" x14ac:dyDescent="0.2">
      <c r="A53" s="544"/>
      <c r="B53" s="59">
        <v>53214010000000</v>
      </c>
      <c r="C53" s="268" t="s">
        <v>52</v>
      </c>
      <c r="D53" s="271">
        <v>0</v>
      </c>
      <c r="E53" s="271">
        <v>0</v>
      </c>
      <c r="F53" s="272">
        <v>0</v>
      </c>
      <c r="G53" s="286">
        <f t="shared" si="5"/>
        <v>0</v>
      </c>
      <c r="H53" s="280">
        <f t="shared" si="4"/>
        <v>0</v>
      </c>
      <c r="I53" s="522"/>
      <c r="J53" s="523"/>
      <c r="K53" s="523"/>
      <c r="L53" s="524"/>
    </row>
    <row r="54" spans="1:12" x14ac:dyDescent="0.2">
      <c r="A54" s="544"/>
      <c r="B54" s="59">
        <v>53214040000000</v>
      </c>
      <c r="C54" s="268" t="s">
        <v>211</v>
      </c>
      <c r="D54" s="271">
        <v>0</v>
      </c>
      <c r="E54" s="271">
        <v>0</v>
      </c>
      <c r="F54" s="272">
        <v>0</v>
      </c>
      <c r="G54" s="286">
        <f t="shared" si="5"/>
        <v>0</v>
      </c>
      <c r="H54" s="280">
        <f t="shared" si="4"/>
        <v>0</v>
      </c>
      <c r="I54" s="522"/>
      <c r="J54" s="523"/>
      <c r="K54" s="523"/>
      <c r="L54" s="524"/>
    </row>
    <row r="55" spans="1:12" x14ac:dyDescent="0.2">
      <c r="A55" s="544"/>
      <c r="B55" s="301">
        <v>53204020100000</v>
      </c>
      <c r="C55" s="302" t="s">
        <v>203</v>
      </c>
      <c r="D55" s="271">
        <v>0</v>
      </c>
      <c r="E55" s="271">
        <v>0</v>
      </c>
      <c r="F55" s="272">
        <v>0</v>
      </c>
      <c r="G55" s="286">
        <f t="shared" si="5"/>
        <v>0</v>
      </c>
      <c r="H55" s="280">
        <f t="shared" si="4"/>
        <v>0</v>
      </c>
      <c r="I55" s="522"/>
      <c r="J55" s="523"/>
      <c r="K55" s="523"/>
      <c r="L55" s="524"/>
    </row>
    <row r="56" spans="1:12" x14ac:dyDescent="0.2">
      <c r="A56" s="544"/>
      <c r="B56" s="58"/>
      <c r="C56" s="274" t="s">
        <v>55</v>
      </c>
      <c r="D56" s="276">
        <f>SUM(D57:D64)</f>
        <v>0</v>
      </c>
      <c r="E56" s="277"/>
      <c r="F56" s="277"/>
      <c r="G56" s="276">
        <f>SUM(G57:G64)</f>
        <v>0</v>
      </c>
      <c r="H56" s="281">
        <f>SUM(H57:H64)</f>
        <v>0</v>
      </c>
      <c r="I56" s="522"/>
      <c r="J56" s="523"/>
      <c r="K56" s="523"/>
      <c r="L56" s="524"/>
    </row>
    <row r="57" spans="1:12" x14ac:dyDescent="0.2">
      <c r="A57" s="544"/>
      <c r="B57" s="59">
        <v>53207010000000</v>
      </c>
      <c r="C57" s="268" t="s">
        <v>56</v>
      </c>
      <c r="D57" s="271">
        <v>0</v>
      </c>
      <c r="E57" s="271">
        <v>0</v>
      </c>
      <c r="F57" s="272">
        <v>0</v>
      </c>
      <c r="G57" s="286">
        <f t="shared" si="5"/>
        <v>0</v>
      </c>
      <c r="H57" s="280">
        <f t="shared" si="4"/>
        <v>0</v>
      </c>
      <c r="I57" s="522"/>
      <c r="J57" s="523"/>
      <c r="K57" s="523"/>
      <c r="L57" s="524"/>
    </row>
    <row r="58" spans="1:12" x14ac:dyDescent="0.2">
      <c r="A58" s="544"/>
      <c r="B58" s="59">
        <v>53207020000000</v>
      </c>
      <c r="C58" s="268" t="s">
        <v>57</v>
      </c>
      <c r="D58" s="271">
        <v>0</v>
      </c>
      <c r="E58" s="271">
        <v>0</v>
      </c>
      <c r="F58" s="272">
        <v>0</v>
      </c>
      <c r="G58" s="286">
        <f t="shared" si="5"/>
        <v>0</v>
      </c>
      <c r="H58" s="280">
        <f t="shared" si="4"/>
        <v>0</v>
      </c>
      <c r="I58" s="522"/>
      <c r="J58" s="523"/>
      <c r="K58" s="523"/>
      <c r="L58" s="524"/>
    </row>
    <row r="59" spans="1:12" x14ac:dyDescent="0.2">
      <c r="A59" s="544"/>
      <c r="B59" s="59">
        <v>53208020000000</v>
      </c>
      <c r="C59" s="267" t="s">
        <v>193</v>
      </c>
      <c r="D59" s="271">
        <v>0</v>
      </c>
      <c r="E59" s="271">
        <v>0</v>
      </c>
      <c r="F59" s="272">
        <v>0</v>
      </c>
      <c r="G59" s="286">
        <f t="shared" si="5"/>
        <v>0</v>
      </c>
      <c r="H59" s="280">
        <f t="shared" si="4"/>
        <v>0</v>
      </c>
      <c r="I59" s="522"/>
      <c r="J59" s="523"/>
      <c r="K59" s="523"/>
      <c r="L59" s="524"/>
    </row>
    <row r="60" spans="1:12" x14ac:dyDescent="0.2">
      <c r="A60" s="544"/>
      <c r="B60" s="59">
        <v>53208990000000</v>
      </c>
      <c r="C60" s="267" t="s">
        <v>212</v>
      </c>
      <c r="D60" s="271">
        <v>0</v>
      </c>
      <c r="E60" s="271">
        <v>0</v>
      </c>
      <c r="F60" s="272">
        <v>0</v>
      </c>
      <c r="G60" s="286">
        <f t="shared" si="5"/>
        <v>0</v>
      </c>
      <c r="H60" s="280">
        <f t="shared" si="4"/>
        <v>0</v>
      </c>
      <c r="I60" s="522"/>
      <c r="J60" s="523"/>
      <c r="K60" s="523"/>
      <c r="L60" s="524"/>
    </row>
    <row r="61" spans="1:12" x14ac:dyDescent="0.2">
      <c r="A61" s="544"/>
      <c r="B61" s="301">
        <v>53210020300000</v>
      </c>
      <c r="C61" s="303" t="s">
        <v>215</v>
      </c>
      <c r="D61" s="271">
        <v>0</v>
      </c>
      <c r="E61" s="271">
        <v>0</v>
      </c>
      <c r="F61" s="272">
        <v>0</v>
      </c>
      <c r="G61" s="286">
        <f t="shared" si="5"/>
        <v>0</v>
      </c>
      <c r="H61" s="280">
        <f t="shared" si="4"/>
        <v>0</v>
      </c>
      <c r="I61" s="522"/>
      <c r="J61" s="523"/>
      <c r="K61" s="523"/>
      <c r="L61" s="524"/>
    </row>
    <row r="62" spans="1:12" x14ac:dyDescent="0.2">
      <c r="A62" s="544"/>
      <c r="B62" s="59">
        <v>53208990000000</v>
      </c>
      <c r="C62" s="267" t="s">
        <v>216</v>
      </c>
      <c r="D62" s="271">
        <v>0</v>
      </c>
      <c r="E62" s="271">
        <v>0</v>
      </c>
      <c r="F62" s="272">
        <v>0</v>
      </c>
      <c r="G62" s="286">
        <f t="shared" si="5"/>
        <v>0</v>
      </c>
      <c r="H62" s="280">
        <f t="shared" si="4"/>
        <v>0</v>
      </c>
      <c r="I62" s="522"/>
      <c r="J62" s="523"/>
      <c r="K62" s="523"/>
      <c r="L62" s="524"/>
    </row>
    <row r="63" spans="1:12" x14ac:dyDescent="0.2">
      <c r="A63" s="544"/>
      <c r="B63" s="59">
        <v>53209990000000</v>
      </c>
      <c r="C63" s="267" t="s">
        <v>214</v>
      </c>
      <c r="D63" s="271">
        <v>0</v>
      </c>
      <c r="E63" s="271">
        <v>0</v>
      </c>
      <c r="F63" s="272">
        <v>0</v>
      </c>
      <c r="G63" s="286">
        <f t="shared" si="5"/>
        <v>0</v>
      </c>
      <c r="H63" s="280">
        <f t="shared" si="4"/>
        <v>0</v>
      </c>
      <c r="I63" s="522"/>
      <c r="J63" s="523"/>
      <c r="K63" s="523"/>
      <c r="L63" s="524"/>
    </row>
    <row r="64" spans="1:12" x14ac:dyDescent="0.2">
      <c r="A64" s="544"/>
      <c r="B64" s="59">
        <v>53210020100000</v>
      </c>
      <c r="C64" s="268" t="s">
        <v>64</v>
      </c>
      <c r="D64" s="271">
        <v>0</v>
      </c>
      <c r="E64" s="271">
        <v>0</v>
      </c>
      <c r="F64" s="272">
        <v>0</v>
      </c>
      <c r="G64" s="286">
        <f t="shared" si="5"/>
        <v>0</v>
      </c>
      <c r="H64" s="280">
        <f t="shared" si="4"/>
        <v>0</v>
      </c>
      <c r="I64" s="522"/>
      <c r="J64" s="523"/>
      <c r="K64" s="523"/>
      <c r="L64" s="524"/>
    </row>
    <row r="65" spans="1:12" x14ac:dyDescent="0.2">
      <c r="A65" s="544"/>
      <c r="B65" s="58"/>
      <c r="C65" s="274" t="s">
        <v>65</v>
      </c>
      <c r="D65" s="276">
        <f>SUM(D66:D72)</f>
        <v>0</v>
      </c>
      <c r="E65" s="277"/>
      <c r="F65" s="277"/>
      <c r="G65" s="276">
        <f>SUM(G66:G72)</f>
        <v>0</v>
      </c>
      <c r="H65" s="281">
        <f>SUM(H66:H72)</f>
        <v>0</v>
      </c>
      <c r="I65" s="522"/>
      <c r="J65" s="523"/>
      <c r="K65" s="523"/>
      <c r="L65" s="524"/>
    </row>
    <row r="66" spans="1:12" x14ac:dyDescent="0.2">
      <c r="A66" s="544"/>
      <c r="B66" s="59">
        <v>53206030000000</v>
      </c>
      <c r="C66" s="268" t="s">
        <v>101</v>
      </c>
      <c r="D66" s="271">
        <v>0</v>
      </c>
      <c r="E66" s="271">
        <v>0</v>
      </c>
      <c r="F66" s="272">
        <v>0</v>
      </c>
      <c r="G66" s="286">
        <f t="shared" si="5"/>
        <v>0</v>
      </c>
      <c r="H66" s="280">
        <f t="shared" si="4"/>
        <v>0</v>
      </c>
      <c r="I66" s="522"/>
      <c r="J66" s="523"/>
      <c r="K66" s="523"/>
      <c r="L66" s="524"/>
    </row>
    <row r="67" spans="1:12" x14ac:dyDescent="0.2">
      <c r="A67" s="544"/>
      <c r="B67" s="59">
        <v>53206040000000</v>
      </c>
      <c r="C67" s="268" t="s">
        <v>102</v>
      </c>
      <c r="D67" s="271">
        <v>0</v>
      </c>
      <c r="E67" s="271">
        <v>0</v>
      </c>
      <c r="F67" s="272">
        <v>0</v>
      </c>
      <c r="G67" s="286">
        <f t="shared" si="5"/>
        <v>0</v>
      </c>
      <c r="H67" s="280">
        <f t="shared" si="4"/>
        <v>0</v>
      </c>
      <c r="I67" s="522"/>
      <c r="J67" s="523"/>
      <c r="K67" s="523"/>
      <c r="L67" s="524"/>
    </row>
    <row r="68" spans="1:12" x14ac:dyDescent="0.2">
      <c r="A68" s="544"/>
      <c r="B68" s="59">
        <v>53206060000000</v>
      </c>
      <c r="C68" s="268" t="s">
        <v>217</v>
      </c>
      <c r="D68" s="271">
        <v>0</v>
      </c>
      <c r="E68" s="271">
        <v>0</v>
      </c>
      <c r="F68" s="272">
        <v>0</v>
      </c>
      <c r="G68" s="286">
        <f t="shared" si="5"/>
        <v>0</v>
      </c>
      <c r="H68" s="280">
        <f t="shared" si="4"/>
        <v>0</v>
      </c>
      <c r="I68" s="522"/>
      <c r="J68" s="523"/>
      <c r="K68" s="523"/>
      <c r="L68" s="524"/>
    </row>
    <row r="69" spans="1:12" x14ac:dyDescent="0.2">
      <c r="A69" s="544"/>
      <c r="B69" s="59">
        <v>53206070000000</v>
      </c>
      <c r="C69" s="268" t="s">
        <v>104</v>
      </c>
      <c r="D69" s="271">
        <v>0</v>
      </c>
      <c r="E69" s="271">
        <v>0</v>
      </c>
      <c r="F69" s="272">
        <v>0</v>
      </c>
      <c r="G69" s="286">
        <f t="shared" si="5"/>
        <v>0</v>
      </c>
      <c r="H69" s="280">
        <f t="shared" si="4"/>
        <v>0</v>
      </c>
      <c r="I69" s="522"/>
      <c r="J69" s="523"/>
      <c r="K69" s="523"/>
      <c r="L69" s="524"/>
    </row>
    <row r="70" spans="1:12" x14ac:dyDescent="0.2">
      <c r="A70" s="544"/>
      <c r="B70" s="59">
        <v>53206990000000</v>
      </c>
      <c r="C70" s="268" t="s">
        <v>218</v>
      </c>
      <c r="D70" s="271">
        <v>0</v>
      </c>
      <c r="E70" s="271">
        <v>0</v>
      </c>
      <c r="F70" s="272">
        <v>0</v>
      </c>
      <c r="G70" s="286">
        <f t="shared" si="5"/>
        <v>0</v>
      </c>
      <c r="H70" s="280">
        <f t="shared" si="4"/>
        <v>0</v>
      </c>
      <c r="I70" s="522"/>
      <c r="J70" s="523"/>
      <c r="K70" s="523"/>
      <c r="L70" s="524"/>
    </row>
    <row r="71" spans="1:12" x14ac:dyDescent="0.2">
      <c r="A71" s="544"/>
      <c r="B71" s="59">
        <v>53208030000000</v>
      </c>
      <c r="C71" s="268" t="s">
        <v>106</v>
      </c>
      <c r="D71" s="271">
        <v>0</v>
      </c>
      <c r="E71" s="271">
        <v>0</v>
      </c>
      <c r="F71" s="272">
        <v>0</v>
      </c>
      <c r="G71" s="286">
        <f t="shared" si="5"/>
        <v>0</v>
      </c>
      <c r="H71" s="280">
        <f t="shared" si="4"/>
        <v>0</v>
      </c>
      <c r="I71" s="522"/>
      <c r="J71" s="523"/>
      <c r="K71" s="523"/>
      <c r="L71" s="524"/>
    </row>
    <row r="72" spans="1:12" x14ac:dyDescent="0.2">
      <c r="A72" s="544"/>
      <c r="B72" s="59">
        <v>53212060000000</v>
      </c>
      <c r="C72" s="268" t="s">
        <v>99</v>
      </c>
      <c r="D72" s="271">
        <v>0</v>
      </c>
      <c r="E72" s="271">
        <v>0</v>
      </c>
      <c r="F72" s="272">
        <v>0</v>
      </c>
      <c r="G72" s="286">
        <f t="shared" si="5"/>
        <v>0</v>
      </c>
      <c r="H72" s="280">
        <f t="shared" si="4"/>
        <v>0</v>
      </c>
      <c r="I72" s="522"/>
      <c r="J72" s="523"/>
      <c r="K72" s="523"/>
      <c r="L72" s="524"/>
    </row>
    <row r="73" spans="1:12" x14ac:dyDescent="0.2">
      <c r="A73" s="544"/>
      <c r="B73" s="58"/>
      <c r="C73" s="274" t="s">
        <v>66</v>
      </c>
      <c r="D73" s="276">
        <f>SUM(D74:D74)</f>
        <v>0</v>
      </c>
      <c r="E73" s="277"/>
      <c r="F73" s="277"/>
      <c r="G73" s="276">
        <f>SUM(G74:G74)</f>
        <v>0</v>
      </c>
      <c r="H73" s="281">
        <f>SUM(H74:H74)</f>
        <v>0</v>
      </c>
      <c r="I73" s="522"/>
      <c r="J73" s="523"/>
      <c r="K73" s="523"/>
      <c r="L73" s="524"/>
    </row>
    <row r="74" spans="1:12" x14ac:dyDescent="0.2">
      <c r="A74" s="544"/>
      <c r="B74" s="65">
        <v>53204999000000</v>
      </c>
      <c r="C74" s="275" t="s">
        <v>213</v>
      </c>
      <c r="D74" s="271">
        <v>0</v>
      </c>
      <c r="E74" s="271">
        <v>0</v>
      </c>
      <c r="F74" s="272">
        <v>0</v>
      </c>
      <c r="G74" s="286">
        <f t="shared" si="5"/>
        <v>0</v>
      </c>
      <c r="H74" s="284">
        <f t="shared" si="4"/>
        <v>0</v>
      </c>
      <c r="I74" s="525"/>
      <c r="J74" s="526"/>
      <c r="K74" s="526"/>
      <c r="L74" s="527"/>
    </row>
    <row r="75" spans="1:12" collapsed="1" x14ac:dyDescent="0.2">
      <c r="A75" s="545"/>
      <c r="B75" s="67"/>
      <c r="C75" s="279" t="s">
        <v>107</v>
      </c>
      <c r="D75" s="290">
        <f>SUM(D12,D39)</f>
        <v>1276542.2779999999</v>
      </c>
      <c r="E75" s="291"/>
      <c r="F75" s="291"/>
      <c r="G75" s="290">
        <f>SUM(G12,G39)</f>
        <v>0</v>
      </c>
      <c r="H75" s="68">
        <f>SUM(H12,H39)</f>
        <v>1276542.2779999999</v>
      </c>
      <c r="I75" s="528"/>
      <c r="J75" s="529"/>
      <c r="K75" s="529"/>
      <c r="L75" s="530"/>
    </row>
    <row r="76" spans="1:12" ht="15.75" customHeight="1" x14ac:dyDescent="0.2">
      <c r="A76" s="541" t="s">
        <v>111</v>
      </c>
      <c r="B76" s="541"/>
      <c r="C76" s="541"/>
      <c r="D76" s="541"/>
      <c r="E76" s="541"/>
      <c r="F76" s="541"/>
      <c r="G76" s="542"/>
      <c r="H76" s="66">
        <f>+H75</f>
        <v>1276542.2779999999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101"/>
  <sheetViews>
    <sheetView showGridLines="0" topLeftCell="AA1" zoomScale="90" zoomScaleNormal="90" workbookViewId="0">
      <selection activeCell="AG15" sqref="AG15:AS15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230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222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10" t="s">
        <v>0</v>
      </c>
      <c r="E4" s="174" t="str">
        <f>+'B) Reajuste Tarifas y Ocupación'!F5</f>
        <v>(DEPTO./DELEG.)</v>
      </c>
      <c r="F4" s="71"/>
      <c r="G4" s="72"/>
      <c r="H4" s="72"/>
      <c r="I4" s="72"/>
      <c r="J4" s="72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11"/>
      <c r="E5" s="114"/>
      <c r="F5" s="114"/>
      <c r="G5" s="114"/>
      <c r="H5" s="114"/>
      <c r="I5" s="114"/>
      <c r="J5" s="114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11"/>
      <c r="E6" s="114"/>
      <c r="F6" s="114"/>
      <c r="G6" s="114"/>
      <c r="H6" s="114"/>
      <c r="I6" s="114"/>
      <c r="J6" s="114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02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4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05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06"/>
    </row>
    <row r="9" spans="1:242" ht="15.75" customHeight="1" x14ac:dyDescent="0.2">
      <c r="A9" s="552" t="s">
        <v>176</v>
      </c>
      <c r="B9" s="552"/>
      <c r="C9" s="552"/>
      <c r="D9" s="552"/>
      <c r="E9" s="552"/>
      <c r="F9" s="552"/>
      <c r="G9" s="552"/>
      <c r="H9" s="552"/>
      <c r="I9" s="113"/>
      <c r="J9" s="113"/>
      <c r="K9" s="113"/>
      <c r="L9" s="113"/>
      <c r="M9" s="553" t="s">
        <v>177</v>
      </c>
      <c r="N9" s="553"/>
      <c r="O9" s="553"/>
      <c r="P9" s="553"/>
      <c r="Q9" s="553"/>
      <c r="R9" s="553"/>
      <c r="S9" s="553"/>
      <c r="U9" s="553" t="s">
        <v>178</v>
      </c>
      <c r="V9" s="553"/>
      <c r="W9" s="553"/>
      <c r="X9" s="151"/>
      <c r="Y9" s="207"/>
      <c r="Z9" s="553" t="s">
        <v>234</v>
      </c>
      <c r="AA9" s="553"/>
      <c r="AB9" s="553"/>
      <c r="AC9" s="553"/>
      <c r="AD9" s="553"/>
      <c r="AE9" s="553"/>
      <c r="AF9" s="151"/>
      <c r="AG9" s="553" t="s">
        <v>180</v>
      </c>
      <c r="AH9" s="553"/>
      <c r="AI9" s="553"/>
      <c r="AJ9" s="553"/>
      <c r="AK9" s="553"/>
      <c r="AL9" s="553"/>
      <c r="AM9" s="40"/>
      <c r="AN9" s="553" t="s">
        <v>181</v>
      </c>
      <c r="AO9" s="553"/>
      <c r="AP9" s="553"/>
      <c r="AQ9" s="553"/>
      <c r="AR9" s="553"/>
      <c r="AS9" s="553"/>
      <c r="AT9" s="206"/>
    </row>
    <row r="10" spans="1:242" ht="13.5" customHeight="1" x14ac:dyDescent="0.2">
      <c r="B10" s="24"/>
      <c r="C10" s="111"/>
      <c r="D10" s="111"/>
      <c r="E10" s="114"/>
      <c r="F10" s="114"/>
      <c r="G10" s="114"/>
      <c r="H10" s="114"/>
      <c r="I10" s="114"/>
      <c r="J10" s="114"/>
      <c r="M10" s="553"/>
      <c r="N10" s="553"/>
      <c r="O10" s="553"/>
      <c r="P10" s="553"/>
      <c r="Q10" s="553"/>
      <c r="R10" s="553"/>
      <c r="S10" s="553"/>
      <c r="U10" s="553"/>
      <c r="V10" s="553"/>
      <c r="W10" s="553"/>
      <c r="Y10" s="205"/>
      <c r="Z10" s="553"/>
      <c r="AA10" s="553"/>
      <c r="AB10" s="553"/>
      <c r="AC10" s="553"/>
      <c r="AD10" s="553"/>
      <c r="AE10" s="553"/>
      <c r="AF10" s="40"/>
      <c r="AG10" s="553"/>
      <c r="AH10" s="553"/>
      <c r="AI10" s="553"/>
      <c r="AJ10" s="553"/>
      <c r="AK10" s="553"/>
      <c r="AL10" s="553"/>
      <c r="AM10" s="40"/>
      <c r="AN10" s="553"/>
      <c r="AO10" s="553"/>
      <c r="AP10" s="553"/>
      <c r="AQ10" s="553"/>
      <c r="AR10" s="553"/>
      <c r="AS10" s="553"/>
      <c r="AT10" s="206"/>
    </row>
    <row r="11" spans="1:242" x14ac:dyDescent="0.2">
      <c r="J11" s="76" t="s">
        <v>4</v>
      </c>
      <c r="K11" s="74">
        <v>3.4000000000000002E-2</v>
      </c>
      <c r="Y11" s="205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06"/>
    </row>
    <row r="12" spans="1:242" ht="12.75" customHeight="1" thickBot="1" x14ac:dyDescent="0.25">
      <c r="K12" s="40"/>
      <c r="L12" s="40"/>
      <c r="M12" s="578"/>
      <c r="N12" s="578"/>
      <c r="O12" s="578"/>
      <c r="P12" s="578"/>
      <c r="Q12" s="578"/>
      <c r="R12" s="578"/>
      <c r="Y12" s="205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06"/>
    </row>
    <row r="13" spans="1:242" ht="21.75" customHeight="1" x14ac:dyDescent="0.2">
      <c r="A13" s="567" t="s">
        <v>121</v>
      </c>
      <c r="B13" s="568"/>
      <c r="C13" s="571" t="s">
        <v>73</v>
      </c>
      <c r="D13" s="571" t="s">
        <v>74</v>
      </c>
      <c r="E13" s="573" t="s">
        <v>3</v>
      </c>
      <c r="F13" s="573" t="s">
        <v>82</v>
      </c>
      <c r="G13" s="575" t="s">
        <v>160</v>
      </c>
      <c r="H13" s="576"/>
      <c r="I13" s="576"/>
      <c r="J13" s="577"/>
      <c r="K13" s="560" t="s">
        <v>162</v>
      </c>
      <c r="L13" s="38"/>
      <c r="M13" s="558" t="s">
        <v>69</v>
      </c>
      <c r="N13" s="562"/>
      <c r="O13" s="563" t="s">
        <v>70</v>
      </c>
      <c r="P13" s="564"/>
      <c r="Q13" s="565" t="s">
        <v>71</v>
      </c>
      <c r="R13" s="566"/>
      <c r="S13" s="595" t="s">
        <v>167</v>
      </c>
      <c r="U13" s="554" t="s">
        <v>76</v>
      </c>
      <c r="V13" s="556" t="s">
        <v>77</v>
      </c>
      <c r="W13" s="597" t="s">
        <v>163</v>
      </c>
      <c r="Y13" s="205"/>
      <c r="Z13" s="601" t="s">
        <v>69</v>
      </c>
      <c r="AA13" s="602"/>
      <c r="AB13" s="603" t="s">
        <v>70</v>
      </c>
      <c r="AC13" s="604"/>
      <c r="AD13" s="605" t="s">
        <v>71</v>
      </c>
      <c r="AE13" s="606"/>
      <c r="AF13" s="40"/>
      <c r="AG13" s="558" t="s">
        <v>69</v>
      </c>
      <c r="AH13" s="559"/>
      <c r="AI13" s="563" t="s">
        <v>70</v>
      </c>
      <c r="AJ13" s="564"/>
      <c r="AK13" s="598" t="s">
        <v>71</v>
      </c>
      <c r="AL13" s="566"/>
      <c r="AM13" s="40"/>
      <c r="AN13" s="558" t="s">
        <v>69</v>
      </c>
      <c r="AO13" s="559"/>
      <c r="AP13" s="563" t="s">
        <v>70</v>
      </c>
      <c r="AQ13" s="564"/>
      <c r="AR13" s="598" t="s">
        <v>71</v>
      </c>
      <c r="AS13" s="566"/>
      <c r="AT13" s="206"/>
    </row>
    <row r="14" spans="1:242" s="40" customFormat="1" ht="39" thickBot="1" x14ac:dyDescent="0.25">
      <c r="A14" s="569"/>
      <c r="B14" s="570"/>
      <c r="C14" s="572"/>
      <c r="D14" s="572"/>
      <c r="E14" s="574"/>
      <c r="F14" s="574"/>
      <c r="G14" s="135" t="s">
        <v>118</v>
      </c>
      <c r="H14" s="135" t="s">
        <v>119</v>
      </c>
      <c r="I14" s="136" t="s">
        <v>120</v>
      </c>
      <c r="J14" s="137" t="s">
        <v>161</v>
      </c>
      <c r="K14" s="561"/>
      <c r="L14" s="38"/>
      <c r="M14" s="186" t="s">
        <v>36</v>
      </c>
      <c r="N14" s="188" t="s">
        <v>37</v>
      </c>
      <c r="O14" s="196" t="s">
        <v>36</v>
      </c>
      <c r="P14" s="197" t="s">
        <v>37</v>
      </c>
      <c r="Q14" s="189" t="s">
        <v>36</v>
      </c>
      <c r="R14" s="187" t="s">
        <v>37</v>
      </c>
      <c r="S14" s="596"/>
      <c r="U14" s="555"/>
      <c r="V14" s="557"/>
      <c r="W14" s="597"/>
      <c r="Y14" s="205"/>
      <c r="Z14" s="186" t="s">
        <v>36</v>
      </c>
      <c r="AA14" s="188" t="s">
        <v>37</v>
      </c>
      <c r="AB14" s="196" t="s">
        <v>36</v>
      </c>
      <c r="AC14" s="197" t="s">
        <v>37</v>
      </c>
      <c r="AD14" s="189" t="s">
        <v>36</v>
      </c>
      <c r="AE14" s="187" t="s">
        <v>37</v>
      </c>
      <c r="AG14" s="208" t="s">
        <v>36</v>
      </c>
      <c r="AH14" s="209" t="s">
        <v>37</v>
      </c>
      <c r="AI14" s="210" t="s">
        <v>36</v>
      </c>
      <c r="AJ14" s="211" t="s">
        <v>37</v>
      </c>
      <c r="AK14" s="212" t="s">
        <v>36</v>
      </c>
      <c r="AL14" s="213" t="s">
        <v>37</v>
      </c>
      <c r="AN14" s="599" t="s">
        <v>168</v>
      </c>
      <c r="AO14" s="600"/>
      <c r="AP14" s="609" t="s">
        <v>168</v>
      </c>
      <c r="AQ14" s="610"/>
      <c r="AR14" s="611" t="s">
        <v>169</v>
      </c>
      <c r="AS14" s="612"/>
      <c r="AT14" s="206"/>
    </row>
    <row r="15" spans="1:242" s="40" customFormat="1" ht="12.75" customHeight="1" thickBot="1" x14ac:dyDescent="0.25">
      <c r="A15" s="585" t="s">
        <v>159</v>
      </c>
      <c r="B15" s="588" t="s">
        <v>95</v>
      </c>
      <c r="C15" s="148" t="s">
        <v>136</v>
      </c>
      <c r="D15" s="124" t="s">
        <v>136</v>
      </c>
      <c r="E15" s="125" t="s">
        <v>142</v>
      </c>
      <c r="F15" s="126" t="s">
        <v>122</v>
      </c>
      <c r="G15" s="118">
        <v>1680000</v>
      </c>
      <c r="H15" s="118">
        <v>120000</v>
      </c>
      <c r="I15" s="138">
        <v>109000</v>
      </c>
      <c r="J15" s="141">
        <f>SUM(G15:I15)</f>
        <v>1909000</v>
      </c>
      <c r="K15" s="133">
        <f t="shared" ref="K15:K69" si="0">+J15*(1+$K$11)</f>
        <v>1973906</v>
      </c>
      <c r="L15" s="38"/>
      <c r="M15" s="164">
        <v>0.3</v>
      </c>
      <c r="N15" s="178">
        <f t="shared" ref="N15:N61" si="1">+$K15*M15</f>
        <v>592171.79999999993</v>
      </c>
      <c r="O15" s="164">
        <v>0.25</v>
      </c>
      <c r="P15" s="193">
        <f t="shared" ref="P15:P61" si="2">+$K15*O15</f>
        <v>493476.5</v>
      </c>
      <c r="Q15" s="190">
        <v>0.45</v>
      </c>
      <c r="R15" s="178">
        <f t="shared" ref="R15:R61" si="3">+$K15*Q15</f>
        <v>888257.70000000007</v>
      </c>
      <c r="S15" s="181">
        <f>+M15+O15+Q15</f>
        <v>1</v>
      </c>
      <c r="U15" s="155"/>
      <c r="V15" s="152" t="s">
        <v>11</v>
      </c>
      <c r="W15" s="158">
        <f>SUM(W16,W20)</f>
        <v>5000000</v>
      </c>
      <c r="Y15" s="205"/>
      <c r="Z15" s="198">
        <f t="shared" ref="Z15:AE15" si="4">+M62</f>
        <v>0.3</v>
      </c>
      <c r="AA15" s="200">
        <f t="shared" si="4"/>
        <v>592171.79999999993</v>
      </c>
      <c r="AB15" s="198">
        <f t="shared" si="4"/>
        <v>0.25</v>
      </c>
      <c r="AC15" s="201">
        <f t="shared" si="4"/>
        <v>493476.5</v>
      </c>
      <c r="AD15" s="199">
        <f t="shared" si="4"/>
        <v>0.45</v>
      </c>
      <c r="AE15" s="201">
        <f t="shared" si="4"/>
        <v>888257.70000000007</v>
      </c>
      <c r="AG15" s="220">
        <f>+Z15</f>
        <v>0.3</v>
      </c>
      <c r="AH15" s="214">
        <f>+AG15*W80</f>
        <v>1500000</v>
      </c>
      <c r="AI15" s="221">
        <f>+AB15</f>
        <v>0.25</v>
      </c>
      <c r="AJ15" s="214">
        <f>+AI15*W80</f>
        <v>1250000</v>
      </c>
      <c r="AK15" s="222">
        <f>+AD15</f>
        <v>0.45</v>
      </c>
      <c r="AL15" s="215">
        <f>+AK15*W80</f>
        <v>2250000</v>
      </c>
      <c r="AN15" s="607">
        <f>+AH15+AA15</f>
        <v>2092171.7999999998</v>
      </c>
      <c r="AO15" s="608"/>
      <c r="AP15" s="607">
        <f>+AJ15+AC15+K70</f>
        <v>2009201.058</v>
      </c>
      <c r="AQ15" s="608"/>
      <c r="AR15" s="607">
        <f>+AL15+AE15</f>
        <v>3138257.7</v>
      </c>
      <c r="AS15" s="613"/>
      <c r="AT15" s="206"/>
    </row>
    <row r="16" spans="1:242" s="40" customFormat="1" x14ac:dyDescent="0.2">
      <c r="A16" s="586"/>
      <c r="B16" s="589"/>
      <c r="C16" s="83"/>
      <c r="D16" s="129"/>
      <c r="E16" s="130"/>
      <c r="F16" s="131" t="s">
        <v>122</v>
      </c>
      <c r="G16" s="119">
        <v>0</v>
      </c>
      <c r="H16" s="119">
        <v>0</v>
      </c>
      <c r="I16" s="139">
        <v>0</v>
      </c>
      <c r="J16" s="142">
        <f t="shared" ref="J16:J69" si="5">SUM(G16:I16)</f>
        <v>0</v>
      </c>
      <c r="K16" s="134">
        <f t="shared" si="0"/>
        <v>0</v>
      </c>
      <c r="L16" s="38"/>
      <c r="M16" s="176">
        <v>0</v>
      </c>
      <c r="N16" s="179">
        <f t="shared" si="1"/>
        <v>0</v>
      </c>
      <c r="O16" s="176">
        <v>0</v>
      </c>
      <c r="P16" s="177">
        <f t="shared" si="2"/>
        <v>0</v>
      </c>
      <c r="Q16" s="191">
        <v>0</v>
      </c>
      <c r="R16" s="179">
        <f t="shared" si="3"/>
        <v>0</v>
      </c>
      <c r="S16" s="182">
        <f t="shared" ref="S16:S61" si="6">+M16+O16+Q16</f>
        <v>0</v>
      </c>
      <c r="U16" s="156"/>
      <c r="V16" s="153" t="s">
        <v>12</v>
      </c>
      <c r="W16" s="159">
        <f>SUM(W17:W19)</f>
        <v>5000000</v>
      </c>
      <c r="Y16" s="205"/>
      <c r="AT16" s="206"/>
    </row>
    <row r="17" spans="1:46" s="40" customFormat="1" ht="12.75" customHeight="1" x14ac:dyDescent="0.2">
      <c r="A17" s="586"/>
      <c r="B17" s="589"/>
      <c r="C17" s="83"/>
      <c r="D17" s="129"/>
      <c r="E17" s="130"/>
      <c r="F17" s="131" t="s">
        <v>122</v>
      </c>
      <c r="G17" s="119">
        <v>0</v>
      </c>
      <c r="H17" s="119">
        <v>0</v>
      </c>
      <c r="I17" s="139">
        <v>0</v>
      </c>
      <c r="J17" s="142">
        <f t="shared" si="5"/>
        <v>0</v>
      </c>
      <c r="K17" s="134">
        <f t="shared" si="0"/>
        <v>0</v>
      </c>
      <c r="L17" s="38"/>
      <c r="M17" s="176">
        <v>0</v>
      </c>
      <c r="N17" s="179">
        <f t="shared" si="1"/>
        <v>0</v>
      </c>
      <c r="O17" s="176">
        <v>0</v>
      </c>
      <c r="P17" s="177">
        <f t="shared" si="2"/>
        <v>0</v>
      </c>
      <c r="Q17" s="191">
        <v>0</v>
      </c>
      <c r="R17" s="179">
        <f t="shared" si="3"/>
        <v>0</v>
      </c>
      <c r="S17" s="182">
        <f t="shared" si="6"/>
        <v>0</v>
      </c>
      <c r="U17" s="157">
        <v>53103050000000</v>
      </c>
      <c r="V17" s="154" t="s">
        <v>13</v>
      </c>
      <c r="W17" s="160">
        <v>0</v>
      </c>
      <c r="Y17" s="205"/>
      <c r="AT17" s="206"/>
    </row>
    <row r="18" spans="1:46" s="40" customFormat="1" ht="13.5" customHeight="1" thickBot="1" x14ac:dyDescent="0.25">
      <c r="A18" s="586"/>
      <c r="B18" s="589"/>
      <c r="C18" s="83"/>
      <c r="D18" s="129"/>
      <c r="E18" s="130"/>
      <c r="F18" s="131" t="s">
        <v>122</v>
      </c>
      <c r="G18" s="119">
        <v>0</v>
      </c>
      <c r="H18" s="119">
        <v>0</v>
      </c>
      <c r="I18" s="139">
        <v>0</v>
      </c>
      <c r="J18" s="142">
        <f t="shared" si="5"/>
        <v>0</v>
      </c>
      <c r="K18" s="134">
        <f t="shared" si="0"/>
        <v>0</v>
      </c>
      <c r="L18" s="38"/>
      <c r="M18" s="176">
        <v>0</v>
      </c>
      <c r="N18" s="179">
        <f t="shared" si="1"/>
        <v>0</v>
      </c>
      <c r="O18" s="176">
        <v>0</v>
      </c>
      <c r="P18" s="177">
        <f t="shared" si="2"/>
        <v>0</v>
      </c>
      <c r="Q18" s="191">
        <v>0</v>
      </c>
      <c r="R18" s="179">
        <f t="shared" si="3"/>
        <v>0</v>
      </c>
      <c r="S18" s="182">
        <f t="shared" si="6"/>
        <v>0</v>
      </c>
      <c r="U18" s="157">
        <v>53103060000000</v>
      </c>
      <c r="V18" s="154" t="s">
        <v>14</v>
      </c>
      <c r="W18" s="160">
        <v>5000000</v>
      </c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8"/>
    </row>
    <row r="19" spans="1:46" s="40" customFormat="1" x14ac:dyDescent="0.2">
      <c r="A19" s="586"/>
      <c r="B19" s="589"/>
      <c r="C19" s="83"/>
      <c r="D19" s="129"/>
      <c r="E19" s="130"/>
      <c r="F19" s="131" t="s">
        <v>122</v>
      </c>
      <c r="G19" s="119">
        <v>0</v>
      </c>
      <c r="H19" s="119">
        <v>0</v>
      </c>
      <c r="I19" s="139">
        <v>0</v>
      </c>
      <c r="J19" s="142">
        <f t="shared" si="5"/>
        <v>0</v>
      </c>
      <c r="K19" s="134">
        <f t="shared" si="0"/>
        <v>0</v>
      </c>
      <c r="L19" s="38"/>
      <c r="M19" s="176">
        <v>0</v>
      </c>
      <c r="N19" s="179">
        <f t="shared" si="1"/>
        <v>0</v>
      </c>
      <c r="O19" s="176">
        <v>0</v>
      </c>
      <c r="P19" s="177">
        <f t="shared" si="2"/>
        <v>0</v>
      </c>
      <c r="Q19" s="191">
        <v>0</v>
      </c>
      <c r="R19" s="179">
        <f t="shared" si="3"/>
        <v>0</v>
      </c>
      <c r="S19" s="182">
        <f t="shared" si="6"/>
        <v>0</v>
      </c>
      <c r="U19" s="157">
        <v>53103080010000</v>
      </c>
      <c r="V19" s="154" t="s">
        <v>15</v>
      </c>
      <c r="W19" s="160">
        <v>0</v>
      </c>
    </row>
    <row r="20" spans="1:46" s="40" customFormat="1" x14ac:dyDescent="0.2">
      <c r="A20" s="586"/>
      <c r="B20" s="589"/>
      <c r="C20" s="83"/>
      <c r="D20" s="129"/>
      <c r="E20" s="130"/>
      <c r="F20" s="131" t="s">
        <v>122</v>
      </c>
      <c r="G20" s="119">
        <v>0</v>
      </c>
      <c r="H20" s="119">
        <v>0</v>
      </c>
      <c r="I20" s="139">
        <v>0</v>
      </c>
      <c r="J20" s="142">
        <f t="shared" si="5"/>
        <v>0</v>
      </c>
      <c r="K20" s="134">
        <f t="shared" si="0"/>
        <v>0</v>
      </c>
      <c r="L20" s="38"/>
      <c r="M20" s="176">
        <v>0</v>
      </c>
      <c r="N20" s="179">
        <f t="shared" si="1"/>
        <v>0</v>
      </c>
      <c r="O20" s="176">
        <v>0</v>
      </c>
      <c r="P20" s="177">
        <f t="shared" si="2"/>
        <v>0</v>
      </c>
      <c r="Q20" s="191">
        <v>0</v>
      </c>
      <c r="R20" s="179">
        <f t="shared" si="3"/>
        <v>0</v>
      </c>
      <c r="S20" s="182">
        <f t="shared" si="6"/>
        <v>0</v>
      </c>
      <c r="U20" s="156"/>
      <c r="V20" s="153" t="s">
        <v>16</v>
      </c>
      <c r="W20" s="219">
        <f>SUM(W21:W39)</f>
        <v>0</v>
      </c>
    </row>
    <row r="21" spans="1:46" s="40" customFormat="1" x14ac:dyDescent="0.2">
      <c r="A21" s="586"/>
      <c r="B21" s="589"/>
      <c r="C21" s="83"/>
      <c r="D21" s="129"/>
      <c r="E21" s="130"/>
      <c r="F21" s="131" t="s">
        <v>122</v>
      </c>
      <c r="G21" s="119">
        <v>0</v>
      </c>
      <c r="H21" s="119">
        <v>0</v>
      </c>
      <c r="I21" s="139">
        <v>0</v>
      </c>
      <c r="J21" s="142">
        <f t="shared" si="5"/>
        <v>0</v>
      </c>
      <c r="K21" s="134">
        <f t="shared" si="0"/>
        <v>0</v>
      </c>
      <c r="L21" s="38"/>
      <c r="M21" s="176">
        <v>0</v>
      </c>
      <c r="N21" s="179">
        <f t="shared" si="1"/>
        <v>0</v>
      </c>
      <c r="O21" s="176">
        <v>0</v>
      </c>
      <c r="P21" s="177">
        <f t="shared" si="2"/>
        <v>0</v>
      </c>
      <c r="Q21" s="191">
        <v>0</v>
      </c>
      <c r="R21" s="179">
        <f t="shared" si="3"/>
        <v>0</v>
      </c>
      <c r="S21" s="182">
        <f t="shared" si="6"/>
        <v>0</v>
      </c>
      <c r="U21" s="157">
        <v>53201010100000</v>
      </c>
      <c r="V21" s="154" t="s">
        <v>17</v>
      </c>
      <c r="W21" s="160">
        <v>0</v>
      </c>
    </row>
    <row r="22" spans="1:46" s="40" customFormat="1" x14ac:dyDescent="0.2">
      <c r="A22" s="586"/>
      <c r="B22" s="589"/>
      <c r="C22" s="83"/>
      <c r="D22" s="129"/>
      <c r="E22" s="130"/>
      <c r="F22" s="131" t="s">
        <v>122</v>
      </c>
      <c r="G22" s="119">
        <v>0</v>
      </c>
      <c r="H22" s="119">
        <v>0</v>
      </c>
      <c r="I22" s="139">
        <v>0</v>
      </c>
      <c r="J22" s="142">
        <f t="shared" si="5"/>
        <v>0</v>
      </c>
      <c r="K22" s="134">
        <f t="shared" si="0"/>
        <v>0</v>
      </c>
      <c r="L22" s="38"/>
      <c r="M22" s="176">
        <v>0</v>
      </c>
      <c r="N22" s="179">
        <f t="shared" si="1"/>
        <v>0</v>
      </c>
      <c r="O22" s="176">
        <v>0</v>
      </c>
      <c r="P22" s="177">
        <f t="shared" si="2"/>
        <v>0</v>
      </c>
      <c r="Q22" s="191">
        <v>0</v>
      </c>
      <c r="R22" s="179">
        <f t="shared" si="3"/>
        <v>0</v>
      </c>
      <c r="S22" s="182">
        <f t="shared" si="6"/>
        <v>0</v>
      </c>
      <c r="U22" s="157">
        <v>53202010100000</v>
      </c>
      <c r="V22" s="154" t="s">
        <v>18</v>
      </c>
      <c r="W22" s="160">
        <v>0</v>
      </c>
    </row>
    <row r="23" spans="1:46" s="40" customFormat="1" x14ac:dyDescent="0.2">
      <c r="A23" s="586"/>
      <c r="B23" s="589"/>
      <c r="C23" s="83"/>
      <c r="D23" s="129"/>
      <c r="E23" s="130"/>
      <c r="F23" s="131" t="s">
        <v>122</v>
      </c>
      <c r="G23" s="119">
        <v>0</v>
      </c>
      <c r="H23" s="119">
        <v>0</v>
      </c>
      <c r="I23" s="139">
        <v>0</v>
      </c>
      <c r="J23" s="142">
        <f t="shared" si="5"/>
        <v>0</v>
      </c>
      <c r="K23" s="134">
        <f t="shared" si="0"/>
        <v>0</v>
      </c>
      <c r="L23" s="38"/>
      <c r="M23" s="176">
        <v>0</v>
      </c>
      <c r="N23" s="179">
        <f t="shared" si="1"/>
        <v>0</v>
      </c>
      <c r="O23" s="176">
        <v>0</v>
      </c>
      <c r="P23" s="177">
        <f t="shared" si="2"/>
        <v>0</v>
      </c>
      <c r="Q23" s="191">
        <v>0</v>
      </c>
      <c r="R23" s="179">
        <f t="shared" si="3"/>
        <v>0</v>
      </c>
      <c r="S23" s="182">
        <f t="shared" si="6"/>
        <v>0</v>
      </c>
      <c r="U23" s="157">
        <v>53203010100000</v>
      </c>
      <c r="V23" s="154" t="s">
        <v>19</v>
      </c>
      <c r="W23" s="160">
        <v>0</v>
      </c>
    </row>
    <row r="24" spans="1:46" s="40" customFormat="1" ht="13.5" thickBot="1" x14ac:dyDescent="0.25">
      <c r="A24" s="586"/>
      <c r="B24" s="590"/>
      <c r="C24" s="149"/>
      <c r="D24" s="120"/>
      <c r="E24" s="121"/>
      <c r="F24" s="122" t="s">
        <v>122</v>
      </c>
      <c r="G24" s="123">
        <v>0</v>
      </c>
      <c r="H24" s="123">
        <v>0</v>
      </c>
      <c r="I24" s="140">
        <v>0</v>
      </c>
      <c r="J24" s="143">
        <f t="shared" si="5"/>
        <v>0</v>
      </c>
      <c r="K24" s="132">
        <f t="shared" si="0"/>
        <v>0</v>
      </c>
      <c r="L24" s="38"/>
      <c r="M24" s="183">
        <v>0</v>
      </c>
      <c r="N24" s="180">
        <f t="shared" si="1"/>
        <v>0</v>
      </c>
      <c r="O24" s="183">
        <v>0</v>
      </c>
      <c r="P24" s="194">
        <f t="shared" si="2"/>
        <v>0</v>
      </c>
      <c r="Q24" s="192">
        <v>0</v>
      </c>
      <c r="R24" s="180">
        <f t="shared" si="3"/>
        <v>0</v>
      </c>
      <c r="S24" s="184">
        <f t="shared" si="6"/>
        <v>0</v>
      </c>
      <c r="U24" s="157">
        <v>53203030000000</v>
      </c>
      <c r="V24" s="154" t="s">
        <v>20</v>
      </c>
      <c r="W24" s="160">
        <v>0</v>
      </c>
    </row>
    <row r="25" spans="1:46" s="40" customFormat="1" ht="12.75" customHeight="1" x14ac:dyDescent="0.2">
      <c r="A25" s="586"/>
      <c r="B25" s="588" t="s">
        <v>94</v>
      </c>
      <c r="C25" s="148" t="s">
        <v>136</v>
      </c>
      <c r="D25" s="124" t="s">
        <v>136</v>
      </c>
      <c r="E25" s="125" t="s">
        <v>149</v>
      </c>
      <c r="F25" s="126" t="s">
        <v>122</v>
      </c>
      <c r="G25" s="118">
        <v>0</v>
      </c>
      <c r="H25" s="118">
        <v>0</v>
      </c>
      <c r="I25" s="138">
        <v>0</v>
      </c>
      <c r="J25" s="141">
        <f t="shared" si="5"/>
        <v>0</v>
      </c>
      <c r="K25" s="133">
        <f t="shared" si="0"/>
        <v>0</v>
      </c>
      <c r="L25" s="38"/>
      <c r="M25" s="164">
        <v>0</v>
      </c>
      <c r="N25" s="178">
        <f t="shared" si="1"/>
        <v>0</v>
      </c>
      <c r="O25" s="164">
        <v>0</v>
      </c>
      <c r="P25" s="193">
        <f t="shared" si="2"/>
        <v>0</v>
      </c>
      <c r="Q25" s="190">
        <v>0</v>
      </c>
      <c r="R25" s="178">
        <f t="shared" si="3"/>
        <v>0</v>
      </c>
      <c r="S25" s="181">
        <f t="shared" si="6"/>
        <v>0</v>
      </c>
      <c r="U25" s="157">
        <v>53204030000000</v>
      </c>
      <c r="V25" s="154" t="s">
        <v>21</v>
      </c>
      <c r="W25" s="160">
        <v>0</v>
      </c>
      <c r="AG25" s="29"/>
    </row>
    <row r="26" spans="1:46" s="40" customFormat="1" ht="12.75" customHeight="1" x14ac:dyDescent="0.2">
      <c r="A26" s="586"/>
      <c r="B26" s="589"/>
      <c r="C26" s="83"/>
      <c r="D26" s="129"/>
      <c r="E26" s="130"/>
      <c r="F26" s="131" t="s">
        <v>122</v>
      </c>
      <c r="G26" s="119">
        <v>0</v>
      </c>
      <c r="H26" s="119">
        <v>0</v>
      </c>
      <c r="I26" s="139">
        <v>0</v>
      </c>
      <c r="J26" s="142">
        <f t="shared" si="5"/>
        <v>0</v>
      </c>
      <c r="K26" s="134">
        <f t="shared" si="0"/>
        <v>0</v>
      </c>
      <c r="L26" s="38"/>
      <c r="M26" s="176">
        <v>0</v>
      </c>
      <c r="N26" s="179">
        <f t="shared" si="1"/>
        <v>0</v>
      </c>
      <c r="O26" s="176">
        <v>0</v>
      </c>
      <c r="P26" s="177">
        <f t="shared" si="2"/>
        <v>0</v>
      </c>
      <c r="Q26" s="191">
        <v>0</v>
      </c>
      <c r="R26" s="179">
        <f t="shared" si="3"/>
        <v>0</v>
      </c>
      <c r="S26" s="182">
        <f t="shared" si="6"/>
        <v>0</v>
      </c>
      <c r="U26" s="157">
        <v>53204100100001</v>
      </c>
      <c r="V26" s="154" t="s">
        <v>22</v>
      </c>
      <c r="W26" s="160">
        <v>0</v>
      </c>
      <c r="AG26" s="29"/>
    </row>
    <row r="27" spans="1:46" s="40" customFormat="1" ht="12.75" customHeight="1" x14ac:dyDescent="0.2">
      <c r="A27" s="586"/>
      <c r="B27" s="589"/>
      <c r="C27" s="83"/>
      <c r="D27" s="129"/>
      <c r="E27" s="130"/>
      <c r="F27" s="131" t="s">
        <v>122</v>
      </c>
      <c r="G27" s="119">
        <v>0</v>
      </c>
      <c r="H27" s="119">
        <v>0</v>
      </c>
      <c r="I27" s="139">
        <v>0</v>
      </c>
      <c r="J27" s="142">
        <f t="shared" si="5"/>
        <v>0</v>
      </c>
      <c r="K27" s="134">
        <f t="shared" si="0"/>
        <v>0</v>
      </c>
      <c r="L27" s="38"/>
      <c r="M27" s="176">
        <v>0</v>
      </c>
      <c r="N27" s="179">
        <f t="shared" si="1"/>
        <v>0</v>
      </c>
      <c r="O27" s="176">
        <v>0</v>
      </c>
      <c r="P27" s="177">
        <f t="shared" si="2"/>
        <v>0</v>
      </c>
      <c r="Q27" s="191">
        <v>0</v>
      </c>
      <c r="R27" s="179">
        <f t="shared" si="3"/>
        <v>0</v>
      </c>
      <c r="S27" s="182">
        <f t="shared" si="6"/>
        <v>0</v>
      </c>
      <c r="U27" s="157">
        <v>53204130100000</v>
      </c>
      <c r="V27" s="154" t="s">
        <v>23</v>
      </c>
      <c r="W27" s="160">
        <v>0</v>
      </c>
      <c r="AG27" s="29"/>
    </row>
    <row r="28" spans="1:46" s="40" customFormat="1" ht="12.75" customHeight="1" x14ac:dyDescent="0.2">
      <c r="A28" s="586"/>
      <c r="B28" s="589"/>
      <c r="C28" s="83"/>
      <c r="D28" s="129"/>
      <c r="E28" s="130"/>
      <c r="F28" s="131" t="s">
        <v>122</v>
      </c>
      <c r="G28" s="119">
        <v>0</v>
      </c>
      <c r="H28" s="119">
        <v>0</v>
      </c>
      <c r="I28" s="139">
        <v>0</v>
      </c>
      <c r="J28" s="142">
        <f t="shared" si="5"/>
        <v>0</v>
      </c>
      <c r="K28" s="134">
        <f t="shared" si="0"/>
        <v>0</v>
      </c>
      <c r="L28" s="38"/>
      <c r="M28" s="176">
        <v>0</v>
      </c>
      <c r="N28" s="179">
        <f t="shared" si="1"/>
        <v>0</v>
      </c>
      <c r="O28" s="176">
        <v>0</v>
      </c>
      <c r="P28" s="177">
        <f t="shared" si="2"/>
        <v>0</v>
      </c>
      <c r="Q28" s="191">
        <v>0</v>
      </c>
      <c r="R28" s="179">
        <f t="shared" si="3"/>
        <v>0</v>
      </c>
      <c r="S28" s="182">
        <f t="shared" si="6"/>
        <v>0</v>
      </c>
      <c r="U28" s="157">
        <v>53205010100000</v>
      </c>
      <c r="V28" s="154" t="s">
        <v>24</v>
      </c>
      <c r="W28" s="160">
        <v>0</v>
      </c>
      <c r="AG28" s="29"/>
    </row>
    <row r="29" spans="1:46" s="40" customFormat="1" ht="12.75" customHeight="1" x14ac:dyDescent="0.2">
      <c r="A29" s="586"/>
      <c r="B29" s="589"/>
      <c r="C29" s="83"/>
      <c r="D29" s="129"/>
      <c r="E29" s="130"/>
      <c r="F29" s="131" t="s">
        <v>122</v>
      </c>
      <c r="G29" s="119">
        <v>0</v>
      </c>
      <c r="H29" s="119">
        <v>0</v>
      </c>
      <c r="I29" s="139">
        <v>0</v>
      </c>
      <c r="J29" s="142">
        <f t="shared" si="5"/>
        <v>0</v>
      </c>
      <c r="K29" s="134">
        <f t="shared" si="0"/>
        <v>0</v>
      </c>
      <c r="L29" s="38"/>
      <c r="M29" s="176">
        <v>0</v>
      </c>
      <c r="N29" s="179">
        <f t="shared" si="1"/>
        <v>0</v>
      </c>
      <c r="O29" s="176">
        <v>0</v>
      </c>
      <c r="P29" s="177">
        <f t="shared" si="2"/>
        <v>0</v>
      </c>
      <c r="Q29" s="191">
        <v>0</v>
      </c>
      <c r="R29" s="179">
        <f t="shared" si="3"/>
        <v>0</v>
      </c>
      <c r="S29" s="182">
        <f t="shared" si="6"/>
        <v>0</v>
      </c>
      <c r="U29" s="157">
        <v>53205020100000</v>
      </c>
      <c r="V29" s="154" t="s">
        <v>25</v>
      </c>
      <c r="W29" s="160">
        <v>0</v>
      </c>
      <c r="AG29" s="29"/>
    </row>
    <row r="30" spans="1:46" s="40" customFormat="1" ht="12.75" customHeight="1" x14ac:dyDescent="0.2">
      <c r="A30" s="586"/>
      <c r="B30" s="589"/>
      <c r="C30" s="83"/>
      <c r="D30" s="129"/>
      <c r="E30" s="130"/>
      <c r="F30" s="131" t="s">
        <v>122</v>
      </c>
      <c r="G30" s="119">
        <v>0</v>
      </c>
      <c r="H30" s="119">
        <v>0</v>
      </c>
      <c r="I30" s="139">
        <v>0</v>
      </c>
      <c r="J30" s="142">
        <f t="shared" si="5"/>
        <v>0</v>
      </c>
      <c r="K30" s="134">
        <f t="shared" si="0"/>
        <v>0</v>
      </c>
      <c r="L30" s="38"/>
      <c r="M30" s="176">
        <v>0</v>
      </c>
      <c r="N30" s="179">
        <f t="shared" si="1"/>
        <v>0</v>
      </c>
      <c r="O30" s="176">
        <v>0</v>
      </c>
      <c r="P30" s="177">
        <f t="shared" si="2"/>
        <v>0</v>
      </c>
      <c r="Q30" s="191">
        <v>0</v>
      </c>
      <c r="R30" s="179">
        <f t="shared" si="3"/>
        <v>0</v>
      </c>
      <c r="S30" s="182">
        <f t="shared" si="6"/>
        <v>0</v>
      </c>
      <c r="U30" s="157">
        <v>53205030100000</v>
      </c>
      <c r="V30" s="154" t="s">
        <v>26</v>
      </c>
      <c r="W30" s="160">
        <v>0</v>
      </c>
      <c r="AG30" s="29"/>
    </row>
    <row r="31" spans="1:46" s="40" customFormat="1" ht="12.75" customHeight="1" x14ac:dyDescent="0.2">
      <c r="A31" s="586"/>
      <c r="B31" s="589"/>
      <c r="C31" s="83"/>
      <c r="D31" s="129"/>
      <c r="E31" s="130"/>
      <c r="F31" s="131" t="s">
        <v>122</v>
      </c>
      <c r="G31" s="119">
        <v>0</v>
      </c>
      <c r="H31" s="119">
        <v>0</v>
      </c>
      <c r="I31" s="139">
        <v>0</v>
      </c>
      <c r="J31" s="142">
        <f t="shared" si="5"/>
        <v>0</v>
      </c>
      <c r="K31" s="134">
        <f t="shared" si="0"/>
        <v>0</v>
      </c>
      <c r="L31" s="38"/>
      <c r="M31" s="176">
        <v>0</v>
      </c>
      <c r="N31" s="179">
        <f t="shared" si="1"/>
        <v>0</v>
      </c>
      <c r="O31" s="176">
        <v>0</v>
      </c>
      <c r="P31" s="177">
        <f t="shared" si="2"/>
        <v>0</v>
      </c>
      <c r="Q31" s="191">
        <v>0</v>
      </c>
      <c r="R31" s="179">
        <f t="shared" si="3"/>
        <v>0</v>
      </c>
      <c r="S31" s="182">
        <f t="shared" si="6"/>
        <v>0</v>
      </c>
      <c r="U31" s="157">
        <v>53205050100000</v>
      </c>
      <c r="V31" s="154" t="s">
        <v>27</v>
      </c>
      <c r="W31" s="160">
        <v>0</v>
      </c>
      <c r="AG31" s="29"/>
    </row>
    <row r="32" spans="1:46" s="40" customFormat="1" ht="12.75" customHeight="1" x14ac:dyDescent="0.2">
      <c r="A32" s="586"/>
      <c r="B32" s="589"/>
      <c r="C32" s="83"/>
      <c r="D32" s="129"/>
      <c r="E32" s="130"/>
      <c r="F32" s="131" t="s">
        <v>122</v>
      </c>
      <c r="G32" s="119">
        <v>0</v>
      </c>
      <c r="H32" s="119">
        <v>0</v>
      </c>
      <c r="I32" s="139">
        <v>0</v>
      </c>
      <c r="J32" s="142">
        <f t="shared" si="5"/>
        <v>0</v>
      </c>
      <c r="K32" s="134">
        <f t="shared" si="0"/>
        <v>0</v>
      </c>
      <c r="L32" s="38"/>
      <c r="M32" s="176">
        <v>0</v>
      </c>
      <c r="N32" s="179">
        <f t="shared" si="1"/>
        <v>0</v>
      </c>
      <c r="O32" s="176">
        <v>0</v>
      </c>
      <c r="P32" s="177">
        <f t="shared" si="2"/>
        <v>0</v>
      </c>
      <c r="Q32" s="191">
        <v>0</v>
      </c>
      <c r="R32" s="179">
        <f t="shared" si="3"/>
        <v>0</v>
      </c>
      <c r="S32" s="182">
        <f t="shared" si="6"/>
        <v>0</v>
      </c>
      <c r="U32" s="157">
        <v>53205060100000</v>
      </c>
      <c r="V32" s="154" t="s">
        <v>28</v>
      </c>
      <c r="W32" s="160">
        <v>0</v>
      </c>
      <c r="AG32" s="29"/>
    </row>
    <row r="33" spans="1:33" s="40" customFormat="1" ht="12.75" customHeight="1" x14ac:dyDescent="0.2">
      <c r="A33" s="586"/>
      <c r="B33" s="589"/>
      <c r="C33" s="83"/>
      <c r="D33" s="129"/>
      <c r="E33" s="130"/>
      <c r="F33" s="131" t="s">
        <v>122</v>
      </c>
      <c r="G33" s="119">
        <v>0</v>
      </c>
      <c r="H33" s="119">
        <v>0</v>
      </c>
      <c r="I33" s="139">
        <v>0</v>
      </c>
      <c r="J33" s="142">
        <f t="shared" si="5"/>
        <v>0</v>
      </c>
      <c r="K33" s="134">
        <f t="shared" si="0"/>
        <v>0</v>
      </c>
      <c r="L33" s="38"/>
      <c r="M33" s="176">
        <v>0</v>
      </c>
      <c r="N33" s="179">
        <f t="shared" si="1"/>
        <v>0</v>
      </c>
      <c r="O33" s="176">
        <v>0</v>
      </c>
      <c r="P33" s="177">
        <f t="shared" si="2"/>
        <v>0</v>
      </c>
      <c r="Q33" s="191">
        <v>0</v>
      </c>
      <c r="R33" s="179">
        <f t="shared" si="3"/>
        <v>0</v>
      </c>
      <c r="S33" s="182">
        <f t="shared" si="6"/>
        <v>0</v>
      </c>
      <c r="U33" s="157">
        <v>53205070100000</v>
      </c>
      <c r="V33" s="154" t="s">
        <v>29</v>
      </c>
      <c r="W33" s="160">
        <v>0</v>
      </c>
      <c r="AG33" s="29"/>
    </row>
    <row r="34" spans="1:33" s="40" customFormat="1" ht="12.75" customHeight="1" thickBot="1" x14ac:dyDescent="0.25">
      <c r="A34" s="586"/>
      <c r="B34" s="590"/>
      <c r="C34" s="149"/>
      <c r="D34" s="120"/>
      <c r="E34" s="121"/>
      <c r="F34" s="122" t="s">
        <v>122</v>
      </c>
      <c r="G34" s="123">
        <v>0</v>
      </c>
      <c r="H34" s="123">
        <v>0</v>
      </c>
      <c r="I34" s="140">
        <v>0</v>
      </c>
      <c r="J34" s="143">
        <f t="shared" si="5"/>
        <v>0</v>
      </c>
      <c r="K34" s="132">
        <f t="shared" si="0"/>
        <v>0</v>
      </c>
      <c r="L34" s="38"/>
      <c r="M34" s="183">
        <v>0</v>
      </c>
      <c r="N34" s="180">
        <f t="shared" si="1"/>
        <v>0</v>
      </c>
      <c r="O34" s="183">
        <v>0</v>
      </c>
      <c r="P34" s="194">
        <f t="shared" si="2"/>
        <v>0</v>
      </c>
      <c r="Q34" s="192">
        <v>0</v>
      </c>
      <c r="R34" s="180">
        <f t="shared" si="3"/>
        <v>0</v>
      </c>
      <c r="S34" s="184">
        <f t="shared" si="6"/>
        <v>0</v>
      </c>
      <c r="U34" s="157">
        <v>53208010100000</v>
      </c>
      <c r="V34" s="154" t="s">
        <v>30</v>
      </c>
      <c r="W34" s="160">
        <v>0</v>
      </c>
      <c r="AG34" s="29"/>
    </row>
    <row r="35" spans="1:33" s="40" customFormat="1" ht="12.75" customHeight="1" x14ac:dyDescent="0.2">
      <c r="A35" s="586"/>
      <c r="B35" s="588" t="s">
        <v>93</v>
      </c>
      <c r="C35" s="148" t="s">
        <v>136</v>
      </c>
      <c r="D35" s="124" t="s">
        <v>136</v>
      </c>
      <c r="E35" s="125" t="s">
        <v>148</v>
      </c>
      <c r="F35" s="126" t="s">
        <v>122</v>
      </c>
      <c r="G35" s="118">
        <v>0</v>
      </c>
      <c r="H35" s="118">
        <v>0</v>
      </c>
      <c r="I35" s="138">
        <v>0</v>
      </c>
      <c r="J35" s="141">
        <f t="shared" si="5"/>
        <v>0</v>
      </c>
      <c r="K35" s="133">
        <f t="shared" si="0"/>
        <v>0</v>
      </c>
      <c r="L35" s="38"/>
      <c r="M35" s="164">
        <v>0</v>
      </c>
      <c r="N35" s="178">
        <f t="shared" si="1"/>
        <v>0</v>
      </c>
      <c r="O35" s="164">
        <v>0.35</v>
      </c>
      <c r="P35" s="193">
        <f t="shared" si="2"/>
        <v>0</v>
      </c>
      <c r="Q35" s="190">
        <v>0</v>
      </c>
      <c r="R35" s="178">
        <f t="shared" si="3"/>
        <v>0</v>
      </c>
      <c r="S35" s="181">
        <f t="shared" si="6"/>
        <v>0.35</v>
      </c>
      <c r="U35" s="157">
        <v>53208070100001</v>
      </c>
      <c r="V35" s="154" t="s">
        <v>31</v>
      </c>
      <c r="W35" s="160">
        <v>0</v>
      </c>
      <c r="AG35" s="29"/>
    </row>
    <row r="36" spans="1:33" s="40" customFormat="1" ht="12.75" customHeight="1" x14ac:dyDescent="0.2">
      <c r="A36" s="586"/>
      <c r="B36" s="589"/>
      <c r="C36" s="83"/>
      <c r="D36" s="129"/>
      <c r="E36" s="130"/>
      <c r="F36" s="131" t="s">
        <v>122</v>
      </c>
      <c r="G36" s="119">
        <v>0</v>
      </c>
      <c r="H36" s="119">
        <v>0</v>
      </c>
      <c r="I36" s="139">
        <v>0</v>
      </c>
      <c r="J36" s="142">
        <f t="shared" si="5"/>
        <v>0</v>
      </c>
      <c r="K36" s="134">
        <f t="shared" si="0"/>
        <v>0</v>
      </c>
      <c r="L36" s="38"/>
      <c r="M36" s="176">
        <v>0</v>
      </c>
      <c r="N36" s="179">
        <f t="shared" si="1"/>
        <v>0</v>
      </c>
      <c r="O36" s="176">
        <v>0</v>
      </c>
      <c r="P36" s="177">
        <f t="shared" si="2"/>
        <v>0</v>
      </c>
      <c r="Q36" s="191">
        <v>0</v>
      </c>
      <c r="R36" s="179">
        <f t="shared" si="3"/>
        <v>0</v>
      </c>
      <c r="S36" s="182">
        <f t="shared" si="6"/>
        <v>0</v>
      </c>
      <c r="U36" s="157">
        <v>53208100100001</v>
      </c>
      <c r="V36" s="154" t="s">
        <v>138</v>
      </c>
      <c r="W36" s="160">
        <v>0</v>
      </c>
      <c r="AG36" s="29"/>
    </row>
    <row r="37" spans="1:33" s="40" customFormat="1" ht="12.75" customHeight="1" x14ac:dyDescent="0.2">
      <c r="A37" s="586"/>
      <c r="B37" s="589"/>
      <c r="C37" s="83"/>
      <c r="D37" s="129"/>
      <c r="E37" s="130"/>
      <c r="F37" s="131" t="s">
        <v>122</v>
      </c>
      <c r="G37" s="119">
        <v>0</v>
      </c>
      <c r="H37" s="119">
        <v>0</v>
      </c>
      <c r="I37" s="139">
        <v>0</v>
      </c>
      <c r="J37" s="142">
        <f t="shared" si="5"/>
        <v>0</v>
      </c>
      <c r="K37" s="134">
        <f t="shared" si="0"/>
        <v>0</v>
      </c>
      <c r="L37" s="38"/>
      <c r="M37" s="176">
        <v>0</v>
      </c>
      <c r="N37" s="179">
        <f t="shared" si="1"/>
        <v>0</v>
      </c>
      <c r="O37" s="176">
        <v>0</v>
      </c>
      <c r="P37" s="177">
        <f t="shared" si="2"/>
        <v>0</v>
      </c>
      <c r="Q37" s="191">
        <v>0</v>
      </c>
      <c r="R37" s="179">
        <f t="shared" si="3"/>
        <v>0</v>
      </c>
      <c r="S37" s="182">
        <f t="shared" si="6"/>
        <v>0</v>
      </c>
      <c r="U37" s="157">
        <v>53211030000000</v>
      </c>
      <c r="V37" s="154" t="s">
        <v>32</v>
      </c>
      <c r="W37" s="160">
        <v>0</v>
      </c>
      <c r="AG37" s="29"/>
    </row>
    <row r="38" spans="1:33" s="40" customFormat="1" ht="12.75" customHeight="1" x14ac:dyDescent="0.2">
      <c r="A38" s="586"/>
      <c r="B38" s="589"/>
      <c r="C38" s="83"/>
      <c r="D38" s="129"/>
      <c r="E38" s="130"/>
      <c r="F38" s="131" t="s">
        <v>122</v>
      </c>
      <c r="G38" s="119">
        <v>0</v>
      </c>
      <c r="H38" s="119">
        <v>0</v>
      </c>
      <c r="I38" s="139">
        <v>0</v>
      </c>
      <c r="J38" s="142">
        <f t="shared" si="5"/>
        <v>0</v>
      </c>
      <c r="K38" s="134">
        <f t="shared" si="0"/>
        <v>0</v>
      </c>
      <c r="L38" s="38"/>
      <c r="M38" s="176">
        <v>0</v>
      </c>
      <c r="N38" s="179">
        <f t="shared" si="1"/>
        <v>0</v>
      </c>
      <c r="O38" s="176">
        <v>0</v>
      </c>
      <c r="P38" s="177">
        <f t="shared" si="2"/>
        <v>0</v>
      </c>
      <c r="Q38" s="191">
        <v>0</v>
      </c>
      <c r="R38" s="179">
        <f t="shared" si="3"/>
        <v>0</v>
      </c>
      <c r="S38" s="182">
        <f t="shared" si="6"/>
        <v>0</v>
      </c>
      <c r="U38" s="157">
        <v>53212020100000</v>
      </c>
      <c r="V38" s="154" t="s">
        <v>100</v>
      </c>
      <c r="W38" s="160">
        <v>0</v>
      </c>
      <c r="AG38" s="29"/>
    </row>
    <row r="39" spans="1:33" s="40" customFormat="1" ht="12.75" customHeight="1" thickBot="1" x14ac:dyDescent="0.25">
      <c r="A39" s="586"/>
      <c r="B39" s="590"/>
      <c r="C39" s="149"/>
      <c r="D39" s="120"/>
      <c r="E39" s="121"/>
      <c r="F39" s="122" t="s">
        <v>122</v>
      </c>
      <c r="G39" s="123">
        <v>0</v>
      </c>
      <c r="H39" s="123">
        <v>0</v>
      </c>
      <c r="I39" s="140">
        <v>0</v>
      </c>
      <c r="J39" s="143">
        <f t="shared" si="5"/>
        <v>0</v>
      </c>
      <c r="K39" s="132">
        <f t="shared" si="0"/>
        <v>0</v>
      </c>
      <c r="L39" s="38"/>
      <c r="M39" s="183">
        <v>0</v>
      </c>
      <c r="N39" s="180">
        <f t="shared" si="1"/>
        <v>0</v>
      </c>
      <c r="O39" s="183">
        <v>0</v>
      </c>
      <c r="P39" s="194">
        <f t="shared" si="2"/>
        <v>0</v>
      </c>
      <c r="Q39" s="192">
        <v>0</v>
      </c>
      <c r="R39" s="180">
        <f t="shared" si="3"/>
        <v>0</v>
      </c>
      <c r="S39" s="184">
        <f t="shared" si="6"/>
        <v>0</v>
      </c>
      <c r="U39" s="157">
        <v>53214020000000</v>
      </c>
      <c r="V39" s="154" t="s">
        <v>33</v>
      </c>
      <c r="W39" s="160">
        <v>0</v>
      </c>
      <c r="AG39" s="29"/>
    </row>
    <row r="40" spans="1:33" s="40" customFormat="1" ht="12.75" customHeight="1" x14ac:dyDescent="0.2">
      <c r="A40" s="586"/>
      <c r="B40" s="591" t="s">
        <v>123</v>
      </c>
      <c r="C40" s="150" t="s">
        <v>136</v>
      </c>
      <c r="D40" s="115" t="s">
        <v>136</v>
      </c>
      <c r="E40" s="116"/>
      <c r="F40" s="117" t="s">
        <v>122</v>
      </c>
      <c r="G40" s="118">
        <v>0</v>
      </c>
      <c r="H40" s="118">
        <v>0</v>
      </c>
      <c r="I40" s="138">
        <v>0</v>
      </c>
      <c r="J40" s="144">
        <f t="shared" ref="J40:J61" si="7">SUM(G40:I40)</f>
        <v>0</v>
      </c>
      <c r="K40" s="146">
        <f t="shared" si="0"/>
        <v>0</v>
      </c>
      <c r="L40" s="38"/>
      <c r="M40" s="164">
        <v>0</v>
      </c>
      <c r="N40" s="178">
        <f t="shared" si="1"/>
        <v>0</v>
      </c>
      <c r="O40" s="164">
        <v>0</v>
      </c>
      <c r="P40" s="193">
        <f t="shared" si="2"/>
        <v>0</v>
      </c>
      <c r="Q40" s="190">
        <v>0</v>
      </c>
      <c r="R40" s="178">
        <f t="shared" si="3"/>
        <v>0</v>
      </c>
      <c r="S40" s="181">
        <f t="shared" si="6"/>
        <v>0</v>
      </c>
      <c r="U40" s="155"/>
      <c r="V40" s="152" t="s">
        <v>34</v>
      </c>
      <c r="W40" s="158">
        <f>SUM(W41,W46,W49,W60,W70,W78)</f>
        <v>0</v>
      </c>
      <c r="AG40" s="29"/>
    </row>
    <row r="41" spans="1:33" s="40" customFormat="1" ht="12.75" customHeight="1" x14ac:dyDescent="0.2">
      <c r="A41" s="586"/>
      <c r="B41" s="592"/>
      <c r="C41" s="84"/>
      <c r="D41" s="86"/>
      <c r="E41" s="87"/>
      <c r="F41" s="95" t="s">
        <v>122</v>
      </c>
      <c r="G41" s="119">
        <v>0</v>
      </c>
      <c r="H41" s="119">
        <v>0</v>
      </c>
      <c r="I41" s="139">
        <v>0</v>
      </c>
      <c r="J41" s="145">
        <f t="shared" ref="J41:J48" si="8">SUM(G41:I41)</f>
        <v>0</v>
      </c>
      <c r="K41" s="147">
        <f t="shared" si="0"/>
        <v>0</v>
      </c>
      <c r="L41" s="38"/>
      <c r="M41" s="176">
        <v>0</v>
      </c>
      <c r="N41" s="179">
        <f t="shared" si="1"/>
        <v>0</v>
      </c>
      <c r="O41" s="176">
        <v>0</v>
      </c>
      <c r="P41" s="177">
        <f t="shared" si="2"/>
        <v>0</v>
      </c>
      <c r="Q41" s="191">
        <v>0</v>
      </c>
      <c r="R41" s="179">
        <f t="shared" si="3"/>
        <v>0</v>
      </c>
      <c r="S41" s="182">
        <f t="shared" si="6"/>
        <v>0</v>
      </c>
      <c r="U41" s="156"/>
      <c r="V41" s="153" t="s">
        <v>35</v>
      </c>
      <c r="W41" s="159">
        <f>SUM(W42:W45)</f>
        <v>0</v>
      </c>
      <c r="AG41" s="29"/>
    </row>
    <row r="42" spans="1:33" s="40" customFormat="1" ht="12.75" customHeight="1" x14ac:dyDescent="0.2">
      <c r="A42" s="586"/>
      <c r="B42" s="592"/>
      <c r="C42" s="84"/>
      <c r="D42" s="86"/>
      <c r="E42" s="87"/>
      <c r="F42" s="95" t="s">
        <v>122</v>
      </c>
      <c r="G42" s="119">
        <v>0</v>
      </c>
      <c r="H42" s="119">
        <v>0</v>
      </c>
      <c r="I42" s="139">
        <v>0</v>
      </c>
      <c r="J42" s="145">
        <f t="shared" si="8"/>
        <v>0</v>
      </c>
      <c r="K42" s="147">
        <f t="shared" si="0"/>
        <v>0</v>
      </c>
      <c r="L42" s="38"/>
      <c r="M42" s="176">
        <v>0</v>
      </c>
      <c r="N42" s="179">
        <f t="shared" si="1"/>
        <v>0</v>
      </c>
      <c r="O42" s="176">
        <v>0</v>
      </c>
      <c r="P42" s="177">
        <f t="shared" si="2"/>
        <v>0</v>
      </c>
      <c r="Q42" s="191">
        <v>0</v>
      </c>
      <c r="R42" s="179">
        <f t="shared" si="3"/>
        <v>0</v>
      </c>
      <c r="S42" s="182">
        <f t="shared" si="6"/>
        <v>0</v>
      </c>
      <c r="U42" s="157">
        <v>53202020100000</v>
      </c>
      <c r="V42" s="154" t="s">
        <v>39</v>
      </c>
      <c r="W42" s="160">
        <v>0</v>
      </c>
      <c r="AG42" s="29"/>
    </row>
    <row r="43" spans="1:33" s="40" customFormat="1" ht="12.75" customHeight="1" x14ac:dyDescent="0.2">
      <c r="A43" s="586"/>
      <c r="B43" s="592"/>
      <c r="C43" s="84"/>
      <c r="D43" s="86"/>
      <c r="E43" s="87"/>
      <c r="F43" s="95" t="s">
        <v>122</v>
      </c>
      <c r="G43" s="119">
        <v>0</v>
      </c>
      <c r="H43" s="119">
        <v>0</v>
      </c>
      <c r="I43" s="139">
        <v>0</v>
      </c>
      <c r="J43" s="145">
        <f t="shared" si="8"/>
        <v>0</v>
      </c>
      <c r="K43" s="147">
        <f t="shared" si="0"/>
        <v>0</v>
      </c>
      <c r="L43" s="38"/>
      <c r="M43" s="176">
        <v>0</v>
      </c>
      <c r="N43" s="179">
        <f t="shared" si="1"/>
        <v>0</v>
      </c>
      <c r="O43" s="176">
        <v>0</v>
      </c>
      <c r="P43" s="177">
        <f t="shared" si="2"/>
        <v>0</v>
      </c>
      <c r="Q43" s="191">
        <v>0</v>
      </c>
      <c r="R43" s="179">
        <f t="shared" si="3"/>
        <v>0</v>
      </c>
      <c r="S43" s="182">
        <f t="shared" si="6"/>
        <v>0</v>
      </c>
      <c r="U43" s="157">
        <v>53202030000000</v>
      </c>
      <c r="V43" s="154" t="s">
        <v>40</v>
      </c>
      <c r="W43" s="160">
        <v>0</v>
      </c>
      <c r="AG43" s="29"/>
    </row>
    <row r="44" spans="1:33" s="40" customFormat="1" ht="12.75" customHeight="1" x14ac:dyDescent="0.2">
      <c r="A44" s="586"/>
      <c r="B44" s="592"/>
      <c r="C44" s="84"/>
      <c r="D44" s="86"/>
      <c r="E44" s="87"/>
      <c r="F44" s="95" t="s">
        <v>122</v>
      </c>
      <c r="G44" s="119">
        <v>0</v>
      </c>
      <c r="H44" s="119">
        <v>0</v>
      </c>
      <c r="I44" s="139">
        <v>0</v>
      </c>
      <c r="J44" s="145">
        <f t="shared" si="8"/>
        <v>0</v>
      </c>
      <c r="K44" s="147">
        <f t="shared" si="0"/>
        <v>0</v>
      </c>
      <c r="L44" s="38"/>
      <c r="M44" s="176">
        <v>0</v>
      </c>
      <c r="N44" s="179">
        <f t="shared" si="1"/>
        <v>0</v>
      </c>
      <c r="O44" s="176">
        <v>0</v>
      </c>
      <c r="P44" s="177">
        <f t="shared" si="2"/>
        <v>0</v>
      </c>
      <c r="Q44" s="191">
        <v>0</v>
      </c>
      <c r="R44" s="179">
        <f t="shared" si="3"/>
        <v>0</v>
      </c>
      <c r="S44" s="182">
        <f t="shared" si="6"/>
        <v>0</v>
      </c>
      <c r="U44" s="157">
        <v>53211020000000</v>
      </c>
      <c r="V44" s="154" t="s">
        <v>41</v>
      </c>
      <c r="W44" s="160">
        <v>0</v>
      </c>
      <c r="AG44" s="29"/>
    </row>
    <row r="45" spans="1:33" s="40" customFormat="1" ht="12.75" customHeight="1" x14ac:dyDescent="0.2">
      <c r="A45" s="586"/>
      <c r="B45" s="592"/>
      <c r="C45" s="84"/>
      <c r="D45" s="86"/>
      <c r="E45" s="87"/>
      <c r="F45" s="95" t="s">
        <v>122</v>
      </c>
      <c r="G45" s="119">
        <v>0</v>
      </c>
      <c r="H45" s="119">
        <v>0</v>
      </c>
      <c r="I45" s="139">
        <v>0</v>
      </c>
      <c r="J45" s="145">
        <f t="shared" si="8"/>
        <v>0</v>
      </c>
      <c r="K45" s="147">
        <f t="shared" si="0"/>
        <v>0</v>
      </c>
      <c r="L45" s="38"/>
      <c r="M45" s="176">
        <v>0</v>
      </c>
      <c r="N45" s="179">
        <f t="shared" si="1"/>
        <v>0</v>
      </c>
      <c r="O45" s="176">
        <v>0</v>
      </c>
      <c r="P45" s="177">
        <f t="shared" si="2"/>
        <v>0</v>
      </c>
      <c r="Q45" s="191">
        <v>0</v>
      </c>
      <c r="R45" s="179">
        <f t="shared" si="3"/>
        <v>0</v>
      </c>
      <c r="S45" s="182">
        <f t="shared" si="6"/>
        <v>0</v>
      </c>
      <c r="U45" s="157">
        <v>53101004030000</v>
      </c>
      <c r="V45" s="154" t="s">
        <v>38</v>
      </c>
      <c r="W45" s="160">
        <v>0</v>
      </c>
      <c r="AG45" s="29"/>
    </row>
    <row r="46" spans="1:33" s="40" customFormat="1" ht="12.75" customHeight="1" x14ac:dyDescent="0.2">
      <c r="A46" s="586"/>
      <c r="B46" s="592"/>
      <c r="C46" s="84"/>
      <c r="D46" s="86"/>
      <c r="E46" s="87"/>
      <c r="F46" s="95" t="s">
        <v>122</v>
      </c>
      <c r="G46" s="119">
        <v>0</v>
      </c>
      <c r="H46" s="119">
        <v>0</v>
      </c>
      <c r="I46" s="139">
        <v>0</v>
      </c>
      <c r="J46" s="145">
        <f t="shared" si="8"/>
        <v>0</v>
      </c>
      <c r="K46" s="147">
        <f t="shared" si="0"/>
        <v>0</v>
      </c>
      <c r="L46" s="38"/>
      <c r="M46" s="176">
        <v>0</v>
      </c>
      <c r="N46" s="179">
        <f t="shared" si="1"/>
        <v>0</v>
      </c>
      <c r="O46" s="176">
        <v>0</v>
      </c>
      <c r="P46" s="177">
        <f t="shared" si="2"/>
        <v>0</v>
      </c>
      <c r="Q46" s="191">
        <v>0</v>
      </c>
      <c r="R46" s="179">
        <f t="shared" si="3"/>
        <v>0</v>
      </c>
      <c r="S46" s="182">
        <f t="shared" si="6"/>
        <v>0</v>
      </c>
      <c r="U46" s="156"/>
      <c r="V46" s="153" t="s">
        <v>42</v>
      </c>
      <c r="W46" s="159">
        <f>SUM(W47:W48)</f>
        <v>0</v>
      </c>
      <c r="AG46" s="29"/>
    </row>
    <row r="47" spans="1:33" s="40" customFormat="1" ht="12.75" customHeight="1" x14ac:dyDescent="0.2">
      <c r="A47" s="586"/>
      <c r="B47" s="592"/>
      <c r="C47" s="84"/>
      <c r="D47" s="86"/>
      <c r="E47" s="87"/>
      <c r="F47" s="95" t="s">
        <v>122</v>
      </c>
      <c r="G47" s="119">
        <v>0</v>
      </c>
      <c r="H47" s="119">
        <v>0</v>
      </c>
      <c r="I47" s="139">
        <v>0</v>
      </c>
      <c r="J47" s="145">
        <f t="shared" si="8"/>
        <v>0</v>
      </c>
      <c r="K47" s="147">
        <f t="shared" si="0"/>
        <v>0</v>
      </c>
      <c r="L47" s="38"/>
      <c r="M47" s="176">
        <v>0</v>
      </c>
      <c r="N47" s="179">
        <f t="shared" si="1"/>
        <v>0</v>
      </c>
      <c r="O47" s="176">
        <v>0</v>
      </c>
      <c r="P47" s="177">
        <f t="shared" si="2"/>
        <v>0</v>
      </c>
      <c r="Q47" s="191">
        <v>0</v>
      </c>
      <c r="R47" s="179">
        <f t="shared" si="3"/>
        <v>0</v>
      </c>
      <c r="S47" s="182">
        <f t="shared" si="6"/>
        <v>0</v>
      </c>
      <c r="U47" s="157">
        <v>53205080000000</v>
      </c>
      <c r="V47" s="154" t="s">
        <v>43</v>
      </c>
      <c r="W47" s="160">
        <v>0</v>
      </c>
      <c r="AG47" s="29"/>
    </row>
    <row r="48" spans="1:33" s="40" customFormat="1" ht="12.75" customHeight="1" x14ac:dyDescent="0.2">
      <c r="A48" s="586"/>
      <c r="B48" s="592"/>
      <c r="C48" s="84"/>
      <c r="D48" s="86"/>
      <c r="E48" s="87"/>
      <c r="F48" s="95" t="s">
        <v>122</v>
      </c>
      <c r="G48" s="119">
        <v>0</v>
      </c>
      <c r="H48" s="119">
        <v>0</v>
      </c>
      <c r="I48" s="139">
        <v>0</v>
      </c>
      <c r="J48" s="145">
        <f t="shared" si="8"/>
        <v>0</v>
      </c>
      <c r="K48" s="147">
        <f t="shared" si="0"/>
        <v>0</v>
      </c>
      <c r="L48" s="38"/>
      <c r="M48" s="176">
        <v>0</v>
      </c>
      <c r="N48" s="179">
        <f t="shared" si="1"/>
        <v>0</v>
      </c>
      <c r="O48" s="176">
        <v>0</v>
      </c>
      <c r="P48" s="177">
        <f t="shared" si="2"/>
        <v>0</v>
      </c>
      <c r="Q48" s="191">
        <v>0</v>
      </c>
      <c r="R48" s="179">
        <f t="shared" si="3"/>
        <v>0</v>
      </c>
      <c r="S48" s="182">
        <f t="shared" si="6"/>
        <v>0</v>
      </c>
      <c r="U48" s="157">
        <v>53205990000000</v>
      </c>
      <c r="V48" s="154" t="s">
        <v>44</v>
      </c>
      <c r="W48" s="160">
        <v>0</v>
      </c>
      <c r="AG48" s="29"/>
    </row>
    <row r="49" spans="1:33" s="40" customFormat="1" ht="12.75" customHeight="1" x14ac:dyDescent="0.2">
      <c r="A49" s="586"/>
      <c r="B49" s="593"/>
      <c r="C49" s="84"/>
      <c r="D49" s="86"/>
      <c r="E49" s="87"/>
      <c r="F49" s="95" t="s">
        <v>122</v>
      </c>
      <c r="G49" s="119">
        <v>0</v>
      </c>
      <c r="H49" s="119">
        <v>0</v>
      </c>
      <c r="I49" s="139">
        <v>0</v>
      </c>
      <c r="J49" s="145">
        <f t="shared" si="7"/>
        <v>0</v>
      </c>
      <c r="K49" s="147">
        <f t="shared" si="0"/>
        <v>0</v>
      </c>
      <c r="L49" s="38"/>
      <c r="M49" s="176">
        <v>0</v>
      </c>
      <c r="N49" s="179">
        <f t="shared" si="1"/>
        <v>0</v>
      </c>
      <c r="O49" s="176">
        <v>0</v>
      </c>
      <c r="P49" s="177">
        <f t="shared" si="2"/>
        <v>0</v>
      </c>
      <c r="Q49" s="191">
        <v>0</v>
      </c>
      <c r="R49" s="179">
        <f t="shared" si="3"/>
        <v>0</v>
      </c>
      <c r="S49" s="182">
        <f t="shared" si="6"/>
        <v>0</v>
      </c>
      <c r="U49" s="156"/>
      <c r="V49" s="153" t="s">
        <v>45</v>
      </c>
      <c r="W49" s="159">
        <f>SUM(W50:W59)</f>
        <v>0</v>
      </c>
      <c r="AG49" s="29"/>
    </row>
    <row r="50" spans="1:33" s="40" customFormat="1" ht="12.75" customHeight="1" x14ac:dyDescent="0.2">
      <c r="A50" s="586"/>
      <c r="B50" s="592"/>
      <c r="C50" s="84"/>
      <c r="D50" s="86"/>
      <c r="E50" s="87"/>
      <c r="F50" s="95" t="s">
        <v>122</v>
      </c>
      <c r="G50" s="119">
        <v>0</v>
      </c>
      <c r="H50" s="119">
        <v>0</v>
      </c>
      <c r="I50" s="139">
        <v>0</v>
      </c>
      <c r="J50" s="145">
        <f t="shared" ref="J50:J53" si="9">SUM(G50:I50)</f>
        <v>0</v>
      </c>
      <c r="K50" s="147">
        <f t="shared" si="0"/>
        <v>0</v>
      </c>
      <c r="L50" s="38"/>
      <c r="M50" s="176">
        <v>0</v>
      </c>
      <c r="N50" s="179">
        <f t="shared" si="1"/>
        <v>0</v>
      </c>
      <c r="O50" s="176">
        <v>0</v>
      </c>
      <c r="P50" s="177">
        <f t="shared" si="2"/>
        <v>0</v>
      </c>
      <c r="Q50" s="191">
        <v>0</v>
      </c>
      <c r="R50" s="179">
        <f t="shared" si="3"/>
        <v>0</v>
      </c>
      <c r="S50" s="182">
        <f t="shared" si="6"/>
        <v>0</v>
      </c>
      <c r="U50" s="157">
        <v>53203010200000</v>
      </c>
      <c r="V50" s="154" t="s">
        <v>46</v>
      </c>
      <c r="W50" s="160">
        <v>0</v>
      </c>
      <c r="AG50" s="29"/>
    </row>
    <row r="51" spans="1:33" s="40" customFormat="1" ht="12.75" customHeight="1" x14ac:dyDescent="0.2">
      <c r="A51" s="586"/>
      <c r="B51" s="592"/>
      <c r="C51" s="84"/>
      <c r="D51" s="86"/>
      <c r="E51" s="87"/>
      <c r="F51" s="95" t="s">
        <v>122</v>
      </c>
      <c r="G51" s="119">
        <v>0</v>
      </c>
      <c r="H51" s="119">
        <v>0</v>
      </c>
      <c r="I51" s="139">
        <v>0</v>
      </c>
      <c r="J51" s="145">
        <f t="shared" si="9"/>
        <v>0</v>
      </c>
      <c r="K51" s="147">
        <f t="shared" si="0"/>
        <v>0</v>
      </c>
      <c r="L51" s="38"/>
      <c r="M51" s="176">
        <v>0</v>
      </c>
      <c r="N51" s="179">
        <f t="shared" si="1"/>
        <v>0</v>
      </c>
      <c r="O51" s="176">
        <v>0</v>
      </c>
      <c r="P51" s="177">
        <f t="shared" si="2"/>
        <v>0</v>
      </c>
      <c r="Q51" s="191">
        <v>0</v>
      </c>
      <c r="R51" s="179">
        <f t="shared" si="3"/>
        <v>0</v>
      </c>
      <c r="S51" s="182">
        <f t="shared" si="6"/>
        <v>0</v>
      </c>
      <c r="U51" s="157">
        <v>53204010000000</v>
      </c>
      <c r="V51" s="154" t="s">
        <v>47</v>
      </c>
      <c r="W51" s="160">
        <v>0</v>
      </c>
      <c r="AG51" s="29"/>
    </row>
    <row r="52" spans="1:33" s="40" customFormat="1" ht="12.75" customHeight="1" x14ac:dyDescent="0.2">
      <c r="A52" s="586"/>
      <c r="B52" s="592"/>
      <c r="C52" s="84"/>
      <c r="D52" s="86"/>
      <c r="E52" s="87"/>
      <c r="F52" s="95" t="s">
        <v>122</v>
      </c>
      <c r="G52" s="119">
        <v>0</v>
      </c>
      <c r="H52" s="119">
        <v>0</v>
      </c>
      <c r="I52" s="139">
        <v>0</v>
      </c>
      <c r="J52" s="145">
        <f t="shared" si="9"/>
        <v>0</v>
      </c>
      <c r="K52" s="147">
        <f t="shared" si="0"/>
        <v>0</v>
      </c>
      <c r="L52" s="38"/>
      <c r="M52" s="176">
        <v>0</v>
      </c>
      <c r="N52" s="179">
        <f t="shared" si="1"/>
        <v>0</v>
      </c>
      <c r="O52" s="176">
        <v>0</v>
      </c>
      <c r="P52" s="177">
        <f t="shared" si="2"/>
        <v>0</v>
      </c>
      <c r="Q52" s="191">
        <v>0</v>
      </c>
      <c r="R52" s="179">
        <f t="shared" si="3"/>
        <v>0</v>
      </c>
      <c r="S52" s="182">
        <f t="shared" si="6"/>
        <v>0</v>
      </c>
      <c r="U52" s="157">
        <v>53204040200000</v>
      </c>
      <c r="V52" s="154" t="s">
        <v>48</v>
      </c>
      <c r="W52" s="160">
        <v>0</v>
      </c>
      <c r="AG52" s="29"/>
    </row>
    <row r="53" spans="1:33" s="40" customFormat="1" ht="12.75" customHeight="1" x14ac:dyDescent="0.2">
      <c r="A53" s="586"/>
      <c r="B53" s="592"/>
      <c r="C53" s="84"/>
      <c r="D53" s="86"/>
      <c r="E53" s="87"/>
      <c r="F53" s="95" t="s">
        <v>122</v>
      </c>
      <c r="G53" s="119">
        <v>0</v>
      </c>
      <c r="H53" s="119">
        <v>0</v>
      </c>
      <c r="I53" s="139">
        <v>0</v>
      </c>
      <c r="J53" s="145">
        <f t="shared" si="9"/>
        <v>0</v>
      </c>
      <c r="K53" s="147">
        <f t="shared" si="0"/>
        <v>0</v>
      </c>
      <c r="L53" s="38"/>
      <c r="M53" s="176">
        <v>0</v>
      </c>
      <c r="N53" s="179">
        <f t="shared" si="1"/>
        <v>0</v>
      </c>
      <c r="O53" s="176">
        <v>0</v>
      </c>
      <c r="P53" s="177">
        <f t="shared" si="2"/>
        <v>0</v>
      </c>
      <c r="Q53" s="191">
        <v>0</v>
      </c>
      <c r="R53" s="179">
        <f t="shared" si="3"/>
        <v>0</v>
      </c>
      <c r="S53" s="182">
        <f t="shared" si="6"/>
        <v>0</v>
      </c>
      <c r="U53" s="157">
        <v>53204060000000</v>
      </c>
      <c r="V53" s="154" t="s">
        <v>49</v>
      </c>
      <c r="W53" s="160">
        <v>0</v>
      </c>
      <c r="AG53" s="29"/>
    </row>
    <row r="54" spans="1:33" s="40" customFormat="1" ht="12.75" customHeight="1" x14ac:dyDescent="0.2">
      <c r="A54" s="586"/>
      <c r="B54" s="593"/>
      <c r="C54" s="84"/>
      <c r="D54" s="86"/>
      <c r="E54" s="87"/>
      <c r="F54" s="95" t="s">
        <v>122</v>
      </c>
      <c r="G54" s="119">
        <v>0</v>
      </c>
      <c r="H54" s="119">
        <v>0</v>
      </c>
      <c r="I54" s="139">
        <v>0</v>
      </c>
      <c r="J54" s="145">
        <f t="shared" si="7"/>
        <v>0</v>
      </c>
      <c r="K54" s="147">
        <f t="shared" si="0"/>
        <v>0</v>
      </c>
      <c r="L54" s="38"/>
      <c r="M54" s="176">
        <v>0</v>
      </c>
      <c r="N54" s="179">
        <f t="shared" si="1"/>
        <v>0</v>
      </c>
      <c r="O54" s="176">
        <v>0</v>
      </c>
      <c r="P54" s="177">
        <f t="shared" si="2"/>
        <v>0</v>
      </c>
      <c r="Q54" s="191">
        <v>0</v>
      </c>
      <c r="R54" s="179">
        <f t="shared" si="3"/>
        <v>0</v>
      </c>
      <c r="S54" s="182">
        <f t="shared" si="6"/>
        <v>0</v>
      </c>
      <c r="U54" s="157">
        <v>53204070000000</v>
      </c>
      <c r="V54" s="154" t="s">
        <v>50</v>
      </c>
      <c r="W54" s="160">
        <v>0</v>
      </c>
      <c r="AG54" s="29"/>
    </row>
    <row r="55" spans="1:33" s="40" customFormat="1" ht="12.75" customHeight="1" x14ac:dyDescent="0.2">
      <c r="A55" s="586"/>
      <c r="B55" s="593"/>
      <c r="C55" s="84"/>
      <c r="D55" s="86"/>
      <c r="E55" s="87"/>
      <c r="F55" s="95" t="s">
        <v>122</v>
      </c>
      <c r="G55" s="119">
        <v>0</v>
      </c>
      <c r="H55" s="119">
        <v>0</v>
      </c>
      <c r="I55" s="139">
        <v>0</v>
      </c>
      <c r="J55" s="145">
        <f t="shared" si="7"/>
        <v>0</v>
      </c>
      <c r="K55" s="147">
        <f t="shared" si="0"/>
        <v>0</v>
      </c>
      <c r="L55" s="38"/>
      <c r="M55" s="176">
        <v>0</v>
      </c>
      <c r="N55" s="179">
        <f t="shared" si="1"/>
        <v>0</v>
      </c>
      <c r="O55" s="176">
        <v>0</v>
      </c>
      <c r="P55" s="177">
        <f t="shared" si="2"/>
        <v>0</v>
      </c>
      <c r="Q55" s="191">
        <v>0</v>
      </c>
      <c r="R55" s="179">
        <f t="shared" si="3"/>
        <v>0</v>
      </c>
      <c r="S55" s="182">
        <f t="shared" si="6"/>
        <v>0</v>
      </c>
      <c r="U55" s="157">
        <v>53204080000000</v>
      </c>
      <c r="V55" s="154" t="s">
        <v>51</v>
      </c>
      <c r="W55" s="160">
        <v>0</v>
      </c>
      <c r="AG55" s="29"/>
    </row>
    <row r="56" spans="1:33" s="40" customFormat="1" ht="12.75" customHeight="1" x14ac:dyDescent="0.2">
      <c r="A56" s="586"/>
      <c r="B56" s="593"/>
      <c r="C56" s="84"/>
      <c r="D56" s="86"/>
      <c r="E56" s="87"/>
      <c r="F56" s="95" t="s">
        <v>122</v>
      </c>
      <c r="G56" s="119">
        <v>0</v>
      </c>
      <c r="H56" s="119">
        <v>0</v>
      </c>
      <c r="I56" s="139">
        <v>0</v>
      </c>
      <c r="J56" s="145">
        <f t="shared" si="7"/>
        <v>0</v>
      </c>
      <c r="K56" s="147">
        <f t="shared" si="0"/>
        <v>0</v>
      </c>
      <c r="L56" s="38"/>
      <c r="M56" s="176">
        <v>0</v>
      </c>
      <c r="N56" s="179">
        <f t="shared" si="1"/>
        <v>0</v>
      </c>
      <c r="O56" s="176">
        <v>0</v>
      </c>
      <c r="P56" s="177">
        <f t="shared" si="2"/>
        <v>0</v>
      </c>
      <c r="Q56" s="191">
        <v>0</v>
      </c>
      <c r="R56" s="179">
        <f t="shared" si="3"/>
        <v>0</v>
      </c>
      <c r="S56" s="182">
        <f t="shared" si="6"/>
        <v>0</v>
      </c>
      <c r="U56" s="157">
        <v>53214010000000</v>
      </c>
      <c r="V56" s="154" t="s">
        <v>52</v>
      </c>
      <c r="W56" s="160">
        <v>0</v>
      </c>
      <c r="AG56" s="29"/>
    </row>
    <row r="57" spans="1:33" s="40" customFormat="1" ht="12.75" customHeight="1" x14ac:dyDescent="0.2">
      <c r="A57" s="586"/>
      <c r="B57" s="593"/>
      <c r="C57" s="84"/>
      <c r="D57" s="86"/>
      <c r="E57" s="87"/>
      <c r="F57" s="95" t="s">
        <v>122</v>
      </c>
      <c r="G57" s="119">
        <v>0</v>
      </c>
      <c r="H57" s="119">
        <v>0</v>
      </c>
      <c r="I57" s="139">
        <v>0</v>
      </c>
      <c r="J57" s="145">
        <f t="shared" si="7"/>
        <v>0</v>
      </c>
      <c r="K57" s="147">
        <f t="shared" si="0"/>
        <v>0</v>
      </c>
      <c r="L57" s="38"/>
      <c r="M57" s="176">
        <v>0</v>
      </c>
      <c r="N57" s="179">
        <f t="shared" si="1"/>
        <v>0</v>
      </c>
      <c r="O57" s="176">
        <v>0</v>
      </c>
      <c r="P57" s="177">
        <f t="shared" si="2"/>
        <v>0</v>
      </c>
      <c r="Q57" s="191">
        <v>0</v>
      </c>
      <c r="R57" s="179">
        <f t="shared" si="3"/>
        <v>0</v>
      </c>
      <c r="S57" s="182">
        <f t="shared" si="6"/>
        <v>0</v>
      </c>
      <c r="U57" s="157">
        <v>53214040000000</v>
      </c>
      <c r="V57" s="154" t="s">
        <v>139</v>
      </c>
      <c r="W57" s="160">
        <v>0</v>
      </c>
      <c r="AG57" s="29"/>
    </row>
    <row r="58" spans="1:33" s="40" customFormat="1" ht="12.75" customHeight="1" x14ac:dyDescent="0.2">
      <c r="A58" s="586"/>
      <c r="B58" s="593"/>
      <c r="C58" s="84"/>
      <c r="D58" s="86"/>
      <c r="E58" s="87"/>
      <c r="F58" s="95" t="s">
        <v>122</v>
      </c>
      <c r="G58" s="119">
        <v>0</v>
      </c>
      <c r="H58" s="119">
        <v>0</v>
      </c>
      <c r="I58" s="139">
        <v>0</v>
      </c>
      <c r="J58" s="145">
        <f t="shared" si="7"/>
        <v>0</v>
      </c>
      <c r="K58" s="147">
        <f t="shared" si="0"/>
        <v>0</v>
      </c>
      <c r="L58" s="38"/>
      <c r="M58" s="176">
        <v>0</v>
      </c>
      <c r="N58" s="179">
        <f t="shared" si="1"/>
        <v>0</v>
      </c>
      <c r="O58" s="176">
        <v>0</v>
      </c>
      <c r="P58" s="177">
        <f t="shared" si="2"/>
        <v>0</v>
      </c>
      <c r="Q58" s="191">
        <v>0</v>
      </c>
      <c r="R58" s="179">
        <f t="shared" si="3"/>
        <v>0</v>
      </c>
      <c r="S58" s="182">
        <f t="shared" si="6"/>
        <v>0</v>
      </c>
      <c r="U58" s="157">
        <v>55201010100004</v>
      </c>
      <c r="V58" s="154" t="s">
        <v>53</v>
      </c>
      <c r="W58" s="160">
        <v>0</v>
      </c>
      <c r="AG58" s="29"/>
    </row>
    <row r="59" spans="1:33" s="40" customFormat="1" ht="12.75" customHeight="1" x14ac:dyDescent="0.2">
      <c r="A59" s="586"/>
      <c r="B59" s="593"/>
      <c r="C59" s="84"/>
      <c r="D59" s="86"/>
      <c r="E59" s="87"/>
      <c r="F59" s="95" t="s">
        <v>122</v>
      </c>
      <c r="G59" s="119">
        <v>0</v>
      </c>
      <c r="H59" s="119">
        <v>0</v>
      </c>
      <c r="I59" s="139">
        <v>0</v>
      </c>
      <c r="J59" s="145">
        <f t="shared" si="7"/>
        <v>0</v>
      </c>
      <c r="K59" s="147">
        <f t="shared" si="0"/>
        <v>0</v>
      </c>
      <c r="L59" s="38"/>
      <c r="M59" s="176">
        <v>0</v>
      </c>
      <c r="N59" s="179">
        <f t="shared" si="1"/>
        <v>0</v>
      </c>
      <c r="O59" s="176">
        <v>0</v>
      </c>
      <c r="P59" s="177">
        <f t="shared" si="2"/>
        <v>0</v>
      </c>
      <c r="Q59" s="191">
        <v>0</v>
      </c>
      <c r="R59" s="179">
        <f t="shared" si="3"/>
        <v>0</v>
      </c>
      <c r="S59" s="182">
        <f t="shared" si="6"/>
        <v>0</v>
      </c>
      <c r="U59" s="157">
        <v>55201010100005</v>
      </c>
      <c r="V59" s="154" t="s">
        <v>54</v>
      </c>
      <c r="W59" s="160">
        <v>0</v>
      </c>
      <c r="AG59" s="29"/>
    </row>
    <row r="60" spans="1:33" s="40" customFormat="1" ht="12.75" customHeight="1" x14ac:dyDescent="0.2">
      <c r="A60" s="586"/>
      <c r="B60" s="593"/>
      <c r="C60" s="84"/>
      <c r="D60" s="86"/>
      <c r="E60" s="87"/>
      <c r="F60" s="95" t="s">
        <v>122</v>
      </c>
      <c r="G60" s="119">
        <v>0</v>
      </c>
      <c r="H60" s="119">
        <v>0</v>
      </c>
      <c r="I60" s="139">
        <v>0</v>
      </c>
      <c r="J60" s="145">
        <f t="shared" si="7"/>
        <v>0</v>
      </c>
      <c r="K60" s="147">
        <f t="shared" si="0"/>
        <v>0</v>
      </c>
      <c r="L60" s="38"/>
      <c r="M60" s="176">
        <v>0</v>
      </c>
      <c r="N60" s="179">
        <f t="shared" si="1"/>
        <v>0</v>
      </c>
      <c r="O60" s="176">
        <v>0</v>
      </c>
      <c r="P60" s="177">
        <f t="shared" si="2"/>
        <v>0</v>
      </c>
      <c r="Q60" s="191">
        <v>0</v>
      </c>
      <c r="R60" s="179">
        <f t="shared" si="3"/>
        <v>0</v>
      </c>
      <c r="S60" s="182">
        <f t="shared" si="6"/>
        <v>0</v>
      </c>
      <c r="U60" s="156"/>
      <c r="V60" s="153" t="s">
        <v>55</v>
      </c>
      <c r="W60" s="159">
        <f>SUM(W61:W69)</f>
        <v>0</v>
      </c>
      <c r="AG60" s="29"/>
    </row>
    <row r="61" spans="1:33" s="40" customFormat="1" ht="12.75" customHeight="1" thickBot="1" x14ac:dyDescent="0.25">
      <c r="A61" s="587"/>
      <c r="B61" s="594"/>
      <c r="C61" s="149"/>
      <c r="D61" s="120"/>
      <c r="E61" s="121"/>
      <c r="F61" s="122" t="s">
        <v>122</v>
      </c>
      <c r="G61" s="123">
        <v>0</v>
      </c>
      <c r="H61" s="123">
        <v>0</v>
      </c>
      <c r="I61" s="140">
        <v>0</v>
      </c>
      <c r="J61" s="143">
        <f t="shared" si="7"/>
        <v>0</v>
      </c>
      <c r="K61" s="132">
        <f t="shared" si="0"/>
        <v>0</v>
      </c>
      <c r="L61" s="38"/>
      <c r="M61" s="409">
        <v>0</v>
      </c>
      <c r="N61" s="410">
        <f t="shared" si="1"/>
        <v>0</v>
      </c>
      <c r="O61" s="409">
        <v>0</v>
      </c>
      <c r="P61" s="411">
        <f t="shared" si="2"/>
        <v>0</v>
      </c>
      <c r="Q61" s="412">
        <v>0</v>
      </c>
      <c r="R61" s="410">
        <f t="shared" si="3"/>
        <v>0</v>
      </c>
      <c r="S61" s="184">
        <f t="shared" si="6"/>
        <v>0</v>
      </c>
      <c r="U61" s="157">
        <v>53207010000000</v>
      </c>
      <c r="V61" s="154" t="s">
        <v>56</v>
      </c>
      <c r="W61" s="160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08">
        <f>SUM(K15:K61)</f>
        <v>1973906</v>
      </c>
      <c r="L62" s="29"/>
      <c r="M62" s="413">
        <f>+N62/$K$62</f>
        <v>0.3</v>
      </c>
      <c r="N62" s="414">
        <f>SUM(N15:N61)</f>
        <v>592171.79999999993</v>
      </c>
      <c r="O62" s="413">
        <f>+P62/$K$62</f>
        <v>0.25</v>
      </c>
      <c r="P62" s="414">
        <f>SUM(P15:P61)</f>
        <v>493476.5</v>
      </c>
      <c r="Q62" s="413">
        <f>+R62/$K$62</f>
        <v>0.45</v>
      </c>
      <c r="R62" s="414">
        <f>SUM(R15:R61)</f>
        <v>888257.70000000007</v>
      </c>
      <c r="S62" s="29"/>
      <c r="U62" s="157">
        <v>53207020000000</v>
      </c>
      <c r="V62" s="154" t="s">
        <v>57</v>
      </c>
      <c r="W62" s="160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8">
        <v>1</v>
      </c>
      <c r="L63" s="29"/>
      <c r="M63" s="29"/>
      <c r="O63" s="29"/>
      <c r="P63" s="29"/>
      <c r="Q63" s="29"/>
      <c r="R63" s="29"/>
      <c r="S63" s="29"/>
      <c r="U63" s="157">
        <v>53208020000000</v>
      </c>
      <c r="V63" s="154" t="s">
        <v>58</v>
      </c>
      <c r="W63" s="160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7">
        <v>53208990000000</v>
      </c>
      <c r="V64" s="154" t="s">
        <v>59</v>
      </c>
      <c r="W64" s="160">
        <v>0</v>
      </c>
      <c r="AG64" s="29"/>
    </row>
    <row r="65" spans="1:33" s="40" customFormat="1" ht="12.75" customHeight="1" x14ac:dyDescent="0.2">
      <c r="A65" s="579" t="s">
        <v>158</v>
      </c>
      <c r="B65" s="582" t="s">
        <v>125</v>
      </c>
      <c r="C65" s="148"/>
      <c r="D65" s="124"/>
      <c r="E65" s="125"/>
      <c r="F65" s="126" t="s">
        <v>124</v>
      </c>
      <c r="G65" s="118">
        <v>256987</v>
      </c>
      <c r="H65" s="118">
        <v>0</v>
      </c>
      <c r="I65" s="138">
        <v>0</v>
      </c>
      <c r="J65" s="141">
        <f t="shared" si="5"/>
        <v>256987</v>
      </c>
      <c r="K65" s="133">
        <f t="shared" si="0"/>
        <v>265724.55800000002</v>
      </c>
      <c r="L65" s="38"/>
      <c r="M65" s="29"/>
      <c r="N65" s="29"/>
      <c r="O65" s="29"/>
      <c r="P65" s="29"/>
      <c r="Q65" s="29"/>
      <c r="R65" s="29"/>
      <c r="S65" s="29"/>
      <c r="U65" s="157">
        <v>53209010000000</v>
      </c>
      <c r="V65" s="154" t="s">
        <v>60</v>
      </c>
      <c r="W65" s="160">
        <v>0</v>
      </c>
      <c r="AG65" s="29"/>
    </row>
    <row r="66" spans="1:33" s="40" customFormat="1" ht="12.75" customHeight="1" x14ac:dyDescent="0.2">
      <c r="A66" s="580"/>
      <c r="B66" s="583"/>
      <c r="C66" s="85"/>
      <c r="D66" s="127"/>
      <c r="E66" s="128"/>
      <c r="F66" s="88" t="s">
        <v>124</v>
      </c>
      <c r="G66" s="119">
        <v>0</v>
      </c>
      <c r="H66" s="119">
        <v>0</v>
      </c>
      <c r="I66" s="139">
        <v>0</v>
      </c>
      <c r="J66" s="142">
        <f t="shared" si="5"/>
        <v>0</v>
      </c>
      <c r="K66" s="134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7">
        <v>53209040000000</v>
      </c>
      <c r="V66" s="154" t="s">
        <v>61</v>
      </c>
      <c r="W66" s="160">
        <v>0</v>
      </c>
      <c r="AG66" s="29"/>
    </row>
    <row r="67" spans="1:33" s="40" customFormat="1" ht="12.75" customHeight="1" x14ac:dyDescent="0.2">
      <c r="A67" s="580"/>
      <c r="B67" s="583"/>
      <c r="C67" s="85"/>
      <c r="D67" s="127"/>
      <c r="E67" s="128"/>
      <c r="F67" s="88" t="s">
        <v>124</v>
      </c>
      <c r="G67" s="119">
        <v>0</v>
      </c>
      <c r="H67" s="119">
        <v>0</v>
      </c>
      <c r="I67" s="139">
        <v>0</v>
      </c>
      <c r="J67" s="142">
        <f t="shared" si="5"/>
        <v>0</v>
      </c>
      <c r="K67" s="134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7">
        <v>53209050000000</v>
      </c>
      <c r="V67" s="154" t="s">
        <v>62</v>
      </c>
      <c r="W67" s="160">
        <v>0</v>
      </c>
      <c r="AG67" s="29"/>
    </row>
    <row r="68" spans="1:33" s="40" customFormat="1" ht="12.75" customHeight="1" x14ac:dyDescent="0.2">
      <c r="A68" s="580"/>
      <c r="B68" s="583"/>
      <c r="C68" s="83"/>
      <c r="D68" s="129"/>
      <c r="E68" s="130"/>
      <c r="F68" s="131" t="s">
        <v>124</v>
      </c>
      <c r="G68" s="119">
        <v>0</v>
      </c>
      <c r="H68" s="119">
        <v>0</v>
      </c>
      <c r="I68" s="139">
        <v>0</v>
      </c>
      <c r="J68" s="142">
        <f t="shared" si="5"/>
        <v>0</v>
      </c>
      <c r="K68" s="134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7">
        <v>53209990000000</v>
      </c>
      <c r="V68" s="154" t="s">
        <v>63</v>
      </c>
      <c r="W68" s="160">
        <v>0</v>
      </c>
      <c r="AG68" s="29"/>
    </row>
    <row r="69" spans="1:33" s="40" customFormat="1" ht="12.75" customHeight="1" thickBot="1" x14ac:dyDescent="0.25">
      <c r="A69" s="581"/>
      <c r="B69" s="584"/>
      <c r="C69" s="149"/>
      <c r="D69" s="120"/>
      <c r="E69" s="121"/>
      <c r="F69" s="122" t="s">
        <v>124</v>
      </c>
      <c r="G69" s="123">
        <v>0</v>
      </c>
      <c r="H69" s="123">
        <v>0</v>
      </c>
      <c r="I69" s="140">
        <v>0</v>
      </c>
      <c r="J69" s="143">
        <f t="shared" si="5"/>
        <v>0</v>
      </c>
      <c r="K69" s="132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7">
        <v>53210020100000</v>
      </c>
      <c r="V69" s="154" t="s">
        <v>64</v>
      </c>
      <c r="W69" s="160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7">
        <f>SUM(K65:K69)</f>
        <v>265724.55800000002</v>
      </c>
      <c r="L70" s="38"/>
      <c r="U70" s="156"/>
      <c r="V70" s="153" t="s">
        <v>65</v>
      </c>
      <c r="W70" s="159">
        <f>SUM(W71:W77)</f>
        <v>0</v>
      </c>
    </row>
    <row r="71" spans="1:33" x14ac:dyDescent="0.2">
      <c r="K71" s="78">
        <v>1</v>
      </c>
      <c r="L71" s="38"/>
      <c r="M71" s="43"/>
      <c r="O71" s="43"/>
      <c r="Q71" s="43"/>
      <c r="U71" s="157">
        <v>53206030000000</v>
      </c>
      <c r="V71" s="154" t="s">
        <v>101</v>
      </c>
      <c r="W71" s="160">
        <v>0</v>
      </c>
    </row>
    <row r="72" spans="1:33" x14ac:dyDescent="0.2">
      <c r="L72" s="38"/>
      <c r="U72" s="157">
        <v>53206040000000</v>
      </c>
      <c r="V72" s="154" t="s">
        <v>102</v>
      </c>
      <c r="W72" s="160">
        <v>0</v>
      </c>
    </row>
    <row r="73" spans="1:33" x14ac:dyDescent="0.2">
      <c r="U73" s="157">
        <v>53206060000000</v>
      </c>
      <c r="V73" s="154" t="s">
        <v>103</v>
      </c>
      <c r="W73" s="160">
        <v>0</v>
      </c>
    </row>
    <row r="74" spans="1:33" x14ac:dyDescent="0.2">
      <c r="U74" s="157">
        <v>53206070000000</v>
      </c>
      <c r="V74" s="154" t="s">
        <v>104</v>
      </c>
      <c r="W74" s="160">
        <v>0</v>
      </c>
    </row>
    <row r="75" spans="1:33" ht="15.75" customHeight="1" x14ac:dyDescent="0.2">
      <c r="H75" s="151"/>
      <c r="U75" s="157">
        <v>53206990000000</v>
      </c>
      <c r="V75" s="154" t="s">
        <v>105</v>
      </c>
      <c r="W75" s="160">
        <v>0</v>
      </c>
    </row>
    <row r="76" spans="1:33" x14ac:dyDescent="0.2">
      <c r="U76" s="157">
        <v>53208030000000</v>
      </c>
      <c r="V76" s="154" t="s">
        <v>106</v>
      </c>
      <c r="W76" s="160">
        <v>0</v>
      </c>
    </row>
    <row r="77" spans="1:33" x14ac:dyDescent="0.2">
      <c r="U77" s="157">
        <v>53212060000000</v>
      </c>
      <c r="V77" s="154" t="s">
        <v>99</v>
      </c>
      <c r="W77" s="160">
        <v>0</v>
      </c>
    </row>
    <row r="78" spans="1:33" x14ac:dyDescent="0.2">
      <c r="U78" s="156"/>
      <c r="V78" s="153" t="s">
        <v>66</v>
      </c>
      <c r="W78" s="159">
        <f>SUM(W79:W79)</f>
        <v>0</v>
      </c>
    </row>
    <row r="79" spans="1:33" x14ac:dyDescent="0.2">
      <c r="U79" s="157">
        <v>53204999000000</v>
      </c>
      <c r="V79" s="154" t="s">
        <v>98</v>
      </c>
      <c r="W79" s="160">
        <v>0</v>
      </c>
    </row>
    <row r="80" spans="1:33" x14ac:dyDescent="0.2">
      <c r="U80" s="161"/>
      <c r="V80" s="162" t="s">
        <v>164</v>
      </c>
      <c r="W80" s="163">
        <f>+W40+W15</f>
        <v>5000000</v>
      </c>
    </row>
    <row r="83" ht="15.75" customHeight="1" x14ac:dyDescent="0.2"/>
    <row r="97" spans="11:12" x14ac:dyDescent="0.2">
      <c r="L97" s="165"/>
    </row>
    <row r="99" spans="11:12" x14ac:dyDescent="0.2">
      <c r="K99" s="173"/>
    </row>
    <row r="101" spans="11:12" x14ac:dyDescent="0.2">
      <c r="K101" s="166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1"/>
  <sheetViews>
    <sheetView showGridLines="0" zoomScale="90" zoomScaleNormal="90" workbookViewId="0">
      <selection activeCell="I34" sqref="I34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231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223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11"/>
      <c r="F4" s="111" t="s">
        <v>0</v>
      </c>
      <c r="G4" s="618" t="str">
        <f>+'B) Reajuste Tarifas y Ocupación'!F5</f>
        <v>(DEPTO./DELEG.)</v>
      </c>
      <c r="H4" s="619"/>
      <c r="I4" s="111"/>
      <c r="J4" s="111"/>
      <c r="K4" s="111"/>
      <c r="L4" s="111"/>
      <c r="M4" s="111"/>
      <c r="N4" s="111"/>
      <c r="O4" s="111"/>
      <c r="P4" s="111"/>
      <c r="Q4" s="111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11"/>
      <c r="F5" s="111"/>
      <c r="G5" s="114"/>
      <c r="H5" s="114"/>
      <c r="I5" s="111"/>
      <c r="J5" s="111"/>
      <c r="K5" s="111"/>
      <c r="L5" s="111"/>
      <c r="M5" s="111"/>
      <c r="N5" s="111"/>
      <c r="O5" s="111"/>
      <c r="P5" s="111"/>
      <c r="Q5" s="111"/>
      <c r="IA5" s="4"/>
      <c r="IB5" s="4"/>
      <c r="IC5" s="4"/>
      <c r="ID5" s="4"/>
      <c r="IE5" s="4"/>
      <c r="IF5" s="4"/>
    </row>
    <row r="6" spans="1:245" s="6" customFormat="1" ht="15.75" x14ac:dyDescent="0.2">
      <c r="A6" s="626" t="s">
        <v>182</v>
      </c>
      <c r="B6" s="626"/>
      <c r="C6" s="626"/>
      <c r="D6" s="626"/>
      <c r="E6" s="113"/>
      <c r="F6" s="111"/>
      <c r="G6" s="114"/>
      <c r="H6" s="114"/>
      <c r="I6" s="111"/>
      <c r="J6" s="111"/>
      <c r="K6" s="111"/>
      <c r="L6" s="111"/>
      <c r="M6" s="111"/>
      <c r="N6" s="111"/>
      <c r="O6" s="111"/>
      <c r="P6" s="111"/>
      <c r="Q6" s="111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27" t="s">
        <v>116</v>
      </c>
      <c r="B8" s="629" t="s">
        <v>5</v>
      </c>
      <c r="C8" s="623" t="s">
        <v>152</v>
      </c>
      <c r="D8" s="624"/>
      <c r="E8" s="624"/>
      <c r="F8" s="624"/>
      <c r="G8" s="625"/>
      <c r="H8" s="620" t="s">
        <v>87</v>
      </c>
      <c r="I8" s="621"/>
      <c r="J8" s="621"/>
      <c r="K8" s="621"/>
      <c r="L8" s="622"/>
      <c r="M8" s="616" t="s">
        <v>128</v>
      </c>
      <c r="N8" s="616"/>
      <c r="O8" s="616"/>
      <c r="P8" s="616"/>
      <c r="Q8" s="617"/>
      <c r="R8" s="616" t="s">
        <v>129</v>
      </c>
      <c r="S8" s="616"/>
      <c r="T8" s="616"/>
      <c r="U8" s="616"/>
      <c r="V8" s="617"/>
    </row>
    <row r="9" spans="1:245" ht="64.5" thickBot="1" x14ac:dyDescent="0.25">
      <c r="A9" s="628" t="e">
        <f>NA()</f>
        <v>#N/A</v>
      </c>
      <c r="B9" s="630" t="e">
        <f>NA()</f>
        <v>#N/A</v>
      </c>
      <c r="C9" s="428" t="s">
        <v>88</v>
      </c>
      <c r="D9" s="429" t="s">
        <v>150</v>
      </c>
      <c r="E9" s="429" t="s">
        <v>151</v>
      </c>
      <c r="F9" s="429" t="s">
        <v>89</v>
      </c>
      <c r="G9" s="430" t="s">
        <v>90</v>
      </c>
      <c r="H9" s="431" t="s">
        <v>88</v>
      </c>
      <c r="I9" s="432" t="s">
        <v>150</v>
      </c>
      <c r="J9" s="432" t="s">
        <v>151</v>
      </c>
      <c r="K9" s="432" t="s">
        <v>89</v>
      </c>
      <c r="L9" s="433" t="s">
        <v>90</v>
      </c>
      <c r="M9" s="434" t="s">
        <v>88</v>
      </c>
      <c r="N9" s="432" t="s">
        <v>150</v>
      </c>
      <c r="O9" s="432" t="s">
        <v>151</v>
      </c>
      <c r="P9" s="432" t="s">
        <v>89</v>
      </c>
      <c r="Q9" s="435" t="s">
        <v>90</v>
      </c>
      <c r="R9" s="436" t="s">
        <v>88</v>
      </c>
      <c r="S9" s="432" t="s">
        <v>150</v>
      </c>
      <c r="T9" s="432" t="s">
        <v>151</v>
      </c>
      <c r="U9" s="432" t="s">
        <v>89</v>
      </c>
      <c r="V9" s="433" t="s">
        <v>90</v>
      </c>
    </row>
    <row r="10" spans="1:245" s="10" customFormat="1" x14ac:dyDescent="0.2">
      <c r="A10" s="614" t="str">
        <f>+'B) Reajuste Tarifas y Ocupación'!A12</f>
        <v>Jardín Infantil Pequeños Colonos</v>
      </c>
      <c r="B10" s="370" t="str">
        <f>+'B) Reajuste Tarifas y Ocupación'!B12</f>
        <v>Media jornada</v>
      </c>
      <c r="C10" s="437">
        <f>+'B) Reajuste Tarifas y Ocupación'!M12</f>
        <v>64000</v>
      </c>
      <c r="D10" s="372">
        <f>+'B) Reajuste Tarifas y Ocupación'!N12</f>
        <v>72900</v>
      </c>
      <c r="E10" s="372">
        <f>+'B) Reajuste Tarifas y Ocupación'!O12</f>
        <v>76700</v>
      </c>
      <c r="F10" s="372">
        <f>+'B) Reajuste Tarifas y Ocupación'!P12</f>
        <v>122700</v>
      </c>
      <c r="G10" s="438">
        <f>+'B) Reajuste Tarifas y Ocupación'!Q12</f>
        <v>148900</v>
      </c>
      <c r="H10" s="439">
        <f>+'B) Reajuste Tarifas y Ocupación'!C12</f>
        <v>61800</v>
      </c>
      <c r="I10" s="377">
        <f>+'B) Reajuste Tarifas y Ocupación'!D12</f>
        <v>74200</v>
      </c>
      <c r="J10" s="377">
        <f>+'B) Reajuste Tarifas y Ocupación'!E12</f>
        <v>74200</v>
      </c>
      <c r="K10" s="377">
        <f>+'B) Reajuste Tarifas y Ocupación'!F12</f>
        <v>118600</v>
      </c>
      <c r="L10" s="444">
        <f>+'B) Reajuste Tarifas y Ocupación'!G12</f>
        <v>144000</v>
      </c>
      <c r="M10" s="442">
        <f t="shared" ref="M10:Q11" si="0">C10-H10</f>
        <v>2200</v>
      </c>
      <c r="N10" s="325">
        <f t="shared" si="0"/>
        <v>-1300</v>
      </c>
      <c r="O10" s="325">
        <f t="shared" si="0"/>
        <v>2500</v>
      </c>
      <c r="P10" s="325">
        <f t="shared" si="0"/>
        <v>4100</v>
      </c>
      <c r="Q10" s="440">
        <f t="shared" si="0"/>
        <v>4900</v>
      </c>
      <c r="R10" s="441">
        <f>+'B) Reajuste Tarifas y Ocupación'!H12</f>
        <v>3.4000000000000002E-2</v>
      </c>
      <c r="S10" s="382">
        <f>+'B) Reajuste Tarifas y Ocupación'!I12</f>
        <v>3.4000000000000002E-2</v>
      </c>
      <c r="T10" s="382">
        <f>+'B) Reajuste Tarifas y Ocupación'!J12</f>
        <v>3.4000000000000002E-2</v>
      </c>
      <c r="U10" s="382">
        <f>+'B) Reajuste Tarifas y Ocupación'!K12</f>
        <v>3.4000000000000002E-2</v>
      </c>
      <c r="V10" s="383">
        <f>+'B) Reajuste Tarifas y Ocupación'!L12</f>
        <v>3.4000000000000002E-2</v>
      </c>
    </row>
    <row r="11" spans="1:245" s="10" customFormat="1" ht="13.5" thickBot="1" x14ac:dyDescent="0.25">
      <c r="A11" s="615"/>
      <c r="B11" s="371" t="str">
        <f>+'B) Reajuste Tarifas y Ocupación'!B13</f>
        <v>Doble Jornada</v>
      </c>
      <c r="C11" s="374">
        <f>+'B) Reajuste Tarifas y Ocupación'!M13</f>
        <v>84000</v>
      </c>
      <c r="D11" s="375">
        <f>+'B) Reajuste Tarifas y Ocupación'!N13</f>
        <v>95800</v>
      </c>
      <c r="E11" s="375">
        <f>+'B) Reajuste Tarifas y Ocupación'!O13</f>
        <v>100800</v>
      </c>
      <c r="F11" s="375">
        <f>+'B) Reajuste Tarifas y Ocupación'!P13</f>
        <v>151200</v>
      </c>
      <c r="G11" s="167">
        <f>+'B) Reajuste Tarifas y Ocupación'!Q13</f>
        <v>181500</v>
      </c>
      <c r="H11" s="378">
        <f>+'B) Reajuste Tarifas y Ocupación'!C13</f>
        <v>81200</v>
      </c>
      <c r="I11" s="379">
        <f>+'B) Reajuste Tarifas y Ocupación'!D13</f>
        <v>97500</v>
      </c>
      <c r="J11" s="379">
        <f>+'B) Reajuste Tarifas y Ocupación'!E13</f>
        <v>97500</v>
      </c>
      <c r="K11" s="379">
        <f>+'B) Reajuste Tarifas y Ocupación'!F13</f>
        <v>146200</v>
      </c>
      <c r="L11" s="445">
        <f>+'B) Reajuste Tarifas y Ocupación'!G13</f>
        <v>175500</v>
      </c>
      <c r="M11" s="443">
        <f t="shared" si="0"/>
        <v>2800</v>
      </c>
      <c r="N11" s="380">
        <f t="shared" si="0"/>
        <v>-1700</v>
      </c>
      <c r="O11" s="380">
        <f t="shared" si="0"/>
        <v>3300</v>
      </c>
      <c r="P11" s="380">
        <f t="shared" si="0"/>
        <v>5000</v>
      </c>
      <c r="Q11" s="381">
        <f t="shared" si="0"/>
        <v>6000</v>
      </c>
      <c r="R11" s="384">
        <f>+'B) Reajuste Tarifas y Ocupación'!H13</f>
        <v>3.4000000000000002E-2</v>
      </c>
      <c r="S11" s="385">
        <f>+'B) Reajuste Tarifas y Ocupación'!I13</f>
        <v>3.4000000000000002E-2</v>
      </c>
      <c r="T11" s="385">
        <f>+'B) Reajuste Tarifas y Ocupación'!J13</f>
        <v>3.4000000000000002E-2</v>
      </c>
      <c r="U11" s="385">
        <f>+'B) Reajuste Tarifas y Ocupación'!K13</f>
        <v>3.4000000000000002E-2</v>
      </c>
      <c r="V11" s="386">
        <f>+'B) Reajuste Tarifas y Ocupación'!L13</f>
        <v>3.4000000000000002E-2</v>
      </c>
    </row>
  </sheetData>
  <sheetProtection password="9C6E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39"/>
  <sheetViews>
    <sheetView showGridLines="0" zoomScale="80" zoomScaleNormal="80" workbookViewId="0">
      <selection activeCell="J50" sqref="J50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232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224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10" t="s">
        <v>0</v>
      </c>
      <c r="E4" s="174" t="str">
        <f>+'B) Reajuste Tarifas y Ocupación'!F5</f>
        <v>(DEPTO./DELEG.)</v>
      </c>
      <c r="F4" s="71"/>
      <c r="G4" s="72"/>
      <c r="H4" s="72"/>
      <c r="I4" s="72"/>
      <c r="J4" s="72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11"/>
      <c r="E5" s="114"/>
      <c r="F5" s="114"/>
      <c r="G5" s="114"/>
      <c r="H5" s="114"/>
      <c r="I5" s="114"/>
      <c r="J5" s="114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11"/>
      <c r="E6" s="114"/>
      <c r="F6" s="114"/>
      <c r="G6" s="114"/>
      <c r="H6" s="114"/>
      <c r="I6" s="114"/>
      <c r="J6" s="114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495" t="s">
        <v>183</v>
      </c>
      <c r="C7" s="495"/>
      <c r="D7" s="495"/>
      <c r="E7" s="495"/>
      <c r="F7" s="112"/>
      <c r="G7" s="112"/>
      <c r="H7" s="112"/>
      <c r="I7" s="112"/>
      <c r="J7" s="114"/>
      <c r="K7" s="73" t="s">
        <v>4</v>
      </c>
      <c r="L7" s="74">
        <v>3.4000000000000002E-2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31" t="s">
        <v>116</v>
      </c>
      <c r="C9" s="571" t="s">
        <v>73</v>
      </c>
      <c r="D9" s="571" t="s">
        <v>74</v>
      </c>
      <c r="E9" s="573" t="s">
        <v>3</v>
      </c>
      <c r="F9" s="647" t="s">
        <v>82</v>
      </c>
      <c r="G9" s="633" t="s">
        <v>160</v>
      </c>
      <c r="H9" s="634"/>
      <c r="I9" s="634"/>
      <c r="J9" s="635"/>
      <c r="K9" s="636" t="s">
        <v>162</v>
      </c>
      <c r="L9" s="638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632"/>
      <c r="C10" s="572"/>
      <c r="D10" s="572"/>
      <c r="E10" s="574"/>
      <c r="F10" s="648"/>
      <c r="G10" s="185" t="s">
        <v>118</v>
      </c>
      <c r="H10" s="75" t="s">
        <v>119</v>
      </c>
      <c r="I10" s="75" t="s">
        <v>120</v>
      </c>
      <c r="J10" s="223" t="s">
        <v>161</v>
      </c>
      <c r="K10" s="637"/>
      <c r="L10" s="639"/>
      <c r="M10" s="30"/>
      <c r="N10" s="63"/>
      <c r="O10" s="63"/>
      <c r="P10" s="21"/>
      <c r="Q10" s="21"/>
      <c r="R10" s="21"/>
      <c r="S10" s="30"/>
      <c r="T10" s="640"/>
      <c r="U10" s="640"/>
      <c r="V10" s="640"/>
      <c r="W10" s="640"/>
      <c r="X10" s="30"/>
    </row>
    <row r="11" spans="2:259" s="2" customFormat="1" x14ac:dyDescent="0.2">
      <c r="B11" s="641" t="str">
        <f>+'B) Reajuste Tarifas y Ocupación'!A12</f>
        <v>Jardín Infantil Pequeños Colonos</v>
      </c>
      <c r="C11" s="225" t="s">
        <v>136</v>
      </c>
      <c r="D11" s="225" t="s">
        <v>136</v>
      </c>
      <c r="E11" s="225" t="s">
        <v>143</v>
      </c>
      <c r="F11" s="229" t="s">
        <v>137</v>
      </c>
      <c r="G11" s="232">
        <v>1234567</v>
      </c>
      <c r="H11" s="226">
        <v>0</v>
      </c>
      <c r="I11" s="226">
        <v>0</v>
      </c>
      <c r="J11" s="233">
        <f>SUM(G11:I11)</f>
        <v>1234567</v>
      </c>
      <c r="K11" s="238">
        <f>+J11*(1+$L$7)</f>
        <v>1276542.2779999999</v>
      </c>
      <c r="L11" s="644">
        <f>SUM(K11:K31)</f>
        <v>1276542.2779999999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42"/>
      <c r="C12" s="224" t="s">
        <v>136</v>
      </c>
      <c r="D12" s="224" t="s">
        <v>136</v>
      </c>
      <c r="E12" s="224" t="s">
        <v>144</v>
      </c>
      <c r="F12" s="230" t="s">
        <v>137</v>
      </c>
      <c r="G12" s="234">
        <v>0</v>
      </c>
      <c r="H12" s="175">
        <v>0</v>
      </c>
      <c r="I12" s="175">
        <v>0</v>
      </c>
      <c r="J12" s="235">
        <f t="shared" ref="J12:J31" si="0">SUM(G12:I12)</f>
        <v>0</v>
      </c>
      <c r="K12" s="239">
        <f t="shared" ref="K12:K31" si="1">+J12*(1+$L$7)</f>
        <v>0</v>
      </c>
      <c r="L12" s="645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42"/>
      <c r="C13" s="224" t="s">
        <v>136</v>
      </c>
      <c r="D13" s="224" t="s">
        <v>136</v>
      </c>
      <c r="E13" s="224" t="s">
        <v>145</v>
      </c>
      <c r="F13" s="230" t="s">
        <v>137</v>
      </c>
      <c r="G13" s="234">
        <v>0</v>
      </c>
      <c r="H13" s="175">
        <v>0</v>
      </c>
      <c r="I13" s="175">
        <v>0</v>
      </c>
      <c r="J13" s="235">
        <f t="shared" si="0"/>
        <v>0</v>
      </c>
      <c r="K13" s="239">
        <f t="shared" si="1"/>
        <v>0</v>
      </c>
      <c r="L13" s="645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42"/>
      <c r="C14" s="224" t="s">
        <v>136</v>
      </c>
      <c r="D14" s="224" t="s">
        <v>136</v>
      </c>
      <c r="E14" s="224" t="s">
        <v>146</v>
      </c>
      <c r="F14" s="230" t="s">
        <v>137</v>
      </c>
      <c r="G14" s="234">
        <v>0</v>
      </c>
      <c r="H14" s="175">
        <v>0</v>
      </c>
      <c r="I14" s="175">
        <v>0</v>
      </c>
      <c r="J14" s="235">
        <f t="shared" si="0"/>
        <v>0</v>
      </c>
      <c r="K14" s="239">
        <f t="shared" si="1"/>
        <v>0</v>
      </c>
      <c r="L14" s="645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42"/>
      <c r="C15" s="224" t="s">
        <v>136</v>
      </c>
      <c r="D15" s="224" t="s">
        <v>136</v>
      </c>
      <c r="E15" s="224" t="s">
        <v>147</v>
      </c>
      <c r="F15" s="230" t="s">
        <v>137</v>
      </c>
      <c r="G15" s="234">
        <v>0</v>
      </c>
      <c r="H15" s="175">
        <v>0</v>
      </c>
      <c r="I15" s="175">
        <v>0</v>
      </c>
      <c r="J15" s="235">
        <f t="shared" si="0"/>
        <v>0</v>
      </c>
      <c r="K15" s="239">
        <f t="shared" si="1"/>
        <v>0</v>
      </c>
      <c r="L15" s="645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42"/>
      <c r="C16" s="224"/>
      <c r="D16" s="224"/>
      <c r="E16" s="224"/>
      <c r="F16" s="230"/>
      <c r="G16" s="234">
        <v>0</v>
      </c>
      <c r="H16" s="175">
        <v>0</v>
      </c>
      <c r="I16" s="175">
        <v>0</v>
      </c>
      <c r="J16" s="235">
        <f t="shared" si="0"/>
        <v>0</v>
      </c>
      <c r="K16" s="239">
        <f t="shared" si="1"/>
        <v>0</v>
      </c>
      <c r="L16" s="645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42"/>
      <c r="C17" s="224"/>
      <c r="D17" s="224"/>
      <c r="E17" s="224"/>
      <c r="F17" s="230"/>
      <c r="G17" s="234">
        <v>0</v>
      </c>
      <c r="H17" s="175">
        <v>0</v>
      </c>
      <c r="I17" s="175">
        <v>0</v>
      </c>
      <c r="J17" s="235">
        <f t="shared" si="0"/>
        <v>0</v>
      </c>
      <c r="K17" s="239">
        <f t="shared" si="1"/>
        <v>0</v>
      </c>
      <c r="L17" s="645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42"/>
      <c r="C18" s="224"/>
      <c r="D18" s="224"/>
      <c r="E18" s="224"/>
      <c r="F18" s="230"/>
      <c r="G18" s="234">
        <v>0</v>
      </c>
      <c r="H18" s="175">
        <v>0</v>
      </c>
      <c r="I18" s="175">
        <v>0</v>
      </c>
      <c r="J18" s="235">
        <f>SUM(G18:I18)</f>
        <v>0</v>
      </c>
      <c r="K18" s="239">
        <f>+J18*(1+$L$7)</f>
        <v>0</v>
      </c>
      <c r="L18" s="645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42"/>
      <c r="C19" s="224"/>
      <c r="D19" s="224"/>
      <c r="E19" s="224"/>
      <c r="F19" s="230"/>
      <c r="G19" s="234">
        <v>0</v>
      </c>
      <c r="H19" s="175">
        <v>0</v>
      </c>
      <c r="I19" s="175">
        <v>0</v>
      </c>
      <c r="J19" s="235">
        <f t="shared" ref="J19:J26" si="2">SUM(G19:I19)</f>
        <v>0</v>
      </c>
      <c r="K19" s="239">
        <f t="shared" ref="K19:K26" si="3">+J19*(1+$L$7)</f>
        <v>0</v>
      </c>
      <c r="L19" s="645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42"/>
      <c r="C20" s="224"/>
      <c r="D20" s="224"/>
      <c r="E20" s="224"/>
      <c r="F20" s="230"/>
      <c r="G20" s="234">
        <v>0</v>
      </c>
      <c r="H20" s="175">
        <v>0</v>
      </c>
      <c r="I20" s="175">
        <v>0</v>
      </c>
      <c r="J20" s="235">
        <f t="shared" si="2"/>
        <v>0</v>
      </c>
      <c r="K20" s="239">
        <f t="shared" si="3"/>
        <v>0</v>
      </c>
      <c r="L20" s="645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42"/>
      <c r="C21" s="224"/>
      <c r="D21" s="224"/>
      <c r="E21" s="224"/>
      <c r="F21" s="230"/>
      <c r="G21" s="234">
        <v>0</v>
      </c>
      <c r="H21" s="175">
        <v>0</v>
      </c>
      <c r="I21" s="175">
        <v>0</v>
      </c>
      <c r="J21" s="235">
        <f t="shared" si="2"/>
        <v>0</v>
      </c>
      <c r="K21" s="239">
        <f t="shared" si="3"/>
        <v>0</v>
      </c>
      <c r="L21" s="645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42"/>
      <c r="C22" s="224"/>
      <c r="D22" s="224"/>
      <c r="E22" s="224"/>
      <c r="F22" s="230"/>
      <c r="G22" s="234">
        <v>0</v>
      </c>
      <c r="H22" s="175">
        <v>0</v>
      </c>
      <c r="I22" s="175">
        <v>0</v>
      </c>
      <c r="J22" s="235">
        <f t="shared" si="2"/>
        <v>0</v>
      </c>
      <c r="K22" s="239">
        <f t="shared" si="3"/>
        <v>0</v>
      </c>
      <c r="L22" s="645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42"/>
      <c r="C23" s="224"/>
      <c r="D23" s="224"/>
      <c r="E23" s="224"/>
      <c r="F23" s="230"/>
      <c r="G23" s="234">
        <v>0</v>
      </c>
      <c r="H23" s="175">
        <v>0</v>
      </c>
      <c r="I23" s="175">
        <v>0</v>
      </c>
      <c r="J23" s="235">
        <f t="shared" si="2"/>
        <v>0</v>
      </c>
      <c r="K23" s="239">
        <f t="shared" si="3"/>
        <v>0</v>
      </c>
      <c r="L23" s="645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42"/>
      <c r="C24" s="224"/>
      <c r="D24" s="224"/>
      <c r="E24" s="224"/>
      <c r="F24" s="230"/>
      <c r="G24" s="234">
        <v>0</v>
      </c>
      <c r="H24" s="175">
        <v>0</v>
      </c>
      <c r="I24" s="175">
        <v>0</v>
      </c>
      <c r="J24" s="235">
        <f t="shared" si="2"/>
        <v>0</v>
      </c>
      <c r="K24" s="239">
        <f t="shared" si="3"/>
        <v>0</v>
      </c>
      <c r="L24" s="645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642"/>
      <c r="C25" s="224"/>
      <c r="D25" s="224"/>
      <c r="E25" s="224"/>
      <c r="F25" s="230"/>
      <c r="G25" s="234">
        <v>0</v>
      </c>
      <c r="H25" s="175">
        <v>0</v>
      </c>
      <c r="I25" s="175">
        <v>0</v>
      </c>
      <c r="J25" s="235">
        <f t="shared" si="2"/>
        <v>0</v>
      </c>
      <c r="K25" s="239">
        <f t="shared" si="3"/>
        <v>0</v>
      </c>
      <c r="L25" s="645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642"/>
      <c r="C26" s="224"/>
      <c r="D26" s="224"/>
      <c r="E26" s="224"/>
      <c r="F26" s="230"/>
      <c r="G26" s="234">
        <v>0</v>
      </c>
      <c r="H26" s="175">
        <v>0</v>
      </c>
      <c r="I26" s="175">
        <v>0</v>
      </c>
      <c r="J26" s="235">
        <f t="shared" si="2"/>
        <v>0</v>
      </c>
      <c r="K26" s="239">
        <f t="shared" si="3"/>
        <v>0</v>
      </c>
      <c r="L26" s="645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642"/>
      <c r="C27" s="224"/>
      <c r="D27" s="224"/>
      <c r="E27" s="224"/>
      <c r="F27" s="230"/>
      <c r="G27" s="234">
        <v>0</v>
      </c>
      <c r="H27" s="175">
        <v>0</v>
      </c>
      <c r="I27" s="175">
        <v>0</v>
      </c>
      <c r="J27" s="235">
        <f t="shared" si="0"/>
        <v>0</v>
      </c>
      <c r="K27" s="239">
        <f t="shared" si="1"/>
        <v>0</v>
      </c>
      <c r="L27" s="645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642"/>
      <c r="C28" s="224"/>
      <c r="D28" s="224"/>
      <c r="E28" s="224"/>
      <c r="F28" s="230"/>
      <c r="G28" s="234">
        <v>0</v>
      </c>
      <c r="H28" s="175">
        <v>0</v>
      </c>
      <c r="I28" s="175">
        <v>0</v>
      </c>
      <c r="J28" s="235">
        <f t="shared" si="0"/>
        <v>0</v>
      </c>
      <c r="K28" s="239">
        <f t="shared" si="1"/>
        <v>0</v>
      </c>
      <c r="L28" s="645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642"/>
      <c r="C29" s="224"/>
      <c r="D29" s="224"/>
      <c r="E29" s="224"/>
      <c r="F29" s="230"/>
      <c r="G29" s="234">
        <v>0</v>
      </c>
      <c r="H29" s="175">
        <v>0</v>
      </c>
      <c r="I29" s="175">
        <v>0</v>
      </c>
      <c r="J29" s="235">
        <f t="shared" si="0"/>
        <v>0</v>
      </c>
      <c r="K29" s="239">
        <f t="shared" si="1"/>
        <v>0</v>
      </c>
      <c r="L29" s="645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642"/>
      <c r="C30" s="224"/>
      <c r="D30" s="224"/>
      <c r="E30" s="224"/>
      <c r="F30" s="230"/>
      <c r="G30" s="234">
        <v>0</v>
      </c>
      <c r="H30" s="175">
        <v>0</v>
      </c>
      <c r="I30" s="175">
        <v>0</v>
      </c>
      <c r="J30" s="235">
        <f t="shared" si="0"/>
        <v>0</v>
      </c>
      <c r="K30" s="239">
        <f t="shared" si="1"/>
        <v>0</v>
      </c>
      <c r="L30" s="645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643"/>
      <c r="C31" s="227"/>
      <c r="D31" s="227"/>
      <c r="E31" s="227"/>
      <c r="F31" s="231"/>
      <c r="G31" s="236">
        <v>0</v>
      </c>
      <c r="H31" s="228">
        <v>0</v>
      </c>
      <c r="I31" s="228">
        <v>0</v>
      </c>
      <c r="J31" s="237">
        <f t="shared" si="0"/>
        <v>0</v>
      </c>
      <c r="K31" s="240">
        <f t="shared" si="1"/>
        <v>0</v>
      </c>
      <c r="L31" s="646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41" t="s">
        <v>96</v>
      </c>
      <c r="L32" s="242">
        <f>SUM(L11:L31)</f>
        <v>1276542.2779999999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17"/>
  <sheetViews>
    <sheetView showGridLines="0" zoomScaleNormal="100" workbookViewId="0">
      <selection activeCell="E32" sqref="E32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233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225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53" t="str">
        <f>+'B) Reajuste Tarifas y Ocupación'!F5</f>
        <v>(DEPTO./DELEG.)</v>
      </c>
      <c r="E4" s="468"/>
      <c r="F4" s="654"/>
      <c r="G4" s="261"/>
      <c r="H4" s="261"/>
      <c r="I4" s="261"/>
      <c r="J4" s="261"/>
      <c r="K4" s="261"/>
      <c r="L4" s="261"/>
      <c r="N4" s="261"/>
      <c r="P4" s="261"/>
    </row>
    <row r="5" spans="1:19" x14ac:dyDescent="0.2">
      <c r="A5" s="9"/>
      <c r="B5" s="20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P5" s="261"/>
    </row>
    <row r="6" spans="1:19" x14ac:dyDescent="0.2">
      <c r="A6" s="9"/>
      <c r="B6" s="20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P6" s="261"/>
    </row>
    <row r="7" spans="1:19" ht="12.75" customHeight="1" x14ac:dyDescent="0.2">
      <c r="A7" s="666" t="s">
        <v>134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8"/>
      <c r="P7" s="69"/>
    </row>
    <row r="8" spans="1:19" x14ac:dyDescent="0.2">
      <c r="A8" s="669"/>
      <c r="B8" s="670"/>
      <c r="C8" s="670"/>
      <c r="D8" s="670"/>
      <c r="E8" s="670"/>
      <c r="F8" s="670"/>
      <c r="G8" s="670"/>
      <c r="H8" s="670"/>
      <c r="I8" s="670"/>
      <c r="J8" s="670"/>
      <c r="K8" s="670"/>
      <c r="L8" s="670"/>
      <c r="M8" s="670"/>
      <c r="N8" s="670"/>
      <c r="O8" s="671"/>
      <c r="P8" s="69"/>
    </row>
    <row r="9" spans="1:19" x14ac:dyDescent="0.2">
      <c r="A9" s="672"/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3"/>
      <c r="O9" s="674"/>
      <c r="P9" s="69"/>
    </row>
    <row r="10" spans="1:19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26" t="s">
        <v>184</v>
      </c>
      <c r="B12" s="626"/>
      <c r="C12" s="626"/>
      <c r="D12" s="626"/>
      <c r="E12" s="262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P13" s="261"/>
    </row>
    <row r="14" spans="1:19" ht="20.25" customHeight="1" x14ac:dyDescent="0.2">
      <c r="A14" s="657" t="s">
        <v>141</v>
      </c>
      <c r="B14" s="659" t="s">
        <v>5</v>
      </c>
      <c r="C14" s="475" t="s">
        <v>152</v>
      </c>
      <c r="D14" s="476"/>
      <c r="E14" s="476"/>
      <c r="F14" s="476"/>
      <c r="G14" s="477"/>
      <c r="H14" s="663" t="s">
        <v>165</v>
      </c>
      <c r="I14" s="664"/>
      <c r="J14" s="664"/>
      <c r="K14" s="664"/>
      <c r="L14" s="665"/>
      <c r="M14" s="661" t="s">
        <v>112</v>
      </c>
      <c r="N14" s="662"/>
      <c r="O14" s="655" t="s">
        <v>113</v>
      </c>
      <c r="P14" s="656"/>
      <c r="Q14" s="651" t="s">
        <v>135</v>
      </c>
    </row>
    <row r="15" spans="1:19" ht="70.5" customHeight="1" thickBot="1" x14ac:dyDescent="0.25">
      <c r="A15" s="658"/>
      <c r="B15" s="660"/>
      <c r="C15" s="387" t="s">
        <v>88</v>
      </c>
      <c r="D15" s="388" t="s">
        <v>150</v>
      </c>
      <c r="E15" s="388" t="s">
        <v>151</v>
      </c>
      <c r="F15" s="388" t="s">
        <v>89</v>
      </c>
      <c r="G15" s="389" t="s">
        <v>90</v>
      </c>
      <c r="H15" s="390" t="s">
        <v>88</v>
      </c>
      <c r="I15" s="391" t="s">
        <v>150</v>
      </c>
      <c r="J15" s="391" t="s">
        <v>151</v>
      </c>
      <c r="K15" s="391" t="s">
        <v>89</v>
      </c>
      <c r="L15" s="392" t="s">
        <v>90</v>
      </c>
      <c r="M15" s="393" t="s">
        <v>72</v>
      </c>
      <c r="N15" s="223" t="s">
        <v>86</v>
      </c>
      <c r="O15" s="394" t="s">
        <v>72</v>
      </c>
      <c r="P15" s="223" t="s">
        <v>86</v>
      </c>
      <c r="Q15" s="652"/>
    </row>
    <row r="16" spans="1:19" ht="12.75" customHeight="1" x14ac:dyDescent="0.2">
      <c r="A16" s="649" t="str">
        <f>'B) Reajuste Tarifas y Ocupación'!A12</f>
        <v>Jardín Infantil Pequeños Colonos</v>
      </c>
      <c r="B16" s="446" t="str">
        <f>+'B) Reajuste Tarifas y Ocupación'!B12</f>
        <v>Media jornada</v>
      </c>
      <c r="C16" s="437">
        <f>+'B) Reajuste Tarifas y Ocupación'!M12</f>
        <v>64000</v>
      </c>
      <c r="D16" s="372">
        <f>+'B) Reajuste Tarifas y Ocupación'!N12</f>
        <v>72900</v>
      </c>
      <c r="E16" s="372">
        <f>+'B) Reajuste Tarifas y Ocupación'!O12</f>
        <v>76700</v>
      </c>
      <c r="F16" s="372">
        <f>+'B) Reajuste Tarifas y Ocupación'!P12</f>
        <v>122700</v>
      </c>
      <c r="G16" s="373">
        <f>+'B) Reajuste Tarifas y Ocupación'!Q12</f>
        <v>148900</v>
      </c>
      <c r="H16" s="447">
        <f t="shared" ref="H16:K17" si="0">IFERROR(C16/$Q16,0)</f>
        <v>0.51200000000000001</v>
      </c>
      <c r="I16" s="168">
        <f t="shared" si="0"/>
        <v>0.58320000000000005</v>
      </c>
      <c r="J16" s="168">
        <f t="shared" si="0"/>
        <v>0.61360000000000003</v>
      </c>
      <c r="K16" s="168">
        <f t="shared" si="0"/>
        <v>0.98160000000000003</v>
      </c>
      <c r="L16" s="169">
        <f t="shared" ref="L16" si="1">IFERROR(G16/$Q16,0)</f>
        <v>1.1912</v>
      </c>
      <c r="M16" s="448" t="s">
        <v>132</v>
      </c>
      <c r="N16" s="243">
        <v>120000</v>
      </c>
      <c r="O16" s="448" t="s">
        <v>133</v>
      </c>
      <c r="P16" s="243">
        <v>130000</v>
      </c>
      <c r="Q16" s="395">
        <f>AVERAGE(N16,P16)</f>
        <v>125000</v>
      </c>
      <c r="R16" s="21"/>
      <c r="S16" s="22"/>
    </row>
    <row r="17" spans="1:19" ht="12.75" customHeight="1" thickBot="1" x14ac:dyDescent="0.25">
      <c r="A17" s="650"/>
      <c r="B17" s="449" t="str">
        <f>+'B) Reajuste Tarifas y Ocupación'!B13</f>
        <v>Doble Jornada</v>
      </c>
      <c r="C17" s="374">
        <f>+'B) Reajuste Tarifas y Ocupación'!M13</f>
        <v>84000</v>
      </c>
      <c r="D17" s="375">
        <f>+'B) Reajuste Tarifas y Ocupación'!N13</f>
        <v>95800</v>
      </c>
      <c r="E17" s="375">
        <f>+'B) Reajuste Tarifas y Ocupación'!O13</f>
        <v>100800</v>
      </c>
      <c r="F17" s="375">
        <f>+'B) Reajuste Tarifas y Ocupación'!P13</f>
        <v>151200</v>
      </c>
      <c r="G17" s="376">
        <f>+'B) Reajuste Tarifas y Ocupación'!Q13</f>
        <v>181500</v>
      </c>
      <c r="H17" s="246">
        <f t="shared" si="0"/>
        <v>0.67199462404300769</v>
      </c>
      <c r="I17" s="247">
        <f t="shared" si="0"/>
        <v>0.76639386884904925</v>
      </c>
      <c r="J17" s="247">
        <f t="shared" si="0"/>
        <v>0.80639354885160919</v>
      </c>
      <c r="K17" s="247">
        <f t="shared" si="0"/>
        <v>1.2095903232774137</v>
      </c>
      <c r="L17" s="248">
        <f t="shared" ref="L17" si="2">IFERROR(G17/$Q17,0)</f>
        <v>1.4519883840929273</v>
      </c>
      <c r="M17" s="244" t="s">
        <v>132</v>
      </c>
      <c r="N17" s="245">
        <v>120001</v>
      </c>
      <c r="O17" s="244" t="s">
        <v>133</v>
      </c>
      <c r="P17" s="245">
        <v>130001</v>
      </c>
      <c r="Q17" s="396">
        <f>AVERAGE(N17,P17)</f>
        <v>125001</v>
      </c>
      <c r="R17" s="21"/>
      <c r="S17" s="22"/>
    </row>
  </sheetData>
  <sheetProtection password="9C6E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2019-08-07T19:59:59Z</dcterms:modified>
</cp:coreProperties>
</file>