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Z:\300 PUBLICO ASISTENCIA\LORETO\TARIFAS 2021\PLANILLAS PARA PUBLICAR\"/>
    </mc:Choice>
  </mc:AlternateContent>
  <xr:revisionPtr revIDLastSave="0" documentId="8_{606CE1FA-47F1-4226-8975-A0562E28CCF8}" xr6:coauthVersionLast="45" xr6:coauthVersionMax="45" xr10:uidLastSave="{00000000-0000-0000-0000-000000000000}"/>
  <workbookProtection workbookPassword="9C6E" lockStructure="1"/>
  <bookViews>
    <workbookView xWindow="-120" yWindow="-120" windowWidth="29040" windowHeight="15840" tabRatio="929" activeTab="3" xr2:uid="{00000000-000D-0000-FFFF-FFFF00000000}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 concurrentCalc="0"/>
</workbook>
</file>

<file path=xl/calcChain.xml><?xml version="1.0" encoding="utf-8"?>
<calcChain xmlns="http://schemas.openxmlformats.org/spreadsheetml/2006/main">
  <c r="C18" i="1" l="1"/>
  <c r="C19" i="1"/>
  <c r="Q19" i="1"/>
  <c r="G19" i="1"/>
  <c r="L19" i="1"/>
  <c r="F19" i="1"/>
  <c r="K19" i="1"/>
  <c r="E19" i="1"/>
  <c r="J19" i="1"/>
  <c r="D19" i="1"/>
  <c r="I19" i="1"/>
  <c r="H19" i="1"/>
  <c r="B19" i="1"/>
  <c r="Q18" i="1"/>
  <c r="G18" i="1"/>
  <c r="L18" i="1"/>
  <c r="F18" i="1"/>
  <c r="K18" i="1"/>
  <c r="E18" i="1"/>
  <c r="J18" i="1"/>
  <c r="D18" i="1"/>
  <c r="I18" i="1"/>
  <c r="H18" i="1"/>
  <c r="B18" i="1"/>
  <c r="A18" i="1"/>
  <c r="Q15" i="7"/>
  <c r="P15" i="7"/>
  <c r="O15" i="7"/>
  <c r="N15" i="7"/>
  <c r="Q14" i="7"/>
  <c r="P14" i="7"/>
  <c r="O14" i="7"/>
  <c r="N14" i="7"/>
  <c r="P31" i="2"/>
  <c r="L59" i="12"/>
  <c r="Q19" i="7"/>
  <c r="F16" i="5"/>
  <c r="D16" i="5"/>
  <c r="H15" i="5"/>
  <c r="H16" i="5"/>
  <c r="I14" i="5"/>
  <c r="J14" i="5"/>
  <c r="K14" i="5"/>
  <c r="L14" i="5"/>
  <c r="C15" i="5"/>
  <c r="C16" i="5"/>
  <c r="E16" i="5"/>
  <c r="G16" i="5"/>
  <c r="D14" i="5"/>
  <c r="E14" i="5"/>
  <c r="F14" i="5"/>
  <c r="G14" i="5"/>
  <c r="R11" i="5"/>
  <c r="M11" i="5"/>
  <c r="H11" i="5"/>
  <c r="O62" i="13"/>
  <c r="N122" i="3"/>
  <c r="O122" i="3"/>
  <c r="P122" i="3"/>
  <c r="N123" i="3"/>
  <c r="O123" i="3"/>
  <c r="P123" i="3"/>
  <c r="N124" i="3"/>
  <c r="O124" i="3"/>
  <c r="D265" i="3"/>
  <c r="H265" i="3"/>
  <c r="P124" i="3"/>
  <c r="N125" i="3"/>
  <c r="O125" i="3"/>
  <c r="P125" i="3"/>
  <c r="N126" i="3"/>
  <c r="O126" i="3"/>
  <c r="P126" i="3"/>
  <c r="N127" i="3"/>
  <c r="O127" i="3"/>
  <c r="P127" i="3"/>
  <c r="N114" i="3"/>
  <c r="O114" i="3"/>
  <c r="D254" i="3"/>
  <c r="H254" i="3"/>
  <c r="P114" i="3"/>
  <c r="N115" i="3"/>
  <c r="D189" i="3"/>
  <c r="O115" i="3"/>
  <c r="P115" i="3"/>
  <c r="N116" i="3"/>
  <c r="O116" i="3"/>
  <c r="D256" i="3"/>
  <c r="H256" i="3"/>
  <c r="P116" i="3"/>
  <c r="N117" i="3"/>
  <c r="O117" i="3"/>
  <c r="P117" i="3"/>
  <c r="N118" i="3"/>
  <c r="O118" i="3"/>
  <c r="P118" i="3"/>
  <c r="N119" i="3"/>
  <c r="D194" i="3"/>
  <c r="O119" i="3"/>
  <c r="P119" i="3"/>
  <c r="N105" i="3"/>
  <c r="O105" i="3"/>
  <c r="P105" i="3"/>
  <c r="N106" i="3"/>
  <c r="D180" i="3"/>
  <c r="O106" i="3"/>
  <c r="D246" i="3"/>
  <c r="H246" i="3"/>
  <c r="P106" i="3"/>
  <c r="N107" i="3"/>
  <c r="O107" i="3"/>
  <c r="D247" i="3"/>
  <c r="H247" i="3"/>
  <c r="P107" i="3"/>
  <c r="N108" i="3"/>
  <c r="O108" i="3"/>
  <c r="P108" i="3"/>
  <c r="D116" i="3"/>
  <c r="N109" i="3"/>
  <c r="O109" i="3"/>
  <c r="P109" i="3"/>
  <c r="N110" i="3"/>
  <c r="D184" i="3"/>
  <c r="O110" i="3"/>
  <c r="D250" i="3"/>
  <c r="H250" i="3"/>
  <c r="P110" i="3"/>
  <c r="N111" i="3"/>
  <c r="O111" i="3"/>
  <c r="D251" i="3"/>
  <c r="H251" i="3"/>
  <c r="P111" i="3"/>
  <c r="O102" i="3"/>
  <c r="D242" i="3"/>
  <c r="D241" i="3"/>
  <c r="N81" i="3"/>
  <c r="D153" i="3"/>
  <c r="H153" i="3"/>
  <c r="N82" i="3"/>
  <c r="D154" i="3"/>
  <c r="H154" i="3"/>
  <c r="N83" i="3"/>
  <c r="N84" i="3"/>
  <c r="N85" i="3"/>
  <c r="D157" i="3"/>
  <c r="H157" i="3"/>
  <c r="N86" i="3"/>
  <c r="N87" i="3"/>
  <c r="N88" i="3"/>
  <c r="N89" i="3"/>
  <c r="N90" i="3"/>
  <c r="D162" i="3"/>
  <c r="H162" i="3"/>
  <c r="N91" i="3"/>
  <c r="N92" i="3"/>
  <c r="N93" i="3"/>
  <c r="N94" i="3"/>
  <c r="D166" i="3"/>
  <c r="H166" i="3"/>
  <c r="N95" i="3"/>
  <c r="N96" i="3"/>
  <c r="O81" i="3"/>
  <c r="O82" i="3"/>
  <c r="O83" i="3"/>
  <c r="O84" i="3"/>
  <c r="D222" i="3"/>
  <c r="H222" i="3"/>
  <c r="O85" i="3"/>
  <c r="O86" i="3"/>
  <c r="O87" i="3"/>
  <c r="O88" i="3"/>
  <c r="O89" i="3"/>
  <c r="O90" i="3"/>
  <c r="O91" i="3"/>
  <c r="O92" i="3"/>
  <c r="O93" i="3"/>
  <c r="O94" i="3"/>
  <c r="O95" i="3"/>
  <c r="O96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D263" i="3"/>
  <c r="D264" i="3"/>
  <c r="D266" i="3"/>
  <c r="D267" i="3"/>
  <c r="D268" i="3"/>
  <c r="O121" i="3"/>
  <c r="D262" i="3"/>
  <c r="D259" i="3"/>
  <c r="H259" i="3"/>
  <c r="D260" i="3"/>
  <c r="D258" i="3"/>
  <c r="D255" i="3"/>
  <c r="H255" i="3"/>
  <c r="D253" i="3"/>
  <c r="D245" i="3"/>
  <c r="D248" i="3"/>
  <c r="H248" i="3"/>
  <c r="D249" i="3"/>
  <c r="D244" i="3"/>
  <c r="D240" i="3"/>
  <c r="D239" i="3"/>
  <c r="D219" i="3"/>
  <c r="D220" i="3"/>
  <c r="H220" i="3"/>
  <c r="D221" i="3"/>
  <c r="H221" i="3"/>
  <c r="D223" i="3"/>
  <c r="D225" i="3"/>
  <c r="D226" i="3"/>
  <c r="H226" i="3"/>
  <c r="D227" i="3"/>
  <c r="D228" i="3"/>
  <c r="D229" i="3"/>
  <c r="H229" i="3"/>
  <c r="D230" i="3"/>
  <c r="H230" i="3"/>
  <c r="D231" i="3"/>
  <c r="D232" i="3"/>
  <c r="H232" i="3"/>
  <c r="D233" i="3"/>
  <c r="H233" i="3"/>
  <c r="D234" i="3"/>
  <c r="H234" i="3"/>
  <c r="O80" i="3"/>
  <c r="D218" i="3"/>
  <c r="D210" i="3"/>
  <c r="D209" i="3"/>
  <c r="G270" i="3"/>
  <c r="H270" i="3"/>
  <c r="H269" i="3"/>
  <c r="G269" i="3"/>
  <c r="D269" i="3"/>
  <c r="G268" i="3"/>
  <c r="H267" i="3"/>
  <c r="G267" i="3"/>
  <c r="G266" i="3"/>
  <c r="H266" i="3"/>
  <c r="G265" i="3"/>
  <c r="G264" i="3"/>
  <c r="H264" i="3"/>
  <c r="H263" i="3"/>
  <c r="G263" i="3"/>
  <c r="G262" i="3"/>
  <c r="G261" i="3"/>
  <c r="G260" i="3"/>
  <c r="H260" i="3"/>
  <c r="G259" i="3"/>
  <c r="G258" i="3"/>
  <c r="H258" i="3"/>
  <c r="G257" i="3"/>
  <c r="H257" i="3"/>
  <c r="G256" i="3"/>
  <c r="G255" i="3"/>
  <c r="G254" i="3"/>
  <c r="G253" i="3"/>
  <c r="H253" i="3"/>
  <c r="G251" i="3"/>
  <c r="G250" i="3"/>
  <c r="G249" i="3"/>
  <c r="H249" i="3"/>
  <c r="G248" i="3"/>
  <c r="G247" i="3"/>
  <c r="G246" i="3"/>
  <c r="G245" i="3"/>
  <c r="H244" i="3"/>
  <c r="G244" i="3"/>
  <c r="G243" i="3"/>
  <c r="G242" i="3"/>
  <c r="G241" i="3"/>
  <c r="H240" i="3"/>
  <c r="G240" i="3"/>
  <c r="G239" i="3"/>
  <c r="H239" i="3"/>
  <c r="H238" i="3"/>
  <c r="G238" i="3"/>
  <c r="H237" i="3"/>
  <c r="G237" i="3"/>
  <c r="G236" i="3"/>
  <c r="D236" i="3"/>
  <c r="G234" i="3"/>
  <c r="G233" i="3"/>
  <c r="G232" i="3"/>
  <c r="G231" i="3"/>
  <c r="H231" i="3"/>
  <c r="G230" i="3"/>
  <c r="G229" i="3"/>
  <c r="G228" i="3"/>
  <c r="H228" i="3"/>
  <c r="G227" i="3"/>
  <c r="H227" i="3"/>
  <c r="G226" i="3"/>
  <c r="G225" i="3"/>
  <c r="H225" i="3"/>
  <c r="G224" i="3"/>
  <c r="G223" i="3"/>
  <c r="G222" i="3"/>
  <c r="G221" i="3"/>
  <c r="G220" i="3"/>
  <c r="G219" i="3"/>
  <c r="H219" i="3"/>
  <c r="G218" i="3"/>
  <c r="G217" i="3"/>
  <c r="H217" i="3"/>
  <c r="G216" i="3"/>
  <c r="H216" i="3"/>
  <c r="G215" i="3"/>
  <c r="H215" i="3"/>
  <c r="G214" i="3"/>
  <c r="H213" i="3"/>
  <c r="G213" i="3"/>
  <c r="H212" i="3"/>
  <c r="G212" i="3"/>
  <c r="H211" i="3"/>
  <c r="G211" i="3"/>
  <c r="G210" i="3"/>
  <c r="G209" i="3"/>
  <c r="G208" i="3"/>
  <c r="G191" i="3"/>
  <c r="H191" i="3"/>
  <c r="D197" i="3"/>
  <c r="D198" i="3"/>
  <c r="D199" i="3"/>
  <c r="D200" i="3"/>
  <c r="H200" i="3"/>
  <c r="D201" i="3"/>
  <c r="D202" i="3"/>
  <c r="N121" i="3"/>
  <c r="D196" i="3"/>
  <c r="D193" i="3"/>
  <c r="H193" i="3"/>
  <c r="D192" i="3"/>
  <c r="H192" i="3"/>
  <c r="D188" i="3"/>
  <c r="D190" i="3"/>
  <c r="D187" i="3"/>
  <c r="D179" i="3"/>
  <c r="D181" i="3"/>
  <c r="H181" i="3"/>
  <c r="D182" i="3"/>
  <c r="H182" i="3"/>
  <c r="D183" i="3"/>
  <c r="D185" i="3"/>
  <c r="D178" i="3"/>
  <c r="D170" i="3"/>
  <c r="G186" i="3"/>
  <c r="G204" i="3"/>
  <c r="G203" i="3"/>
  <c r="G169" i="3"/>
  <c r="N102" i="3"/>
  <c r="D176" i="3"/>
  <c r="D174" i="3"/>
  <c r="D173" i="3"/>
  <c r="D155" i="3"/>
  <c r="H155" i="3"/>
  <c r="D156" i="3"/>
  <c r="D159" i="3"/>
  <c r="D160" i="3"/>
  <c r="H160" i="3"/>
  <c r="D161" i="3"/>
  <c r="D163" i="3"/>
  <c r="H163" i="3"/>
  <c r="D164" i="3"/>
  <c r="H164" i="3"/>
  <c r="D165" i="3"/>
  <c r="D167" i="3"/>
  <c r="D168" i="3"/>
  <c r="H168" i="3"/>
  <c r="N80" i="3"/>
  <c r="D152" i="3"/>
  <c r="H204" i="3"/>
  <c r="H203" i="3"/>
  <c r="D203" i="3"/>
  <c r="G202" i="3"/>
  <c r="H202" i="3"/>
  <c r="G201" i="3"/>
  <c r="H201" i="3"/>
  <c r="G200" i="3"/>
  <c r="G199" i="3"/>
  <c r="H199" i="3"/>
  <c r="G198" i="3"/>
  <c r="G197" i="3"/>
  <c r="H197" i="3"/>
  <c r="G196" i="3"/>
  <c r="G195" i="3"/>
  <c r="H196" i="3"/>
  <c r="G194" i="3"/>
  <c r="G193" i="3"/>
  <c r="G192" i="3"/>
  <c r="G190" i="3"/>
  <c r="H190" i="3"/>
  <c r="G189" i="3"/>
  <c r="H188" i="3"/>
  <c r="G188" i="3"/>
  <c r="G187" i="3"/>
  <c r="H187" i="3"/>
  <c r="H185" i="3"/>
  <c r="G185" i="3"/>
  <c r="G184" i="3"/>
  <c r="G183" i="3"/>
  <c r="H183" i="3"/>
  <c r="G182" i="3"/>
  <c r="G181" i="3"/>
  <c r="G180" i="3"/>
  <c r="G179" i="3"/>
  <c r="H179" i="3"/>
  <c r="G178" i="3"/>
  <c r="G177" i="3"/>
  <c r="H178" i="3"/>
  <c r="G176" i="3"/>
  <c r="H176" i="3"/>
  <c r="H175" i="3"/>
  <c r="D175" i="3"/>
  <c r="G174" i="3"/>
  <c r="H174" i="3"/>
  <c r="H173" i="3"/>
  <c r="G173" i="3"/>
  <c r="G172" i="3"/>
  <c r="H172" i="3"/>
  <c r="G171" i="3"/>
  <c r="H171" i="3"/>
  <c r="G170" i="3"/>
  <c r="G168" i="3"/>
  <c r="G167" i="3"/>
  <c r="H167" i="3"/>
  <c r="G166" i="3"/>
  <c r="G165" i="3"/>
  <c r="G164" i="3"/>
  <c r="G163" i="3"/>
  <c r="G162" i="3"/>
  <c r="G161" i="3"/>
  <c r="H161" i="3"/>
  <c r="G160" i="3"/>
  <c r="G159" i="3"/>
  <c r="H159" i="3"/>
  <c r="G158" i="3"/>
  <c r="G157" i="3"/>
  <c r="G156" i="3"/>
  <c r="G155" i="3"/>
  <c r="G154" i="3"/>
  <c r="G153" i="3"/>
  <c r="H152" i="3"/>
  <c r="G152" i="3"/>
  <c r="G151" i="3"/>
  <c r="H151" i="3"/>
  <c r="G150" i="3"/>
  <c r="H150" i="3"/>
  <c r="G149" i="3"/>
  <c r="G148" i="3"/>
  <c r="H147" i="3"/>
  <c r="G147" i="3"/>
  <c r="H146" i="3"/>
  <c r="G146" i="3"/>
  <c r="H145" i="3"/>
  <c r="G145" i="3"/>
  <c r="G144" i="3"/>
  <c r="G143" i="3"/>
  <c r="G142" i="3"/>
  <c r="D131" i="3"/>
  <c r="D132" i="3"/>
  <c r="D133" i="3"/>
  <c r="D134" i="3"/>
  <c r="D135" i="3"/>
  <c r="D136" i="3"/>
  <c r="D127" i="3"/>
  <c r="D128" i="3"/>
  <c r="D122" i="3"/>
  <c r="D123" i="3"/>
  <c r="D124" i="3"/>
  <c r="D113" i="3"/>
  <c r="D114" i="3"/>
  <c r="D115" i="3"/>
  <c r="D117" i="3"/>
  <c r="D118" i="3"/>
  <c r="D119" i="3"/>
  <c r="D112" i="3"/>
  <c r="P102" i="3"/>
  <c r="D110" i="3"/>
  <c r="D108" i="3"/>
  <c r="D107" i="3"/>
  <c r="D87" i="3"/>
  <c r="D88" i="3"/>
  <c r="D89" i="3"/>
  <c r="D90" i="3"/>
  <c r="D91" i="3"/>
  <c r="D93" i="3"/>
  <c r="D94" i="3"/>
  <c r="D95" i="3"/>
  <c r="D96" i="3"/>
  <c r="D97" i="3"/>
  <c r="D98" i="3"/>
  <c r="D99" i="3"/>
  <c r="D100" i="3"/>
  <c r="D101" i="3"/>
  <c r="D102" i="3"/>
  <c r="P80" i="3"/>
  <c r="D86" i="3"/>
  <c r="D104" i="3"/>
  <c r="D78" i="3"/>
  <c r="D14" i="3"/>
  <c r="H14" i="3"/>
  <c r="H15" i="3"/>
  <c r="G17" i="3"/>
  <c r="H17" i="3"/>
  <c r="H13" i="3"/>
  <c r="G74" i="3"/>
  <c r="G73" i="3"/>
  <c r="D73" i="3"/>
  <c r="H72" i="3"/>
  <c r="G72" i="3"/>
  <c r="G71" i="3"/>
  <c r="H71" i="3"/>
  <c r="H70" i="3"/>
  <c r="G70" i="3"/>
  <c r="G69" i="3"/>
  <c r="H69" i="3"/>
  <c r="H68" i="3"/>
  <c r="G68" i="3"/>
  <c r="G67" i="3"/>
  <c r="H67" i="3"/>
  <c r="H66" i="3"/>
  <c r="H65" i="3"/>
  <c r="G66" i="3"/>
  <c r="G65" i="3"/>
  <c r="D65" i="3"/>
  <c r="H64" i="3"/>
  <c r="G64" i="3"/>
  <c r="G63" i="3"/>
  <c r="H63" i="3"/>
  <c r="H62" i="3"/>
  <c r="G62" i="3"/>
  <c r="G61" i="3"/>
  <c r="H61" i="3"/>
  <c r="H60" i="3"/>
  <c r="G60" i="3"/>
  <c r="G59" i="3"/>
  <c r="H59" i="3"/>
  <c r="H58" i="3"/>
  <c r="G58" i="3"/>
  <c r="G57" i="3"/>
  <c r="G56" i="3"/>
  <c r="D56" i="3"/>
  <c r="H55" i="3"/>
  <c r="G55" i="3"/>
  <c r="G54" i="3"/>
  <c r="H54" i="3"/>
  <c r="H53" i="3"/>
  <c r="G53" i="3"/>
  <c r="G52" i="3"/>
  <c r="H52" i="3"/>
  <c r="H51" i="3"/>
  <c r="G51" i="3"/>
  <c r="G50" i="3"/>
  <c r="H50" i="3"/>
  <c r="H49" i="3"/>
  <c r="G49" i="3"/>
  <c r="G48" i="3"/>
  <c r="H48" i="3"/>
  <c r="G47" i="3"/>
  <c r="D47" i="3"/>
  <c r="G46" i="3"/>
  <c r="G45" i="3"/>
  <c r="G39" i="3"/>
  <c r="D45" i="3"/>
  <c r="H44" i="3"/>
  <c r="G44" i="3"/>
  <c r="G43" i="3"/>
  <c r="H43" i="3"/>
  <c r="H42" i="3"/>
  <c r="G42" i="3"/>
  <c r="G41" i="3"/>
  <c r="H41" i="3"/>
  <c r="G40" i="3"/>
  <c r="D40" i="3"/>
  <c r="D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  <c r="G27" i="3"/>
  <c r="H2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H19" i="3"/>
  <c r="H18" i="3"/>
  <c r="D18" i="3"/>
  <c r="G16" i="3"/>
  <c r="H16" i="3"/>
  <c r="G15" i="3"/>
  <c r="G14" i="3"/>
  <c r="G13" i="3"/>
  <c r="H198" i="3"/>
  <c r="H268" i="3"/>
  <c r="H262" i="3"/>
  <c r="H261" i="3"/>
  <c r="H189" i="3"/>
  <c r="D186" i="3"/>
  <c r="H194" i="3"/>
  <c r="H186" i="3"/>
  <c r="D177" i="3"/>
  <c r="H180" i="3"/>
  <c r="H177" i="3"/>
  <c r="H184" i="3"/>
  <c r="H245" i="3"/>
  <c r="H243" i="3"/>
  <c r="H165" i="3"/>
  <c r="H223" i="3"/>
  <c r="D261" i="3"/>
  <c r="D243" i="3"/>
  <c r="H236" i="3"/>
  <c r="H252" i="3"/>
  <c r="H210" i="3"/>
  <c r="H209" i="3"/>
  <c r="H242" i="3"/>
  <c r="H241" i="3"/>
  <c r="D252" i="3"/>
  <c r="G252" i="3"/>
  <c r="G235" i="3"/>
  <c r="G271" i="3"/>
  <c r="H218" i="3"/>
  <c r="H170" i="3"/>
  <c r="H156" i="3"/>
  <c r="H195" i="3"/>
  <c r="H149" i="3"/>
  <c r="G175" i="3"/>
  <c r="G205" i="3"/>
  <c r="D195" i="3"/>
  <c r="D169" i="3"/>
  <c r="H12" i="3"/>
  <c r="H47" i="3"/>
  <c r="J74" i="3"/>
  <c r="H40" i="3"/>
  <c r="D13" i="3"/>
  <c r="D12" i="3"/>
  <c r="D75" i="3"/>
  <c r="G18" i="3"/>
  <c r="G12" i="3"/>
  <c r="G75" i="3"/>
  <c r="H46" i="3"/>
  <c r="H45" i="3"/>
  <c r="H57" i="3"/>
  <c r="H56" i="3"/>
  <c r="H74" i="3"/>
  <c r="H73" i="3"/>
  <c r="D235" i="3"/>
  <c r="H235" i="3"/>
  <c r="H169" i="3"/>
  <c r="H39" i="3"/>
  <c r="H75" i="3"/>
  <c r="J75" i="3"/>
  <c r="N12" i="7"/>
  <c r="P34" i="2"/>
  <c r="P35" i="2"/>
  <c r="D10" i="2"/>
  <c r="D29" i="2"/>
  <c r="I30" i="2"/>
  <c r="D30" i="2"/>
  <c r="D31" i="2"/>
  <c r="E29" i="2"/>
  <c r="J30" i="2"/>
  <c r="E30" i="2"/>
  <c r="E31" i="2"/>
  <c r="F29" i="2"/>
  <c r="K30" i="2"/>
  <c r="F30" i="2"/>
  <c r="F31" i="2"/>
  <c r="G29" i="2"/>
  <c r="L30" i="2"/>
  <c r="G30" i="2"/>
  <c r="G31" i="2"/>
  <c r="H29" i="2"/>
  <c r="M30" i="2"/>
  <c r="H30" i="2"/>
  <c r="H31" i="2"/>
  <c r="N31" i="2"/>
  <c r="D32" i="2"/>
  <c r="I33" i="2"/>
  <c r="D33" i="2"/>
  <c r="D34" i="2"/>
  <c r="E32" i="2"/>
  <c r="J33" i="2"/>
  <c r="E33" i="2"/>
  <c r="E34" i="2"/>
  <c r="F32" i="2"/>
  <c r="K33" i="2"/>
  <c r="F33" i="2"/>
  <c r="F34" i="2"/>
  <c r="G32" i="2"/>
  <c r="L33" i="2"/>
  <c r="G33" i="2"/>
  <c r="G34" i="2"/>
  <c r="H32" i="2"/>
  <c r="M33" i="2"/>
  <c r="H33" i="2"/>
  <c r="H34" i="2"/>
  <c r="N34" i="2"/>
  <c r="N35" i="2"/>
  <c r="B10" i="2"/>
  <c r="P46" i="2"/>
  <c r="P41" i="2"/>
  <c r="P38" i="2"/>
  <c r="P24" i="2"/>
  <c r="P45" i="2"/>
  <c r="J37" i="2"/>
  <c r="K37" i="2"/>
  <c r="L37" i="2"/>
  <c r="M37" i="2"/>
  <c r="I37" i="2"/>
  <c r="H30" i="7"/>
  <c r="E12" i="5"/>
  <c r="F12" i="5"/>
  <c r="A12" i="5"/>
  <c r="B12" i="5"/>
  <c r="C12" i="5"/>
  <c r="G12" i="5"/>
  <c r="B13" i="5"/>
  <c r="C13" i="5"/>
  <c r="D13" i="5"/>
  <c r="J26" i="12"/>
  <c r="K26" i="12"/>
  <c r="J25" i="12"/>
  <c r="K25" i="12"/>
  <c r="J24" i="12"/>
  <c r="K24" i="12"/>
  <c r="J23" i="12"/>
  <c r="K23" i="12"/>
  <c r="J22" i="12"/>
  <c r="K22" i="12"/>
  <c r="J21" i="12"/>
  <c r="K21" i="12"/>
  <c r="J20" i="12"/>
  <c r="K20" i="12"/>
  <c r="K19" i="12"/>
  <c r="J19" i="12"/>
  <c r="P121" i="3"/>
  <c r="D130" i="3"/>
  <c r="D126" i="3"/>
  <c r="D120" i="3"/>
  <c r="P113" i="3"/>
  <c r="D121" i="3"/>
  <c r="O113" i="3"/>
  <c r="N113" i="3"/>
  <c r="N104" i="3"/>
  <c r="O104" i="3"/>
  <c r="P104" i="3"/>
  <c r="D109" i="3"/>
  <c r="A12" i="3"/>
  <c r="A76" i="3"/>
  <c r="N100" i="3"/>
  <c r="P100" i="3"/>
  <c r="P99" i="3"/>
  <c r="O100" i="3"/>
  <c r="O99" i="3"/>
  <c r="D92" i="3"/>
  <c r="N99" i="3"/>
  <c r="D158" i="3"/>
  <c r="D224" i="3"/>
  <c r="G138" i="3"/>
  <c r="H138" i="3"/>
  <c r="H137" i="3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/>
  <c r="G108" i="3"/>
  <c r="G107" i="3"/>
  <c r="G106" i="3"/>
  <c r="H106" i="3"/>
  <c r="G105" i="3"/>
  <c r="H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/>
  <c r="G84" i="3"/>
  <c r="H84" i="3"/>
  <c r="G83" i="3"/>
  <c r="H83" i="3"/>
  <c r="G81" i="3"/>
  <c r="H81" i="3"/>
  <c r="G80" i="3"/>
  <c r="H80" i="3"/>
  <c r="G79" i="3"/>
  <c r="H79" i="3"/>
  <c r="G78" i="3"/>
  <c r="H224" i="3"/>
  <c r="D214" i="3"/>
  <c r="D208" i="3"/>
  <c r="D271" i="3"/>
  <c r="H158" i="3"/>
  <c r="D148" i="3"/>
  <c r="H86" i="3"/>
  <c r="H119" i="3"/>
  <c r="H96" i="3"/>
  <c r="H92" i="3"/>
  <c r="H88" i="3"/>
  <c r="H131" i="3"/>
  <c r="H102" i="3"/>
  <c r="H98" i="3"/>
  <c r="H90" i="3"/>
  <c r="H117" i="3"/>
  <c r="H113" i="3"/>
  <c r="H133" i="3"/>
  <c r="H100" i="3"/>
  <c r="H123" i="3"/>
  <c r="H108" i="3"/>
  <c r="H135" i="3"/>
  <c r="L19" i="12"/>
  <c r="G77" i="3"/>
  <c r="H94" i="3"/>
  <c r="H134" i="3"/>
  <c r="H126" i="3"/>
  <c r="H118" i="3"/>
  <c r="D129" i="3"/>
  <c r="H132" i="3"/>
  <c r="H95" i="3"/>
  <c r="H99" i="3"/>
  <c r="H101" i="3"/>
  <c r="H122" i="3"/>
  <c r="H124" i="3"/>
  <c r="G137" i="3"/>
  <c r="D111" i="3"/>
  <c r="D103" i="3"/>
  <c r="H107" i="3"/>
  <c r="H104" i="3"/>
  <c r="H87" i="3"/>
  <c r="H91" i="3"/>
  <c r="H93" i="3"/>
  <c r="H110" i="3"/>
  <c r="H109" i="3"/>
  <c r="H116" i="3"/>
  <c r="H127" i="3"/>
  <c r="H112" i="3"/>
  <c r="G111" i="3"/>
  <c r="H114" i="3"/>
  <c r="H115" i="3"/>
  <c r="H121" i="3"/>
  <c r="H136" i="3"/>
  <c r="H130" i="3"/>
  <c r="G129" i="3"/>
  <c r="G82" i="3"/>
  <c r="D82" i="3"/>
  <c r="H89" i="3"/>
  <c r="H97" i="3"/>
  <c r="G104" i="3"/>
  <c r="G120" i="3"/>
  <c r="H128" i="3"/>
  <c r="J138" i="3"/>
  <c r="H214" i="3"/>
  <c r="H208" i="3"/>
  <c r="H271" i="3"/>
  <c r="J270" i="3"/>
  <c r="J204" i="3"/>
  <c r="H148" i="3"/>
  <c r="G76" i="3"/>
  <c r="H82" i="3"/>
  <c r="H129" i="3"/>
  <c r="H120" i="3"/>
  <c r="H111" i="3"/>
  <c r="G103" i="3"/>
  <c r="J271" i="3"/>
  <c r="G139" i="3"/>
  <c r="H103" i="3"/>
  <c r="F9" i="2"/>
  <c r="J43" i="2"/>
  <c r="E43" i="2"/>
  <c r="K43" i="2"/>
  <c r="F43" i="2"/>
  <c r="L43" i="2"/>
  <c r="G43" i="2"/>
  <c r="M43" i="2"/>
  <c r="H43" i="2"/>
  <c r="G13" i="5"/>
  <c r="F13" i="5"/>
  <c r="E13" i="5"/>
  <c r="M13" i="7"/>
  <c r="D12" i="5"/>
  <c r="A10" i="2"/>
  <c r="A29" i="7"/>
  <c r="B19" i="12"/>
  <c r="B29" i="7"/>
  <c r="H29" i="7"/>
  <c r="B30" i="7"/>
  <c r="B32" i="2"/>
  <c r="K32" i="2"/>
  <c r="I32" i="2"/>
  <c r="J32" i="2"/>
  <c r="L32" i="2"/>
  <c r="M32" i="2"/>
  <c r="J29" i="2"/>
  <c r="M29" i="2"/>
  <c r="I29" i="2"/>
  <c r="K29" i="2"/>
  <c r="L29" i="2"/>
  <c r="A29" i="2"/>
  <c r="B29" i="2"/>
  <c r="K31" i="2"/>
  <c r="K34" i="2"/>
  <c r="L34" i="2"/>
  <c r="A22" i="2"/>
  <c r="M34" i="2"/>
  <c r="I34" i="2"/>
  <c r="L31" i="2"/>
  <c r="E35" i="2"/>
  <c r="J34" i="2"/>
  <c r="M31" i="2"/>
  <c r="J31" i="2"/>
  <c r="K35" i="2"/>
  <c r="L35" i="2"/>
  <c r="J35" i="2"/>
  <c r="O34" i="2"/>
  <c r="F35" i="2"/>
  <c r="M35" i="2"/>
  <c r="H35" i="2"/>
  <c r="G35" i="2"/>
  <c r="J69" i="13"/>
  <c r="K69" i="13"/>
  <c r="J68" i="13"/>
  <c r="K68" i="13"/>
  <c r="J67" i="13"/>
  <c r="K67" i="13"/>
  <c r="J66" i="13"/>
  <c r="K66" i="13"/>
  <c r="J65" i="13"/>
  <c r="K65" i="13"/>
  <c r="Q34" i="2"/>
  <c r="K70" i="13"/>
  <c r="I12" i="7"/>
  <c r="M12" i="7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/>
  <c r="J47" i="13"/>
  <c r="K47" i="13"/>
  <c r="J46" i="13"/>
  <c r="K46" i="13"/>
  <c r="R46" i="13"/>
  <c r="J45" i="13"/>
  <c r="K45" i="13"/>
  <c r="J44" i="13"/>
  <c r="K44" i="13"/>
  <c r="J43" i="13"/>
  <c r="K43" i="13"/>
  <c r="J42" i="13"/>
  <c r="K42" i="13"/>
  <c r="R42" i="13"/>
  <c r="J41" i="13"/>
  <c r="K41" i="13"/>
  <c r="J53" i="13"/>
  <c r="K53" i="13"/>
  <c r="R53" i="13"/>
  <c r="J52" i="13"/>
  <c r="K52" i="13"/>
  <c r="J51" i="13"/>
  <c r="K51" i="13"/>
  <c r="J50" i="13"/>
  <c r="K50" i="13"/>
  <c r="H35" i="7"/>
  <c r="R45" i="13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4" i="1"/>
  <c r="E24" i="1"/>
  <c r="R15" i="5"/>
  <c r="R16" i="5"/>
  <c r="R14" i="5"/>
  <c r="R10" i="5"/>
  <c r="H14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/>
  <c r="J60" i="13"/>
  <c r="K60" i="13"/>
  <c r="J59" i="13"/>
  <c r="K59" i="13"/>
  <c r="J58" i="13"/>
  <c r="K58" i="13"/>
  <c r="J57" i="13"/>
  <c r="K57" i="13"/>
  <c r="J56" i="13"/>
  <c r="K56" i="13"/>
  <c r="J55" i="13"/>
  <c r="K55" i="13"/>
  <c r="J54" i="13"/>
  <c r="K54" i="13"/>
  <c r="J49" i="13"/>
  <c r="K49" i="13"/>
  <c r="P49" i="13"/>
  <c r="J40" i="13"/>
  <c r="K40" i="13"/>
  <c r="J39" i="13"/>
  <c r="K39" i="13"/>
  <c r="J38" i="13"/>
  <c r="K38" i="13"/>
  <c r="R38" i="13"/>
  <c r="J37" i="13"/>
  <c r="K37" i="13"/>
  <c r="J36" i="13"/>
  <c r="K36" i="13"/>
  <c r="J35" i="13"/>
  <c r="K35" i="13"/>
  <c r="J34" i="13"/>
  <c r="K34" i="13"/>
  <c r="J33" i="13"/>
  <c r="K33" i="13"/>
  <c r="J32" i="13"/>
  <c r="K32" i="13"/>
  <c r="J31" i="13"/>
  <c r="K31" i="13"/>
  <c r="J30" i="13"/>
  <c r="K30" i="13"/>
  <c r="J29" i="13"/>
  <c r="K29" i="13"/>
  <c r="J28" i="13"/>
  <c r="K28" i="13"/>
  <c r="J27" i="13"/>
  <c r="K27" i="13"/>
  <c r="J26" i="13"/>
  <c r="K26" i="13"/>
  <c r="J25" i="13"/>
  <c r="K25" i="13"/>
  <c r="J24" i="13"/>
  <c r="K24" i="13"/>
  <c r="J23" i="13"/>
  <c r="K23" i="13"/>
  <c r="J22" i="13"/>
  <c r="K22" i="13"/>
  <c r="J21" i="13"/>
  <c r="K21" i="13"/>
  <c r="J20" i="13"/>
  <c r="K20" i="13"/>
  <c r="J19" i="13"/>
  <c r="K19" i="13"/>
  <c r="J18" i="13"/>
  <c r="K18" i="13"/>
  <c r="J17" i="13"/>
  <c r="K17" i="13"/>
  <c r="J16" i="13"/>
  <c r="K16" i="13"/>
  <c r="J15" i="13"/>
  <c r="K15" i="13"/>
  <c r="E4" i="13"/>
  <c r="B44" i="12"/>
  <c r="B29" i="12"/>
  <c r="J58" i="12"/>
  <c r="K58" i="12"/>
  <c r="J57" i="12"/>
  <c r="K57" i="12"/>
  <c r="J56" i="12"/>
  <c r="K56" i="12"/>
  <c r="J55" i="12"/>
  <c r="K55" i="12"/>
  <c r="J54" i="12"/>
  <c r="K54" i="12"/>
  <c r="J53" i="12"/>
  <c r="K53" i="12"/>
  <c r="J52" i="12"/>
  <c r="K52" i="12"/>
  <c r="J51" i="12"/>
  <c r="K51" i="12"/>
  <c r="J50" i="12"/>
  <c r="K50" i="12"/>
  <c r="J49" i="12"/>
  <c r="K49" i="12"/>
  <c r="J48" i="12"/>
  <c r="K48" i="12"/>
  <c r="J47" i="12"/>
  <c r="K47" i="12"/>
  <c r="J46" i="12"/>
  <c r="K46" i="12"/>
  <c r="J45" i="12"/>
  <c r="K45" i="12"/>
  <c r="J44" i="12"/>
  <c r="K44" i="12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44" i="12"/>
  <c r="J18" i="12"/>
  <c r="K18" i="12"/>
  <c r="F37" i="2"/>
  <c r="D41" i="2"/>
  <c r="D38" i="2"/>
  <c r="I23" i="2"/>
  <c r="M21" i="7"/>
  <c r="M20" i="7"/>
  <c r="M19" i="7"/>
  <c r="I31" i="2"/>
  <c r="R62" i="13"/>
  <c r="P62" i="13"/>
  <c r="N62" i="13"/>
  <c r="M16" i="5"/>
  <c r="C25" i="1"/>
  <c r="M15" i="5"/>
  <c r="C24" i="1"/>
  <c r="W80" i="13"/>
  <c r="C14" i="5"/>
  <c r="M14" i="5"/>
  <c r="C23" i="1"/>
  <c r="F41" i="2"/>
  <c r="K41" i="2"/>
  <c r="F12" i="2"/>
  <c r="O31" i="2"/>
  <c r="O35" i="2"/>
  <c r="I35" i="2"/>
  <c r="D35" i="2"/>
  <c r="AA15" i="13"/>
  <c r="M62" i="13"/>
  <c r="Z15" i="13"/>
  <c r="AG15" i="13"/>
  <c r="AH15" i="13"/>
  <c r="AN15" i="13"/>
  <c r="AC15" i="13"/>
  <c r="AB15" i="13"/>
  <c r="AI15" i="13"/>
  <c r="AJ15" i="13"/>
  <c r="AE15" i="13"/>
  <c r="Q62" i="13"/>
  <c r="AD15" i="13"/>
  <c r="AK15" i="13"/>
  <c r="AL15" i="13"/>
  <c r="AR15" i="13"/>
  <c r="L21" i="7"/>
  <c r="K21" i="7"/>
  <c r="J21" i="7"/>
  <c r="I21" i="7"/>
  <c r="L19" i="7"/>
  <c r="K19" i="7"/>
  <c r="P19" i="7"/>
  <c r="J19" i="7"/>
  <c r="O19" i="7"/>
  <c r="I19" i="7"/>
  <c r="N19" i="7"/>
  <c r="I22" i="2"/>
  <c r="AP15" i="13"/>
  <c r="S16" i="5"/>
  <c r="U16" i="5"/>
  <c r="T16" i="5"/>
  <c r="V16" i="5"/>
  <c r="C10" i="2"/>
  <c r="E10" i="2"/>
  <c r="Q31" i="2"/>
  <c r="Q35" i="2"/>
  <c r="C11" i="5"/>
  <c r="C17" i="1"/>
  <c r="D16" i="1"/>
  <c r="I16" i="1"/>
  <c r="S10" i="5"/>
  <c r="U14" i="5"/>
  <c r="S14" i="5"/>
  <c r="T14" i="5"/>
  <c r="E23" i="1"/>
  <c r="V14" i="5"/>
  <c r="L12" i="7"/>
  <c r="Q12" i="7"/>
  <c r="K12" i="7"/>
  <c r="P12" i="7"/>
  <c r="E25" i="1"/>
  <c r="O16" i="5"/>
  <c r="K42" i="2"/>
  <c r="G24" i="1"/>
  <c r="N16" i="5"/>
  <c r="D25" i="1"/>
  <c r="G25" i="1"/>
  <c r="Q16" i="5"/>
  <c r="F24" i="1"/>
  <c r="F25" i="1"/>
  <c r="P16" i="5"/>
  <c r="Q14" i="5"/>
  <c r="G23" i="1"/>
  <c r="N14" i="5"/>
  <c r="D23" i="1"/>
  <c r="P14" i="5"/>
  <c r="F23" i="1"/>
  <c r="F16" i="1"/>
  <c r="K16" i="1"/>
  <c r="U10" i="5"/>
  <c r="G16" i="1"/>
  <c r="L16" i="1"/>
  <c r="V10" i="5"/>
  <c r="O14" i="5"/>
  <c r="K36" i="2"/>
  <c r="P44" i="2"/>
  <c r="P22" i="2"/>
  <c r="K44" i="2"/>
  <c r="F42" i="2"/>
  <c r="K38" i="2"/>
  <c r="K45" i="2"/>
  <c r="F36" i="2"/>
  <c r="F38" i="2"/>
  <c r="F45" i="2"/>
  <c r="E17" i="1"/>
  <c r="G17" i="1"/>
  <c r="D17" i="1"/>
  <c r="F17" i="1"/>
  <c r="L22" i="2"/>
  <c r="P25" i="2"/>
  <c r="P27" i="2"/>
  <c r="P28" i="2"/>
  <c r="K26" i="2"/>
  <c r="F26" i="2"/>
  <c r="K23" i="2"/>
  <c r="F23" i="2"/>
  <c r="J12" i="7"/>
  <c r="O12" i="7"/>
  <c r="H27" i="7"/>
  <c r="T10" i="5"/>
  <c r="K22" i="2"/>
  <c r="E16" i="1"/>
  <c r="J16" i="1"/>
  <c r="E10" i="5"/>
  <c r="O10" i="5"/>
  <c r="F22" i="2"/>
  <c r="F24" i="2"/>
  <c r="K24" i="2"/>
  <c r="K25" i="2"/>
  <c r="D9" i="2"/>
  <c r="D13" i="2"/>
  <c r="F25" i="2"/>
  <c r="F27" i="2"/>
  <c r="F28" i="2"/>
  <c r="F46" i="2"/>
  <c r="K27" i="2"/>
  <c r="K28" i="2"/>
  <c r="K46" i="2"/>
  <c r="E4" i="12"/>
  <c r="B11" i="12"/>
  <c r="J43" i="12"/>
  <c r="K43" i="12"/>
  <c r="J42" i="12"/>
  <c r="K42" i="12"/>
  <c r="J41" i="12"/>
  <c r="K41" i="12"/>
  <c r="J40" i="12"/>
  <c r="K40" i="12"/>
  <c r="J39" i="12"/>
  <c r="K39" i="12"/>
  <c r="J38" i="12"/>
  <c r="K38" i="12"/>
  <c r="J37" i="12"/>
  <c r="K37" i="12"/>
  <c r="J36" i="12"/>
  <c r="K36" i="12"/>
  <c r="J35" i="12"/>
  <c r="K35" i="12"/>
  <c r="J34" i="12"/>
  <c r="K34" i="12"/>
  <c r="J33" i="12"/>
  <c r="K33" i="12"/>
  <c r="J32" i="12"/>
  <c r="K32" i="12"/>
  <c r="J31" i="12"/>
  <c r="K31" i="12"/>
  <c r="J30" i="12"/>
  <c r="K30" i="12"/>
  <c r="J29" i="12"/>
  <c r="K29" i="12"/>
  <c r="J17" i="12"/>
  <c r="K17" i="12"/>
  <c r="J16" i="12"/>
  <c r="K16" i="12"/>
  <c r="J15" i="12"/>
  <c r="K15" i="12"/>
  <c r="J14" i="12"/>
  <c r="K14" i="12"/>
  <c r="J13" i="12"/>
  <c r="K13" i="12"/>
  <c r="J12" i="12"/>
  <c r="K12" i="12"/>
  <c r="J11" i="12"/>
  <c r="K11" i="12"/>
  <c r="L11" i="12"/>
  <c r="L29" i="12"/>
  <c r="D144" i="3"/>
  <c r="H144" i="3"/>
  <c r="H143" i="3"/>
  <c r="H142" i="3"/>
  <c r="D143" i="3"/>
  <c r="D142" i="3"/>
  <c r="D205" i="3"/>
  <c r="D77" i="3"/>
  <c r="D76" i="3"/>
  <c r="D139" i="3"/>
  <c r="H78" i="3"/>
  <c r="H77" i="3"/>
  <c r="H76" i="3"/>
  <c r="H139" i="3"/>
  <c r="J139" i="3"/>
  <c r="C16" i="1"/>
  <c r="H16" i="1"/>
  <c r="H205" i="3"/>
  <c r="J205" i="3"/>
  <c r="F10" i="2"/>
  <c r="I43" i="2"/>
  <c r="I40" i="2"/>
  <c r="I39" i="2"/>
  <c r="E37" i="2"/>
  <c r="G37" i="2"/>
  <c r="H37" i="2"/>
  <c r="I36" i="2"/>
  <c r="B42" i="2"/>
  <c r="B39" i="2"/>
  <c r="B36" i="2"/>
  <c r="J26" i="2"/>
  <c r="E26" i="2"/>
  <c r="L26" i="2"/>
  <c r="M26" i="2"/>
  <c r="I26" i="2"/>
  <c r="I25" i="2"/>
  <c r="D25" i="2"/>
  <c r="J23" i="2"/>
  <c r="E23" i="2"/>
  <c r="L23" i="2"/>
  <c r="G23" i="2"/>
  <c r="M23" i="2"/>
  <c r="D23" i="2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I42" i="2"/>
  <c r="M42" i="2"/>
  <c r="H42" i="2"/>
  <c r="H36" i="7"/>
  <c r="B36" i="7"/>
  <c r="B35" i="7"/>
  <c r="H34" i="7"/>
  <c r="B34" i="7"/>
  <c r="A34" i="7"/>
  <c r="M25" i="2"/>
  <c r="H25" i="2"/>
  <c r="H28" i="7"/>
  <c r="A27" i="7"/>
  <c r="B28" i="7"/>
  <c r="B27" i="7"/>
  <c r="M22" i="2"/>
  <c r="H22" i="2"/>
  <c r="D22" i="2"/>
  <c r="A16" i="1"/>
  <c r="C8" i="2"/>
  <c r="B8" i="2"/>
  <c r="H272" i="3"/>
  <c r="F11" i="2"/>
  <c r="I41" i="2"/>
  <c r="M44" i="2"/>
  <c r="I38" i="2"/>
  <c r="M41" i="2"/>
  <c r="D24" i="2"/>
  <c r="I44" i="2"/>
  <c r="H41" i="2"/>
  <c r="H23" i="2"/>
  <c r="M24" i="2"/>
  <c r="D26" i="2"/>
  <c r="I27" i="2"/>
  <c r="H26" i="2"/>
  <c r="M27" i="2"/>
  <c r="G26" i="2"/>
  <c r="I24" i="2"/>
  <c r="G22" i="2"/>
  <c r="L24" i="2"/>
  <c r="M36" i="2"/>
  <c r="H36" i="2"/>
  <c r="L42" i="2"/>
  <c r="L41" i="2"/>
  <c r="L25" i="2"/>
  <c r="L27" i="2"/>
  <c r="L36" i="2"/>
  <c r="L38" i="2"/>
  <c r="F10" i="5"/>
  <c r="P10" i="5"/>
  <c r="C10" i="5"/>
  <c r="M10" i="5"/>
  <c r="G10" i="5"/>
  <c r="Q10" i="5"/>
  <c r="L44" i="2"/>
  <c r="L45" i="2"/>
  <c r="G42" i="2"/>
  <c r="I45" i="2"/>
  <c r="M28" i="2"/>
  <c r="H38" i="2"/>
  <c r="M38" i="2"/>
  <c r="M45" i="2"/>
  <c r="L28" i="2"/>
  <c r="I28" i="2"/>
  <c r="G25" i="2"/>
  <c r="G41" i="2"/>
  <c r="G36" i="2"/>
  <c r="G38" i="2"/>
  <c r="I46" i="2"/>
  <c r="M46" i="2"/>
  <c r="L46" i="2"/>
  <c r="J4" i="9"/>
  <c r="Q17" i="1"/>
  <c r="Q23" i="1"/>
  <c r="Q24" i="1"/>
  <c r="Q25" i="1"/>
  <c r="J24" i="1"/>
  <c r="I24" i="1"/>
  <c r="L24" i="1"/>
  <c r="K24" i="1"/>
  <c r="H24" i="1"/>
  <c r="H23" i="1"/>
  <c r="J23" i="1"/>
  <c r="K23" i="1"/>
  <c r="I23" i="1"/>
  <c r="L23" i="1"/>
  <c r="I25" i="1"/>
  <c r="L25" i="1"/>
  <c r="K25" i="1"/>
  <c r="J25" i="1"/>
  <c r="H25" i="1"/>
  <c r="H17" i="1"/>
  <c r="I17" i="1"/>
  <c r="J17" i="1"/>
  <c r="K17" i="1"/>
  <c r="L17" i="1"/>
  <c r="G4" i="5"/>
  <c r="D4" i="1"/>
  <c r="B10" i="5"/>
  <c r="A10" i="5"/>
  <c r="A9" i="2"/>
  <c r="G44" i="2"/>
  <c r="G45" i="2"/>
  <c r="H44" i="2"/>
  <c r="H45" i="2"/>
  <c r="D44" i="2"/>
  <c r="D45" i="2"/>
  <c r="A9" i="5"/>
  <c r="B9" i="5"/>
  <c r="G24" i="2"/>
  <c r="H24" i="2"/>
  <c r="G27" i="2"/>
  <c r="D27" i="2"/>
  <c r="H27" i="2"/>
  <c r="H28" i="2"/>
  <c r="H46" i="2"/>
  <c r="G28" i="2"/>
  <c r="G46" i="2"/>
  <c r="D28" i="2"/>
  <c r="D46" i="2"/>
  <c r="J36" i="2"/>
  <c r="J38" i="2"/>
  <c r="O38" i="2"/>
  <c r="E36" i="2"/>
  <c r="E38" i="2"/>
  <c r="F13" i="2"/>
  <c r="G10" i="2"/>
  <c r="J41" i="2"/>
  <c r="O41" i="2"/>
  <c r="C12" i="2"/>
  <c r="J42" i="2"/>
  <c r="J25" i="2"/>
  <c r="H10" i="2"/>
  <c r="I10" i="2"/>
  <c r="J44" i="2"/>
  <c r="J45" i="2"/>
  <c r="E42" i="2"/>
  <c r="E44" i="2"/>
  <c r="N44" i="2"/>
  <c r="N38" i="2"/>
  <c r="G9" i="2"/>
  <c r="G11" i="2"/>
  <c r="G12" i="2"/>
  <c r="E41" i="2"/>
  <c r="N41" i="2"/>
  <c r="J27" i="2"/>
  <c r="E25" i="2"/>
  <c r="E27" i="2"/>
  <c r="B11" i="2"/>
  <c r="N45" i="2"/>
  <c r="E45" i="2"/>
  <c r="H11" i="2"/>
  <c r="H9" i="2"/>
  <c r="H12" i="2"/>
  <c r="G13" i="2"/>
  <c r="L10" i="2"/>
  <c r="Q41" i="2"/>
  <c r="B12" i="2"/>
  <c r="N27" i="2"/>
  <c r="Q38" i="2"/>
  <c r="O44" i="2"/>
  <c r="O27" i="2"/>
  <c r="L11" i="2"/>
  <c r="L12" i="2"/>
  <c r="E12" i="2"/>
  <c r="I12" i="2"/>
  <c r="L9" i="2"/>
  <c r="C11" i="2"/>
  <c r="E11" i="2"/>
  <c r="O45" i="2"/>
  <c r="Q44" i="2"/>
  <c r="Q45" i="2"/>
  <c r="Q27" i="2"/>
  <c r="L13" i="2"/>
  <c r="D10" i="5"/>
  <c r="N10" i="5"/>
  <c r="J22" i="2"/>
  <c r="J24" i="2"/>
  <c r="J28" i="2"/>
  <c r="J46" i="2"/>
  <c r="E22" i="2"/>
  <c r="E24" i="2"/>
  <c r="E28" i="2"/>
  <c r="E46" i="2"/>
  <c r="O24" i="2"/>
  <c r="O28" i="2"/>
  <c r="O46" i="2"/>
  <c r="N24" i="2"/>
  <c r="N28" i="2"/>
  <c r="B9" i="2"/>
  <c r="N46" i="2"/>
  <c r="C9" i="2"/>
  <c r="C13" i="2"/>
  <c r="Q24" i="2"/>
  <c r="Q28" i="2"/>
  <c r="Q46" i="2"/>
  <c r="B13" i="2"/>
  <c r="E9" i="2"/>
  <c r="E13" i="2"/>
  <c r="I9" i="2"/>
  <c r="I11" i="2"/>
  <c r="I13" i="2"/>
  <c r="H13" i="2"/>
</calcChain>
</file>

<file path=xl/sharedStrings.xml><?xml version="1.0" encoding="utf-8"?>
<sst xmlns="http://schemas.openxmlformats.org/spreadsheetml/2006/main" count="894" uniqueCount="259">
  <si>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</si>
  <si>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</si>
  <si>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</si>
  <si>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</si>
  <si>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</si>
  <si>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</si>
  <si>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</si>
  <si>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</si>
  <si>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</si>
  <si>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</si>
  <si>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</si>
  <si>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</si>
  <si>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</si>
  <si>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</si>
  <si>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</si>
  <si>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</si>
  <si>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</si>
  <si>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</si>
  <si>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</si>
  <si>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</si>
  <si>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</si>
  <si>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</si>
  <si>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</si>
  <si>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</si>
  <si>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</si>
  <si>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</si>
  <si>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</si>
  <si>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</si>
  <si>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</si>
  <si>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</si>
  <si>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</si>
  <si>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</si>
  <si>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</si>
  <si>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</si>
  <si>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</si>
  <si>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</si>
  <si>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</si>
  <si>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</si>
  <si>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</si>
  <si>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</si>
  <si>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</si>
  <si>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</si>
  <si>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</si>
  <si>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</si>
  <si>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</si>
  <si>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</si>
  <si>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</si>
  <si>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</si>
  <si>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</si>
  <si>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</si>
  <si>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</si>
  <si>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</si>
  <si>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</si>
  <si>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</si>
  <si>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</si>
  <si>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</si>
  <si>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</si>
  <si>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</si>
  <si>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</si>
  <si>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</si>
  <si>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</si>
  <si>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</si>
  <si>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</si>
  <si>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</si>
  <si>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</si>
  <si>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</si>
  <si>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</si>
  <si>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</si>
  <si>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</si>
  <si>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</si>
  <si>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</si>
  <si>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</si>
  <si>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</si>
  <si>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</si>
  <si>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</si>
  <si>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</si>
  <si>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</si>
  <si>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</si>
  <si>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</si>
  <si>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</si>
  <si>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</si>
  <si>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</si>
  <si>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</si>
  <si>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</si>
  <si>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</si>
  <si>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</si>
  <si>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</si>
  <si>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</si>
  <si>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</si>
  <si>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</si>
  <si>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</si>
  <si>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</si>
  <si>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</si>
  <si>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</si>
  <si>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</si>
  <si>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</si>
  <si>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</si>
  <si>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</si>
  <si>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</si>
  <si>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</si>
  <si>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</si>
  <si>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</si>
  <si>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</si>
  <si>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</si>
  <si>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</si>
  <si>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</si>
  <si>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</si>
  <si>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</si>
  <si>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</si>
  <si>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</si>
  <si>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</si>
  <si>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</si>
  <si>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</si>
  <si>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</si>
  <si>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</si>
  <si>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</si>
  <si>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</si>
  <si>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</si>
  <si>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</si>
  <si>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</si>
  <si>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</si>
  <si>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</si>
  <si>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</si>
  <si>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</si>
  <si>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</si>
  <si>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</si>
  <si>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</si>
  <si>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</si>
  <si>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</si>
  <si>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</si>
  <si>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</si>
  <si>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</si>
  <si>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</si>
  <si>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</si>
  <si>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</si>
  <si>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</si>
  <si>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</si>
  <si>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</si>
  <si>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</si>
  <si>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</si>
  <si>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</si>
  <si>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</si>
  <si>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</si>
  <si>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</si>
  <si>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</si>
  <si>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</si>
  <si>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</si>
  <si>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</si>
  <si>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</si>
  <si>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</si>
  <si>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</si>
  <si>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</si>
  <si>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PDI</t>
  </si>
  <si>
    <t>GENDARMERIA</t>
  </si>
  <si>
    <t>Propuesta Mensualidad 2020</t>
  </si>
  <si>
    <t>Mensualidad 2020</t>
  </si>
  <si>
    <t>ÁREA APOYO A. EDUCACIONAL</t>
  </si>
  <si>
    <t>Nocturna</t>
  </si>
  <si>
    <t>ADMINISTRACIÓN CENTRAL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</si>
  <si>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</si>
  <si>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</si>
  <si>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</si>
  <si>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</si>
  <si>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</si>
  <si>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</si>
  <si>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</si>
  <si>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</si>
  <si>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</si>
  <si>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</si>
  <si>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</si>
  <si>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</si>
  <si>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</si>
  <si>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</si>
  <si>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</si>
  <si>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</si>
  <si>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</si>
  <si>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</si>
  <si>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</si>
  <si>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</si>
  <si>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</si>
  <si>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</si>
  <si>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</si>
  <si>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</si>
  <si>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</si>
  <si>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</si>
  <si>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</si>
  <si>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</si>
  <si>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</si>
  <si>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</si>
  <si>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</si>
  <si>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</si>
  <si>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</si>
  <si>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</si>
  <si>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</si>
  <si>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</si>
  <si>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</si>
  <si>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</si>
  <si>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</si>
  <si>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</si>
  <si>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</si>
  <si>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</si>
  <si>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</si>
  <si>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</si>
  <si>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</si>
  <si>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</si>
  <si>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</si>
  <si>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</si>
  <si>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</si>
  <si>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</si>
  <si>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</si>
  <si>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</si>
  <si>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</si>
  <si>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</si>
  <si>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</si>
  <si>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</si>
  <si>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</si>
  <si>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</si>
  <si>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</si>
  <si>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</si>
  <si>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</si>
  <si>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</si>
  <si>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</si>
  <si>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</si>
  <si>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</si>
  <si>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</si>
  <si>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</si>
  <si>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</si>
  <si>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</si>
  <si>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</si>
  <si>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</si>
  <si>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</si>
  <si>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</si>
  <si>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</si>
  <si>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</si>
  <si>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</si>
  <si>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Propuesta Mensualidad 2021</t>
  </si>
  <si>
    <t>Matrícula 2021</t>
  </si>
  <si>
    <t>Mensualidad 2021</t>
  </si>
  <si>
    <t>Tarifa 2021</t>
  </si>
  <si>
    <t>Jardín Infantil Burbujitas de Mar</t>
  </si>
  <si>
    <t>Jornada  Completa</t>
  </si>
  <si>
    <t>Meta Ocupación niños 2021</t>
  </si>
  <si>
    <t>REMUNERACIONES 2020</t>
  </si>
  <si>
    <t>Costo Total por Servidor Reajustado 2021</t>
  </si>
  <si>
    <t>Gasto Total empresa</t>
  </si>
  <si>
    <t>Costo Total anual por Servidor 2020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</si>
  <si>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</si>
  <si>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</si>
  <si>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</si>
  <si>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</si>
  <si>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</si>
  <si>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>COSTO DIRECTO ESTIMADO 2021</t>
  </si>
  <si>
    <t xml:space="preserve"> </t>
  </si>
  <si>
    <t xml:space="preserve"> COSTOS DIRECTOS COMUNES  "BURBUJITAS DE MAR"</t>
  </si>
  <si>
    <t>AFL</t>
  </si>
  <si>
    <t>PAF</t>
  </si>
  <si>
    <t>&lt;</t>
  </si>
  <si>
    <t>JI
 (20%)</t>
  </si>
  <si>
    <t>SCD 
(60%)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</si>
</sst>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</fills>
  <borders count="3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1" fontId="13" fillId="0" borderId="0"/>
    <xf numFmtId="165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8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3" fillId="0" borderId="0" applyFill="0" applyBorder="0" applyAlignment="0" applyProtection="0"/>
    <xf numFmtId="165" fontId="13" fillId="0" borderId="0" applyFill="0" applyBorder="0" applyAlignment="0" applyProtection="0"/>
    <xf numFmtId="182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015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7" fontId="12" fillId="9" borderId="0" xfId="13" applyNumberFormat="1" applyFont="1" applyFill="1" applyBorder="1" applyAlignment="1" applyProtection="1">
      <alignment vertical="center"/>
    </xf>
    <xf numFmtId="165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0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5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4" borderId="10" xfId="0" applyFont="1" applyFill="1" applyBorder="1" applyAlignment="1" applyProtection="1">
      <alignment horizontal="center" vertical="center" wrapText="1"/>
    </xf>
    <xf numFmtId="0" fontId="17" fillId="24" borderId="6" xfId="0" applyFont="1" applyFill="1" applyBorder="1" applyAlignment="1" applyProtection="1">
      <alignment horizontal="center" vertical="center" wrapText="1"/>
    </xf>
    <xf numFmtId="0" fontId="17" fillId="24" borderId="3" xfId="0" applyFont="1" applyFill="1" applyBorder="1" applyAlignment="1" applyProtection="1">
      <alignment horizontal="center" vertical="center" wrapText="1"/>
    </xf>
    <xf numFmtId="167" fontId="0" fillId="19" borderId="11" xfId="13" applyNumberFormat="1" applyFont="1" applyFill="1" applyBorder="1" applyAlignment="1" applyProtection="1">
      <alignment vertical="center"/>
    </xf>
    <xf numFmtId="167" fontId="0" fillId="19" borderId="6" xfId="13" applyNumberFormat="1" applyFont="1" applyFill="1" applyBorder="1" applyAlignment="1" applyProtection="1">
      <alignment vertical="center"/>
    </xf>
    <xf numFmtId="167" fontId="0" fillId="19" borderId="17" xfId="13" applyNumberFormat="1" applyFont="1" applyFill="1" applyBorder="1" applyAlignment="1" applyProtection="1">
      <alignment vertical="center"/>
    </xf>
    <xf numFmtId="167" fontId="12" fillId="19" borderId="3" xfId="13" applyNumberFormat="1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8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/>
    </xf>
    <xf numFmtId="167" fontId="21" fillId="31" borderId="35" xfId="13" applyNumberFormat="1" applyFont="1" applyFill="1" applyBorder="1" applyAlignment="1" applyProtection="1">
      <alignment vertical="center" wrapText="1"/>
    </xf>
    <xf numFmtId="167" fontId="17" fillId="35" borderId="14" xfId="0" applyNumberFormat="1" applyFont="1" applyFill="1" applyBorder="1" applyAlignment="1" applyProtection="1">
      <alignment horizontal="center" vertical="center" wrapText="1"/>
    </xf>
    <xf numFmtId="167" fontId="17" fillId="35" borderId="4" xfId="0" applyNumberFormat="1" applyFont="1" applyFill="1" applyBorder="1" applyAlignment="1" applyProtection="1">
      <alignment horizontal="center" vertical="center" wrapText="1"/>
    </xf>
    <xf numFmtId="167" fontId="17" fillId="35" borderId="26" xfId="0" applyNumberFormat="1" applyFont="1" applyFill="1" applyBorder="1" applyAlignment="1" applyProtection="1">
      <alignment horizontal="center" vertical="center" wrapText="1"/>
    </xf>
    <xf numFmtId="0" fontId="17" fillId="3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9" xfId="0" applyFont="1" applyFill="1" applyBorder="1" applyAlignment="1" applyProtection="1">
      <alignment horizontal="center" vertical="center" wrapText="1"/>
    </xf>
    <xf numFmtId="167" fontId="0" fillId="28" borderId="14" xfId="13" applyNumberFormat="1" applyFont="1" applyFill="1" applyBorder="1" applyAlignment="1" applyProtection="1">
      <alignment vertical="center"/>
    </xf>
    <xf numFmtId="167" fontId="0" fillId="28" borderId="3" xfId="13" applyNumberFormat="1" applyFont="1" applyFill="1" applyBorder="1" applyAlignment="1" applyProtection="1">
      <alignment vertical="center"/>
    </xf>
    <xf numFmtId="167" fontId="12" fillId="28" borderId="25" xfId="13" applyNumberFormat="1" applyFont="1" applyFill="1" applyBorder="1" applyAlignment="1" applyProtection="1">
      <alignment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6" fontId="12" fillId="25" borderId="29" xfId="0" applyNumberFormat="1" applyFont="1" applyFill="1" applyBorder="1" applyAlignment="1" applyProtection="1">
      <alignment horizontal="center" vertical="center"/>
    </xf>
    <xf numFmtId="169" fontId="12" fillId="19" borderId="29" xfId="16" applyNumberFormat="1" applyFont="1" applyFill="1" applyBorder="1" applyAlignment="1" applyProtection="1">
      <alignment horizontal="center" vertical="center"/>
    </xf>
    <xf numFmtId="176" fontId="0" fillId="25" borderId="29" xfId="0" applyNumberFormat="1" applyFont="1" applyFill="1" applyBorder="1" applyAlignment="1" applyProtection="1">
      <alignment horizontal="center" vertical="center"/>
    </xf>
    <xf numFmtId="167" fontId="0" fillId="28" borderId="54" xfId="13" applyNumberFormat="1" applyFont="1" applyFill="1" applyBorder="1" applyAlignment="1" applyProtection="1">
      <alignment vertical="center"/>
    </xf>
    <xf numFmtId="167" fontId="12" fillId="0" borderId="3" xfId="13" applyNumberFormat="1" applyFont="1" applyFill="1" applyBorder="1" applyAlignment="1" applyProtection="1">
      <alignment vertical="center"/>
    </xf>
    <xf numFmtId="167" fontId="0" fillId="28" borderId="55" xfId="13" applyNumberFormat="1" applyFont="1" applyFill="1" applyBorder="1" applyAlignment="1" applyProtection="1">
      <alignment vertical="center"/>
    </xf>
    <xf numFmtId="168" fontId="14" fillId="19" borderId="9" xfId="16" applyFont="1" applyFill="1" applyBorder="1" applyAlignment="1" applyProtection="1">
      <alignment horizontal="center" vertical="center"/>
    </xf>
    <xf numFmtId="167" fontId="21" fillId="15" borderId="12" xfId="13" applyNumberFormat="1" applyFont="1" applyFill="1" applyBorder="1" applyAlignment="1" applyProtection="1">
      <alignment vertical="center"/>
    </xf>
    <xf numFmtId="167" fontId="21" fillId="15" borderId="37" xfId="13" applyNumberFormat="1" applyFont="1" applyFill="1" applyBorder="1" applyAlignment="1" applyProtection="1">
      <alignment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177" fontId="0" fillId="0" borderId="0" xfId="13" applyNumberFormat="1" applyFont="1" applyFill="1" applyBorder="1" applyProtection="1"/>
    <xf numFmtId="0" fontId="0" fillId="12" borderId="41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168" fontId="13" fillId="0" borderId="29" xfId="16" applyBorder="1" applyAlignment="1" applyProtection="1">
      <alignment horizontal="center" vertical="center"/>
    </xf>
    <xf numFmtId="168" fontId="13" fillId="0" borderId="0" xfId="16" applyFill="1" applyBorder="1" applyAlignment="1" applyProtection="1">
      <alignment horizontal="center" vertical="center"/>
    </xf>
    <xf numFmtId="168" fontId="12" fillId="16" borderId="2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2" fillId="34" borderId="58" xfId="0" applyNumberFormat="1" applyFont="1" applyFill="1" applyBorder="1" applyAlignment="1" applyProtection="1">
      <alignment horizontal="center" vertical="center" wrapText="1"/>
    </xf>
    <xf numFmtId="167" fontId="12" fillId="34" borderId="59" xfId="0" applyNumberFormat="1" applyFont="1" applyFill="1" applyBorder="1" applyAlignment="1" applyProtection="1">
      <alignment horizontal="center" vertical="center" wrapText="1"/>
    </xf>
    <xf numFmtId="0" fontId="0" fillId="12" borderId="61" xfId="0" applyFont="1" applyFill="1" applyBorder="1" applyProtection="1">
      <protection locked="0"/>
    </xf>
    <xf numFmtId="169" fontId="0" fillId="46" borderId="63" xfId="13" applyNumberFormat="1" applyFont="1" applyFill="1" applyBorder="1" applyAlignment="1" applyProtection="1">
      <alignment horizontal="center" vertical="center"/>
    </xf>
    <xf numFmtId="167" fontId="12" fillId="34" borderId="68" xfId="0" applyNumberFormat="1" applyFont="1" applyFill="1" applyBorder="1" applyAlignment="1" applyProtection="1">
      <alignment horizontal="center" vertical="center" wrapText="1"/>
    </xf>
    <xf numFmtId="167" fontId="12" fillId="15" borderId="73" xfId="0" applyNumberFormat="1" applyFont="1" applyFill="1" applyBorder="1" applyAlignment="1" applyProtection="1">
      <alignment horizontal="center" vertical="center" wrapText="1"/>
    </xf>
    <xf numFmtId="167" fontId="12" fillId="15" borderId="74" xfId="0" applyNumberFormat="1" applyFont="1" applyFill="1" applyBorder="1" applyAlignment="1" applyProtection="1">
      <alignment horizontal="center" vertical="center" wrapText="1"/>
    </xf>
    <xf numFmtId="167" fontId="12" fillId="15" borderId="75" xfId="0" applyNumberFormat="1" applyFont="1" applyFill="1" applyBorder="1" applyAlignment="1" applyProtection="1">
      <alignment horizontal="center" vertical="center" wrapText="1"/>
    </xf>
    <xf numFmtId="167" fontId="12" fillId="15" borderId="76" xfId="0" applyNumberFormat="1" applyFont="1" applyFill="1" applyBorder="1" applyAlignment="1" applyProtection="1">
      <alignment horizontal="center" vertical="center" wrapText="1"/>
    </xf>
    <xf numFmtId="169" fontId="0" fillId="12" borderId="62" xfId="13" applyNumberFormat="1" applyFont="1" applyFill="1" applyBorder="1" applyAlignment="1" applyProtection="1">
      <alignment horizontal="center" vertical="center"/>
      <protection locked="0"/>
    </xf>
    <xf numFmtId="169" fontId="0" fillId="12" borderId="64" xfId="13" applyNumberFormat="1" applyFont="1" applyFill="1" applyBorder="1" applyAlignment="1" applyProtection="1">
      <alignment horizontal="center" vertical="center"/>
      <protection locked="0"/>
    </xf>
    <xf numFmtId="167" fontId="12" fillId="34" borderId="82" xfId="0" applyNumberFormat="1" applyFont="1" applyFill="1" applyBorder="1" applyAlignment="1" applyProtection="1">
      <alignment horizontal="center" vertical="center" wrapText="1"/>
    </xf>
    <xf numFmtId="167" fontId="12" fillId="34" borderId="83" xfId="0" applyNumberFormat="1" applyFont="1" applyFill="1" applyBorder="1" applyAlignment="1" applyProtection="1">
      <alignment horizontal="center" vertical="center" wrapText="1"/>
    </xf>
    <xf numFmtId="167" fontId="21" fillId="31" borderId="89" xfId="13" applyNumberFormat="1" applyFont="1" applyFill="1" applyBorder="1" applyAlignment="1" applyProtection="1">
      <alignment vertical="center" wrapText="1"/>
    </xf>
    <xf numFmtId="167" fontId="21" fillId="31" borderId="90" xfId="13" applyNumberFormat="1" applyFont="1" applyFill="1" applyBorder="1" applyAlignment="1" applyProtection="1">
      <alignment vertical="center" wrapText="1"/>
    </xf>
    <xf numFmtId="167" fontId="0" fillId="28" borderId="74" xfId="13" applyNumberFormat="1" applyFont="1" applyFill="1" applyBorder="1" applyAlignment="1" applyProtection="1">
      <alignment vertical="center"/>
    </xf>
    <xf numFmtId="167" fontId="12" fillId="28" borderId="88" xfId="13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 wrapText="1"/>
    </xf>
    <xf numFmtId="168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4" xfId="0" applyFont="1" applyFill="1" applyBorder="1" applyProtection="1">
      <protection locked="0"/>
    </xf>
    <xf numFmtId="177" fontId="0" fillId="12" borderId="95" xfId="13" applyNumberFormat="1" applyFont="1" applyFill="1" applyBorder="1" applyAlignment="1" applyProtection="1">
      <alignment vertical="center"/>
      <protection locked="0"/>
    </xf>
    <xf numFmtId="177" fontId="0" fillId="12" borderId="96" xfId="13" applyNumberFormat="1" applyFont="1" applyFill="1" applyBorder="1" applyAlignment="1" applyProtection="1">
      <alignment vertical="center"/>
      <protection locked="0"/>
    </xf>
    <xf numFmtId="0" fontId="0" fillId="12" borderId="97" xfId="0" applyFont="1" applyFill="1" applyBorder="1" applyAlignment="1" applyProtection="1">
      <alignment horizontal="left" vertical="center"/>
      <protection locked="0"/>
    </xf>
    <xf numFmtId="0" fontId="0" fillId="12" borderId="97" xfId="0" applyFont="1" applyFill="1" applyBorder="1" applyProtection="1">
      <protection locked="0"/>
    </xf>
    <xf numFmtId="0" fontId="0" fillId="12" borderId="98" xfId="0" applyFont="1" applyFill="1" applyBorder="1" applyProtection="1">
      <protection locked="0"/>
    </xf>
    <xf numFmtId="177" fontId="0" fillId="12" borderId="97" xfId="13" applyNumberFormat="1" applyFont="1" applyFill="1" applyBorder="1" applyAlignment="1" applyProtection="1">
      <alignment vertical="center"/>
      <protection locked="0"/>
    </xf>
    <xf numFmtId="0" fontId="0" fillId="12" borderId="95" xfId="0" applyFont="1" applyFill="1" applyBorder="1" applyAlignment="1" applyProtection="1">
      <alignment horizontal="left" vertical="center"/>
      <protection locked="0"/>
    </xf>
    <xf numFmtId="0" fontId="0" fillId="12" borderId="95" xfId="0" applyFont="1" applyFill="1" applyBorder="1" applyProtection="1">
      <protection locked="0"/>
    </xf>
    <xf numFmtId="0" fontId="0" fillId="12" borderId="100" xfId="0" applyFont="1" applyFill="1" applyBorder="1" applyProtection="1">
      <protection locked="0"/>
    </xf>
    <xf numFmtId="0" fontId="0" fillId="12" borderId="96" xfId="0" applyFont="1" applyFill="1" applyBorder="1" applyAlignment="1" applyProtection="1">
      <alignment horizontal="left" vertical="center"/>
      <protection locked="0"/>
    </xf>
    <xf numFmtId="0" fontId="0" fillId="12" borderId="96" xfId="0" applyFont="1" applyFill="1" applyBorder="1" applyProtection="1">
      <protection locked="0"/>
    </xf>
    <xf numFmtId="0" fontId="0" fillId="12" borderId="102" xfId="0" applyFont="1" applyFill="1" applyBorder="1" applyProtection="1">
      <protection locked="0"/>
    </xf>
    <xf numFmtId="176" fontId="0" fillId="0" borderId="103" xfId="0" applyNumberFormat="1" applyFont="1" applyFill="1" applyBorder="1" applyAlignment="1" applyProtection="1">
      <alignment horizontal="right" vertical="center"/>
    </xf>
    <xf numFmtId="176" fontId="0" fillId="0" borderId="105" xfId="0" applyNumberFormat="1" applyFont="1" applyFill="1" applyBorder="1" applyAlignment="1" applyProtection="1">
      <alignment horizontal="right" vertical="center"/>
    </xf>
    <xf numFmtId="176" fontId="0" fillId="0" borderId="106" xfId="0" applyNumberFormat="1" applyFont="1" applyFill="1" applyBorder="1" applyAlignment="1" applyProtection="1">
      <alignment horizontal="right" vertical="center"/>
    </xf>
    <xf numFmtId="177" fontId="0" fillId="12" borderId="100" xfId="13" applyNumberFormat="1" applyFont="1" applyFill="1" applyBorder="1" applyAlignment="1" applyProtection="1">
      <alignment vertical="center"/>
      <protection locked="0"/>
    </xf>
    <xf numFmtId="177" fontId="0" fillId="12" borderId="102" xfId="13" applyNumberFormat="1" applyFont="1" applyFill="1" applyBorder="1" applyAlignment="1" applyProtection="1">
      <alignment vertical="center"/>
      <protection locked="0"/>
    </xf>
    <xf numFmtId="177" fontId="0" fillId="12" borderId="98" xfId="13" applyNumberFormat="1" applyFont="1" applyFill="1" applyBorder="1" applyAlignment="1" applyProtection="1">
      <alignment vertical="center"/>
      <protection locked="0"/>
    </xf>
    <xf numFmtId="176" fontId="0" fillId="28" borderId="105" xfId="0" applyNumberFormat="1" applyFont="1" applyFill="1" applyBorder="1" applyAlignment="1" applyProtection="1">
      <alignment horizontal="right" vertical="center"/>
    </xf>
    <xf numFmtId="176" fontId="0" fillId="28" borderId="106" xfId="0" applyNumberFormat="1" applyFont="1" applyFill="1" applyBorder="1" applyAlignment="1" applyProtection="1">
      <alignment horizontal="right" vertical="center"/>
    </xf>
    <xf numFmtId="176" fontId="0" fillId="28" borderId="103" xfId="0" applyNumberFormat="1" applyFont="1" applyFill="1" applyBorder="1" applyAlignment="1" applyProtection="1">
      <alignment horizontal="right" vertical="center"/>
    </xf>
    <xf numFmtId="176" fontId="0" fillId="28" borderId="99" xfId="0" applyNumberFormat="1" applyFont="1" applyFill="1" applyBorder="1" applyAlignment="1" applyProtection="1">
      <alignment horizontal="right" vertical="center"/>
    </xf>
    <xf numFmtId="176" fontId="0" fillId="28" borderId="107" xfId="0" applyNumberFormat="1" applyFont="1" applyFill="1" applyBorder="1" applyAlignment="1" applyProtection="1">
      <alignment horizontal="right" vertical="center"/>
    </xf>
    <xf numFmtId="176" fontId="0" fillId="0" borderId="99" xfId="0" applyNumberFormat="1" applyFont="1" applyFill="1" applyBorder="1" applyAlignment="1" applyProtection="1">
      <alignment horizontal="right" vertical="center"/>
    </xf>
    <xf numFmtId="176" fontId="0" fillId="0" borderId="107" xfId="0" applyNumberFormat="1" applyFont="1" applyFill="1" applyBorder="1" applyAlignment="1" applyProtection="1">
      <alignment horizontal="right" vertical="center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96" xfId="0" applyFont="1" applyFill="1" applyBorder="1" applyAlignment="1" applyProtection="1">
      <alignment horizontal="left" vertical="center"/>
    </xf>
    <xf numFmtId="0" fontId="10" fillId="20" borderId="96" xfId="0" applyFont="1" applyFill="1" applyBorder="1" applyAlignment="1" applyProtection="1">
      <alignment horizontal="left" vertical="center"/>
    </xf>
    <xf numFmtId="174" fontId="18" fillId="0" borderId="96" xfId="0" applyNumberFormat="1" applyFont="1" applyFill="1" applyBorder="1" applyAlignment="1" applyProtection="1">
      <alignment horizontal="left"/>
    </xf>
    <xf numFmtId="0" fontId="12" fillId="21" borderId="96" xfId="0" applyFont="1" applyFill="1" applyBorder="1" applyAlignment="1" applyProtection="1">
      <alignment horizontal="center" vertical="center"/>
    </xf>
    <xf numFmtId="0" fontId="12" fillId="20" borderId="96" xfId="0" applyFont="1" applyFill="1" applyBorder="1" applyAlignment="1" applyProtection="1">
      <alignment horizontal="center" vertical="center" wrapText="1"/>
    </xf>
    <xf numFmtId="1" fontId="0" fillId="0" borderId="96" xfId="0" applyNumberFormat="1" applyFont="1" applyFill="1" applyBorder="1" applyAlignment="1" applyProtection="1">
      <alignment horizontal="center" vertical="center" wrapText="1"/>
    </xf>
    <xf numFmtId="167" fontId="10" fillId="23" borderId="96" xfId="13" applyNumberFormat="1" applyFont="1" applyFill="1" applyBorder="1" applyAlignment="1" applyProtection="1">
      <alignment horizontal="center" vertical="center"/>
    </xf>
    <xf numFmtId="167" fontId="10" fillId="20" borderId="96" xfId="13" applyNumberFormat="1" applyFont="1" applyFill="1" applyBorder="1" applyAlignment="1" applyProtection="1">
      <alignment horizontal="center" vertical="center"/>
    </xf>
    <xf numFmtId="167" fontId="0" fillId="12" borderId="96" xfId="13" applyNumberFormat="1" applyFont="1" applyFill="1" applyBorder="1" applyAlignment="1" applyProtection="1">
      <alignment vertical="center"/>
      <protection locked="0"/>
    </xf>
    <xf numFmtId="0" fontId="12" fillId="30" borderId="96" xfId="0" applyFont="1" applyFill="1" applyBorder="1" applyAlignment="1" applyProtection="1">
      <alignment horizontal="center" vertical="center" wrapText="1"/>
    </xf>
    <xf numFmtId="0" fontId="12" fillId="31" borderId="96" xfId="0" applyFont="1" applyFill="1" applyBorder="1" applyAlignment="1" applyProtection="1">
      <alignment horizontal="left" vertical="center"/>
    </xf>
    <xf numFmtId="167" fontId="12" fillId="30" borderId="96" xfId="0" applyNumberFormat="1" applyFont="1" applyFill="1" applyBorder="1" applyAlignment="1" applyProtection="1">
      <alignment horizontal="center" vertical="center" wrapText="1"/>
    </xf>
    <xf numFmtId="9" fontId="0" fillId="12" borderId="111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67" fontId="0" fillId="28" borderId="111" xfId="13" applyNumberFormat="1" applyFont="1" applyFill="1" applyBorder="1" applyAlignment="1" applyProtection="1">
      <alignment vertical="center"/>
    </xf>
    <xf numFmtId="167" fontId="0" fillId="0" borderId="111" xfId="13" applyNumberFormat="1" applyFont="1" applyFill="1" applyBorder="1" applyAlignment="1" applyProtection="1">
      <alignment vertical="center"/>
    </xf>
    <xf numFmtId="169" fontId="0" fillId="0" borderId="111" xfId="0" applyNumberFormat="1" applyFont="1" applyFill="1" applyBorder="1" applyAlignment="1" applyProtection="1">
      <alignment horizontal="center" vertical="center"/>
    </xf>
    <xf numFmtId="167" fontId="0" fillId="28" borderId="121" xfId="13" applyNumberFormat="1" applyFont="1" applyFill="1" applyBorder="1" applyAlignment="1" applyProtection="1">
      <alignment vertical="center"/>
    </xf>
    <xf numFmtId="166" fontId="0" fillId="0" borderId="123" xfId="13" applyNumberFormat="1" applyFont="1" applyFill="1" applyBorder="1" applyAlignment="1" applyProtection="1">
      <alignment vertical="center"/>
    </xf>
    <xf numFmtId="167" fontId="0" fillId="28" borderId="124" xfId="13" applyNumberFormat="1" applyFont="1" applyFill="1" applyBorder="1" applyAlignment="1" applyProtection="1">
      <alignment vertical="center"/>
    </xf>
    <xf numFmtId="167" fontId="12" fillId="15" borderId="125" xfId="0" applyNumberFormat="1" applyFont="1" applyFill="1" applyBorder="1" applyAlignment="1" applyProtection="1">
      <alignment horizontal="center" vertical="center" wrapText="1"/>
    </xf>
    <xf numFmtId="179" fontId="13" fillId="36" borderId="111" xfId="16" applyNumberFormat="1" applyFill="1" applyBorder="1" applyAlignment="1" applyProtection="1">
      <alignment horizontal="center" vertical="center"/>
    </xf>
    <xf numFmtId="179" fontId="13" fillId="36" borderId="128" xfId="16" applyNumberFormat="1" applyFill="1" applyBorder="1" applyAlignment="1" applyProtection="1">
      <alignment horizontal="center" vertical="center"/>
    </xf>
    <xf numFmtId="179" fontId="13" fillId="36" borderId="129" xfId="16" applyNumberFormat="1" applyFill="1" applyBorder="1" applyAlignment="1" applyProtection="1">
      <alignment horizontal="center" vertical="center"/>
    </xf>
    <xf numFmtId="167" fontId="12" fillId="15" borderId="131" xfId="0" applyNumberFormat="1" applyFont="1" applyFill="1" applyBorder="1" applyAlignment="1" applyProtection="1">
      <alignment horizontal="center" vertical="center" wrapText="1"/>
    </xf>
    <xf numFmtId="178" fontId="0" fillId="12" borderId="132" xfId="13" applyNumberFormat="1" applyFont="1" applyFill="1" applyBorder="1" applyAlignment="1" applyProtection="1">
      <alignment horizontal="center" vertical="center"/>
      <protection locked="0"/>
    </xf>
    <xf numFmtId="169" fontId="0" fillId="46" borderId="69" xfId="13" applyNumberFormat="1" applyFont="1" applyFill="1" applyBorder="1" applyAlignment="1" applyProtection="1">
      <alignment horizontal="center" vertical="center"/>
    </xf>
    <xf numFmtId="169" fontId="0" fillId="46" borderId="80" xfId="13" applyNumberFormat="1" applyFont="1" applyFill="1" applyBorder="1" applyAlignment="1" applyProtection="1">
      <alignment horizontal="center" vertical="center"/>
    </xf>
    <xf numFmtId="0" fontId="0" fillId="46" borderId="69" xfId="0" applyFont="1" applyFill="1" applyBorder="1" applyAlignment="1" applyProtection="1">
      <alignment horizontal="left" vertical="center"/>
    </xf>
    <xf numFmtId="0" fontId="0" fillId="46" borderId="78" xfId="0" applyFont="1" applyFill="1" applyBorder="1" applyAlignment="1" applyProtection="1">
      <alignment horizontal="left" vertical="center"/>
    </xf>
    <xf numFmtId="0" fontId="0" fillId="46" borderId="80" xfId="0" applyFont="1" applyFill="1" applyBorder="1" applyAlignment="1" applyProtection="1">
      <alignment horizontal="left" vertical="center"/>
    </xf>
    <xf numFmtId="168" fontId="13" fillId="0" borderId="0" xfId="16" applyProtection="1"/>
    <xf numFmtId="180" fontId="13" fillId="0" borderId="0" xfId="13" applyNumberFormat="1" applyProtection="1"/>
    <xf numFmtId="0" fontId="22" fillId="12" borderId="48" xfId="0" applyFont="1" applyFill="1" applyBorder="1" applyAlignment="1" applyProtection="1">
      <alignment horizontal="center" vertical="center"/>
      <protection locked="0"/>
    </xf>
    <xf numFmtId="177" fontId="0" fillId="12" borderId="128" xfId="13" applyNumberFormat="1" applyFont="1" applyFill="1" applyBorder="1" applyAlignment="1" applyProtection="1">
      <alignment vertical="center"/>
      <protection locked="0"/>
    </xf>
    <xf numFmtId="9" fontId="0" fillId="12" borderId="129" xfId="0" applyNumberFormat="1" applyFont="1" applyFill="1" applyBorder="1" applyAlignment="1" applyProtection="1">
      <alignment horizontal="center" vertical="center"/>
      <protection locked="0"/>
    </xf>
    <xf numFmtId="176" fontId="0" fillId="0" borderId="130" xfId="0" applyNumberFormat="1" applyFont="1" applyFill="1" applyBorder="1" applyAlignment="1" applyProtection="1">
      <alignment horizontal="right" vertical="center"/>
    </xf>
    <xf numFmtId="176" fontId="0" fillId="0" borderId="100" xfId="0" applyNumberFormat="1" applyFont="1" applyFill="1" applyBorder="1" applyAlignment="1" applyProtection="1">
      <alignment horizontal="right" vertical="center"/>
    </xf>
    <xf numFmtId="176" fontId="0" fillId="0" borderId="140" xfId="0" applyNumberFormat="1" applyFont="1" applyFill="1" applyBorder="1" applyAlignment="1" applyProtection="1">
      <alignment horizontal="right" vertical="center"/>
    </xf>
    <xf numFmtId="176" fontId="0" fillId="0" borderId="124" xfId="0" applyNumberFormat="1" applyFont="1" applyFill="1" applyBorder="1" applyAlignment="1" applyProtection="1">
      <alignment horizontal="right" vertical="center"/>
    </xf>
    <xf numFmtId="9" fontId="0" fillId="11" borderId="127" xfId="0" applyNumberFormat="1" applyFont="1" applyFill="1" applyBorder="1" applyAlignment="1" applyProtection="1">
      <alignment horizontal="center" vertical="center"/>
    </xf>
    <xf numFmtId="9" fontId="0" fillId="11" borderId="130" xfId="0" applyNumberFormat="1" applyFont="1" applyFill="1" applyBorder="1" applyAlignment="1" applyProtection="1">
      <alignment horizontal="center" vertical="center"/>
    </xf>
    <xf numFmtId="9" fontId="0" fillId="12" borderId="134" xfId="0" applyNumberFormat="1" applyFont="1" applyFill="1" applyBorder="1" applyAlignment="1" applyProtection="1">
      <alignment horizontal="center" vertical="center"/>
      <protection locked="0"/>
    </xf>
    <xf numFmtId="9" fontId="0" fillId="11" borderId="133" xfId="0" applyNumberFormat="1" applyFont="1" applyFill="1" applyBorder="1" applyAlignment="1" applyProtection="1">
      <alignment horizontal="center" vertical="center"/>
    </xf>
    <xf numFmtId="0" fontId="9" fillId="14" borderId="134" xfId="0" applyFont="1" applyFill="1" applyBorder="1" applyAlignment="1" applyProtection="1">
      <alignment horizontal="center" vertical="center"/>
    </xf>
    <xf numFmtId="0" fontId="9" fillId="48" borderId="133" xfId="0" applyFont="1" applyFill="1" applyBorder="1" applyAlignment="1" applyProtection="1">
      <alignment horizontal="center" vertical="center"/>
    </xf>
    <xf numFmtId="0" fontId="9" fillId="14" borderId="124" xfId="0" applyFont="1" applyFill="1" applyBorder="1" applyAlignment="1" applyProtection="1">
      <alignment horizontal="center" vertical="center"/>
    </xf>
    <xf numFmtId="0" fontId="9" fillId="48" borderId="147" xfId="0" applyFont="1" applyFill="1" applyBorder="1" applyAlignment="1" applyProtection="1">
      <alignment horizontal="center" vertical="center"/>
    </xf>
    <xf numFmtId="168" fontId="0" fillId="12" borderId="113" xfId="16" applyFont="1" applyFill="1" applyBorder="1" applyAlignment="1" applyProtection="1">
      <alignment horizontal="center" vertical="center"/>
      <protection locked="0"/>
    </xf>
    <xf numFmtId="168" fontId="0" fillId="12" borderId="148" xfId="16" applyFont="1" applyFill="1" applyBorder="1" applyAlignment="1" applyProtection="1">
      <alignment horizontal="center" vertical="center"/>
      <protection locked="0"/>
    </xf>
    <xf numFmtId="168" fontId="0" fillId="12" borderId="147" xfId="16" applyFont="1" applyFill="1" applyBorder="1" applyAlignment="1" applyProtection="1">
      <alignment horizontal="center" vertical="center"/>
      <protection locked="0"/>
    </xf>
    <xf numFmtId="176" fontId="0" fillId="0" borderId="127" xfId="0" applyNumberFormat="1" applyFont="1" applyFill="1" applyBorder="1" applyAlignment="1" applyProtection="1">
      <alignment horizontal="right" vertical="center"/>
    </xf>
    <xf numFmtId="176" fontId="0" fillId="0" borderId="133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9" borderId="134" xfId="0" applyFont="1" applyFill="1" applyBorder="1" applyAlignment="1" applyProtection="1">
      <alignment horizontal="center" vertical="center"/>
    </xf>
    <xf numFmtId="0" fontId="9" fillId="49" borderId="133" xfId="0" applyFont="1" applyFill="1" applyBorder="1" applyAlignment="1" applyProtection="1">
      <alignment horizontal="center" vertical="center"/>
    </xf>
    <xf numFmtId="168" fontId="29" fillId="0" borderId="114" xfId="16" applyFont="1" applyFill="1" applyBorder="1" applyAlignment="1" applyProtection="1">
      <alignment horizontal="center" vertical="center"/>
    </xf>
    <xf numFmtId="168" fontId="29" fillId="0" borderId="117" xfId="16" applyFont="1" applyFill="1" applyBorder="1" applyAlignment="1" applyProtection="1">
      <alignment horizontal="center" vertical="center"/>
    </xf>
    <xf numFmtId="176" fontId="0" fillId="26" borderId="116" xfId="0" applyNumberFormat="1" applyFont="1" applyFill="1" applyBorder="1" applyAlignment="1" applyProtection="1">
      <alignment horizontal="right" vertical="center"/>
    </xf>
    <xf numFmtId="176" fontId="0" fillId="26" borderId="151" xfId="0" applyNumberFormat="1" applyFont="1" applyFill="1" applyBorder="1" applyAlignment="1" applyProtection="1">
      <alignment horizontal="right" vertical="center"/>
    </xf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56" xfId="0" applyFont="1" applyFill="1" applyBorder="1" applyProtection="1"/>
    <xf numFmtId="0" fontId="0" fillId="11" borderId="143" xfId="0" applyFont="1" applyFill="1" applyBorder="1" applyProtection="1"/>
    <xf numFmtId="0" fontId="0" fillId="11" borderId="91" xfId="0" applyFont="1" applyFill="1" applyBorder="1" applyProtection="1"/>
    <xf numFmtId="0" fontId="24" fillId="0" borderId="143" xfId="0" applyFont="1" applyBorder="1" applyAlignment="1" applyProtection="1">
      <alignment vertical="center"/>
    </xf>
    <xf numFmtId="0" fontId="9" fillId="14" borderId="135" xfId="0" applyFont="1" applyFill="1" applyBorder="1" applyAlignment="1" applyProtection="1">
      <alignment horizontal="center" vertical="center"/>
    </xf>
    <xf numFmtId="0" fontId="9" fillId="14" borderId="152" xfId="0" applyFont="1" applyFill="1" applyBorder="1" applyAlignment="1" applyProtection="1">
      <alignment horizontal="center" vertical="center"/>
    </xf>
    <xf numFmtId="0" fontId="9" fillId="49" borderId="135" xfId="0" applyFont="1" applyFill="1" applyBorder="1" applyAlignment="1" applyProtection="1">
      <alignment horizontal="center" vertical="center"/>
    </xf>
    <xf numFmtId="0" fontId="9" fillId="49" borderId="152" xfId="0" applyFont="1" applyFill="1" applyBorder="1" applyAlignment="1" applyProtection="1">
      <alignment horizontal="center" vertical="center"/>
    </xf>
    <xf numFmtId="0" fontId="9" fillId="48" borderId="135" xfId="0" applyFont="1" applyFill="1" applyBorder="1" applyAlignment="1" applyProtection="1">
      <alignment horizontal="center" vertical="center"/>
    </xf>
    <xf numFmtId="0" fontId="9" fillId="48" borderId="152" xfId="0" applyFont="1" applyFill="1" applyBorder="1" applyAlignment="1" applyProtection="1">
      <alignment horizontal="center" vertical="center"/>
    </xf>
    <xf numFmtId="0" fontId="0" fillId="11" borderId="144" xfId="0" applyFont="1" applyFill="1" applyBorder="1" applyProtection="1"/>
    <xf numFmtId="0" fontId="0" fillId="11" borderId="150" xfId="0" applyFont="1" applyFill="1" applyBorder="1" applyProtection="1"/>
    <xf numFmtId="0" fontId="0" fillId="11" borderId="84" xfId="0" applyFont="1" applyFill="1" applyBorder="1" applyProtection="1"/>
    <xf numFmtId="167" fontId="10" fillId="20" borderId="96" xfId="13" applyNumberFormat="1" applyFont="1" applyFill="1" applyBorder="1" applyAlignment="1" applyProtection="1">
      <alignment horizontal="center" vertical="center"/>
      <protection locked="0"/>
    </xf>
    <xf numFmtId="169" fontId="0" fillId="12" borderId="77" xfId="13" applyNumberFormat="1" applyFont="1" applyFill="1" applyBorder="1" applyAlignment="1" applyProtection="1">
      <alignment horizontal="center" vertical="center"/>
      <protection locked="0"/>
    </xf>
    <xf numFmtId="169" fontId="0" fillId="46" borderId="81" xfId="13" applyNumberFormat="1" applyFont="1" applyFill="1" applyBorder="1" applyAlignment="1" applyProtection="1">
      <alignment horizontal="center" vertical="center"/>
    </xf>
    <xf numFmtId="0" fontId="12" fillId="16" borderId="152" xfId="0" applyFont="1" applyFill="1" applyBorder="1" applyAlignment="1" applyProtection="1">
      <alignment horizontal="center" vertical="center" wrapText="1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0" fontId="0" fillId="12" borderId="126" xfId="0" applyFont="1" applyFill="1" applyBorder="1" applyAlignment="1" applyProtection="1">
      <alignment horizontal="left" vertical="center"/>
      <protection locked="0"/>
    </xf>
    <xf numFmtId="177" fontId="0" fillId="12" borderId="126" xfId="13" applyNumberFormat="1" applyFont="1" applyFill="1" applyBorder="1" applyAlignment="1" applyProtection="1">
      <alignment vertical="center"/>
      <protection locked="0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77" fontId="0" fillId="12" borderId="132" xfId="13" applyNumberFormat="1" applyFont="1" applyFill="1" applyBorder="1" applyAlignment="1" applyProtection="1">
      <alignment vertical="center"/>
      <protection locked="0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0" fontId="0" fillId="12" borderId="140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177" fontId="0" fillId="12" borderId="111" xfId="13" applyNumberFormat="1" applyFont="1" applyFill="1" applyBorder="1" applyAlignment="1" applyProtection="1">
      <alignment vertical="center"/>
      <protection locked="0"/>
    </xf>
    <xf numFmtId="176" fontId="0" fillId="28" borderId="127" xfId="0" applyNumberFormat="1" applyFont="1" applyFill="1" applyBorder="1" applyAlignment="1" applyProtection="1">
      <alignment vertical="center"/>
    </xf>
    <xf numFmtId="177" fontId="0" fillId="12" borderId="129" xfId="13" applyNumberFormat="1" applyFont="1" applyFill="1" applyBorder="1" applyAlignment="1" applyProtection="1">
      <alignment vertical="center"/>
      <protection locked="0"/>
    </xf>
    <xf numFmtId="176" fontId="0" fillId="28" borderId="130" xfId="0" applyNumberFormat="1" applyFont="1" applyFill="1" applyBorder="1" applyAlignment="1" applyProtection="1">
      <alignment vertical="center"/>
    </xf>
    <xf numFmtId="177" fontId="0" fillId="12" borderId="134" xfId="13" applyNumberFormat="1" applyFont="1" applyFill="1" applyBorder="1" applyAlignment="1" applyProtection="1">
      <alignment vertical="center"/>
      <protection locked="0"/>
    </xf>
    <xf numFmtId="176" fontId="0" fillId="28" borderId="133" xfId="0" applyNumberFormat="1" applyFont="1" applyFill="1" applyBorder="1" applyAlignment="1" applyProtection="1">
      <alignment vertical="center"/>
    </xf>
    <xf numFmtId="176" fontId="0" fillId="28" borderId="146" xfId="0" applyNumberFormat="1" applyFont="1" applyFill="1" applyBorder="1" applyAlignment="1" applyProtection="1">
      <alignment horizontal="right" vertical="center"/>
    </xf>
    <xf numFmtId="176" fontId="0" fillId="28" borderId="165" xfId="0" applyNumberFormat="1" applyFont="1" applyFill="1" applyBorder="1" applyAlignment="1" applyProtection="1">
      <alignment horizontal="right" vertical="center"/>
    </xf>
    <xf numFmtId="176" fontId="0" fillId="28" borderId="166" xfId="0" applyNumberFormat="1" applyFont="1" applyFill="1" applyBorder="1" applyAlignment="1" applyProtection="1">
      <alignment horizontal="right" vertical="center"/>
    </xf>
    <xf numFmtId="176" fontId="22" fillId="27" borderId="60" xfId="0" applyNumberFormat="1" applyFont="1" applyFill="1" applyBorder="1" applyAlignment="1" applyProtection="1">
      <alignment vertical="center"/>
    </xf>
    <xf numFmtId="179" fontId="13" fillId="36" borderId="124" xfId="16" applyNumberFormat="1" applyFill="1" applyBorder="1" applyAlignment="1" applyProtection="1">
      <alignment horizontal="center" vertical="center"/>
    </xf>
    <xf numFmtId="0" fontId="0" fillId="12" borderId="129" xfId="0" applyFont="1" applyFill="1" applyBorder="1" applyAlignment="1" applyProtection="1">
      <alignment horizontal="left" vertical="center"/>
      <protection locked="0"/>
    </xf>
    <xf numFmtId="167" fontId="0" fillId="12" borderId="130" xfId="13" applyNumberFormat="1" applyFont="1" applyFill="1" applyBorder="1" applyAlignment="1" applyProtection="1">
      <alignment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67" fontId="0" fillId="12" borderId="133" xfId="13" applyNumberFormat="1" applyFont="1" applyFill="1" applyBorder="1" applyAlignment="1" applyProtection="1">
      <alignment vertical="center"/>
      <protection locked="0"/>
    </xf>
    <xf numFmtId="0" fontId="0" fillId="12" borderId="148" xfId="0" applyFont="1" applyFill="1" applyBorder="1" applyAlignment="1" applyProtection="1">
      <alignment horizontal="left" vertical="center"/>
      <protection locked="0"/>
    </xf>
    <xf numFmtId="0" fontId="0" fillId="12" borderId="147" xfId="0" applyFont="1" applyFill="1" applyBorder="1" applyAlignment="1" applyProtection="1">
      <alignment horizontal="left" vertical="center"/>
      <protection locked="0"/>
    </xf>
    <xf numFmtId="179" fontId="13" fillId="36" borderId="140" xfId="16" applyNumberFormat="1" applyFill="1" applyBorder="1" applyAlignment="1" applyProtection="1">
      <alignment horizontal="center" vertical="center"/>
    </xf>
    <xf numFmtId="0" fontId="12" fillId="16" borderId="133" xfId="0" applyFont="1" applyFill="1" applyBorder="1" applyAlignment="1" applyProtection="1">
      <alignment horizontal="center" vertical="center" wrapText="1"/>
    </xf>
    <xf numFmtId="179" fontId="13" fillId="36" borderId="134" xfId="16" applyNumberFormat="1" applyFill="1" applyBorder="1" applyAlignment="1" applyProtection="1">
      <alignment horizontal="center" vertical="center"/>
    </xf>
    <xf numFmtId="179" fontId="13" fillId="36" borderId="132" xfId="16" applyNumberFormat="1" applyFill="1" applyBorder="1" applyAlignment="1" applyProtection="1">
      <alignment horizontal="center" vertical="center"/>
    </xf>
    <xf numFmtId="179" fontId="13" fillId="36" borderId="133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2" fillId="0" borderId="0" xfId="0" applyNumberFormat="1" applyFont="1" applyAlignment="1" applyProtection="1">
      <alignment vertical="center"/>
    </xf>
    <xf numFmtId="167" fontId="0" fillId="28" borderId="172" xfId="13" applyNumberFormat="1" applyFont="1" applyFill="1" applyBorder="1" applyAlignment="1" applyProtection="1">
      <alignment vertical="center"/>
    </xf>
    <xf numFmtId="0" fontId="12" fillId="15" borderId="135" xfId="0" applyFont="1" applyFill="1" applyBorder="1" applyAlignment="1" applyProtection="1">
      <alignment horizontal="center" vertical="center"/>
    </xf>
    <xf numFmtId="0" fontId="12" fillId="15" borderId="170" xfId="0" applyFont="1" applyFill="1" applyBorder="1" applyAlignment="1" applyProtection="1">
      <alignment horizontal="center" vertical="center"/>
    </xf>
    <xf numFmtId="176" fontId="22" fillId="25" borderId="92" xfId="0" applyNumberFormat="1" applyFont="1" applyFill="1" applyBorder="1" applyAlignment="1" applyProtection="1">
      <alignment horizontal="right" vertical="center"/>
    </xf>
    <xf numFmtId="168" fontId="14" fillId="19" borderId="65" xfId="16" applyFont="1" applyFill="1" applyBorder="1" applyAlignment="1" applyProtection="1">
      <alignment horizontal="center" vertical="center"/>
    </xf>
    <xf numFmtId="176" fontId="22" fillId="25" borderId="67" xfId="0" applyNumberFormat="1" applyFont="1" applyFill="1" applyBorder="1" applyAlignment="1" applyProtection="1">
      <alignment horizontal="right" vertical="center"/>
    </xf>
    <xf numFmtId="0" fontId="0" fillId="12" borderId="174" xfId="0" applyFont="1" applyFill="1" applyBorder="1" applyAlignment="1" applyProtection="1">
      <alignment horizontal="left" vertical="center"/>
      <protection locked="0"/>
    </xf>
    <xf numFmtId="0" fontId="0" fillId="12" borderId="126" xfId="0" applyFont="1" applyFill="1" applyBorder="1" applyProtection="1">
      <protection locked="0"/>
    </xf>
    <xf numFmtId="176" fontId="0" fillId="28" borderId="159" xfId="0" applyNumberFormat="1" applyFont="1" applyFill="1" applyBorder="1" applyAlignment="1" applyProtection="1">
      <alignment horizontal="right" vertical="center"/>
    </xf>
    <xf numFmtId="176" fontId="0" fillId="0" borderId="159" xfId="0" applyNumberFormat="1" applyFont="1" applyFill="1" applyBorder="1" applyAlignment="1" applyProtection="1">
      <alignment horizontal="right" vertical="center"/>
    </xf>
    <xf numFmtId="0" fontId="0" fillId="12" borderId="175" xfId="0" applyFont="1" applyFill="1" applyBorder="1" applyAlignment="1" applyProtection="1">
      <alignment horizontal="left" vertical="center"/>
      <protection locked="0"/>
    </xf>
    <xf numFmtId="0" fontId="0" fillId="12" borderId="175" xfId="0" applyFont="1" applyFill="1" applyBorder="1" applyProtection="1">
      <protection locked="0"/>
    </xf>
    <xf numFmtId="0" fontId="0" fillId="12" borderId="176" xfId="0" applyFont="1" applyFill="1" applyBorder="1" applyProtection="1">
      <protection locked="0"/>
    </xf>
    <xf numFmtId="177" fontId="0" fillId="12" borderId="140" xfId="13" applyNumberFormat="1" applyFont="1" applyFill="1" applyBorder="1" applyAlignment="1" applyProtection="1">
      <alignment vertical="center"/>
      <protection locked="0"/>
    </xf>
    <xf numFmtId="176" fontId="0" fillId="28" borderId="160" xfId="0" applyNumberFormat="1" applyFont="1" applyFill="1" applyBorder="1" applyAlignment="1" applyProtection="1">
      <alignment horizontal="right" vertical="center"/>
    </xf>
    <xf numFmtId="176" fontId="0" fillId="0" borderId="160" xfId="0" applyNumberFormat="1" applyFont="1" applyFill="1" applyBorder="1" applyAlignment="1" applyProtection="1">
      <alignment horizontal="right" vertical="center"/>
    </xf>
    <xf numFmtId="0" fontId="0" fillId="12" borderId="177" xfId="0" applyFont="1" applyFill="1" applyBorder="1" applyAlignment="1" applyProtection="1">
      <alignment horizontal="left" vertical="center"/>
      <protection locked="0"/>
    </xf>
    <xf numFmtId="0" fontId="0" fillId="12" borderId="128" xfId="0" applyFont="1" applyFill="1" applyBorder="1" applyProtection="1">
      <protection locked="0"/>
    </xf>
    <xf numFmtId="0" fontId="0" fillId="12" borderId="140" xfId="0" applyFont="1" applyFill="1" applyBorder="1" applyProtection="1">
      <protection locked="0"/>
    </xf>
    <xf numFmtId="0" fontId="0" fillId="12" borderId="132" xfId="0" applyFont="1" applyFill="1" applyBorder="1" applyProtection="1">
      <protection locked="0"/>
    </xf>
    <xf numFmtId="0" fontId="0" fillId="12" borderId="124" xfId="0" applyFont="1" applyFill="1" applyBorder="1" applyProtection="1">
      <protection locked="0"/>
    </xf>
    <xf numFmtId="177" fontId="0" fillId="12" borderId="124" xfId="13" applyNumberFormat="1" applyFont="1" applyFill="1" applyBorder="1" applyAlignment="1" applyProtection="1">
      <alignment vertical="center"/>
      <protection locked="0"/>
    </xf>
    <xf numFmtId="176" fontId="0" fillId="28" borderId="161" xfId="0" applyNumberFormat="1" applyFont="1" applyFill="1" applyBorder="1" applyAlignment="1" applyProtection="1">
      <alignment horizontal="right" vertical="center"/>
    </xf>
    <xf numFmtId="176" fontId="0" fillId="0" borderId="161" xfId="0" applyNumberFormat="1" applyFont="1" applyFill="1" applyBorder="1" applyAlignment="1" applyProtection="1">
      <alignment horizontal="right" vertical="center"/>
    </xf>
    <xf numFmtId="9" fontId="0" fillId="43" borderId="65" xfId="0" applyNumberFormat="1" applyFont="1" applyFill="1" applyBorder="1" applyAlignment="1" applyProtection="1">
      <alignment horizontal="center" vertical="center"/>
    </xf>
    <xf numFmtId="176" fontId="0" fillId="25" borderId="66" xfId="0" applyNumberFormat="1" applyFont="1" applyFill="1" applyBorder="1" applyAlignment="1" applyProtection="1">
      <alignment horizontal="right" vertical="center"/>
    </xf>
    <xf numFmtId="9" fontId="0" fillId="43" borderId="66" xfId="0" applyNumberFormat="1" applyFont="1" applyFill="1" applyBorder="1" applyAlignment="1" applyProtection="1">
      <alignment horizontal="center" vertical="center"/>
    </xf>
    <xf numFmtId="168" fontId="0" fillId="43" borderId="66" xfId="16" applyFont="1" applyFill="1" applyBorder="1" applyAlignment="1" applyProtection="1">
      <alignment horizontal="center" vertical="center"/>
    </xf>
    <xf numFmtId="176" fontId="0" fillId="25" borderId="67" xfId="0" applyNumberFormat="1" applyFont="1" applyFill="1" applyBorder="1" applyAlignment="1" applyProtection="1">
      <alignment horizontal="right" vertical="center"/>
    </xf>
    <xf numFmtId="167" fontId="12" fillId="34" borderId="185" xfId="0" applyNumberFormat="1" applyFont="1" applyFill="1" applyBorder="1" applyAlignment="1" applyProtection="1">
      <alignment horizontal="center" vertical="center" wrapText="1"/>
    </xf>
    <xf numFmtId="167" fontId="12" fillId="34" borderId="186" xfId="0" applyNumberFormat="1" applyFont="1" applyFill="1" applyBorder="1" applyAlignment="1" applyProtection="1">
      <alignment horizontal="center" vertical="center" wrapText="1"/>
    </xf>
    <xf numFmtId="167" fontId="12" fillId="34" borderId="184" xfId="0" applyNumberFormat="1" applyFont="1" applyFill="1" applyBorder="1" applyAlignment="1" applyProtection="1">
      <alignment horizontal="center" vertical="center" wrapText="1"/>
    </xf>
    <xf numFmtId="177" fontId="0" fillId="46" borderId="187" xfId="13" applyNumberFormat="1" applyFont="1" applyFill="1" applyBorder="1" applyAlignment="1" applyProtection="1">
      <alignment vertical="center"/>
    </xf>
    <xf numFmtId="177" fontId="0" fillId="28" borderId="111" xfId="13" applyNumberFormat="1" applyFont="1" applyFill="1" applyBorder="1" applyAlignment="1" applyProtection="1">
      <alignment vertical="center"/>
    </xf>
    <xf numFmtId="167" fontId="0" fillId="0" borderId="192" xfId="0" applyNumberFormat="1" applyFont="1" applyFill="1" applyBorder="1" applyAlignment="1" applyProtection="1">
      <alignment vertical="center"/>
    </xf>
    <xf numFmtId="167" fontId="12" fillId="39" borderId="192" xfId="0" applyNumberFormat="1" applyFont="1" applyFill="1" applyBorder="1" applyAlignment="1" applyProtection="1">
      <alignment vertical="center"/>
    </xf>
    <xf numFmtId="167" fontId="0" fillId="0" borderId="140" xfId="0" applyNumberFormat="1" applyFont="1" applyFill="1" applyBorder="1" applyAlignment="1" applyProtection="1">
      <alignment vertical="center"/>
    </xf>
    <xf numFmtId="167" fontId="12" fillId="39" borderId="140" xfId="0" applyNumberFormat="1" applyFont="1" applyFill="1" applyBorder="1" applyAlignment="1" applyProtection="1">
      <alignment vertical="center"/>
    </xf>
    <xf numFmtId="167" fontId="12" fillId="39" borderId="128" xfId="13" applyNumberFormat="1" applyFont="1" applyFill="1" applyBorder="1" applyAlignment="1" applyProtection="1">
      <alignment vertical="center"/>
    </xf>
    <xf numFmtId="167" fontId="0" fillId="10" borderId="168" xfId="13" applyNumberFormat="1" applyFont="1" applyFill="1" applyBorder="1" applyAlignment="1" applyProtection="1">
      <alignment horizontal="right" vertical="center"/>
    </xf>
    <xf numFmtId="167" fontId="0" fillId="10" borderId="128" xfId="13" applyNumberFormat="1" applyFont="1" applyFill="1" applyBorder="1" applyAlignment="1" applyProtection="1">
      <alignment horizontal="right" vertical="center"/>
    </xf>
    <xf numFmtId="167" fontId="13" fillId="45" borderId="128" xfId="13" applyNumberFormat="1" applyFont="1" applyFill="1" applyBorder="1" applyAlignment="1" applyProtection="1">
      <alignment vertical="center"/>
    </xf>
    <xf numFmtId="172" fontId="0" fillId="45" borderId="128" xfId="12" applyNumberFormat="1" applyFont="1" applyFill="1" applyBorder="1" applyAlignment="1" applyProtection="1">
      <alignment vertical="center"/>
    </xf>
    <xf numFmtId="167" fontId="12" fillId="39" borderId="128" xfId="13" applyNumberFormat="1" applyFont="1" applyFill="1" applyBorder="1" applyAlignment="1" applyProtection="1">
      <alignment horizontal="right" vertical="center"/>
    </xf>
    <xf numFmtId="167" fontId="12" fillId="39" borderId="130" xfId="13" applyNumberFormat="1" applyFont="1" applyFill="1" applyBorder="1" applyAlignment="1" applyProtection="1">
      <alignment horizontal="right" vertical="center"/>
    </xf>
    <xf numFmtId="167" fontId="21" fillId="31" borderId="196" xfId="13" applyNumberFormat="1" applyFont="1" applyFill="1" applyBorder="1" applyAlignment="1" applyProtection="1">
      <alignment vertical="center" wrapText="1"/>
    </xf>
    <xf numFmtId="167" fontId="21" fillId="31" borderId="152" xfId="13" applyNumberFormat="1" applyFont="1" applyFill="1" applyBorder="1" applyAlignment="1" applyProtection="1">
      <alignment vertical="center" wrapText="1"/>
    </xf>
    <xf numFmtId="167" fontId="21" fillId="31" borderId="65" xfId="13" applyNumberFormat="1" applyFont="1" applyFill="1" applyBorder="1" applyAlignment="1" applyProtection="1">
      <alignment vertical="center" wrapText="1"/>
    </xf>
    <xf numFmtId="177" fontId="0" fillId="46" borderId="111" xfId="13" applyNumberFormat="1" applyFont="1" applyFill="1" applyBorder="1" applyAlignment="1" applyProtection="1">
      <alignment vertical="center"/>
    </xf>
    <xf numFmtId="177" fontId="0" fillId="46" borderId="188" xfId="13" applyNumberFormat="1" applyFont="1" applyFill="1" applyBorder="1" applyAlignment="1" applyProtection="1">
      <alignment vertical="center"/>
    </xf>
    <xf numFmtId="0" fontId="0" fillId="0" borderId="146" xfId="0" applyFont="1" applyFill="1" applyBorder="1" applyAlignment="1" applyProtection="1">
      <alignment horizontal="left" vertical="center"/>
    </xf>
    <xf numFmtId="167" fontId="12" fillId="34" borderId="201" xfId="0" applyNumberFormat="1" applyFont="1" applyFill="1" applyBorder="1" applyAlignment="1" applyProtection="1">
      <alignment horizontal="center" vertical="center" wrapText="1"/>
    </xf>
    <xf numFmtId="0" fontId="12" fillId="16" borderId="202" xfId="0" applyFont="1" applyFill="1" applyBorder="1" applyAlignment="1" applyProtection="1">
      <alignment horizontal="center" vertical="center" wrapText="1"/>
    </xf>
    <xf numFmtId="178" fontId="0" fillId="12" borderId="111" xfId="13" applyNumberFormat="1" applyFont="1" applyFill="1" applyBorder="1" applyAlignment="1" applyProtection="1">
      <alignment horizontal="center" vertical="center"/>
      <protection locked="0"/>
    </xf>
    <xf numFmtId="178" fontId="0" fillId="12" borderId="187" xfId="13" applyNumberFormat="1" applyFont="1" applyFill="1" applyBorder="1" applyAlignment="1" applyProtection="1">
      <alignment horizontal="center" vertical="center"/>
      <protection locked="0"/>
    </xf>
    <xf numFmtId="178" fontId="0" fillId="12" borderId="134" xfId="13" applyNumberFormat="1" applyFont="1" applyFill="1" applyBorder="1" applyAlignment="1" applyProtection="1">
      <alignment horizontal="center" vertical="center"/>
      <protection locked="0"/>
    </xf>
    <xf numFmtId="0" fontId="0" fillId="0" borderId="136" xfId="0" applyFont="1" applyFill="1" applyBorder="1" applyAlignment="1" applyProtection="1">
      <alignment horizontal="left" vertical="center"/>
    </xf>
    <xf numFmtId="0" fontId="0" fillId="0" borderId="137" xfId="0" applyFont="1" applyFill="1" applyBorder="1" applyAlignment="1" applyProtection="1">
      <alignment horizontal="left" vertical="center"/>
    </xf>
    <xf numFmtId="0" fontId="0" fillId="0" borderId="138" xfId="0" applyFont="1" applyFill="1" applyBorder="1" applyAlignment="1" applyProtection="1">
      <alignment horizontal="left" vertical="center"/>
    </xf>
    <xf numFmtId="178" fontId="0" fillId="12" borderId="129" xfId="13" applyNumberFormat="1" applyFont="1" applyFill="1" applyBorder="1" applyAlignment="1" applyProtection="1">
      <alignment horizontal="center" vertical="center"/>
      <protection locked="0"/>
    </xf>
    <xf numFmtId="167" fontId="12" fillId="15" borderId="186" xfId="0" applyNumberFormat="1" applyFont="1" applyFill="1" applyBorder="1" applyAlignment="1" applyProtection="1">
      <alignment horizontal="center" vertical="center" wrapText="1"/>
    </xf>
    <xf numFmtId="167" fontId="12" fillId="15" borderId="191" xfId="0" applyNumberFormat="1" applyFont="1" applyFill="1" applyBorder="1" applyAlignment="1" applyProtection="1">
      <alignment horizontal="center" vertical="center" wrapText="1"/>
    </xf>
    <xf numFmtId="0" fontId="12" fillId="15" borderId="185" xfId="0" applyFont="1" applyFill="1" applyBorder="1" applyAlignment="1" applyProtection="1">
      <alignment horizontal="center" vertical="center"/>
    </xf>
    <xf numFmtId="0" fontId="12" fillId="15" borderId="183" xfId="0" applyFont="1" applyFill="1" applyBorder="1" applyAlignment="1" applyProtection="1">
      <alignment horizontal="center" vertical="center"/>
    </xf>
    <xf numFmtId="166" fontId="0" fillId="0" borderId="192" xfId="13" applyNumberFormat="1" applyFont="1" applyFill="1" applyBorder="1" applyAlignment="1" applyProtection="1">
      <alignment vertical="center"/>
    </xf>
    <xf numFmtId="167" fontId="0" fillId="28" borderId="209" xfId="13" applyNumberFormat="1" applyFont="1" applyFill="1" applyBorder="1" applyAlignment="1" applyProtection="1">
      <alignment vertical="center"/>
    </xf>
    <xf numFmtId="167" fontId="0" fillId="28" borderId="199" xfId="13" applyNumberFormat="1" applyFont="1" applyFill="1" applyBorder="1" applyAlignment="1" applyProtection="1">
      <alignment vertical="center"/>
    </xf>
    <xf numFmtId="179" fontId="13" fillId="36" borderId="187" xfId="16" applyNumberFormat="1" applyFill="1" applyBorder="1" applyAlignment="1" applyProtection="1">
      <alignment horizontal="center" vertical="center"/>
    </xf>
    <xf numFmtId="179" fontId="13" fillId="36" borderId="188" xfId="16" applyNumberFormat="1" applyFill="1" applyBorder="1" applyAlignment="1" applyProtection="1">
      <alignment horizontal="center" vertical="center"/>
    </xf>
    <xf numFmtId="0" fontId="0" fillId="12" borderId="210" xfId="0" applyFont="1" applyFill="1" applyBorder="1" applyAlignment="1" applyProtection="1">
      <alignment horizontal="left" vertical="center"/>
      <protection locked="0"/>
    </xf>
    <xf numFmtId="167" fontId="0" fillId="12" borderId="188" xfId="13" applyNumberFormat="1" applyFont="1" applyFill="1" applyBorder="1" applyAlignment="1" applyProtection="1">
      <alignment vertical="center"/>
      <protection locked="0"/>
    </xf>
    <xf numFmtId="167" fontId="0" fillId="28" borderId="134" xfId="13" applyNumberFormat="1" applyFont="1" applyFill="1" applyBorder="1" applyAlignment="1" applyProtection="1">
      <alignment vertical="center"/>
    </xf>
    <xf numFmtId="167" fontId="0" fillId="28" borderId="132" xfId="13" applyNumberFormat="1" applyFont="1" applyFill="1" applyBorder="1" applyAlignment="1" applyProtection="1">
      <alignment vertical="center"/>
    </xf>
    <xf numFmtId="167" fontId="12" fillId="15" borderId="190" xfId="0" applyNumberFormat="1" applyFont="1" applyFill="1" applyBorder="1" applyAlignment="1" applyProtection="1">
      <alignment horizontal="center" vertical="center" wrapText="1"/>
    </xf>
    <xf numFmtId="167" fontId="12" fillId="15" borderId="192" xfId="0" applyNumberFormat="1" applyFont="1" applyFill="1" applyBorder="1" applyAlignment="1" applyProtection="1">
      <alignment horizontal="center" vertical="center" wrapText="1"/>
    </xf>
    <xf numFmtId="166" fontId="0" fillId="0" borderId="213" xfId="13" applyNumberFormat="1" applyFont="1" applyFill="1" applyBorder="1" applyAlignment="1" applyProtection="1">
      <alignment vertical="center"/>
    </xf>
    <xf numFmtId="179" fontId="13" fillId="36" borderId="209" xfId="16" applyNumberFormat="1" applyFill="1" applyBorder="1" applyAlignment="1" applyProtection="1">
      <alignment horizontal="center" vertical="center"/>
    </xf>
    <xf numFmtId="179" fontId="13" fillId="36" borderId="199" xfId="16" applyNumberFormat="1" applyFill="1" applyBorder="1" applyAlignment="1" applyProtection="1">
      <alignment horizontal="center" vertical="center"/>
    </xf>
    <xf numFmtId="0" fontId="0" fillId="12" borderId="111" xfId="0" applyFont="1" applyFill="1" applyBorder="1" applyAlignment="1" applyProtection="1">
      <alignment horizontal="left" vertical="center"/>
      <protection locked="0"/>
    </xf>
    <xf numFmtId="0" fontId="0" fillId="12" borderId="214" xfId="0" applyFont="1" applyFill="1" applyBorder="1" applyAlignment="1" applyProtection="1">
      <alignment horizontal="left" vertical="center"/>
      <protection locked="0"/>
    </xf>
    <xf numFmtId="167" fontId="0" fillId="28" borderId="205" xfId="13" applyNumberFormat="1" applyFont="1" applyFill="1" applyBorder="1" applyAlignment="1" applyProtection="1">
      <alignment vertical="center"/>
    </xf>
    <xf numFmtId="167" fontId="0" fillId="28" borderId="129" xfId="13" applyNumberFormat="1" applyFont="1" applyFill="1" applyBorder="1" applyAlignment="1" applyProtection="1">
      <alignment vertical="center"/>
    </xf>
    <xf numFmtId="167" fontId="0" fillId="28" borderId="128" xfId="13" applyNumberFormat="1" applyFont="1" applyFill="1" applyBorder="1" applyAlignment="1" applyProtection="1">
      <alignment vertical="center"/>
    </xf>
    <xf numFmtId="167" fontId="0" fillId="28" borderId="140" xfId="13" applyNumberFormat="1" applyFont="1" applyFill="1" applyBorder="1" applyAlignment="1" applyProtection="1">
      <alignment vertical="center"/>
    </xf>
    <xf numFmtId="167" fontId="0" fillId="28" borderId="195" xfId="13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143" xfId="0" applyFont="1" applyFill="1" applyBorder="1" applyAlignment="1">
      <alignment horizontal="center" vertical="center" wrapText="1"/>
    </xf>
    <xf numFmtId="0" fontId="12" fillId="16" borderId="40" xfId="0" applyFont="1" applyFill="1" applyBorder="1" applyAlignment="1">
      <alignment horizontal="center" vertical="center" wrapText="1"/>
    </xf>
    <xf numFmtId="0" fontId="12" fillId="16" borderId="216" xfId="0" applyFont="1" applyFill="1" applyBorder="1" applyAlignment="1">
      <alignment horizontal="center" vertical="center" wrapText="1"/>
    </xf>
    <xf numFmtId="0" fontId="12" fillId="20" borderId="167" xfId="0" applyFont="1" applyFill="1" applyBorder="1" applyAlignment="1">
      <alignment horizontal="center" vertical="center" wrapText="1"/>
    </xf>
    <xf numFmtId="1" fontId="0" fillId="0" borderId="167" xfId="0" applyNumberFormat="1" applyBorder="1" applyAlignment="1">
      <alignment horizontal="center" vertical="center" wrapText="1"/>
    </xf>
    <xf numFmtId="1" fontId="0" fillId="0" borderId="220" xfId="0" applyNumberFormat="1" applyBorder="1" applyAlignment="1">
      <alignment horizontal="center"/>
    </xf>
    <xf numFmtId="1" fontId="0" fillId="0" borderId="169" xfId="0" applyNumberFormat="1" applyBorder="1"/>
    <xf numFmtId="1" fontId="0" fillId="43" borderId="167" xfId="0" applyNumberFormat="1" applyFill="1" applyBorder="1" applyAlignment="1">
      <alignment horizontal="center" vertical="center" wrapText="1"/>
    </xf>
    <xf numFmtId="1" fontId="0" fillId="0" borderId="87" xfId="0" applyNumberFormat="1" applyBorder="1" applyAlignment="1">
      <alignment horizontal="center" vertical="center" wrapText="1"/>
    </xf>
    <xf numFmtId="0" fontId="10" fillId="23" borderId="226" xfId="0" applyFont="1" applyFill="1" applyBorder="1" applyAlignment="1">
      <alignment horizontal="left" vertical="center"/>
    </xf>
    <xf numFmtId="167" fontId="10" fillId="23" borderId="227" xfId="13" applyNumberFormat="1" applyFont="1" applyFill="1" applyBorder="1" applyAlignment="1">
      <alignment horizontal="center" vertical="center"/>
    </xf>
    <xf numFmtId="167" fontId="10" fillId="23" borderId="224" xfId="13" applyNumberFormat="1" applyFont="1" applyFill="1" applyBorder="1" applyAlignment="1">
      <alignment horizontal="center" vertical="center"/>
    </xf>
    <xf numFmtId="167" fontId="10" fillId="20" borderId="223" xfId="13" applyNumberFormat="1" applyFont="1" applyFill="1" applyBorder="1" applyAlignment="1">
      <alignment horizontal="center" vertical="center"/>
    </xf>
    <xf numFmtId="167" fontId="10" fillId="20" borderId="227" xfId="13" applyNumberFormat="1" applyFont="1" applyFill="1" applyBorder="1" applyAlignment="1">
      <alignment horizontal="center" vertical="center"/>
    </xf>
    <xf numFmtId="167" fontId="10" fillId="20" borderId="224" xfId="13" applyNumberFormat="1" applyFont="1" applyFill="1" applyBorder="1" applyAlignment="1">
      <alignment horizontal="center" vertical="center"/>
    </xf>
    <xf numFmtId="42" fontId="0" fillId="12" borderId="221" xfId="32" applyFont="1" applyFill="1" applyBorder="1" applyAlignment="1" applyProtection="1">
      <alignment horizontal="center" vertical="center"/>
      <protection locked="0"/>
    </xf>
    <xf numFmtId="180" fontId="13" fillId="48" borderId="221" xfId="13" applyNumberFormat="1" applyFill="1" applyBorder="1" applyAlignment="1">
      <alignment vertical="center"/>
    </xf>
    <xf numFmtId="180" fontId="13" fillId="48" borderId="221" xfId="13" applyNumberFormat="1" applyFill="1" applyBorder="1"/>
    <xf numFmtId="42" fontId="0" fillId="58" borderId="221" xfId="32" applyFont="1" applyFill="1" applyBorder="1" applyAlignment="1" applyProtection="1">
      <alignment horizontal="center" vertical="center"/>
      <protection locked="0"/>
    </xf>
    <xf numFmtId="0" fontId="10" fillId="20" borderId="226" xfId="0" applyFont="1" applyFill="1" applyBorder="1" applyAlignment="1">
      <alignment horizontal="left" vertical="center"/>
    </xf>
    <xf numFmtId="174" fontId="18" fillId="0" borderId="226" xfId="0" applyNumberFormat="1" applyFont="1" applyBorder="1" applyAlignment="1">
      <alignment horizontal="left" wrapText="1"/>
    </xf>
    <xf numFmtId="174" fontId="18" fillId="0" borderId="226" xfId="0" applyNumberFormat="1" applyFont="1" applyBorder="1" applyAlignment="1">
      <alignment horizontal="left"/>
    </xf>
    <xf numFmtId="0" fontId="0" fillId="12" borderId="187" xfId="0" applyFont="1" applyFill="1" applyBorder="1" applyAlignment="1" applyProtection="1">
      <alignment horizontal="left" vertical="center"/>
      <protection locked="0"/>
    </xf>
    <xf numFmtId="0" fontId="0" fillId="12" borderId="199" xfId="0" applyFont="1" applyFill="1" applyBorder="1" applyAlignment="1" applyProtection="1">
      <alignment horizontal="left" vertical="center"/>
      <protection locked="0"/>
    </xf>
    <xf numFmtId="177" fontId="0" fillId="12" borderId="187" xfId="13" applyNumberFormat="1" applyFont="1" applyFill="1" applyBorder="1" applyAlignment="1" applyProtection="1">
      <alignment vertical="center"/>
      <protection locked="0"/>
    </xf>
    <xf numFmtId="176" fontId="0" fillId="28" borderId="188" xfId="0" applyNumberFormat="1" applyFont="1" applyFill="1" applyBorder="1" applyAlignment="1" applyProtection="1">
      <alignment vertical="center"/>
    </xf>
    <xf numFmtId="176" fontId="0" fillId="28" borderId="215" xfId="0" applyNumberFormat="1" applyFont="1" applyFill="1" applyBorder="1" applyAlignment="1" applyProtection="1">
      <alignment horizontal="right" vertical="center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177" fontId="0" fillId="12" borderId="232" xfId="13" applyNumberFormat="1" applyFont="1" applyFill="1" applyBorder="1" applyAlignment="1" applyProtection="1">
      <alignment vertical="center"/>
      <protection locked="0"/>
    </xf>
    <xf numFmtId="177" fontId="0" fillId="12" borderId="221" xfId="13" applyNumberFormat="1" applyFont="1" applyFill="1" applyBorder="1" applyAlignment="1" applyProtection="1">
      <alignment vertical="center"/>
      <protection locked="0"/>
    </xf>
    <xf numFmtId="176" fontId="0" fillId="28" borderId="218" xfId="0" applyNumberFormat="1" applyFont="1" applyFill="1" applyBorder="1" applyAlignment="1" applyProtection="1">
      <alignment vertical="center"/>
    </xf>
    <xf numFmtId="176" fontId="0" fillId="28" borderId="227" xfId="0" applyNumberFormat="1" applyFont="1" applyFill="1" applyBorder="1" applyAlignment="1" applyProtection="1">
      <alignment horizontal="right" vertical="center"/>
    </xf>
    <xf numFmtId="0" fontId="0" fillId="12" borderId="233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Alignment="1" applyProtection="1">
      <alignment horizontal="left" vertical="center"/>
      <protection locked="0"/>
    </xf>
    <xf numFmtId="177" fontId="0" fillId="12" borderId="235" xfId="13" applyNumberFormat="1" applyFont="1" applyFill="1" applyBorder="1" applyAlignment="1" applyProtection="1">
      <alignment vertical="center"/>
      <protection locked="0"/>
    </xf>
    <xf numFmtId="177" fontId="0" fillId="12" borderId="233" xfId="13" applyNumberFormat="1" applyFont="1" applyFill="1" applyBorder="1" applyAlignment="1" applyProtection="1">
      <alignment vertical="center"/>
      <protection locked="0"/>
    </xf>
    <xf numFmtId="176" fontId="0" fillId="28" borderId="219" xfId="0" applyNumberFormat="1" applyFont="1" applyFill="1" applyBorder="1" applyAlignment="1" applyProtection="1">
      <alignment vertical="center"/>
    </xf>
    <xf numFmtId="176" fontId="0" fillId="28" borderId="236" xfId="0" applyNumberFormat="1" applyFont="1" applyFill="1" applyBorder="1" applyAlignment="1" applyProtection="1">
      <alignment horizontal="right" vertical="center"/>
    </xf>
    <xf numFmtId="177" fontId="13" fillId="28" borderId="188" xfId="13" applyNumberFormat="1" applyFill="1" applyBorder="1" applyAlignment="1">
      <alignment vertical="center"/>
    </xf>
    <xf numFmtId="177" fontId="13" fillId="28" borderId="232" xfId="13" applyNumberFormat="1" applyFill="1" applyBorder="1" applyAlignment="1">
      <alignment vertical="center"/>
    </xf>
    <xf numFmtId="177" fontId="13" fillId="28" borderId="221" xfId="13" applyNumberFormat="1" applyFill="1" applyBorder="1" applyAlignment="1">
      <alignment vertical="center"/>
    </xf>
    <xf numFmtId="177" fontId="13" fillId="28" borderId="218" xfId="13" applyNumberFormat="1" applyFill="1" applyBorder="1" applyAlignment="1">
      <alignment vertical="center"/>
    </xf>
    <xf numFmtId="177" fontId="13" fillId="28" borderId="235" xfId="13" applyNumberFormat="1" applyFill="1" applyBorder="1" applyAlignment="1">
      <alignment vertical="center"/>
    </xf>
    <xf numFmtId="177" fontId="13" fillId="28" borderId="233" xfId="13" applyNumberFormat="1" applyFill="1" applyBorder="1" applyAlignment="1">
      <alignment vertical="center"/>
    </xf>
    <xf numFmtId="177" fontId="13" fillId="28" borderId="219" xfId="13" applyNumberFormat="1" applyFill="1" applyBorder="1" applyAlignment="1">
      <alignment vertical="center"/>
    </xf>
    <xf numFmtId="177" fontId="13" fillId="28" borderId="187" xfId="13" applyNumberFormat="1" applyFill="1" applyBorder="1" applyAlignment="1">
      <alignment vertical="center"/>
    </xf>
    <xf numFmtId="177" fontId="13" fillId="28" borderId="111" xfId="13" applyNumberFormat="1" applyFill="1" applyBorder="1" applyAlignment="1">
      <alignment vertical="center"/>
    </xf>
    <xf numFmtId="167" fontId="21" fillId="31" borderId="235" xfId="13" applyNumberFormat="1" applyFont="1" applyFill="1" applyBorder="1" applyAlignment="1" applyProtection="1">
      <alignment vertical="center" wrapText="1"/>
    </xf>
    <xf numFmtId="167" fontId="21" fillId="31" borderId="233" xfId="13" applyNumberFormat="1" applyFont="1" applyFill="1" applyBorder="1" applyAlignment="1" applyProtection="1">
      <alignment vertical="center" wrapText="1"/>
    </xf>
    <xf numFmtId="167" fontId="21" fillId="31" borderId="219" xfId="13" applyNumberFormat="1" applyFont="1" applyFill="1" applyBorder="1" applyAlignment="1" applyProtection="1">
      <alignment vertical="center" wrapText="1"/>
    </xf>
    <xf numFmtId="0" fontId="0" fillId="0" borderId="237" xfId="0" applyFont="1" applyFill="1" applyBorder="1" applyAlignment="1" applyProtection="1">
      <alignment horizontal="left" vertical="center"/>
    </xf>
    <xf numFmtId="178" fontId="0" fillId="12" borderId="57" xfId="13" applyNumberFormat="1" applyFont="1" applyFill="1" applyBorder="1" applyAlignment="1" applyProtection="1">
      <alignment horizontal="center" vertical="center"/>
      <protection locked="0"/>
    </xf>
    <xf numFmtId="178" fontId="0" fillId="12" borderId="229" xfId="13" applyNumberFormat="1" applyFont="1" applyFill="1" applyBorder="1" applyAlignment="1" applyProtection="1">
      <alignment horizontal="center" vertical="center"/>
      <protection locked="0"/>
    </xf>
    <xf numFmtId="0" fontId="0" fillId="0" borderId="187" xfId="0" applyFont="1" applyFill="1" applyBorder="1" applyAlignment="1" applyProtection="1">
      <alignment horizontal="left" vertical="center"/>
    </xf>
    <xf numFmtId="0" fontId="0" fillId="0" borderId="233" xfId="0" applyFont="1" applyFill="1" applyBorder="1" applyAlignment="1" applyProtection="1">
      <alignment horizontal="left" vertical="center"/>
    </xf>
    <xf numFmtId="178" fontId="0" fillId="12" borderId="233" xfId="13" applyNumberFormat="1" applyFont="1" applyFill="1" applyBorder="1" applyAlignment="1" applyProtection="1">
      <alignment horizontal="center" vertical="center"/>
      <protection locked="0"/>
    </xf>
    <xf numFmtId="167" fontId="0" fillId="10" borderId="224" xfId="13" applyNumberFormat="1" applyFont="1" applyFill="1" applyBorder="1" applyAlignment="1" applyProtection="1">
      <alignment horizontal="right" vertical="center"/>
    </xf>
    <xf numFmtId="167" fontId="12" fillId="39" borderId="224" xfId="13" applyNumberFormat="1" applyFont="1" applyFill="1" applyBorder="1" applyAlignment="1" applyProtection="1">
      <alignment horizontal="right" vertical="center"/>
    </xf>
    <xf numFmtId="167" fontId="21" fillId="31" borderId="228" xfId="13" applyNumberFormat="1" applyFont="1" applyFill="1" applyBorder="1" applyAlignment="1" applyProtection="1">
      <alignment vertical="center" wrapText="1"/>
    </xf>
    <xf numFmtId="167" fontId="21" fillId="31" borderId="114" xfId="13" applyNumberFormat="1" applyFont="1" applyFill="1" applyBorder="1" applyAlignment="1" applyProtection="1">
      <alignment vertical="center" wrapText="1"/>
    </xf>
    <xf numFmtId="178" fontId="0" fillId="60" borderId="128" xfId="13" applyNumberFormat="1" applyFont="1" applyFill="1" applyBorder="1" applyAlignment="1" applyProtection="1">
      <alignment horizontal="center" vertical="center"/>
      <protection locked="0"/>
    </xf>
    <xf numFmtId="167" fontId="0" fillId="61" borderId="3" xfId="13" applyNumberFormat="1" applyFont="1" applyFill="1" applyBorder="1" applyAlignment="1" applyProtection="1">
      <alignment vertical="center"/>
    </xf>
    <xf numFmtId="167" fontId="0" fillId="61" borderId="74" xfId="13" applyNumberFormat="1" applyFont="1" applyFill="1" applyBorder="1" applyAlignment="1" applyProtection="1">
      <alignment vertical="center"/>
    </xf>
    <xf numFmtId="177" fontId="0" fillId="51" borderId="233" xfId="13" applyNumberFormat="1" applyFont="1" applyFill="1" applyBorder="1" applyAlignment="1" applyProtection="1">
      <alignment vertical="center"/>
    </xf>
    <xf numFmtId="177" fontId="0" fillId="51" borderId="187" xfId="13" applyNumberFormat="1" applyFont="1" applyFill="1" applyBorder="1" applyAlignment="1" applyProtection="1">
      <alignment vertical="center"/>
    </xf>
    <xf numFmtId="0" fontId="0" fillId="46" borderId="100" xfId="0" applyFont="1" applyFill="1" applyBorder="1" applyAlignment="1" applyProtection="1">
      <alignment horizontal="left" vertical="center"/>
    </xf>
    <xf numFmtId="0" fontId="0" fillId="46" borderId="216" xfId="0" applyFont="1" applyFill="1" applyBorder="1" applyAlignment="1" applyProtection="1">
      <alignment horizontal="left" vertical="center"/>
    </xf>
    <xf numFmtId="0" fontId="0" fillId="46" borderId="234" xfId="0" applyFont="1" applyFill="1" applyBorder="1" applyAlignment="1" applyProtection="1">
      <alignment horizontal="left" vertical="center"/>
    </xf>
    <xf numFmtId="167" fontId="12" fillId="34" borderId="242" xfId="0" applyNumberFormat="1" applyFont="1" applyFill="1" applyBorder="1" applyAlignment="1" applyProtection="1">
      <alignment horizontal="center" vertical="center" wrapText="1"/>
    </xf>
    <xf numFmtId="167" fontId="12" fillId="34" borderId="243" xfId="0" applyNumberFormat="1" applyFont="1" applyFill="1" applyBorder="1" applyAlignment="1" applyProtection="1">
      <alignment horizontal="center" vertical="center" wrapText="1"/>
    </xf>
    <xf numFmtId="167" fontId="12" fillId="34" borderId="244" xfId="0" applyNumberFormat="1" applyFont="1" applyFill="1" applyBorder="1" applyAlignment="1" applyProtection="1">
      <alignment horizontal="center" vertical="center" wrapText="1"/>
    </xf>
    <xf numFmtId="177" fontId="0" fillId="46" borderId="245" xfId="13" applyNumberFormat="1" applyFont="1" applyFill="1" applyBorder="1" applyAlignment="1" applyProtection="1">
      <alignment vertical="center"/>
    </xf>
    <xf numFmtId="177" fontId="0" fillId="51" borderId="246" xfId="13" applyNumberFormat="1" applyFont="1" applyFill="1" applyBorder="1" applyAlignment="1" applyProtection="1">
      <alignment vertical="center"/>
    </xf>
    <xf numFmtId="177" fontId="0" fillId="51" borderId="247" xfId="13" applyNumberFormat="1" applyFont="1" applyFill="1" applyBorder="1" applyAlignment="1" applyProtection="1">
      <alignment vertical="center"/>
    </xf>
    <xf numFmtId="177" fontId="0" fillId="51" borderId="111" xfId="13" applyNumberFormat="1" applyFont="1" applyFill="1" applyBorder="1" applyAlignment="1" applyProtection="1">
      <alignment vertical="center"/>
    </xf>
    <xf numFmtId="177" fontId="0" fillId="51" borderId="188" xfId="13" applyNumberFormat="1" applyFont="1" applyFill="1" applyBorder="1" applyAlignment="1" applyProtection="1">
      <alignment vertical="center"/>
    </xf>
    <xf numFmtId="177" fontId="0" fillId="51" borderId="235" xfId="13" applyNumberFormat="1" applyFont="1" applyFill="1" applyBorder="1" applyAlignment="1" applyProtection="1">
      <alignment vertical="center"/>
    </xf>
    <xf numFmtId="177" fontId="0" fillId="51" borderId="219" xfId="13" applyNumberFormat="1" applyFont="1" applyFill="1" applyBorder="1" applyAlignment="1" applyProtection="1">
      <alignment vertical="center"/>
    </xf>
    <xf numFmtId="167" fontId="12" fillId="15" borderId="249" xfId="0" applyNumberFormat="1" applyFont="1" applyFill="1" applyBorder="1" applyAlignment="1" applyProtection="1">
      <alignment horizontal="center" vertical="center" wrapText="1"/>
    </xf>
    <xf numFmtId="167" fontId="12" fillId="15" borderId="225" xfId="0" applyNumberFormat="1" applyFont="1" applyFill="1" applyBorder="1" applyAlignment="1" applyProtection="1">
      <alignment horizontal="center" vertical="center" wrapText="1"/>
    </xf>
    <xf numFmtId="167" fontId="12" fillId="15" borderId="238" xfId="0" applyNumberFormat="1" applyFont="1" applyFill="1" applyBorder="1" applyAlignment="1" applyProtection="1">
      <alignment horizontal="center" vertical="center" wrapText="1"/>
    </xf>
    <xf numFmtId="167" fontId="12" fillId="15" borderId="244" xfId="0" applyNumberFormat="1" applyFont="1" applyFill="1" applyBorder="1" applyAlignment="1" applyProtection="1">
      <alignment horizontal="center" vertical="center" wrapText="1"/>
    </xf>
    <xf numFmtId="169" fontId="0" fillId="12" borderId="250" xfId="13" applyNumberFormat="1" applyFont="1" applyFill="1" applyBorder="1" applyAlignment="1" applyProtection="1">
      <alignment horizontal="center" vertical="center"/>
      <protection locked="0"/>
    </xf>
    <xf numFmtId="169" fontId="0" fillId="46" borderId="251" xfId="13" applyNumberFormat="1" applyFont="1" applyFill="1" applyBorder="1" applyAlignment="1" applyProtection="1">
      <alignment horizontal="center" vertical="center"/>
    </xf>
    <xf numFmtId="169" fontId="0" fillId="46" borderId="252" xfId="13" applyNumberFormat="1" applyFont="1" applyFill="1" applyBorder="1" applyAlignment="1" applyProtection="1">
      <alignment horizontal="center" vertical="center"/>
    </xf>
    <xf numFmtId="169" fontId="0" fillId="12" borderId="245" xfId="13" applyNumberFormat="1" applyFont="1" applyFill="1" applyBorder="1" applyAlignment="1" applyProtection="1">
      <alignment horizontal="center" vertical="center"/>
      <protection locked="0"/>
    </xf>
    <xf numFmtId="169" fontId="0" fillId="51" borderId="246" xfId="13" applyNumberFormat="1" applyFont="1" applyFill="1" applyBorder="1" applyAlignment="1" applyProtection="1">
      <alignment horizontal="center" vertical="center"/>
    </xf>
    <xf numFmtId="169" fontId="0" fillId="51" borderId="247" xfId="13" applyNumberFormat="1" applyFont="1" applyFill="1" applyBorder="1" applyAlignment="1" applyProtection="1">
      <alignment horizontal="center" vertical="center"/>
    </xf>
    <xf numFmtId="177" fontId="0" fillId="51" borderId="250" xfId="13" applyNumberFormat="1" applyFont="1" applyFill="1" applyBorder="1" applyAlignment="1" applyProtection="1">
      <alignment vertical="center"/>
    </xf>
    <xf numFmtId="177" fontId="0" fillId="28" borderId="250" xfId="13" applyNumberFormat="1" applyFont="1" applyFill="1" applyBorder="1" applyAlignment="1" applyProtection="1">
      <alignment vertical="center"/>
    </xf>
    <xf numFmtId="177" fontId="0" fillId="28" borderId="251" xfId="13" applyNumberFormat="1" applyFont="1" applyFill="1" applyBorder="1" applyAlignment="1" applyProtection="1">
      <alignment vertical="center"/>
    </xf>
    <xf numFmtId="177" fontId="0" fillId="28" borderId="252" xfId="13" applyNumberFormat="1" applyFont="1" applyFill="1" applyBorder="1" applyAlignment="1" applyProtection="1">
      <alignment vertical="center"/>
    </xf>
    <xf numFmtId="177" fontId="0" fillId="28" borderId="245" xfId="13" applyNumberFormat="1" applyFont="1" applyFill="1" applyBorder="1" applyAlignment="1" applyProtection="1">
      <alignment vertical="center"/>
    </xf>
    <xf numFmtId="178" fontId="12" fillId="28" borderId="188" xfId="0" applyNumberFormat="1" applyFont="1" applyFill="1" applyBorder="1" applyAlignment="1" applyProtection="1">
      <alignment horizontal="center" vertical="center"/>
    </xf>
    <xf numFmtId="178" fontId="12" fillId="28" borderId="152" xfId="0" applyNumberFormat="1" applyFont="1" applyFill="1" applyBorder="1" applyAlignment="1" applyProtection="1">
      <alignment horizontal="center" vertical="center"/>
    </xf>
    <xf numFmtId="178" fontId="12" fillId="28" borderId="219" xfId="0" applyNumberFormat="1" applyFont="1" applyFill="1" applyBorder="1" applyAlignment="1" applyProtection="1">
      <alignment horizontal="center" vertical="center"/>
    </xf>
    <xf numFmtId="178" fontId="12" fillId="28" borderId="130" xfId="0" applyNumberFormat="1" applyFont="1" applyFill="1" applyBorder="1" applyAlignment="1" applyProtection="1">
      <alignment horizontal="center" vertical="center"/>
    </xf>
    <xf numFmtId="178" fontId="12" fillId="28" borderId="133" xfId="0" applyNumberFormat="1" applyFont="1" applyFill="1" applyBorder="1" applyAlignment="1" applyProtection="1">
      <alignment horizontal="center" vertical="center"/>
    </xf>
    <xf numFmtId="0" fontId="12" fillId="21" borderId="259" xfId="0" applyFont="1" applyFill="1" applyBorder="1" applyAlignment="1">
      <alignment horizontal="center" vertical="center"/>
    </xf>
    <xf numFmtId="0" fontId="10" fillId="23" borderId="260" xfId="0" applyFont="1" applyFill="1" applyBorder="1" applyAlignment="1">
      <alignment horizontal="left" vertical="center"/>
    </xf>
    <xf numFmtId="167" fontId="10" fillId="23" borderId="256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20" borderId="260" xfId="0" applyFont="1" applyFill="1" applyBorder="1" applyAlignment="1">
      <alignment horizontal="left" vertical="center"/>
    </xf>
    <xf numFmtId="167" fontId="10" fillId="20" borderId="256" xfId="13" applyNumberFormat="1" applyFont="1" applyFill="1" applyBorder="1" applyAlignment="1">
      <alignment horizontal="center" vertical="center"/>
    </xf>
    <xf numFmtId="167" fontId="12" fillId="41" borderId="256" xfId="13" applyNumberFormat="1" applyFont="1" applyFill="1" applyBorder="1" applyAlignment="1">
      <alignment vertical="center"/>
    </xf>
    <xf numFmtId="174" fontId="18" fillId="0" borderId="260" xfId="0" applyNumberFormat="1" applyFont="1" applyBorder="1" applyAlignment="1">
      <alignment horizontal="left"/>
    </xf>
    <xf numFmtId="167" fontId="0" fillId="46" borderId="256" xfId="13" applyNumberFormat="1" applyFont="1" applyFill="1" applyBorder="1" applyAlignment="1">
      <alignment vertical="center"/>
    </xf>
    <xf numFmtId="167" fontId="18" fillId="28" borderId="256" xfId="13" applyNumberFormat="1" applyFont="1" applyFill="1" applyBorder="1" applyAlignment="1">
      <alignment vertical="center"/>
    </xf>
    <xf numFmtId="167" fontId="0" fillId="12" borderId="256" xfId="13" applyNumberFormat="1" applyFont="1" applyFill="1" applyBorder="1" applyAlignment="1" applyProtection="1">
      <alignment vertical="center"/>
      <protection locked="0"/>
    </xf>
    <xf numFmtId="167" fontId="18" fillId="12" borderId="256" xfId="13" applyNumberFormat="1" applyFont="1" applyFill="1" applyBorder="1" applyAlignment="1" applyProtection="1">
      <alignment vertical="center"/>
      <protection locked="0"/>
    </xf>
    <xf numFmtId="175" fontId="18" fillId="12" borderId="256" xfId="12" applyNumberFormat="1" applyFont="1" applyFill="1" applyBorder="1" applyAlignment="1" applyProtection="1">
      <alignment vertical="center"/>
      <protection locked="0"/>
    </xf>
    <xf numFmtId="174" fontId="29" fillId="0" borderId="260" xfId="0" applyNumberFormat="1" applyFont="1" applyBorder="1" applyAlignment="1">
      <alignment horizontal="left"/>
    </xf>
    <xf numFmtId="167" fontId="10" fillId="20" borderId="256" xfId="13" applyNumberFormat="1" applyFont="1" applyFill="1" applyBorder="1" applyAlignment="1">
      <alignment vertical="center"/>
    </xf>
    <xf numFmtId="167" fontId="0" fillId="58" borderId="256" xfId="13" applyNumberFormat="1" applyFont="1" applyFill="1" applyBorder="1" applyAlignment="1" applyProtection="1">
      <alignment vertical="center"/>
      <protection locked="0"/>
    </xf>
    <xf numFmtId="174" fontId="18" fillId="0" borderId="261" xfId="0" applyNumberFormat="1" applyFont="1" applyBorder="1" applyAlignment="1">
      <alignment horizontal="left"/>
    </xf>
    <xf numFmtId="167" fontId="0" fillId="27" borderId="256" xfId="13" applyNumberFormat="1" applyFont="1" applyFill="1" applyBorder="1" applyAlignment="1">
      <alignment vertical="center"/>
    </xf>
    <xf numFmtId="180" fontId="13" fillId="27" borderId="256" xfId="13" applyNumberFormat="1" applyFill="1" applyBorder="1"/>
    <xf numFmtId="0" fontId="12" fillId="21" borderId="263" xfId="0" applyFont="1" applyFill="1" applyBorder="1" applyAlignment="1">
      <alignment horizontal="center" vertical="center"/>
    </xf>
    <xf numFmtId="0" fontId="10" fillId="23" borderId="264" xfId="0" applyFont="1" applyFill="1" applyBorder="1" applyAlignment="1">
      <alignment horizontal="left" vertical="center"/>
    </xf>
    <xf numFmtId="167" fontId="10" fillId="23" borderId="251" xfId="13" applyNumberFormat="1" applyFont="1" applyFill="1" applyBorder="1" applyAlignment="1">
      <alignment horizontal="center" vertical="center"/>
    </xf>
    <xf numFmtId="167" fontId="10" fillId="53" borderId="251" xfId="13" applyNumberFormat="1" applyFont="1" applyFill="1" applyBorder="1" applyAlignment="1">
      <alignment vertical="center"/>
    </xf>
    <xf numFmtId="167" fontId="12" fillId="40" borderId="251" xfId="13" applyNumberFormat="1" applyFont="1" applyFill="1" applyBorder="1" applyAlignment="1">
      <alignment vertical="center"/>
    </xf>
    <xf numFmtId="167" fontId="10" fillId="23" borderId="265" xfId="13" applyNumberFormat="1" applyFont="1" applyFill="1" applyBorder="1" applyAlignment="1">
      <alignment horizontal="center" vertical="center"/>
    </xf>
    <xf numFmtId="167" fontId="10" fillId="54" borderId="256" xfId="13" applyNumberFormat="1" applyFont="1" applyFill="1" applyBorder="1" applyAlignment="1">
      <alignment vertical="center"/>
    </xf>
    <xf numFmtId="167" fontId="10" fillId="20" borderId="171" xfId="13" applyNumberFormat="1" applyFont="1" applyFill="1" applyBorder="1" applyAlignment="1">
      <alignment horizontal="center" vertical="center"/>
    </xf>
    <xf numFmtId="175" fontId="18" fillId="28" borderId="256" xfId="12" applyNumberFormat="1" applyFont="1" applyFill="1" applyBorder="1" applyAlignment="1">
      <alignment vertical="center"/>
    </xf>
    <xf numFmtId="167" fontId="10" fillId="27" borderId="266" xfId="13" applyNumberFormat="1" applyFont="1" applyFill="1" applyBorder="1" applyAlignment="1">
      <alignment vertical="center"/>
    </xf>
    <xf numFmtId="175" fontId="13" fillId="28" borderId="256" xfId="12" applyNumberFormat="1" applyFill="1" applyBorder="1"/>
    <xf numFmtId="167" fontId="10" fillId="55" borderId="256" xfId="13" applyNumberFormat="1" applyFont="1" applyFill="1" applyBorder="1" applyAlignment="1">
      <alignment vertical="center"/>
    </xf>
    <xf numFmtId="167" fontId="10" fillId="23" borderId="171" xfId="13" applyNumberFormat="1" applyFont="1" applyFill="1" applyBorder="1" applyAlignment="1">
      <alignment horizontal="center" vertical="center"/>
    </xf>
    <xf numFmtId="167" fontId="10" fillId="20" borderId="258" xfId="13" applyNumberFormat="1" applyFont="1" applyFill="1" applyBorder="1" applyAlignment="1">
      <alignment horizontal="center" vertical="center"/>
    </xf>
    <xf numFmtId="175" fontId="13" fillId="12" borderId="256" xfId="12" applyNumberFormat="1" applyFill="1" applyBorder="1" applyProtection="1">
      <protection locked="0"/>
    </xf>
    <xf numFmtId="167" fontId="18" fillId="56" borderId="256" xfId="13" applyNumberFormat="1" applyFont="1" applyFill="1" applyBorder="1" applyAlignment="1">
      <alignment vertical="center"/>
    </xf>
    <xf numFmtId="175" fontId="13" fillId="56" borderId="256" xfId="12" applyNumberFormat="1" applyFill="1" applyBorder="1"/>
    <xf numFmtId="167" fontId="18" fillId="57" borderId="256" xfId="13" applyNumberFormat="1" applyFont="1" applyFill="1" applyBorder="1" applyAlignment="1">
      <alignment vertical="center"/>
    </xf>
    <xf numFmtId="175" fontId="13" fillId="58" borderId="256" xfId="12" applyNumberFormat="1" applyFill="1" applyBorder="1" applyProtection="1">
      <protection locked="0"/>
    </xf>
    <xf numFmtId="167" fontId="10" fillId="27" borderId="267" xfId="13" applyNumberFormat="1" applyFont="1" applyFill="1" applyBorder="1" applyAlignment="1">
      <alignment vertical="center"/>
    </xf>
    <xf numFmtId="0" fontId="12" fillId="30" borderId="268" xfId="0" applyFont="1" applyFill="1" applyBorder="1" applyAlignment="1">
      <alignment horizontal="center" vertical="center" wrapText="1"/>
    </xf>
    <xf numFmtId="0" fontId="12" fillId="31" borderId="269" xfId="0" applyFont="1" applyFill="1" applyBorder="1" applyAlignment="1">
      <alignment vertical="center"/>
    </xf>
    <xf numFmtId="166" fontId="12" fillId="31" borderId="233" xfId="13" applyNumberFormat="1" applyFont="1" applyFill="1" applyBorder="1" applyAlignment="1">
      <alignment vertical="center"/>
    </xf>
    <xf numFmtId="166" fontId="12" fillId="32" borderId="233" xfId="13" applyNumberFormat="1" applyFont="1" applyFill="1" applyBorder="1" applyAlignment="1">
      <alignment vertical="center"/>
    </xf>
    <xf numFmtId="166" fontId="12" fillId="31" borderId="149" xfId="13" applyNumberFormat="1" applyFont="1" applyFill="1" applyBorder="1" applyAlignment="1">
      <alignment vertical="center"/>
    </xf>
    <xf numFmtId="167" fontId="12" fillId="43" borderId="177" xfId="13" applyNumberFormat="1" applyFont="1" applyFill="1" applyBorder="1" applyAlignment="1">
      <alignment horizontal="center" vertical="center"/>
    </xf>
    <xf numFmtId="0" fontId="12" fillId="43" borderId="177" xfId="0" applyFont="1" applyFill="1" applyBorder="1" applyAlignment="1">
      <alignment horizontal="center" vertical="center"/>
    </xf>
    <xf numFmtId="167" fontId="10" fillId="62" borderId="251" xfId="13" applyNumberFormat="1" applyFont="1" applyFill="1" applyBorder="1" applyAlignment="1">
      <alignment vertical="center"/>
    </xf>
    <xf numFmtId="0" fontId="10" fillId="20" borderId="270" xfId="0" applyFont="1" applyFill="1" applyBorder="1" applyAlignment="1">
      <alignment horizontal="left" vertical="center"/>
    </xf>
    <xf numFmtId="167" fontId="10" fillId="20" borderId="271" xfId="13" applyNumberFormat="1" applyFont="1" applyFill="1" applyBorder="1" applyAlignment="1">
      <alignment horizontal="center" vertical="center"/>
    </xf>
    <xf numFmtId="167" fontId="10" fillId="22" borderId="271" xfId="13" applyNumberFormat="1" applyFont="1" applyFill="1" applyBorder="1" applyAlignment="1">
      <alignment vertical="center"/>
    </xf>
    <xf numFmtId="167" fontId="12" fillId="41" borderId="271" xfId="13" applyNumberFormat="1" applyFont="1" applyFill="1" applyBorder="1" applyAlignment="1">
      <alignment vertical="center"/>
    </xf>
    <xf numFmtId="174" fontId="18" fillId="0" borderId="270" xfId="0" applyNumberFormat="1" applyFont="1" applyBorder="1" applyAlignment="1">
      <alignment horizontal="left"/>
    </xf>
    <xf numFmtId="167" fontId="0" fillId="46" borderId="271" xfId="13" applyNumberFormat="1" applyFont="1" applyFill="1" applyBorder="1" applyAlignment="1">
      <alignment vertical="center"/>
    </xf>
    <xf numFmtId="167" fontId="18" fillId="1" borderId="271" xfId="13" applyNumberFormat="1" applyFont="1" applyFill="1" applyBorder="1" applyAlignment="1">
      <alignment vertical="center"/>
    </xf>
    <xf numFmtId="175" fontId="18" fillId="1" borderId="271" xfId="12" applyNumberFormat="1" applyFont="1" applyFill="1" applyBorder="1" applyAlignment="1">
      <alignment vertical="center"/>
    </xf>
    <xf numFmtId="167" fontId="18" fillId="28" borderId="271" xfId="13" applyNumberFormat="1" applyFont="1" applyFill="1" applyBorder="1" applyAlignment="1">
      <alignment vertical="center"/>
    </xf>
    <xf numFmtId="167" fontId="10" fillId="27" borderId="272" xfId="13" applyNumberFormat="1" applyFont="1" applyFill="1" applyBorder="1" applyAlignment="1">
      <alignment vertical="center"/>
    </xf>
    <xf numFmtId="167" fontId="0" fillId="12" borderId="271" xfId="13" applyNumberFormat="1" applyFont="1" applyFill="1" applyBorder="1" applyAlignment="1" applyProtection="1">
      <alignment vertical="center"/>
      <protection locked="0"/>
    </xf>
    <xf numFmtId="167" fontId="18" fillId="12" borderId="271" xfId="13" applyNumberFormat="1" applyFont="1" applyFill="1" applyBorder="1" applyAlignment="1" applyProtection="1">
      <alignment vertical="center"/>
      <protection locked="0"/>
    </xf>
    <xf numFmtId="175" fontId="18" fillId="12" borderId="271" xfId="12" applyNumberFormat="1" applyFont="1" applyFill="1" applyBorder="1" applyAlignment="1" applyProtection="1">
      <alignment vertical="center"/>
      <protection locked="0"/>
    </xf>
    <xf numFmtId="167" fontId="10" fillId="20" borderId="271" xfId="13" applyNumberFormat="1" applyFont="1" applyFill="1" applyBorder="1" applyAlignment="1" applyProtection="1">
      <alignment horizontal="center" vertical="center"/>
      <protection locked="0"/>
    </xf>
    <xf numFmtId="167" fontId="10" fillId="22" borderId="271" xfId="13" applyNumberFormat="1" applyFont="1" applyFill="1" applyBorder="1" applyAlignment="1" applyProtection="1">
      <alignment vertical="center"/>
      <protection locked="0"/>
    </xf>
    <xf numFmtId="174" fontId="29" fillId="0" borderId="270" xfId="0" applyNumberFormat="1" applyFont="1" applyBorder="1" applyAlignment="1">
      <alignment horizontal="left"/>
    </xf>
    <xf numFmtId="167" fontId="13" fillId="12" borderId="271" xfId="13" applyNumberFormat="1" applyFill="1" applyBorder="1" applyAlignment="1" applyProtection="1">
      <alignment vertical="center"/>
      <protection locked="0"/>
    </xf>
    <xf numFmtId="41" fontId="18" fillId="12" borderId="271" xfId="31" applyFont="1" applyFill="1" applyBorder="1" applyAlignment="1" applyProtection="1">
      <alignment vertical="center"/>
      <protection locked="0"/>
    </xf>
    <xf numFmtId="167" fontId="18" fillId="59" borderId="271" xfId="13" applyNumberFormat="1" applyFont="1" applyFill="1" applyBorder="1" applyAlignment="1" applyProtection="1">
      <alignment vertical="center"/>
      <protection locked="0"/>
    </xf>
    <xf numFmtId="41" fontId="10" fillId="59" borderId="271" xfId="31" applyFont="1" applyFill="1" applyBorder="1" applyAlignment="1" applyProtection="1">
      <alignment vertical="center"/>
      <protection locked="0"/>
    </xf>
    <xf numFmtId="167" fontId="18" fillId="58" borderId="271" xfId="13" applyNumberFormat="1" applyFont="1" applyFill="1" applyBorder="1" applyAlignment="1" applyProtection="1">
      <alignment vertical="center"/>
      <protection locked="0"/>
    </xf>
    <xf numFmtId="41" fontId="18" fillId="58" borderId="271" xfId="31" applyFont="1" applyFill="1" applyBorder="1" applyAlignment="1" applyProtection="1">
      <alignment vertical="center"/>
      <protection locked="0"/>
    </xf>
    <xf numFmtId="167" fontId="10" fillId="59" borderId="271" xfId="13" applyNumberFormat="1" applyFont="1" applyFill="1" applyBorder="1" applyAlignment="1" applyProtection="1">
      <alignment vertical="center"/>
      <protection locked="0"/>
    </xf>
    <xf numFmtId="0" fontId="12" fillId="21" borderId="273" xfId="0" applyFont="1" applyFill="1" applyBorder="1" applyAlignment="1">
      <alignment horizontal="center" vertical="center"/>
    </xf>
    <xf numFmtId="0" fontId="10" fillId="23" borderId="270" xfId="0" applyFont="1" applyFill="1" applyBorder="1" applyAlignment="1">
      <alignment horizontal="left" vertical="center"/>
    </xf>
    <xf numFmtId="167" fontId="10" fillId="23" borderId="271" xfId="13" applyNumberFormat="1" applyFont="1" applyFill="1" applyBorder="1" applyAlignment="1" applyProtection="1">
      <alignment horizontal="center" vertical="center"/>
      <protection locked="0"/>
    </xf>
    <xf numFmtId="167" fontId="10" fillId="40" borderId="271" xfId="13" applyNumberFormat="1" applyFont="1" applyFill="1" applyBorder="1" applyAlignment="1" applyProtection="1">
      <alignment vertical="center"/>
      <protection locked="0"/>
    </xf>
    <xf numFmtId="167" fontId="10" fillId="23" borderId="274" xfId="13" applyNumberFormat="1" applyFont="1" applyFill="1" applyBorder="1" applyAlignment="1" applyProtection="1">
      <alignment horizontal="center" vertical="center"/>
      <protection locked="0"/>
    </xf>
    <xf numFmtId="167" fontId="10" fillId="41" borderId="271" xfId="13" applyNumberFormat="1" applyFont="1" applyFill="1" applyBorder="1" applyAlignment="1" applyProtection="1">
      <alignment vertical="center"/>
      <protection locked="0"/>
    </xf>
    <xf numFmtId="167" fontId="10" fillId="20" borderId="271" xfId="13" applyNumberFormat="1" applyFont="1" applyFill="1" applyBorder="1" applyAlignment="1">
      <alignment vertical="center"/>
    </xf>
    <xf numFmtId="167" fontId="10" fillId="20" borderId="272" xfId="13" applyNumberFormat="1" applyFont="1" applyFill="1" applyBorder="1" applyAlignment="1">
      <alignment vertical="center"/>
    </xf>
    <xf numFmtId="41" fontId="10" fillId="41" borderId="271" xfId="31" applyFont="1" applyFill="1" applyBorder="1" applyAlignment="1" applyProtection="1">
      <alignment vertical="center"/>
      <protection locked="0"/>
    </xf>
    <xf numFmtId="167" fontId="0" fillId="58" borderId="271" xfId="13" applyNumberFormat="1" applyFont="1" applyFill="1" applyBorder="1" applyAlignment="1" applyProtection="1">
      <alignment vertical="center"/>
      <protection locked="0"/>
    </xf>
    <xf numFmtId="174" fontId="18" fillId="0" borderId="275" xfId="0" applyNumberFormat="1" applyFont="1" applyBorder="1" applyAlignment="1">
      <alignment horizontal="left"/>
    </xf>
    <xf numFmtId="167" fontId="10" fillId="27" borderId="276" xfId="13" applyNumberFormat="1" applyFont="1" applyFill="1" applyBorder="1" applyAlignment="1">
      <alignment vertical="center"/>
    </xf>
    <xf numFmtId="0" fontId="12" fillId="30" borderId="277" xfId="0" applyFont="1" applyFill="1" applyBorder="1" applyAlignment="1">
      <alignment horizontal="center" vertical="center" wrapText="1"/>
    </xf>
    <xf numFmtId="0" fontId="12" fillId="31" borderId="278" xfId="0" applyFont="1" applyFill="1" applyBorder="1" applyAlignment="1">
      <alignment vertical="center"/>
    </xf>
    <xf numFmtId="166" fontId="12" fillId="31" borderId="279" xfId="13" applyNumberFormat="1" applyFont="1" applyFill="1" applyBorder="1" applyAlignment="1">
      <alignment vertical="center"/>
    </xf>
    <xf numFmtId="0" fontId="12" fillId="17" borderId="233" xfId="0" applyFont="1" applyFill="1" applyBorder="1" applyAlignment="1" applyProtection="1">
      <alignment horizontal="center" vertical="center" wrapText="1"/>
    </xf>
    <xf numFmtId="173" fontId="12" fillId="17" borderId="233" xfId="12" applyNumberFormat="1" applyFont="1" applyFill="1" applyBorder="1" applyAlignment="1" applyProtection="1">
      <alignment horizontal="center" vertical="center" wrapText="1"/>
    </xf>
    <xf numFmtId="0" fontId="10" fillId="17" borderId="233" xfId="0" applyFont="1" applyFill="1" applyBorder="1" applyAlignment="1" applyProtection="1">
      <alignment horizontal="center" vertical="center"/>
    </xf>
    <xf numFmtId="175" fontId="13" fillId="28" borderId="256" xfId="12" applyNumberFormat="1" applyFont="1" applyFill="1" applyBorder="1"/>
    <xf numFmtId="0" fontId="10" fillId="20" borderId="286" xfId="0" applyFont="1" applyFill="1" applyBorder="1" applyAlignment="1">
      <alignment horizontal="left" vertical="center"/>
    </xf>
    <xf numFmtId="167" fontId="10" fillId="20" borderId="287" xfId="13" applyNumberFormat="1" applyFont="1" applyFill="1" applyBorder="1" applyAlignment="1">
      <alignment horizontal="center" vertical="center"/>
    </xf>
    <xf numFmtId="167" fontId="10" fillId="54" borderId="287" xfId="13" applyNumberFormat="1" applyFont="1" applyFill="1" applyBorder="1" applyAlignment="1">
      <alignment vertical="center"/>
    </xf>
    <xf numFmtId="167" fontId="12" fillId="41" borderId="287" xfId="13" applyNumberFormat="1" applyFont="1" applyFill="1" applyBorder="1" applyAlignment="1">
      <alignment vertical="center"/>
    </xf>
    <xf numFmtId="174" fontId="18" fillId="0" borderId="286" xfId="0" applyNumberFormat="1" applyFont="1" applyBorder="1" applyAlignment="1">
      <alignment horizontal="left"/>
    </xf>
    <xf numFmtId="167" fontId="0" fillId="46" borderId="287" xfId="13" applyNumberFormat="1" applyFont="1" applyFill="1" applyBorder="1" applyAlignment="1">
      <alignment vertical="center"/>
    </xf>
    <xf numFmtId="167" fontId="18" fillId="28" borderId="287" xfId="13" applyNumberFormat="1" applyFont="1" applyFill="1" applyBorder="1" applyAlignment="1">
      <alignment vertical="center"/>
    </xf>
    <xf numFmtId="175" fontId="18" fillId="28" borderId="287" xfId="12" applyNumberFormat="1" applyFont="1" applyFill="1" applyBorder="1" applyAlignment="1">
      <alignment vertical="center"/>
    </xf>
    <xf numFmtId="167" fontId="10" fillId="27" borderId="288" xfId="13" applyNumberFormat="1" applyFont="1" applyFill="1" applyBorder="1" applyAlignment="1">
      <alignment vertical="center"/>
    </xf>
    <xf numFmtId="167" fontId="0" fillId="12" borderId="287" xfId="13" applyNumberFormat="1" applyFont="1" applyFill="1" applyBorder="1" applyAlignment="1" applyProtection="1">
      <alignment vertical="center"/>
      <protection locked="0"/>
    </xf>
    <xf numFmtId="167" fontId="18" fillId="12" borderId="287" xfId="13" applyNumberFormat="1" applyFont="1" applyFill="1" applyBorder="1" applyAlignment="1" applyProtection="1">
      <alignment vertical="center"/>
      <protection locked="0"/>
    </xf>
    <xf numFmtId="175" fontId="18" fillId="12" borderId="287" xfId="12" applyNumberFormat="1" applyFont="1" applyFill="1" applyBorder="1" applyAlignment="1" applyProtection="1">
      <alignment vertical="center"/>
      <protection locked="0"/>
    </xf>
    <xf numFmtId="174" fontId="29" fillId="0" borderId="286" xfId="0" applyNumberFormat="1" applyFont="1" applyBorder="1" applyAlignment="1">
      <alignment horizontal="left"/>
    </xf>
    <xf numFmtId="0" fontId="12" fillId="21" borderId="289" xfId="0" applyFont="1" applyFill="1" applyBorder="1" applyAlignment="1">
      <alignment horizontal="center" vertical="center"/>
    </xf>
    <xf numFmtId="0" fontId="10" fillId="23" borderId="286" xfId="0" applyFont="1" applyFill="1" applyBorder="1" applyAlignment="1">
      <alignment horizontal="left" vertical="center"/>
    </xf>
    <xf numFmtId="167" fontId="10" fillId="55" borderId="287" xfId="13" applyNumberFormat="1" applyFont="1" applyFill="1" applyBorder="1" applyAlignment="1">
      <alignment vertical="center"/>
    </xf>
    <xf numFmtId="167" fontId="10" fillId="20" borderId="290" xfId="13" applyNumberFormat="1" applyFont="1" applyFill="1" applyBorder="1" applyAlignment="1">
      <alignment horizontal="center" vertical="center"/>
    </xf>
    <xf numFmtId="175" fontId="13" fillId="12" borderId="287" xfId="12" applyNumberFormat="1" applyFill="1" applyBorder="1" applyProtection="1">
      <protection locked="0"/>
    </xf>
    <xf numFmtId="167" fontId="18" fillId="56" borderId="287" xfId="13" applyNumberFormat="1" applyFont="1" applyFill="1" applyBorder="1" applyAlignment="1">
      <alignment vertical="center"/>
    </xf>
    <xf numFmtId="175" fontId="13" fillId="56" borderId="287" xfId="12" applyNumberFormat="1" applyFill="1" applyBorder="1"/>
    <xf numFmtId="167" fontId="10" fillId="20" borderId="287" xfId="13" applyNumberFormat="1" applyFont="1" applyFill="1" applyBorder="1" applyAlignment="1">
      <alignment vertical="center"/>
    </xf>
    <xf numFmtId="167" fontId="18" fillId="57" borderId="287" xfId="13" applyNumberFormat="1" applyFont="1" applyFill="1" applyBorder="1" applyAlignment="1">
      <alignment vertical="center"/>
    </xf>
    <xf numFmtId="167" fontId="0" fillId="58" borderId="287" xfId="13" applyNumberFormat="1" applyFont="1" applyFill="1" applyBorder="1" applyAlignment="1" applyProtection="1">
      <alignment vertical="center"/>
      <protection locked="0"/>
    </xf>
    <xf numFmtId="175" fontId="13" fillId="58" borderId="287" xfId="12" applyNumberFormat="1" applyFill="1" applyBorder="1" applyProtection="1">
      <protection locked="0"/>
    </xf>
    <xf numFmtId="175" fontId="13" fillId="28" borderId="287" xfId="12" applyNumberFormat="1" applyFill="1" applyBorder="1"/>
    <xf numFmtId="174" fontId="18" fillId="0" borderId="291" xfId="0" applyNumberFormat="1" applyFont="1" applyBorder="1" applyAlignment="1">
      <alignment horizontal="left"/>
    </xf>
    <xf numFmtId="167" fontId="10" fillId="27" borderId="292" xfId="13" applyNumberFormat="1" applyFont="1" applyFill="1" applyBorder="1" applyAlignment="1">
      <alignment vertical="center"/>
    </xf>
    <xf numFmtId="0" fontId="12" fillId="30" borderId="294" xfId="0" applyFont="1" applyFill="1" applyBorder="1" applyAlignment="1">
      <alignment horizontal="center" vertical="center" wrapText="1"/>
    </xf>
    <xf numFmtId="0" fontId="12" fillId="31" borderId="295" xfId="0" applyFont="1" applyFill="1" applyBorder="1" applyAlignment="1">
      <alignment vertical="center"/>
    </xf>
    <xf numFmtId="166" fontId="12" fillId="31" borderId="296" xfId="13" applyNumberFormat="1" applyFont="1" applyFill="1" applyBorder="1" applyAlignment="1">
      <alignment vertical="center"/>
    </xf>
    <xf numFmtId="167" fontId="10" fillId="23" borderId="287" xfId="13" applyNumberFormat="1" applyFont="1" applyFill="1" applyBorder="1" applyAlignment="1">
      <alignment horizontal="center" vertical="center"/>
    </xf>
    <xf numFmtId="167" fontId="0" fillId="27" borderId="287" xfId="13" applyNumberFormat="1" applyFont="1" applyFill="1" applyBorder="1" applyAlignment="1">
      <alignment vertical="center"/>
    </xf>
    <xf numFmtId="180" fontId="13" fillId="27" borderId="297" xfId="13" applyNumberFormat="1" applyFill="1" applyBorder="1"/>
    <xf numFmtId="167" fontId="12" fillId="43" borderId="298" xfId="13" applyNumberFormat="1" applyFont="1" applyFill="1" applyBorder="1" applyAlignment="1">
      <alignment horizontal="center" vertical="center"/>
    </xf>
    <xf numFmtId="0" fontId="12" fillId="43" borderId="298" xfId="0" applyFont="1" applyFill="1" applyBorder="1" applyAlignment="1">
      <alignment horizontal="center" vertical="center"/>
    </xf>
    <xf numFmtId="166" fontId="23" fillId="29" borderId="115" xfId="0" applyNumberFormat="1" applyFont="1" applyFill="1" applyBorder="1" applyAlignment="1">
      <alignment vertical="center"/>
    </xf>
    <xf numFmtId="0" fontId="12" fillId="17" borderId="233" xfId="0" applyFont="1" applyFill="1" applyBorder="1" applyAlignment="1">
      <alignment horizontal="center" vertical="center" wrapText="1"/>
    </xf>
    <xf numFmtId="173" fontId="12" fillId="17" borderId="233" xfId="12" applyNumberFormat="1" applyFont="1" applyFill="1" applyBorder="1" applyAlignment="1">
      <alignment horizontal="center" vertical="center" wrapText="1"/>
    </xf>
    <xf numFmtId="0" fontId="10" fillId="17" borderId="233" xfId="0" applyFont="1" applyFill="1" applyBorder="1" applyAlignment="1">
      <alignment horizontal="center" vertical="center"/>
    </xf>
    <xf numFmtId="167" fontId="0" fillId="52" borderId="297" xfId="13" applyNumberFormat="1" applyFont="1" applyFill="1" applyBorder="1" applyAlignment="1" applyProtection="1">
      <alignment vertical="center"/>
    </xf>
    <xf numFmtId="167" fontId="0" fillId="28" borderId="251" xfId="13" applyNumberFormat="1" applyFont="1" applyFill="1" applyBorder="1" applyAlignment="1" applyProtection="1">
      <alignment vertical="center"/>
    </xf>
    <xf numFmtId="167" fontId="0" fillId="36" borderId="251" xfId="13" applyNumberFormat="1" applyFont="1" applyFill="1" applyBorder="1" applyAlignment="1" applyProtection="1">
      <alignment vertical="center"/>
    </xf>
    <xf numFmtId="167" fontId="0" fillId="0" borderId="251" xfId="13" applyNumberFormat="1" applyFont="1" applyFill="1" applyBorder="1" applyAlignment="1" applyProtection="1">
      <alignment vertical="center"/>
    </xf>
    <xf numFmtId="169" fontId="0" fillId="0" borderId="251" xfId="0" applyNumberFormat="1" applyFont="1" applyFill="1" applyBorder="1" applyAlignment="1" applyProtection="1">
      <alignment horizontal="center" vertical="center"/>
    </xf>
    <xf numFmtId="169" fontId="0" fillId="0" borderId="252" xfId="0" applyNumberFormat="1" applyFont="1" applyFill="1" applyBorder="1" applyAlignment="1" applyProtection="1">
      <alignment horizontal="center" vertical="center"/>
    </xf>
    <xf numFmtId="167" fontId="0" fillId="28" borderId="233" xfId="13" applyNumberFormat="1" applyFont="1" applyFill="1" applyBorder="1" applyAlignment="1" applyProtection="1">
      <alignment vertical="center"/>
    </xf>
    <xf numFmtId="167" fontId="0" fillId="52" borderId="233" xfId="13" applyNumberFormat="1" applyFont="1" applyFill="1" applyBorder="1" applyAlignment="1" applyProtection="1">
      <alignment vertical="center"/>
    </xf>
    <xf numFmtId="167" fontId="0" fillId="1" borderId="233" xfId="13" applyNumberFormat="1" applyFont="1" applyFill="1" applyBorder="1" applyAlignment="1" applyProtection="1">
      <alignment vertical="center"/>
    </xf>
    <xf numFmtId="169" fontId="0" fillId="1" borderId="233" xfId="0" applyNumberFormat="1" applyFont="1" applyFill="1" applyBorder="1" applyAlignment="1" applyProtection="1">
      <alignment horizontal="center" vertical="center"/>
    </xf>
    <xf numFmtId="169" fontId="0" fillId="1" borderId="219" xfId="0" applyNumberFormat="1" applyFont="1" applyFill="1" applyBorder="1" applyAlignment="1" applyProtection="1">
      <alignment horizontal="center" vertical="center"/>
    </xf>
    <xf numFmtId="167" fontId="0" fillId="0" borderId="233" xfId="13" applyNumberFormat="1" applyFont="1" applyFill="1" applyBorder="1" applyAlignment="1" applyProtection="1">
      <alignment vertical="center"/>
    </xf>
    <xf numFmtId="169" fontId="0" fillId="0" borderId="233" xfId="0" applyNumberFormat="1" applyFont="1" applyFill="1" applyBorder="1" applyAlignment="1" applyProtection="1">
      <alignment horizontal="center" vertical="center"/>
    </xf>
    <xf numFmtId="169" fontId="0" fillId="0" borderId="219" xfId="0" applyNumberFormat="1" applyFont="1" applyFill="1" applyBorder="1" applyAlignment="1" applyProtection="1">
      <alignment horizontal="center" vertical="center"/>
    </xf>
    <xf numFmtId="167" fontId="0" fillId="61" borderId="233" xfId="13" applyNumberFormat="1" applyFont="1" applyFill="1" applyBorder="1" applyAlignment="1" applyProtection="1">
      <alignment vertical="center"/>
    </xf>
    <xf numFmtId="167" fontId="0" fillId="52" borderId="251" xfId="13" applyNumberFormat="1" applyFont="1" applyFill="1" applyBorder="1" applyAlignment="1" applyProtection="1">
      <alignment vertical="center"/>
    </xf>
    <xf numFmtId="167" fontId="0" fillId="52" borderId="252" xfId="13" applyNumberFormat="1" applyFont="1" applyFill="1" applyBorder="1" applyAlignment="1" applyProtection="1">
      <alignment vertical="center"/>
    </xf>
    <xf numFmtId="167" fontId="0" fillId="52" borderId="219" xfId="13" applyNumberFormat="1" applyFont="1" applyFill="1" applyBorder="1" applyAlignment="1" applyProtection="1">
      <alignment vertical="center"/>
    </xf>
    <xf numFmtId="169" fontId="0" fillId="51" borderId="79" xfId="13" applyNumberFormat="1" applyFont="1" applyFill="1" applyBorder="1" applyAlignment="1" applyProtection="1">
      <alignment horizontal="center" vertical="center"/>
    </xf>
    <xf numFmtId="169" fontId="0" fillId="51" borderId="78" xfId="13" applyNumberFormat="1" applyFont="1" applyFill="1" applyBorder="1" applyAlignment="1" applyProtection="1">
      <alignment horizontal="center" vertical="center"/>
    </xf>
    <xf numFmtId="167" fontId="0" fillId="61" borderId="297" xfId="13" applyNumberFormat="1" applyFont="1" applyFill="1" applyBorder="1" applyAlignment="1" applyProtection="1">
      <alignment vertical="center"/>
    </xf>
    <xf numFmtId="167" fontId="12" fillId="34" borderId="301" xfId="0" applyNumberFormat="1" applyFont="1" applyFill="1" applyBorder="1" applyAlignment="1" applyProtection="1">
      <alignment horizontal="center" vertical="center" wrapText="1"/>
    </xf>
    <xf numFmtId="167" fontId="12" fillId="15" borderId="301" xfId="0" applyNumberFormat="1" applyFont="1" applyFill="1" applyBorder="1" applyAlignment="1" applyProtection="1">
      <alignment horizontal="center" vertical="center" wrapText="1"/>
    </xf>
    <xf numFmtId="167" fontId="12" fillId="15" borderId="302" xfId="0" applyNumberFormat="1" applyFont="1" applyFill="1" applyBorder="1" applyAlignment="1" applyProtection="1">
      <alignment horizontal="center" vertical="center" wrapText="1"/>
    </xf>
    <xf numFmtId="167" fontId="0" fillId="52" borderId="299" xfId="13" applyNumberFormat="1" applyFont="1" applyFill="1" applyBorder="1" applyAlignment="1" applyProtection="1">
      <alignment vertical="center"/>
    </xf>
    <xf numFmtId="166" fontId="0" fillId="0" borderId="304" xfId="13" applyNumberFormat="1" applyFont="1" applyFill="1" applyBorder="1" applyAlignment="1" applyProtection="1">
      <alignment vertical="center"/>
    </xf>
    <xf numFmtId="166" fontId="0" fillId="0" borderId="189" xfId="13" applyNumberFormat="1" applyFont="1" applyFill="1" applyBorder="1" applyAlignment="1" applyProtection="1">
      <alignment vertical="center"/>
    </xf>
    <xf numFmtId="166" fontId="0" fillId="0" borderId="306" xfId="13" applyNumberFormat="1" applyFont="1" applyFill="1" applyBorder="1" applyAlignment="1" applyProtection="1">
      <alignment vertical="center"/>
    </xf>
    <xf numFmtId="167" fontId="12" fillId="34" borderId="300" xfId="0" applyNumberFormat="1" applyFont="1" applyFill="1" applyBorder="1" applyAlignment="1" applyProtection="1">
      <alignment horizontal="center" vertical="center" wrapText="1"/>
    </xf>
    <xf numFmtId="167" fontId="12" fillId="34" borderId="302" xfId="0" applyNumberFormat="1" applyFont="1" applyFill="1" applyBorder="1" applyAlignment="1" applyProtection="1">
      <alignment horizontal="center" vertical="center" wrapText="1"/>
    </xf>
    <xf numFmtId="167" fontId="0" fillId="28" borderId="252" xfId="13" applyNumberFormat="1" applyFont="1" applyFill="1" applyBorder="1" applyAlignment="1" applyProtection="1">
      <alignment vertical="center"/>
    </xf>
    <xf numFmtId="167" fontId="0" fillId="28" borderId="235" xfId="13" applyNumberFormat="1" applyFont="1" applyFill="1" applyBorder="1" applyAlignment="1" applyProtection="1">
      <alignment vertical="center"/>
    </xf>
    <xf numFmtId="167" fontId="0" fillId="61" borderId="219" xfId="13" applyNumberFormat="1" applyFont="1" applyFill="1" applyBorder="1" applyAlignment="1" applyProtection="1">
      <alignment vertical="center"/>
    </xf>
    <xf numFmtId="167" fontId="0" fillId="28" borderId="219" xfId="13" applyNumberFormat="1" applyFont="1" applyFill="1" applyBorder="1" applyAlignment="1" applyProtection="1">
      <alignment vertical="center"/>
    </xf>
    <xf numFmtId="167" fontId="0" fillId="28" borderId="303" xfId="13" applyNumberFormat="1" applyFont="1" applyFill="1" applyBorder="1" applyAlignment="1" applyProtection="1">
      <alignment vertical="center"/>
    </xf>
    <xf numFmtId="167" fontId="0" fillId="61" borderId="299" xfId="13" applyNumberFormat="1" applyFont="1" applyFill="1" applyBorder="1" applyAlignment="1" applyProtection="1">
      <alignment vertical="center"/>
    </xf>
    <xf numFmtId="167" fontId="12" fillId="15" borderId="300" xfId="0" applyNumberFormat="1" applyFont="1" applyFill="1" applyBorder="1" applyAlignment="1" applyProtection="1">
      <alignment horizontal="center" vertical="center" wrapText="1"/>
    </xf>
    <xf numFmtId="167" fontId="0" fillId="36" borderId="111" xfId="13" applyNumberFormat="1" applyFont="1" applyFill="1" applyBorder="1" applyAlignment="1" applyProtection="1">
      <alignment vertical="center"/>
    </xf>
    <xf numFmtId="167" fontId="0" fillId="36" borderId="252" xfId="13" applyNumberFormat="1" applyFont="1" applyFill="1" applyBorder="1" applyAlignment="1" applyProtection="1">
      <alignment vertical="center"/>
    </xf>
    <xf numFmtId="167" fontId="0" fillId="36" borderId="235" xfId="13" applyNumberFormat="1" applyFont="1" applyFill="1" applyBorder="1" applyAlignment="1" applyProtection="1">
      <alignment vertical="center"/>
    </xf>
    <xf numFmtId="167" fontId="0" fillId="52" borderId="111" xfId="13" applyNumberFormat="1" applyFont="1" applyFill="1" applyBorder="1" applyAlignment="1" applyProtection="1">
      <alignment vertical="center"/>
    </xf>
    <xf numFmtId="167" fontId="0" fillId="52" borderId="235" xfId="13" applyNumberFormat="1" applyFont="1" applyFill="1" applyBorder="1" applyAlignment="1" applyProtection="1">
      <alignment vertical="center"/>
    </xf>
    <xf numFmtId="167" fontId="0" fillId="36" borderId="303" xfId="13" applyNumberFormat="1" applyFont="1" applyFill="1" applyBorder="1" applyAlignment="1" applyProtection="1">
      <alignment vertical="center"/>
    </xf>
    <xf numFmtId="167" fontId="0" fillId="0" borderId="252" xfId="13" applyNumberFormat="1" applyFont="1" applyFill="1" applyBorder="1" applyAlignment="1" applyProtection="1">
      <alignment vertical="center"/>
    </xf>
    <xf numFmtId="167" fontId="0" fillId="0" borderId="235" xfId="13" applyNumberFormat="1" applyFont="1" applyFill="1" applyBorder="1" applyAlignment="1" applyProtection="1">
      <alignment vertical="center"/>
    </xf>
    <xf numFmtId="167" fontId="0" fillId="1" borderId="219" xfId="13" applyNumberFormat="1" applyFont="1" applyFill="1" applyBorder="1" applyAlignment="1" applyProtection="1">
      <alignment vertical="center"/>
    </xf>
    <xf numFmtId="167" fontId="0" fillId="0" borderId="303" xfId="13" applyNumberFormat="1" applyFont="1" applyFill="1" applyBorder="1" applyAlignment="1" applyProtection="1">
      <alignment vertical="center"/>
    </xf>
    <xf numFmtId="167" fontId="0" fillId="0" borderId="219" xfId="13" applyNumberFormat="1" applyFont="1" applyFill="1" applyBorder="1" applyAlignment="1" applyProtection="1">
      <alignment vertical="center"/>
    </xf>
    <xf numFmtId="169" fontId="0" fillId="0" borderId="235" xfId="0" applyNumberFormat="1" applyFont="1" applyFill="1" applyBorder="1" applyAlignment="1" applyProtection="1">
      <alignment horizontal="center" vertical="center"/>
    </xf>
    <xf numFmtId="169" fontId="0" fillId="0" borderId="303" xfId="0" applyNumberFormat="1" applyFont="1" applyFill="1" applyBorder="1" applyAlignment="1" applyProtection="1">
      <alignment horizontal="center" vertical="center"/>
    </xf>
    <xf numFmtId="176" fontId="21" fillId="27" borderId="92" xfId="0" applyNumberFormat="1" applyFont="1" applyFill="1" applyBorder="1" applyAlignment="1" applyProtection="1">
      <alignment horizontal="center" vertical="center"/>
    </xf>
    <xf numFmtId="167" fontId="12" fillId="34" borderId="307" xfId="0" applyNumberFormat="1" applyFont="1" applyFill="1" applyBorder="1" applyAlignment="1" applyProtection="1">
      <alignment horizontal="center" vertical="center" wrapText="1"/>
    </xf>
    <xf numFmtId="177" fontId="0" fillId="28" borderId="209" xfId="13" applyNumberFormat="1" applyFont="1" applyFill="1" applyBorder="1" applyAlignment="1" applyProtection="1">
      <alignment vertical="center"/>
    </xf>
    <xf numFmtId="177" fontId="0" fillId="28" borderId="188" xfId="13" applyNumberFormat="1" applyFont="1" applyFill="1" applyBorder="1" applyAlignment="1" applyProtection="1">
      <alignment vertical="center"/>
    </xf>
    <xf numFmtId="177" fontId="0" fillId="28" borderId="303" xfId="13" applyNumberFormat="1" applyFont="1" applyFill="1" applyBorder="1" applyAlignment="1" applyProtection="1">
      <alignment vertical="center"/>
    </xf>
    <xf numFmtId="177" fontId="0" fillId="61" borderId="297" xfId="13" applyNumberFormat="1" applyFont="1" applyFill="1" applyBorder="1" applyAlignment="1" applyProtection="1">
      <alignment vertical="center"/>
    </xf>
    <xf numFmtId="177" fontId="0" fillId="61" borderId="299" xfId="13" applyNumberFormat="1" applyFont="1" applyFill="1" applyBorder="1" applyAlignment="1" applyProtection="1">
      <alignment vertical="center"/>
    </xf>
    <xf numFmtId="177" fontId="0" fillId="61" borderId="233" xfId="13" applyNumberFormat="1" applyFont="1" applyFill="1" applyBorder="1" applyAlignment="1" applyProtection="1">
      <alignment vertical="center"/>
    </xf>
    <xf numFmtId="177" fontId="0" fillId="61" borderId="219" xfId="13" applyNumberFormat="1" applyFont="1" applyFill="1" applyBorder="1" applyAlignment="1" applyProtection="1">
      <alignment vertical="center"/>
    </xf>
    <xf numFmtId="177" fontId="13" fillId="28" borderId="235" xfId="13" applyNumberFormat="1" applyFont="1" applyFill="1" applyBorder="1" applyAlignment="1" applyProtection="1">
      <alignment vertical="center"/>
    </xf>
    <xf numFmtId="177" fontId="0" fillId="51" borderId="199" xfId="13" applyNumberFormat="1" applyFont="1" applyFill="1" applyBorder="1" applyAlignment="1" applyProtection="1">
      <alignment vertical="center"/>
    </xf>
    <xf numFmtId="177" fontId="0" fillId="51" borderId="234" xfId="13" applyNumberFormat="1" applyFont="1" applyFill="1" applyBorder="1" applyAlignment="1" applyProtection="1">
      <alignment vertical="center"/>
    </xf>
    <xf numFmtId="179" fontId="13" fillId="36" borderId="214" xfId="16" applyNumberFormat="1" applyFill="1" applyBorder="1" applyAlignment="1" applyProtection="1">
      <alignment horizontal="center" vertical="center"/>
    </xf>
    <xf numFmtId="179" fontId="13" fillId="36" borderId="147" xfId="16" applyNumberFormat="1" applyFill="1" applyBorder="1" applyAlignment="1" applyProtection="1">
      <alignment horizontal="center" vertical="center"/>
    </xf>
    <xf numFmtId="167" fontId="0" fillId="28" borderId="300" xfId="13" applyNumberFormat="1" applyFont="1" applyFill="1" applyBorder="1" applyAlignment="1" applyProtection="1">
      <alignment vertical="center"/>
    </xf>
    <xf numFmtId="167" fontId="0" fillId="28" borderId="301" xfId="13" applyNumberFormat="1" applyFont="1" applyFill="1" applyBorder="1" applyAlignment="1" applyProtection="1">
      <alignment vertical="center"/>
    </xf>
    <xf numFmtId="167" fontId="0" fillId="28" borderId="305" xfId="13" applyNumberFormat="1" applyFont="1" applyFill="1" applyBorder="1" applyAlignment="1" applyProtection="1">
      <alignment vertical="center"/>
    </xf>
    <xf numFmtId="167" fontId="0" fillId="28" borderId="188" xfId="13" applyNumberFormat="1" applyFont="1" applyFill="1" applyBorder="1" applyAlignment="1" applyProtection="1">
      <alignment vertical="center"/>
    </xf>
    <xf numFmtId="167" fontId="13" fillId="0" borderId="297" xfId="13" applyNumberFormat="1" applyFont="1" applyFill="1" applyBorder="1" applyAlignment="1" applyProtection="1">
      <alignment vertical="center"/>
    </xf>
    <xf numFmtId="172" fontId="0" fillId="0" borderId="297" xfId="12" applyNumberFormat="1" applyFont="1" applyFill="1" applyBorder="1" applyAlignment="1" applyProtection="1">
      <alignment vertical="center"/>
    </xf>
    <xf numFmtId="167" fontId="12" fillId="39" borderId="297" xfId="13" applyNumberFormat="1" applyFont="1" applyFill="1" applyBorder="1" applyAlignment="1" applyProtection="1">
      <alignment vertical="center"/>
    </xf>
    <xf numFmtId="167" fontId="13" fillId="0" borderId="257" xfId="13" applyNumberFormat="1" applyFont="1" applyFill="1" applyBorder="1" applyAlignment="1" applyProtection="1">
      <alignment vertical="center"/>
    </xf>
    <xf numFmtId="167" fontId="13" fillId="0" borderId="299" xfId="13" applyNumberFormat="1" applyFont="1" applyFill="1" applyBorder="1" applyAlignment="1" applyProtection="1">
      <alignment vertical="center"/>
    </xf>
    <xf numFmtId="172" fontId="0" fillId="0" borderId="257" xfId="12" applyNumberFormat="1" applyFont="1" applyFill="1" applyBorder="1" applyAlignment="1" applyProtection="1">
      <alignment vertical="center"/>
    </xf>
    <xf numFmtId="172" fontId="0" fillId="0" borderId="299" xfId="12" applyNumberFormat="1" applyFont="1" applyFill="1" applyBorder="1" applyAlignment="1" applyProtection="1">
      <alignment vertical="center"/>
    </xf>
    <xf numFmtId="167" fontId="12" fillId="39" borderId="257" xfId="13" applyNumberFormat="1" applyFont="1" applyFill="1" applyBorder="1" applyAlignment="1" applyProtection="1">
      <alignment vertical="center"/>
    </xf>
    <xf numFmtId="167" fontId="12" fillId="39" borderId="299" xfId="13" applyNumberFormat="1" applyFont="1" applyFill="1" applyBorder="1" applyAlignment="1" applyProtection="1">
      <alignment vertical="center"/>
    </xf>
    <xf numFmtId="167" fontId="13" fillId="1" borderId="257" xfId="13" applyNumberFormat="1" applyFont="1" applyFill="1" applyBorder="1" applyAlignment="1" applyProtection="1">
      <alignment vertical="center"/>
    </xf>
    <xf numFmtId="172" fontId="0" fillId="1" borderId="257" xfId="12" applyNumberFormat="1" applyFont="1" applyFill="1" applyBorder="1" applyAlignment="1" applyProtection="1">
      <alignment vertical="center"/>
    </xf>
    <xf numFmtId="167" fontId="12" fillId="47" borderId="257" xfId="13" applyNumberFormat="1" applyFont="1" applyFill="1" applyBorder="1" applyAlignment="1" applyProtection="1">
      <alignment vertical="center"/>
    </xf>
    <xf numFmtId="167" fontId="12" fillId="47" borderId="297" xfId="13" applyNumberFormat="1" applyFont="1" applyFill="1" applyBorder="1" applyAlignment="1" applyProtection="1">
      <alignment vertical="center"/>
    </xf>
    <xf numFmtId="167" fontId="13" fillId="1" borderId="297" xfId="13" applyNumberFormat="1" applyFont="1" applyFill="1" applyBorder="1" applyAlignment="1" applyProtection="1">
      <alignment vertical="center"/>
    </xf>
    <xf numFmtId="167" fontId="13" fillId="1" borderId="299" xfId="13" applyNumberFormat="1" applyFont="1" applyFill="1" applyBorder="1" applyAlignment="1" applyProtection="1">
      <alignment vertical="center"/>
    </xf>
    <xf numFmtId="172" fontId="0" fillId="1" borderId="297" xfId="12" applyNumberFormat="1" applyFont="1" applyFill="1" applyBorder="1" applyAlignment="1" applyProtection="1">
      <alignment vertical="center"/>
    </xf>
    <xf numFmtId="172" fontId="0" fillId="1" borderId="299" xfId="12" applyNumberFormat="1" applyFont="1" applyFill="1" applyBorder="1" applyAlignment="1" applyProtection="1">
      <alignment vertical="center"/>
    </xf>
    <xf numFmtId="167" fontId="13" fillId="1" borderId="311" xfId="13" applyNumberFormat="1" applyFont="1" applyFill="1" applyBorder="1" applyAlignment="1" applyProtection="1">
      <alignment vertical="center"/>
    </xf>
    <xf numFmtId="167" fontId="13" fillId="0" borderId="115" xfId="13" applyNumberFormat="1" applyFont="1" applyFill="1" applyBorder="1" applyAlignment="1" applyProtection="1">
      <alignment vertical="center"/>
    </xf>
    <xf numFmtId="167" fontId="0" fillId="0" borderId="115" xfId="13" applyNumberFormat="1" applyFont="1" applyFill="1" applyBorder="1" applyAlignment="1" applyProtection="1">
      <alignment vertical="center"/>
    </xf>
    <xf numFmtId="167" fontId="0" fillId="0" borderId="312" xfId="13" applyNumberFormat="1" applyFont="1" applyFill="1" applyBorder="1" applyAlignment="1" applyProtection="1">
      <alignment vertical="center"/>
    </xf>
    <xf numFmtId="167" fontId="0" fillId="0" borderId="297" xfId="13" applyNumberFormat="1" applyFont="1" applyFill="1" applyBorder="1" applyAlignment="1" applyProtection="1">
      <alignment vertical="center"/>
    </xf>
    <xf numFmtId="167" fontId="0" fillId="0" borderId="299" xfId="13" applyNumberFormat="1" applyFont="1" applyFill="1" applyBorder="1" applyAlignment="1" applyProtection="1">
      <alignment vertical="center"/>
    </xf>
    <xf numFmtId="167" fontId="21" fillId="31" borderId="297" xfId="13" applyNumberFormat="1" applyFont="1" applyFill="1" applyBorder="1" applyAlignment="1" applyProtection="1">
      <alignment vertical="center" wrapText="1"/>
    </xf>
    <xf numFmtId="167" fontId="21" fillId="31" borderId="299" xfId="13" applyNumberFormat="1" applyFont="1" applyFill="1" applyBorder="1" applyAlignment="1" applyProtection="1">
      <alignment vertical="center" wrapText="1"/>
    </xf>
    <xf numFmtId="167" fontId="21" fillId="31" borderId="283" xfId="13" applyNumberFormat="1" applyFont="1" applyFill="1" applyBorder="1" applyAlignment="1" applyProtection="1">
      <alignment vertical="center" wrapText="1"/>
    </xf>
    <xf numFmtId="167" fontId="21" fillId="31" borderId="314" xfId="13" applyNumberFormat="1" applyFont="1" applyFill="1" applyBorder="1" applyAlignment="1" applyProtection="1">
      <alignment vertical="center" wrapText="1"/>
    </xf>
    <xf numFmtId="167" fontId="21" fillId="31" borderId="315" xfId="13" applyNumberFormat="1" applyFont="1" applyFill="1" applyBorder="1" applyAlignment="1" applyProtection="1">
      <alignment vertical="center" wrapText="1"/>
    </xf>
    <xf numFmtId="167" fontId="12" fillId="34" borderId="111" xfId="0" applyNumberFormat="1" applyFont="1" applyFill="1" applyBorder="1" applyAlignment="1" applyProtection="1">
      <alignment horizontal="center" vertical="center" wrapText="1"/>
    </xf>
    <xf numFmtId="167" fontId="12" fillId="34" borderId="209" xfId="0" applyNumberFormat="1" applyFont="1" applyFill="1" applyBorder="1" applyAlignment="1" applyProtection="1">
      <alignment horizontal="center" vertical="center" wrapText="1"/>
    </xf>
    <xf numFmtId="167" fontId="12" fillId="34" borderId="188" xfId="0" applyNumberFormat="1" applyFont="1" applyFill="1" applyBorder="1" applyAlignment="1" applyProtection="1">
      <alignment horizontal="center" vertical="center" wrapText="1"/>
    </xf>
    <xf numFmtId="167" fontId="21" fillId="31" borderId="257" xfId="13" applyNumberFormat="1" applyFont="1" applyFill="1" applyBorder="1" applyAlignment="1" applyProtection="1">
      <alignment vertical="center" wrapText="1"/>
    </xf>
    <xf numFmtId="167" fontId="0" fillId="10" borderId="313" xfId="13" applyNumberFormat="1" applyFont="1" applyFill="1" applyBorder="1" applyAlignment="1" applyProtection="1">
      <alignment horizontal="right" vertical="center"/>
    </xf>
    <xf numFmtId="167" fontId="0" fillId="10" borderId="115" xfId="13" applyNumberFormat="1" applyFont="1" applyFill="1" applyBorder="1" applyAlignment="1" applyProtection="1">
      <alignment horizontal="right" vertical="center"/>
    </xf>
    <xf numFmtId="167" fontId="13" fillId="45" borderId="115" xfId="13" applyNumberFormat="1" applyFont="1" applyFill="1" applyBorder="1" applyAlignment="1" applyProtection="1">
      <alignment vertical="center"/>
    </xf>
    <xf numFmtId="167" fontId="0" fillId="10" borderId="309" xfId="13" applyNumberFormat="1" applyFont="1" applyFill="1" applyBorder="1" applyAlignment="1" applyProtection="1">
      <alignment horizontal="right" vertical="center"/>
    </xf>
    <xf numFmtId="167" fontId="0" fillId="10" borderId="319" xfId="13" applyNumberFormat="1" applyFont="1" applyFill="1" applyBorder="1" applyAlignment="1" applyProtection="1">
      <alignment horizontal="right" vertical="center"/>
    </xf>
    <xf numFmtId="167" fontId="13" fillId="43" borderId="297" xfId="13" applyNumberFormat="1" applyFont="1" applyFill="1" applyBorder="1" applyAlignment="1" applyProtection="1">
      <alignment vertical="center"/>
    </xf>
    <xf numFmtId="167" fontId="0" fillId="10" borderId="308" xfId="13" applyNumberFormat="1" applyFont="1" applyFill="1" applyBorder="1" applyAlignment="1" applyProtection="1">
      <alignment horizontal="right" vertical="center"/>
    </xf>
    <xf numFmtId="167" fontId="0" fillId="10" borderId="321" xfId="13" applyNumberFormat="1" applyFont="1" applyFill="1" applyBorder="1" applyAlignment="1" applyProtection="1">
      <alignment horizontal="right" vertical="center"/>
    </xf>
    <xf numFmtId="172" fontId="0" fillId="12" borderId="297" xfId="12" applyNumberFormat="1" applyFont="1" applyFill="1" applyBorder="1" applyAlignment="1" applyProtection="1">
      <alignment vertical="center"/>
      <protection locked="0"/>
    </xf>
    <xf numFmtId="167" fontId="12" fillId="39" borderId="309" xfId="13" applyNumberFormat="1" applyFont="1" applyFill="1" applyBorder="1" applyAlignment="1" applyProtection="1">
      <alignment horizontal="right" vertical="center"/>
    </xf>
    <xf numFmtId="167" fontId="12" fillId="39" borderId="319" xfId="13" applyNumberFormat="1" applyFont="1" applyFill="1" applyBorder="1" applyAlignment="1" applyProtection="1">
      <alignment horizontal="right" vertical="center"/>
    </xf>
    <xf numFmtId="167" fontId="12" fillId="39" borderId="320" xfId="13" applyNumberFormat="1" applyFont="1" applyFill="1" applyBorder="1" applyAlignment="1" applyProtection="1">
      <alignment horizontal="right" vertical="center"/>
    </xf>
    <xf numFmtId="167" fontId="0" fillId="10" borderId="89" xfId="13" applyNumberFormat="1" applyFont="1" applyFill="1" applyBorder="1" applyAlignment="1" applyProtection="1">
      <alignment horizontal="right" vertical="center"/>
    </xf>
    <xf numFmtId="167" fontId="0" fillId="10" borderId="297" xfId="13" applyNumberFormat="1" applyFont="1" applyFill="1" applyBorder="1" applyAlignment="1" applyProtection="1">
      <alignment horizontal="right" vertical="center"/>
    </xf>
    <xf numFmtId="167" fontId="12" fillId="34" borderId="304" xfId="0" applyNumberFormat="1" applyFont="1" applyFill="1" applyBorder="1" applyAlignment="1" applyProtection="1">
      <alignment horizontal="center" vertical="center" wrapText="1"/>
    </xf>
    <xf numFmtId="167" fontId="13" fillId="0" borderId="306" xfId="13" applyNumberFormat="1" applyFont="1" applyFill="1" applyBorder="1" applyAlignment="1" applyProtection="1">
      <alignment vertical="center"/>
    </xf>
    <xf numFmtId="172" fontId="0" fillId="0" borderId="306" xfId="12" applyNumberFormat="1" applyFont="1" applyFill="1" applyBorder="1" applyAlignment="1" applyProtection="1">
      <alignment vertical="center"/>
    </xf>
    <xf numFmtId="167" fontId="12" fillId="39" borderId="306" xfId="13" applyNumberFormat="1" applyFont="1" applyFill="1" applyBorder="1" applyAlignment="1" applyProtection="1">
      <alignment vertical="center"/>
    </xf>
    <xf numFmtId="167" fontId="21" fillId="31" borderId="306" xfId="13" applyNumberFormat="1" applyFont="1" applyFill="1" applyBorder="1" applyAlignment="1" applyProtection="1">
      <alignment vertical="center" wrapText="1"/>
    </xf>
    <xf numFmtId="167" fontId="21" fillId="31" borderId="234" xfId="13" applyNumberFormat="1" applyFont="1" applyFill="1" applyBorder="1" applyAlignment="1" applyProtection="1">
      <alignment vertical="center" wrapText="1"/>
    </xf>
    <xf numFmtId="167" fontId="13" fillId="0" borderId="322" xfId="13" applyNumberFormat="1" applyFont="1" applyFill="1" applyBorder="1" applyAlignment="1" applyProtection="1">
      <alignment vertical="center"/>
    </xf>
    <xf numFmtId="167" fontId="13" fillId="1" borderId="306" xfId="13" applyNumberFormat="1" applyFont="1" applyFill="1" applyBorder="1" applyAlignment="1" applyProtection="1">
      <alignment vertical="center"/>
    </xf>
    <xf numFmtId="172" fontId="0" fillId="1" borderId="306" xfId="12" applyNumberFormat="1" applyFont="1" applyFill="1" applyBorder="1" applyAlignment="1" applyProtection="1">
      <alignment vertical="center"/>
    </xf>
    <xf numFmtId="167" fontId="12" fillId="47" borderId="306" xfId="13" applyNumberFormat="1" applyFont="1" applyFill="1" applyBorder="1" applyAlignment="1" applyProtection="1">
      <alignment vertical="center"/>
    </xf>
    <xf numFmtId="167" fontId="21" fillId="31" borderId="118" xfId="13" applyNumberFormat="1" applyFont="1" applyFill="1" applyBorder="1" applyAlignment="1" applyProtection="1">
      <alignment vertical="center" wrapText="1"/>
    </xf>
    <xf numFmtId="167" fontId="0" fillId="0" borderId="257" xfId="13" applyNumberFormat="1" applyFont="1" applyFill="1" applyBorder="1" applyAlignment="1" applyProtection="1">
      <alignment vertical="center"/>
    </xf>
    <xf numFmtId="167" fontId="0" fillId="0" borderId="311" xfId="13" applyNumberFormat="1" applyFont="1" applyFill="1" applyBorder="1" applyAlignment="1" applyProtection="1">
      <alignment vertical="center"/>
    </xf>
    <xf numFmtId="167" fontId="21" fillId="31" borderId="60" xfId="13" applyNumberFormat="1" applyFont="1" applyFill="1" applyBorder="1" applyAlignment="1" applyProtection="1">
      <alignment vertical="center" wrapText="1"/>
    </xf>
    <xf numFmtId="177" fontId="13" fillId="12" borderId="111" xfId="13" applyNumberFormat="1" applyFont="1" applyFill="1" applyBorder="1" applyAlignment="1" applyProtection="1">
      <alignment vertical="center"/>
    </xf>
    <xf numFmtId="177" fontId="13" fillId="28" borderId="209" xfId="13" applyNumberFormat="1" applyFont="1" applyFill="1" applyBorder="1" applyAlignment="1" applyProtection="1">
      <alignment vertical="center"/>
    </xf>
    <xf numFmtId="177" fontId="13" fillId="28" borderId="188" xfId="13" applyNumberFormat="1" applyFont="1" applyFill="1" applyBorder="1" applyAlignment="1" applyProtection="1">
      <alignment vertical="center"/>
    </xf>
    <xf numFmtId="177" fontId="13" fillId="12" borderId="235" xfId="13" applyNumberFormat="1" applyFont="1" applyFill="1" applyBorder="1" applyAlignment="1" applyProtection="1">
      <alignment vertical="center"/>
    </xf>
    <xf numFmtId="177" fontId="13" fillId="28" borderId="233" xfId="13" applyNumberFormat="1" applyFont="1" applyFill="1" applyBorder="1" applyAlignment="1" applyProtection="1">
      <alignment vertical="center"/>
    </xf>
    <xf numFmtId="177" fontId="13" fillId="28" borderId="219" xfId="13" applyNumberFormat="1" applyFont="1" applyFill="1" applyBorder="1" applyAlignment="1" applyProtection="1">
      <alignment vertical="center"/>
    </xf>
    <xf numFmtId="0" fontId="20" fillId="0" borderId="0" xfId="20"/>
    <xf numFmtId="0" fontId="0" fillId="0" borderId="0" xfId="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0" fontId="20" fillId="0" borderId="0" xfId="20" applyFont="1"/>
    <xf numFmtId="167" fontId="21" fillId="31" borderId="118" xfId="0" applyNumberFormat="1" applyFont="1" applyFill="1" applyBorder="1" applyAlignment="1" applyProtection="1">
      <alignment horizontal="right" vertical="center"/>
    </xf>
    <xf numFmtId="167" fontId="21" fillId="31" borderId="198" xfId="0" applyNumberFormat="1" applyFont="1" applyFill="1" applyBorder="1" applyAlignment="1" applyProtection="1">
      <alignment horizontal="right" vertical="center"/>
    </xf>
    <xf numFmtId="167" fontId="21" fillId="31" borderId="173" xfId="0" applyNumberFormat="1" applyFont="1" applyFill="1" applyBorder="1" applyAlignment="1" applyProtection="1">
      <alignment horizontal="right" vertical="center"/>
    </xf>
    <xf numFmtId="167" fontId="23" fillId="33" borderId="230" xfId="0" applyNumberFormat="1" applyFont="1" applyFill="1" applyBorder="1" applyAlignment="1" applyProtection="1">
      <alignment horizontal="center" vertical="center" wrapText="1"/>
    </xf>
    <xf numFmtId="167" fontId="23" fillId="33" borderId="46" xfId="0" applyNumberFormat="1" applyFont="1" applyFill="1" applyBorder="1" applyAlignment="1" applyProtection="1">
      <alignment horizontal="center" vertical="center" wrapText="1"/>
    </xf>
    <xf numFmtId="167" fontId="23" fillId="33" borderId="316" xfId="0" applyNumberFormat="1" applyFont="1" applyFill="1" applyBorder="1" applyAlignment="1" applyProtection="1">
      <alignment horizontal="center" vertical="center" wrapText="1"/>
    </xf>
    <xf numFmtId="167" fontId="21" fillId="31" borderId="27" xfId="0" applyNumberFormat="1" applyFont="1" applyFill="1" applyBorder="1" applyAlignment="1" applyProtection="1">
      <alignment horizontal="center" vertical="center"/>
    </xf>
    <xf numFmtId="167" fontId="21" fillId="31" borderId="193" xfId="0" applyNumberFormat="1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 wrapText="1"/>
    </xf>
    <xf numFmtId="0" fontId="22" fillId="0" borderId="36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22" fillId="36" borderId="79" xfId="0" applyFont="1" applyFill="1" applyBorder="1" applyAlignment="1" applyProtection="1">
      <alignment horizontal="center" vertical="center" wrapText="1"/>
    </xf>
    <xf numFmtId="0" fontId="22" fillId="36" borderId="196" xfId="0" applyFont="1" applyFill="1" applyBorder="1" applyAlignment="1" applyProtection="1">
      <alignment horizontal="center" vertical="center" wrapText="1"/>
    </xf>
    <xf numFmtId="167" fontId="21" fillId="31" borderId="196" xfId="0" applyNumberFormat="1" applyFont="1" applyFill="1" applyBorder="1" applyAlignment="1" applyProtection="1">
      <alignment horizontal="center" vertical="center"/>
    </xf>
    <xf numFmtId="167" fontId="21" fillId="31" borderId="197" xfId="0" applyNumberFormat="1" applyFont="1" applyFill="1" applyBorder="1" applyAlignment="1" applyProtection="1">
      <alignment horizontal="center" vertical="center"/>
    </xf>
    <xf numFmtId="0" fontId="0" fillId="0" borderId="79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2" fillId="12" borderId="5" xfId="0" applyFont="1" applyFill="1" applyBorder="1" applyAlignment="1" applyProtection="1">
      <alignment horizontal="center" vertical="center"/>
      <protection locked="0"/>
    </xf>
    <xf numFmtId="0" fontId="22" fillId="12" borderId="56" xfId="0" applyFont="1" applyFill="1" applyBorder="1" applyAlignment="1" applyProtection="1">
      <alignment horizontal="center" vertical="center"/>
      <protection locked="0"/>
    </xf>
    <xf numFmtId="0" fontId="22" fillId="12" borderId="6" xfId="0" applyFont="1" applyFill="1" applyBorder="1" applyAlignment="1" applyProtection="1">
      <alignment horizontal="center" vertical="center"/>
      <protection locked="0"/>
    </xf>
    <xf numFmtId="167" fontId="12" fillId="15" borderId="70" xfId="0" applyNumberFormat="1" applyFont="1" applyFill="1" applyBorder="1" applyAlignment="1" applyProtection="1">
      <alignment horizontal="center" vertical="center"/>
    </xf>
    <xf numFmtId="167" fontId="12" fillId="15" borderId="191" xfId="0" applyNumberFormat="1" applyFont="1" applyFill="1" applyBorder="1" applyAlignment="1" applyProtection="1">
      <alignment horizontal="center" vertical="center"/>
    </xf>
    <xf numFmtId="167" fontId="22" fillId="38" borderId="280" xfId="0" applyNumberFormat="1" applyFont="1" applyFill="1" applyBorder="1" applyAlignment="1" applyProtection="1">
      <alignment horizontal="center" vertical="center" wrapText="1"/>
    </xf>
    <xf numFmtId="167" fontId="22" fillId="38" borderId="281" xfId="0" applyNumberFormat="1" applyFont="1" applyFill="1" applyBorder="1" applyAlignment="1" applyProtection="1">
      <alignment horizontal="center" vertical="center" wrapText="1"/>
    </xf>
    <xf numFmtId="167" fontId="22" fillId="38" borderId="28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31" xfId="0" applyFont="1" applyFill="1" applyBorder="1" applyAlignment="1" applyProtection="1">
      <alignment horizontal="center" vertical="center" wrapText="1"/>
    </xf>
    <xf numFmtId="0" fontId="12" fillId="15" borderId="34" xfId="0" applyFont="1" applyFill="1" applyBorder="1" applyAlignment="1" applyProtection="1">
      <alignment horizontal="center" vertical="center" wrapText="1"/>
    </xf>
    <xf numFmtId="0" fontId="12" fillId="15" borderId="32" xfId="0" applyFont="1" applyFill="1" applyBorder="1" applyAlignment="1" applyProtection="1">
      <alignment horizontal="center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167" fontId="26" fillId="44" borderId="317" xfId="0" applyNumberFormat="1" applyFont="1" applyFill="1" applyBorder="1" applyAlignment="1" applyProtection="1">
      <alignment horizontal="center" vertical="center" wrapText="1"/>
    </xf>
    <xf numFmtId="167" fontId="26" fillId="44" borderId="83" xfId="0" applyNumberFormat="1" applyFont="1" applyFill="1" applyBorder="1" applyAlignment="1" applyProtection="1">
      <alignment horizontal="center" vertical="center" wrapText="1"/>
    </xf>
    <xf numFmtId="167" fontId="0" fillId="9" borderId="130" xfId="13" applyNumberFormat="1" applyFont="1" applyFill="1" applyBorder="1" applyAlignment="1" applyProtection="1">
      <alignment horizontal="right" vertical="center"/>
    </xf>
    <xf numFmtId="167" fontId="0" fillId="9" borderId="312" xfId="13" applyNumberFormat="1" applyFont="1" applyFill="1" applyBorder="1" applyAlignment="1" applyProtection="1">
      <alignment horizontal="right" vertical="center"/>
    </xf>
    <xf numFmtId="167" fontId="17" fillId="33" borderId="280" xfId="0" applyNumberFormat="1" applyFont="1" applyFill="1" applyBorder="1" applyAlignment="1" applyProtection="1">
      <alignment horizontal="center" vertical="center" wrapText="1"/>
    </xf>
    <xf numFmtId="167" fontId="17" fillId="33" borderId="89" xfId="0" applyNumberFormat="1" applyFont="1" applyFill="1" applyBorder="1" applyAlignment="1" applyProtection="1">
      <alignment horizontal="center" vertical="center" wrapText="1"/>
    </xf>
    <xf numFmtId="167" fontId="17" fillId="33" borderId="281" xfId="0" applyNumberFormat="1" applyFont="1" applyFill="1" applyBorder="1" applyAlignment="1" applyProtection="1">
      <alignment horizontal="center" vertical="center" wrapText="1"/>
    </xf>
    <xf numFmtId="167" fontId="17" fillId="33" borderId="21" xfId="0" applyNumberFormat="1" applyFont="1" applyFill="1" applyBorder="1" applyAlignment="1" applyProtection="1">
      <alignment horizontal="center" vertical="center" wrapText="1"/>
    </xf>
    <xf numFmtId="167" fontId="17" fillId="33" borderId="318" xfId="0" applyNumberFormat="1" applyFont="1" applyFill="1" applyBorder="1" applyAlignment="1" applyProtection="1">
      <alignment horizontal="center" vertical="center" wrapText="1"/>
    </xf>
    <xf numFmtId="167" fontId="17" fillId="33" borderId="91" xfId="0" applyNumberFormat="1" applyFont="1" applyFill="1" applyBorder="1" applyAlignment="1" applyProtection="1">
      <alignment horizontal="center" vertical="center" wrapText="1"/>
    </xf>
    <xf numFmtId="167" fontId="0" fillId="9" borderId="320" xfId="13" applyNumberFormat="1" applyFont="1" applyFill="1" applyBorder="1" applyAlignment="1" applyProtection="1">
      <alignment horizontal="right" vertical="center"/>
    </xf>
    <xf numFmtId="167" fontId="0" fillId="9" borderId="310" xfId="13" applyNumberFormat="1" applyFont="1" applyFill="1" applyBorder="1" applyAlignment="1" applyProtection="1">
      <alignment horizontal="right" vertical="center"/>
    </xf>
    <xf numFmtId="167" fontId="0" fillId="9" borderId="171" xfId="13" applyNumberFormat="1" applyFont="1" applyFill="1" applyBorder="1" applyAlignment="1" applyProtection="1">
      <alignment horizontal="right" vertical="center"/>
    </xf>
    <xf numFmtId="0" fontId="21" fillId="0" borderId="136" xfId="0" applyFont="1" applyFill="1" applyBorder="1" applyAlignment="1" applyProtection="1">
      <alignment horizontal="center" vertical="center" wrapText="1"/>
    </xf>
    <xf numFmtId="0" fontId="21" fillId="0" borderId="137" xfId="0" applyFont="1" applyFill="1" applyBorder="1" applyAlignment="1" applyProtection="1">
      <alignment horizontal="center" vertical="center" wrapText="1"/>
    </xf>
    <xf numFmtId="0" fontId="21" fillId="0" borderId="13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7" fontId="23" fillId="33" borderId="200" xfId="0" applyNumberFormat="1" applyFont="1" applyFill="1" applyBorder="1" applyAlignment="1" applyProtection="1">
      <alignment horizontal="center" vertical="center" wrapText="1"/>
    </xf>
    <xf numFmtId="167" fontId="23" fillId="33" borderId="85" xfId="0" applyNumberFormat="1" applyFont="1" applyFill="1" applyBorder="1" applyAlignment="1" applyProtection="1">
      <alignment horizontal="center" vertical="center" wrapText="1"/>
    </xf>
    <xf numFmtId="167" fontId="23" fillId="33" borderId="86" xfId="0" applyNumberFormat="1" applyFont="1" applyFill="1" applyBorder="1" applyAlignment="1" applyProtection="1">
      <alignment horizontal="center" vertical="center" wrapText="1"/>
    </xf>
    <xf numFmtId="0" fontId="22" fillId="16" borderId="100" xfId="0" applyFont="1" applyFill="1" applyBorder="1" applyAlignment="1" applyProtection="1">
      <alignment horizontal="center" vertical="center" wrapText="1"/>
    </xf>
    <xf numFmtId="0" fontId="22" fillId="16" borderId="216" xfId="0" applyFont="1" applyFill="1" applyBorder="1" applyAlignment="1" applyProtection="1">
      <alignment horizontal="center" vertical="center" wrapText="1"/>
    </xf>
    <xf numFmtId="167" fontId="23" fillId="33" borderId="239" xfId="0" applyNumberFormat="1" applyFont="1" applyFill="1" applyBorder="1" applyAlignment="1" applyProtection="1">
      <alignment horizontal="center" vertical="center" wrapText="1"/>
    </xf>
    <xf numFmtId="167" fontId="23" fillId="33" borderId="240" xfId="0" applyNumberFormat="1" applyFont="1" applyFill="1" applyBorder="1" applyAlignment="1" applyProtection="1">
      <alignment horizontal="center" vertical="center" wrapText="1"/>
    </xf>
    <xf numFmtId="167" fontId="23" fillId="33" borderId="241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22" fillId="15" borderId="111" xfId="0" applyFont="1" applyFill="1" applyBorder="1" applyAlignment="1" applyProtection="1">
      <alignment horizontal="center" vertical="center" wrapText="1"/>
    </xf>
    <xf numFmtId="0" fontId="22" fillId="15" borderId="57" xfId="0" applyFont="1" applyFill="1" applyBorder="1" applyAlignment="1" applyProtection="1">
      <alignment horizontal="center" vertical="center" wrapText="1"/>
    </xf>
    <xf numFmtId="0" fontId="22" fillId="16" borderId="146" xfId="0" applyFont="1" applyFill="1" applyBorder="1" applyAlignment="1" applyProtection="1">
      <alignment horizontal="center" vertical="center" wrapText="1"/>
    </xf>
    <xf numFmtId="0" fontId="22" fillId="16" borderId="23" xfId="0" applyFont="1" applyFill="1" applyBorder="1" applyAlignment="1" applyProtection="1">
      <alignment horizontal="center" vertical="center" wrapText="1"/>
    </xf>
    <xf numFmtId="0" fontId="22" fillId="15" borderId="159" xfId="0" applyFont="1" applyFill="1" applyBorder="1" applyAlignment="1" applyProtection="1">
      <alignment horizontal="center" vertical="center" wrapText="1"/>
    </xf>
    <xf numFmtId="0" fontId="22" fillId="15" borderId="141" xfId="0" applyFont="1" applyFill="1" applyBorder="1" applyAlignment="1" applyProtection="1">
      <alignment horizontal="center" vertical="center" wrapText="1"/>
    </xf>
    <xf numFmtId="0" fontId="21" fillId="0" borderId="159" xfId="0" applyFont="1" applyFill="1" applyBorder="1" applyAlignment="1" applyProtection="1">
      <alignment horizontal="center" vertical="center" wrapText="1"/>
    </xf>
    <xf numFmtId="0" fontId="21" fillId="0" borderId="141" xfId="0" applyFont="1" applyFill="1" applyBorder="1" applyAlignment="1" applyProtection="1">
      <alignment horizontal="center" vertical="center" wrapText="1"/>
    </xf>
    <xf numFmtId="0" fontId="22" fillId="13" borderId="157" xfId="0" applyFont="1" applyFill="1" applyBorder="1" applyAlignment="1" applyProtection="1">
      <alignment horizontal="center" vertical="center"/>
      <protection locked="0"/>
    </xf>
    <xf numFmtId="0" fontId="22" fillId="13" borderId="158" xfId="0" applyFont="1" applyFill="1" applyBorder="1" applyAlignment="1" applyProtection="1">
      <alignment horizontal="center" vertical="center"/>
      <protection locked="0"/>
    </xf>
    <xf numFmtId="0" fontId="21" fillId="46" borderId="62" xfId="0" applyFont="1" applyFill="1" applyBorder="1" applyAlignment="1" applyProtection="1">
      <alignment horizontal="center" vertical="center" wrapText="1"/>
    </xf>
    <xf numFmtId="0" fontId="21" fillId="46" borderId="77" xfId="0" applyFont="1" applyFill="1" applyBorder="1" applyAlignment="1" applyProtection="1">
      <alignment horizontal="center" vertical="center" wrapText="1"/>
    </xf>
    <xf numFmtId="0" fontId="21" fillId="46" borderId="64" xfId="0" applyFont="1" applyFill="1" applyBorder="1" applyAlignment="1" applyProtection="1">
      <alignment horizontal="center" vertical="center" wrapText="1"/>
    </xf>
    <xf numFmtId="167" fontId="23" fillId="33" borderId="253" xfId="0" applyNumberFormat="1" applyFont="1" applyFill="1" applyBorder="1" applyAlignment="1" applyProtection="1">
      <alignment horizontal="center" vertical="center" wrapText="1"/>
    </xf>
    <xf numFmtId="167" fontId="23" fillId="33" borderId="254" xfId="0" applyNumberFormat="1" applyFont="1" applyFill="1" applyBorder="1" applyAlignment="1" applyProtection="1">
      <alignment horizontal="center" vertical="center" wrapText="1"/>
    </xf>
    <xf numFmtId="167" fontId="23" fillId="33" borderId="255" xfId="0" applyNumberFormat="1" applyFont="1" applyFill="1" applyBorder="1" applyAlignment="1" applyProtection="1">
      <alignment horizontal="center" vertical="center" wrapText="1"/>
    </xf>
    <xf numFmtId="167" fontId="12" fillId="15" borderId="248" xfId="0" applyNumberFormat="1" applyFont="1" applyFill="1" applyBorder="1" applyAlignment="1" applyProtection="1">
      <alignment horizontal="center" vertical="center" wrapText="1"/>
    </xf>
    <xf numFmtId="167" fontId="12" fillId="15" borderId="51" xfId="0" applyNumberFormat="1" applyFont="1" applyFill="1" applyBorder="1" applyAlignment="1" applyProtection="1">
      <alignment horizontal="center" vertical="center" wrapText="1"/>
    </xf>
    <xf numFmtId="167" fontId="12" fillId="15" borderId="156" xfId="0" applyNumberFormat="1" applyFont="1" applyFill="1" applyBorder="1" applyAlignment="1" applyProtection="1">
      <alignment horizontal="center" vertical="center" wrapText="1"/>
    </xf>
    <xf numFmtId="0" fontId="22" fillId="16" borderId="199" xfId="0" applyFont="1" applyFill="1" applyBorder="1" applyAlignment="1" applyProtection="1">
      <alignment horizontal="center" vertical="center" wrapText="1"/>
    </xf>
    <xf numFmtId="0" fontId="22" fillId="16" borderId="61" xfId="0" applyFont="1" applyFill="1" applyBorder="1" applyAlignment="1" applyProtection="1">
      <alignment horizontal="center" vertical="center" wrapText="1"/>
    </xf>
    <xf numFmtId="0" fontId="22" fillId="15" borderId="38" xfId="0" applyFont="1" applyFill="1" applyBorder="1" applyAlignment="1" applyProtection="1">
      <alignment horizontal="center" vertical="center" wrapText="1"/>
    </xf>
    <xf numFmtId="0" fontId="22" fillId="16" borderId="72" xfId="0" applyFont="1" applyFill="1" applyBorder="1" applyAlignment="1" applyProtection="1">
      <alignment horizontal="center" vertical="center" wrapText="1"/>
    </xf>
    <xf numFmtId="167" fontId="23" fillId="33" borderId="31" xfId="0" applyNumberFormat="1" applyFont="1" applyFill="1" applyBorder="1" applyAlignment="1" applyProtection="1">
      <alignment horizontal="center" vertical="center" wrapText="1"/>
    </xf>
    <xf numFmtId="167" fontId="23" fillId="33" borderId="32" xfId="0" applyNumberFormat="1" applyFont="1" applyFill="1" applyBorder="1" applyAlignment="1" applyProtection="1">
      <alignment horizontal="center" vertical="center" wrapText="1"/>
    </xf>
    <xf numFmtId="167" fontId="23" fillId="33" borderId="70" xfId="0" applyNumberFormat="1" applyFont="1" applyFill="1" applyBorder="1" applyAlignment="1" applyProtection="1">
      <alignment horizontal="center" vertical="center" wrapText="1"/>
    </xf>
    <xf numFmtId="167" fontId="12" fillId="15" borderId="71" xfId="0" applyNumberFormat="1" applyFont="1" applyFill="1" applyBorder="1" applyAlignment="1" applyProtection="1">
      <alignment horizontal="center" vertical="center" wrapText="1"/>
    </xf>
    <xf numFmtId="167" fontId="23" fillId="33" borderId="111" xfId="0" applyNumberFormat="1" applyFont="1" applyFill="1" applyBorder="1" applyAlignment="1" applyProtection="1">
      <alignment horizontal="center" vertical="center" wrapText="1"/>
    </xf>
    <xf numFmtId="167" fontId="23" fillId="33" borderId="209" xfId="0" applyNumberFormat="1" applyFont="1" applyFill="1" applyBorder="1" applyAlignment="1" applyProtection="1">
      <alignment horizontal="center" vertical="center" wrapText="1"/>
    </xf>
    <xf numFmtId="167" fontId="23" fillId="33" borderId="188" xfId="0" applyNumberFormat="1" applyFont="1" applyFill="1" applyBorder="1" applyAlignment="1" applyProtection="1">
      <alignment horizontal="center" vertical="center" wrapText="1"/>
    </xf>
    <xf numFmtId="0" fontId="21" fillId="46" borderId="111" xfId="0" applyFont="1" applyFill="1" applyBorder="1" applyAlignment="1" applyProtection="1">
      <alignment horizontal="center" vertical="center" wrapText="1"/>
    </xf>
    <xf numFmtId="0" fontId="21" fillId="46" borderId="57" xfId="0" applyFont="1" applyFill="1" applyBorder="1" applyAlignment="1" applyProtection="1">
      <alignment horizontal="center" vertical="center" wrapText="1"/>
    </xf>
    <xf numFmtId="0" fontId="22" fillId="15" borderId="62" xfId="0" applyFont="1" applyFill="1" applyBorder="1" applyAlignment="1" applyProtection="1">
      <alignment horizontal="center" vertical="center" wrapText="1"/>
    </xf>
    <xf numFmtId="0" fontId="22" fillId="15" borderId="135" xfId="0" applyFont="1" applyFill="1" applyBorder="1" applyAlignment="1" applyProtection="1">
      <alignment horizontal="center" vertical="center" wrapText="1"/>
    </xf>
    <xf numFmtId="0" fontId="21" fillId="46" borderId="235" xfId="0" applyFont="1" applyFill="1" applyBorder="1" applyAlignment="1" applyProtection="1">
      <alignment horizontal="center" vertical="center" wrapText="1"/>
    </xf>
    <xf numFmtId="0" fontId="21" fillId="0" borderId="111" xfId="0" applyFont="1" applyFill="1" applyBorder="1" applyAlignment="1" applyProtection="1">
      <alignment horizontal="center" vertical="center" wrapText="1"/>
    </xf>
    <xf numFmtId="0" fontId="21" fillId="0" borderId="235" xfId="0" applyFont="1" applyFill="1" applyBorder="1" applyAlignment="1" applyProtection="1">
      <alignment horizontal="center" vertical="center" wrapText="1"/>
    </xf>
    <xf numFmtId="167" fontId="10" fillId="23" borderId="227" xfId="13" applyNumberFormat="1" applyFont="1" applyFill="1" applyBorder="1" applyAlignment="1">
      <alignment horizontal="center" vertical="center"/>
    </xf>
    <xf numFmtId="167" fontId="10" fillId="23" borderId="224" xfId="13" applyNumberFormat="1" applyFont="1" applyFill="1" applyBorder="1" applyAlignment="1">
      <alignment horizontal="center" vertical="center"/>
    </xf>
    <xf numFmtId="167" fontId="10" fillId="20" borderId="223" xfId="13" applyNumberFormat="1" applyFont="1" applyFill="1" applyBorder="1" applyAlignment="1">
      <alignment horizontal="center" vertical="center"/>
    </xf>
    <xf numFmtId="167" fontId="10" fillId="20" borderId="227" xfId="13" applyNumberFormat="1" applyFont="1" applyFill="1" applyBorder="1" applyAlignment="1">
      <alignment horizontal="center" vertical="center"/>
    </xf>
    <xf numFmtId="167" fontId="10" fillId="20" borderId="224" xfId="13" applyNumberFormat="1" applyFont="1" applyFill="1" applyBorder="1" applyAlignment="1">
      <alignment horizontal="center" vertical="center"/>
    </xf>
    <xf numFmtId="0" fontId="22" fillId="0" borderId="230" xfId="0" applyFont="1" applyBorder="1" applyAlignment="1">
      <alignment horizontal="center" vertical="top" wrapText="1"/>
    </xf>
    <xf numFmtId="0" fontId="22" fillId="0" borderId="231" xfId="0" applyFont="1" applyBorder="1" applyAlignment="1">
      <alignment horizontal="center" vertical="top" wrapText="1"/>
    </xf>
    <xf numFmtId="0" fontId="22" fillId="0" borderId="293" xfId="0" applyFont="1" applyBorder="1" applyAlignment="1">
      <alignment horizontal="center" vertical="top" wrapText="1"/>
    </xf>
    <xf numFmtId="0" fontId="10" fillId="15" borderId="282" xfId="0" applyFont="1" applyFill="1" applyBorder="1" applyAlignment="1">
      <alignment horizontal="center" vertical="center"/>
    </xf>
    <xf numFmtId="0" fontId="10" fillId="15" borderId="285" xfId="0" applyFont="1" applyFill="1" applyBorder="1" applyAlignment="1">
      <alignment horizontal="center" vertical="center"/>
    </xf>
    <xf numFmtId="0" fontId="10" fillId="16" borderId="251" xfId="0" applyFont="1" applyFill="1" applyBorder="1" applyAlignment="1">
      <alignment horizontal="center" vertical="center" wrapText="1"/>
    </xf>
    <xf numFmtId="0" fontId="10" fillId="16" borderId="233" xfId="0" applyFont="1" applyFill="1" applyBorder="1" applyAlignment="1">
      <alignment horizontal="center" vertical="center" wrapText="1"/>
    </xf>
    <xf numFmtId="0" fontId="10" fillId="17" borderId="251" xfId="0" applyFont="1" applyFill="1" applyBorder="1" applyAlignment="1">
      <alignment horizontal="center" vertical="center"/>
    </xf>
    <xf numFmtId="165" fontId="12" fillId="18" borderId="156" xfId="13" applyFont="1" applyFill="1" applyBorder="1" applyAlignment="1">
      <alignment horizontal="center" vertical="center" wrapText="1"/>
    </xf>
    <xf numFmtId="165" fontId="12" fillId="18" borderId="84" xfId="13" applyFont="1" applyFill="1" applyBorder="1" applyAlignment="1">
      <alignment horizontal="center" vertical="center" wrapText="1"/>
    </xf>
    <xf numFmtId="0" fontId="10" fillId="16" borderId="280" xfId="0" applyFont="1" applyFill="1" applyBorder="1" applyAlignment="1">
      <alignment horizontal="center" vertical="center"/>
    </xf>
    <xf numFmtId="0" fontId="10" fillId="16" borderId="283" xfId="0" applyFont="1" applyFill="1" applyBorder="1" applyAlignment="1">
      <alignment horizontal="center" vertical="center"/>
    </xf>
    <xf numFmtId="0" fontId="12" fillId="17" borderId="281" xfId="0" applyFont="1" applyFill="1" applyBorder="1" applyAlignment="1">
      <alignment horizontal="center" vertical="center"/>
    </xf>
    <xf numFmtId="0" fontId="12" fillId="17" borderId="284" xfId="0" applyFont="1" applyFill="1" applyBorder="1" applyAlignment="1">
      <alignment horizontal="center" vertical="center"/>
    </xf>
    <xf numFmtId="0" fontId="10" fillId="15" borderId="282" xfId="0" applyFont="1" applyFill="1" applyBorder="1" applyAlignment="1" applyProtection="1">
      <alignment horizontal="center" vertical="center"/>
    </xf>
    <xf numFmtId="0" fontId="10" fillId="15" borderId="28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22" fillId="12" borderId="42" xfId="0" applyFont="1" applyFill="1" applyBorder="1" applyAlignment="1" applyProtection="1">
      <alignment horizontal="center" vertical="center"/>
      <protection locked="0"/>
    </xf>
    <xf numFmtId="0" fontId="22" fillId="12" borderId="28" xfId="0" applyFont="1" applyFill="1" applyBorder="1" applyAlignment="1" applyProtection="1">
      <alignment horizontal="center" vertical="center"/>
      <protection locked="0"/>
    </xf>
    <xf numFmtId="0" fontId="33" fillId="36" borderId="225" xfId="0" applyFont="1" applyFill="1" applyBorder="1" applyAlignment="1">
      <alignment horizontal="center" vertical="center"/>
    </xf>
    <xf numFmtId="0" fontId="33" fillId="36" borderId="115" xfId="0" applyFont="1" applyFill="1" applyBorder="1" applyAlignment="1">
      <alignment horizontal="center" vertical="center"/>
    </xf>
    <xf numFmtId="173" fontId="23" fillId="29" borderId="0" xfId="12" applyNumberFormat="1" applyFont="1" applyFill="1" applyBorder="1" applyAlignment="1">
      <alignment horizontal="right" vertical="center" wrapText="1"/>
    </xf>
    <xf numFmtId="173" fontId="23" fillId="29" borderId="53" xfId="12" applyNumberFormat="1" applyFont="1" applyFill="1" applyBorder="1" applyAlignment="1">
      <alignment horizontal="right" vertical="center" wrapText="1"/>
    </xf>
    <xf numFmtId="0" fontId="22" fillId="0" borderId="114" xfId="0" applyFont="1" applyBorder="1" applyAlignment="1">
      <alignment horizontal="center" vertical="top" wrapText="1"/>
    </xf>
    <xf numFmtId="0" fontId="12" fillId="17" borderId="281" xfId="0" applyFont="1" applyFill="1" applyBorder="1" applyAlignment="1" applyProtection="1">
      <alignment horizontal="center" vertical="center"/>
    </xf>
    <xf numFmtId="0" fontId="12" fillId="17" borderId="284" xfId="0" applyFont="1" applyFill="1" applyBorder="1" applyAlignment="1" applyProtection="1">
      <alignment horizontal="center" vertical="center"/>
    </xf>
    <xf numFmtId="0" fontId="10" fillId="16" borderId="280" xfId="0" applyFont="1" applyFill="1" applyBorder="1" applyAlignment="1" applyProtection="1">
      <alignment horizontal="center" vertical="center"/>
    </xf>
    <xf numFmtId="0" fontId="10" fillId="16" borderId="283" xfId="0" applyFont="1" applyFill="1" applyBorder="1" applyAlignment="1" applyProtection="1">
      <alignment horizontal="center" vertical="center"/>
    </xf>
    <xf numFmtId="0" fontId="10" fillId="17" borderId="251" xfId="0" applyFont="1" applyFill="1" applyBorder="1" applyAlignment="1" applyProtection="1">
      <alignment horizontal="center" vertical="center"/>
    </xf>
    <xf numFmtId="0" fontId="10" fillId="16" borderId="251" xfId="0" applyFont="1" applyFill="1" applyBorder="1" applyAlignment="1" applyProtection="1">
      <alignment horizontal="center" vertical="center" wrapText="1"/>
    </xf>
    <xf numFmtId="0" fontId="10" fillId="16" borderId="233" xfId="0" applyFont="1" applyFill="1" applyBorder="1" applyAlignment="1" applyProtection="1">
      <alignment horizontal="center" vertical="center" wrapText="1"/>
    </xf>
    <xf numFmtId="0" fontId="33" fillId="36" borderId="225" xfId="0" applyFont="1" applyFill="1" applyBorder="1" applyAlignment="1">
      <alignment horizontal="center" vertical="center" wrapText="1"/>
    </xf>
    <xf numFmtId="0" fontId="33" fillId="36" borderId="115" xfId="0" applyFont="1" applyFill="1" applyBorder="1" applyAlignment="1">
      <alignment horizontal="center" vertical="center" wrapText="1"/>
    </xf>
    <xf numFmtId="0" fontId="30" fillId="50" borderId="262" xfId="0" applyFont="1" applyFill="1" applyBorder="1" applyAlignment="1">
      <alignment horizontal="center" vertical="center" wrapText="1"/>
    </xf>
    <xf numFmtId="0" fontId="30" fillId="50" borderId="222" xfId="0" applyFont="1" applyFill="1" applyBorder="1" applyAlignment="1">
      <alignment horizontal="center" vertical="center" wrapText="1"/>
    </xf>
    <xf numFmtId="165" fontId="12" fillId="18" borderId="252" xfId="13" applyFont="1" applyFill="1" applyBorder="1" applyAlignment="1" applyProtection="1">
      <alignment horizontal="center" vertical="center" wrapText="1"/>
    </xf>
    <xf numFmtId="165" fontId="12" fillId="18" borderId="219" xfId="13" applyFont="1" applyFill="1" applyBorder="1" applyAlignment="1" applyProtection="1">
      <alignment horizontal="center" vertical="center" wrapText="1"/>
    </xf>
    <xf numFmtId="176" fontId="0" fillId="25" borderId="118" xfId="0" applyNumberFormat="1" applyFont="1" applyFill="1" applyBorder="1" applyAlignment="1" applyProtection="1">
      <alignment horizontal="center" vertical="center"/>
    </xf>
    <xf numFmtId="176" fontId="0" fillId="25" borderId="173" xfId="0" applyNumberFormat="1" applyFont="1" applyFill="1" applyBorder="1" applyAlignment="1" applyProtection="1">
      <alignment horizontal="center" vertical="center"/>
    </xf>
    <xf numFmtId="0" fontId="9" fillId="49" borderId="138" xfId="0" applyFont="1" applyFill="1" applyBorder="1" applyAlignment="1" applyProtection="1">
      <alignment horizontal="center" vertical="center"/>
    </xf>
    <xf numFmtId="0" fontId="9" fillId="49" borderId="149" xfId="0" applyFont="1" applyFill="1" applyBorder="1" applyAlignment="1" applyProtection="1">
      <alignment horizontal="center" vertical="center"/>
    </xf>
    <xf numFmtId="0" fontId="9" fillId="48" borderId="138" xfId="0" applyFont="1" applyFill="1" applyBorder="1" applyAlignment="1" applyProtection="1">
      <alignment horizontal="center" vertical="center"/>
    </xf>
    <xf numFmtId="0" fontId="9" fillId="48" borderId="149" xfId="0" applyFont="1" applyFill="1" applyBorder="1" applyAlignment="1" applyProtection="1">
      <alignment horizontal="center" vertical="center"/>
    </xf>
    <xf numFmtId="0" fontId="12" fillId="16" borderId="145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0" fillId="16" borderId="96" xfId="0" applyFont="1" applyFill="1" applyBorder="1" applyAlignment="1" applyProtection="1">
      <alignment horizontal="center" vertical="center" wrapText="1"/>
    </xf>
    <xf numFmtId="0" fontId="17" fillId="49" borderId="136" xfId="0" applyFont="1" applyFill="1" applyBorder="1" applyAlignment="1" applyProtection="1">
      <alignment horizontal="center" vertical="center"/>
    </xf>
    <xf numFmtId="0" fontId="17" fillId="49" borderId="112" xfId="0" applyFont="1" applyFill="1" applyBorder="1" applyAlignment="1" applyProtection="1">
      <alignment horizontal="center" vertical="center"/>
    </xf>
    <xf numFmtId="0" fontId="17" fillId="48" borderId="136" xfId="0" applyFont="1" applyFill="1" applyBorder="1" applyAlignment="1" applyProtection="1">
      <alignment horizontal="center" vertical="center"/>
    </xf>
    <xf numFmtId="0" fontId="17" fillId="48" borderId="112" xfId="0" applyFont="1" applyFill="1" applyBorder="1" applyAlignment="1" applyProtection="1">
      <alignment horizontal="center" vertical="center"/>
    </xf>
    <xf numFmtId="0" fontId="9" fillId="14" borderId="138" xfId="0" applyFont="1" applyFill="1" applyBorder="1" applyAlignment="1" applyProtection="1">
      <alignment horizontal="center" vertical="center"/>
    </xf>
    <xf numFmtId="0" fontId="9" fillId="14" borderId="149" xfId="0" applyFont="1" applyFill="1" applyBorder="1" applyAlignment="1" applyProtection="1">
      <alignment horizontal="center" vertical="center"/>
    </xf>
    <xf numFmtId="0" fontId="17" fillId="14" borderId="111" xfId="0" applyFont="1" applyFill="1" applyBorder="1" applyAlignment="1" applyProtection="1">
      <alignment horizontal="center" vertical="center"/>
    </xf>
    <xf numFmtId="0" fontId="17" fillId="14" borderId="100" xfId="0" applyFont="1" applyFill="1" applyBorder="1" applyAlignment="1" applyProtection="1">
      <alignment horizontal="center" vertical="center"/>
    </xf>
    <xf numFmtId="0" fontId="17" fillId="49" borderId="111" xfId="0" applyFont="1" applyFill="1" applyBorder="1" applyAlignment="1" applyProtection="1">
      <alignment horizontal="center" vertical="center"/>
    </xf>
    <xf numFmtId="0" fontId="17" fillId="49" borderId="127" xfId="0" applyFont="1" applyFill="1" applyBorder="1" applyAlignment="1" applyProtection="1">
      <alignment horizontal="center" vertical="center"/>
    </xf>
    <xf numFmtId="0" fontId="17" fillId="48" borderId="113" xfId="0" applyFont="1" applyFill="1" applyBorder="1" applyAlignment="1" applyProtection="1">
      <alignment horizontal="center" vertical="center"/>
    </xf>
    <xf numFmtId="0" fontId="17" fillId="48" borderId="127" xfId="0" applyFont="1" applyFill="1" applyBorder="1" applyAlignment="1" applyProtection="1">
      <alignment horizontal="center" vertical="center"/>
    </xf>
    <xf numFmtId="0" fontId="17" fillId="14" borderId="136" xfId="0" applyFont="1" applyFill="1" applyBorder="1" applyAlignment="1" applyProtection="1">
      <alignment horizontal="center" vertical="center"/>
    </xf>
    <xf numFmtId="0" fontId="17" fillId="14" borderId="112" xfId="0" applyFont="1" applyFill="1" applyBorder="1" applyAlignment="1" applyProtection="1">
      <alignment horizontal="center" vertical="center"/>
    </xf>
    <xf numFmtId="0" fontId="21" fillId="16" borderId="136" xfId="0" applyFont="1" applyFill="1" applyBorder="1" applyAlignment="1">
      <alignment horizontal="center" vertical="center"/>
    </xf>
    <xf numFmtId="0" fontId="21" fillId="16" borderId="215" xfId="0" applyFont="1" applyFill="1" applyBorder="1" applyAlignment="1">
      <alignment horizontal="center" vertical="center"/>
    </xf>
    <xf numFmtId="0" fontId="25" fillId="48" borderId="104" xfId="0" applyFont="1" applyFill="1" applyBorder="1" applyAlignment="1" applyProtection="1">
      <alignment horizontal="center" vertical="center" textRotation="90" wrapText="1"/>
    </xf>
    <xf numFmtId="0" fontId="25" fillId="48" borderId="91" xfId="0" applyFont="1" applyFill="1" applyBorder="1" applyAlignment="1" applyProtection="1">
      <alignment horizontal="center" vertical="center" textRotation="90" wrapText="1"/>
    </xf>
    <xf numFmtId="0" fontId="25" fillId="48" borderId="84" xfId="0" applyFont="1" applyFill="1" applyBorder="1" applyAlignment="1" applyProtection="1">
      <alignment horizontal="center" vertical="center" textRotation="90" wrapText="1"/>
    </xf>
    <xf numFmtId="0" fontId="22" fillId="12" borderId="105" xfId="0" applyFont="1" applyFill="1" applyBorder="1" applyAlignment="1" applyProtection="1">
      <alignment horizontal="left" vertical="center" wrapText="1"/>
      <protection locked="0"/>
    </xf>
    <xf numFmtId="0" fontId="22" fillId="12" borderId="106" xfId="0" applyFont="1" applyFill="1" applyBorder="1" applyAlignment="1" applyProtection="1">
      <alignment horizontal="left" vertical="center" wrapText="1"/>
      <protection locked="0"/>
    </xf>
    <xf numFmtId="0" fontId="22" fillId="12" borderId="103" xfId="0" applyFont="1" applyFill="1" applyBorder="1" applyAlignment="1" applyProtection="1">
      <alignment horizontal="left" vertical="center" wrapText="1"/>
      <protection locked="0"/>
    </xf>
    <xf numFmtId="0" fontId="22" fillId="12" borderId="99" xfId="0" applyFont="1" applyFill="1" applyBorder="1" applyAlignment="1" applyProtection="1">
      <alignment horizontal="left" vertical="center" wrapText="1"/>
      <protection locked="0"/>
    </xf>
    <xf numFmtId="0" fontId="22" fillId="12" borderId="139" xfId="0" applyFont="1" applyFill="1" applyBorder="1" applyAlignment="1" applyProtection="1">
      <alignment horizontal="left" vertical="center" wrapText="1"/>
      <protection locked="0"/>
    </xf>
    <xf numFmtId="0" fontId="22" fillId="12" borderId="101" xfId="0" applyFont="1" applyFill="1" applyBorder="1" applyAlignment="1" applyProtection="1">
      <alignment horizontal="left" vertical="center" wrapText="1"/>
      <protection locked="0"/>
    </xf>
    <xf numFmtId="0" fontId="22" fillId="12" borderId="6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2" fillId="48" borderId="145" xfId="0" applyFont="1" applyFill="1" applyBorder="1" applyAlignment="1" applyProtection="1">
      <alignment horizontal="center" vertical="center" textRotation="90" wrapText="1"/>
    </xf>
    <xf numFmtId="0" fontId="22" fillId="48" borderId="139" xfId="0" applyFont="1" applyFill="1" applyBorder="1" applyAlignment="1" applyProtection="1">
      <alignment horizontal="center" vertical="center" textRotation="90" wrapText="1"/>
    </xf>
    <xf numFmtId="0" fontId="22" fillId="48" borderId="60" xfId="0" applyFont="1" applyFill="1" applyBorder="1" applyAlignment="1" applyProtection="1">
      <alignment horizontal="center" vertical="center" textRotation="90" wrapText="1"/>
    </xf>
    <xf numFmtId="0" fontId="22" fillId="48" borderId="145" xfId="0" applyFont="1" applyFill="1" applyBorder="1" applyAlignment="1" applyProtection="1">
      <alignment horizontal="left" vertical="center" wrapText="1"/>
    </xf>
    <xf numFmtId="0" fontId="22" fillId="48" borderId="139" xfId="0" applyFont="1" applyFill="1" applyBorder="1" applyAlignment="1" applyProtection="1">
      <alignment horizontal="left" vertical="center" wrapText="1"/>
    </xf>
    <xf numFmtId="0" fontId="22" fillId="48" borderId="60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15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15" xfId="0" applyFont="1" applyFill="1" applyBorder="1" applyAlignment="1" applyProtection="1">
      <alignment horizontal="center" vertical="center" wrapText="1"/>
    </xf>
    <xf numFmtId="0" fontId="12" fillId="26" borderId="217" xfId="0" applyFont="1" applyFill="1" applyBorder="1" applyAlignment="1">
      <alignment horizontal="center" vertical="center" wrapText="1"/>
    </xf>
    <xf numFmtId="0" fontId="12" fillId="26" borderId="60" xfId="0" applyFont="1" applyFill="1" applyBorder="1" applyAlignment="1">
      <alignment horizontal="center" vertical="center" wrapText="1"/>
    </xf>
    <xf numFmtId="0" fontId="17" fillId="14" borderId="146" xfId="0" applyFont="1" applyFill="1" applyBorder="1" applyAlignment="1" applyProtection="1">
      <alignment horizontal="center" vertical="center"/>
    </xf>
    <xf numFmtId="0" fontId="17" fillId="48" borderId="146" xfId="0" applyFont="1" applyFill="1" applyBorder="1" applyAlignment="1" applyProtection="1">
      <alignment horizontal="center" vertical="center"/>
    </xf>
    <xf numFmtId="0" fontId="12" fillId="16" borderId="47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52" xfId="0" applyFont="1" applyFill="1" applyBorder="1" applyAlignment="1" applyProtection="1">
      <alignment horizontal="center" vertical="center" wrapText="1"/>
    </xf>
    <xf numFmtId="0" fontId="12" fillId="16" borderId="53" xfId="0" applyFont="1" applyFill="1" applyBorder="1" applyAlignment="1" applyProtection="1">
      <alignment horizontal="center" vertical="center" wrapText="1"/>
    </xf>
    <xf numFmtId="0" fontId="12" fillId="16" borderId="46" xfId="0" applyFont="1" applyFill="1" applyBorder="1" applyAlignment="1" applyProtection="1">
      <alignment horizontal="center" vertical="center"/>
    </xf>
    <xf numFmtId="0" fontId="12" fillId="16" borderId="13" xfId="0" applyFont="1" applyFill="1" applyBorder="1" applyAlignment="1" applyProtection="1">
      <alignment horizontal="center" vertical="center"/>
    </xf>
    <xf numFmtId="0" fontId="12" fillId="16" borderId="46" xfId="0" applyFont="1" applyFill="1" applyBorder="1" applyAlignment="1" applyProtection="1">
      <alignment horizontal="center" vertical="center" wrapText="1"/>
    </xf>
    <xf numFmtId="0" fontId="12" fillId="16" borderId="13" xfId="0" applyFont="1" applyFill="1" applyBorder="1" applyAlignment="1" applyProtection="1">
      <alignment horizontal="center" vertical="center" wrapText="1"/>
    </xf>
    <xf numFmtId="0" fontId="22" fillId="0" borderId="111" xfId="0" applyFont="1" applyFill="1" applyBorder="1" applyAlignment="1" applyProtection="1">
      <alignment horizontal="left" vertical="center" wrapText="1"/>
    </xf>
    <xf numFmtId="0" fontId="22" fillId="0" borderId="235" xfId="0" applyFont="1" applyFill="1" applyBorder="1" applyAlignment="1" applyProtection="1">
      <alignment horizontal="left" vertical="center" wrapText="1"/>
    </xf>
    <xf numFmtId="0" fontId="22" fillId="16" borderId="111" xfId="0" applyFont="1" applyFill="1" applyBorder="1" applyAlignment="1" applyProtection="1">
      <alignment horizontal="center" vertical="center"/>
    </xf>
    <xf numFmtId="0" fontId="22" fillId="16" borderId="251" xfId="0" applyFont="1" applyFill="1" applyBorder="1" applyAlignment="1" applyProtection="1">
      <alignment horizontal="center" vertical="center"/>
    </xf>
    <xf numFmtId="0" fontId="22" fillId="16" borderId="252" xfId="0" applyFont="1" applyFill="1" applyBorder="1" applyAlignment="1" applyProtection="1">
      <alignment horizontal="center" vertical="center"/>
    </xf>
    <xf numFmtId="0" fontId="22" fillId="0" borderId="303" xfId="0" applyFont="1" applyFill="1" applyBorder="1" applyAlignment="1" applyProtection="1">
      <alignment horizontal="left" vertical="center" wrapText="1"/>
    </xf>
    <xf numFmtId="0" fontId="22" fillId="12" borderId="18" xfId="0" applyFont="1" applyFill="1" applyBorder="1" applyAlignment="1" applyProtection="1">
      <alignment horizontal="center" vertical="center"/>
      <protection locked="0"/>
    </xf>
    <xf numFmtId="0" fontId="22" fillId="12" borderId="19" xfId="0" applyFont="1" applyFill="1" applyBorder="1" applyAlignment="1" applyProtection="1">
      <alignment horizontal="center" vertical="center"/>
      <protection locked="0"/>
    </xf>
    <xf numFmtId="167" fontId="22" fillId="17" borderId="111" xfId="0" applyNumberFormat="1" applyFont="1" applyFill="1" applyBorder="1" applyAlignment="1" applyProtection="1">
      <alignment horizontal="center" vertical="center" wrapText="1"/>
    </xf>
    <xf numFmtId="167" fontId="22" fillId="17" borderId="251" xfId="0" applyNumberFormat="1" applyFont="1" applyFill="1" applyBorder="1" applyAlignment="1" applyProtection="1">
      <alignment horizontal="center" vertical="center" wrapText="1"/>
    </xf>
    <xf numFmtId="167" fontId="22" fillId="17" borderId="252" xfId="0" applyNumberFormat="1" applyFont="1" applyFill="1" applyBorder="1" applyAlignment="1" applyProtection="1">
      <alignment horizontal="center" vertical="center" wrapText="1"/>
    </xf>
    <xf numFmtId="167" fontId="23" fillId="33" borderId="251" xfId="0" applyNumberFormat="1" applyFont="1" applyFill="1" applyBorder="1" applyAlignment="1" applyProtection="1">
      <alignment horizontal="center" vertical="center" wrapText="1"/>
    </xf>
    <xf numFmtId="167" fontId="23" fillId="33" borderId="25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111" xfId="0" applyFont="1" applyFill="1" applyBorder="1" applyAlignment="1" applyProtection="1">
      <alignment horizontal="center" vertical="center" wrapText="1"/>
    </xf>
    <xf numFmtId="0" fontId="12" fillId="15" borderId="300" xfId="0" applyFont="1" applyFill="1" applyBorder="1" applyAlignment="1" applyProtection="1">
      <alignment horizontal="center" vertical="center" wrapText="1"/>
    </xf>
    <xf numFmtId="0" fontId="12" fillId="15" borderId="304" xfId="0" applyFont="1" applyFill="1" applyBorder="1" applyAlignment="1" applyProtection="1">
      <alignment horizontal="center" vertical="center" wrapText="1"/>
    </xf>
    <xf numFmtId="0" fontId="12" fillId="15" borderId="305" xfId="0" applyFont="1" applyFill="1" applyBorder="1" applyAlignment="1" applyProtection="1">
      <alignment horizontal="center" vertical="center" wrapText="1"/>
    </xf>
    <xf numFmtId="0" fontId="22" fillId="11" borderId="230" xfId="0" applyFont="1" applyFill="1" applyBorder="1" applyAlignment="1" applyProtection="1">
      <alignment horizontal="center" vertical="center" wrapText="1"/>
    </xf>
    <xf numFmtId="0" fontId="22" fillId="11" borderId="231" xfId="0" applyFont="1" applyFill="1" applyBorder="1" applyAlignment="1" applyProtection="1">
      <alignment horizontal="center" vertical="center" wrapText="1"/>
    </xf>
    <xf numFmtId="0" fontId="22" fillId="11" borderId="114" xfId="0" applyFont="1" applyFill="1" applyBorder="1" applyAlignment="1" applyProtection="1">
      <alignment horizontal="center" vertical="center" wrapText="1"/>
    </xf>
    <xf numFmtId="176" fontId="22" fillId="28" borderId="217" xfId="0" applyNumberFormat="1" applyFont="1" applyFill="1" applyBorder="1" applyAlignment="1" applyProtection="1">
      <alignment horizontal="right" vertical="center"/>
    </xf>
    <xf numFmtId="176" fontId="22" fillId="28" borderId="139" xfId="0" applyNumberFormat="1" applyFont="1" applyFill="1" applyBorder="1" applyAlignment="1" applyProtection="1">
      <alignment horizontal="right" vertical="center"/>
    </xf>
    <xf numFmtId="176" fontId="22" fillId="28" borderId="60" xfId="0" applyNumberFormat="1" applyFont="1" applyFill="1" applyBorder="1" applyAlignment="1" applyProtection="1">
      <alignment horizontal="right" vertical="center"/>
    </xf>
    <xf numFmtId="0" fontId="12" fillId="26" borderId="145" xfId="0" applyFont="1" applyFill="1" applyBorder="1" applyAlignment="1" applyProtection="1">
      <alignment horizontal="center" vertical="center" wrapText="1"/>
    </xf>
    <xf numFmtId="0" fontId="12" fillId="26" borderId="101" xfId="0" applyFont="1" applyFill="1" applyBorder="1" applyAlignment="1" applyProtection="1">
      <alignment horizontal="center" vertical="center" wrapText="1"/>
    </xf>
    <xf numFmtId="0" fontId="12" fillId="16" borderId="143" xfId="0" applyFont="1" applyFill="1" applyBorder="1" applyAlignment="1" applyProtection="1">
      <alignment horizontal="center" vertical="center" wrapText="1"/>
    </xf>
    <xf numFmtId="0" fontId="12" fillId="16" borderId="115" xfId="0" applyFont="1" applyFill="1" applyBorder="1" applyAlignment="1" applyProtection="1">
      <alignment horizontal="center" vertical="center"/>
    </xf>
    <xf numFmtId="0" fontId="12" fillId="16" borderId="163" xfId="0" applyFont="1" applyFill="1" applyBorder="1" applyAlignment="1" applyProtection="1">
      <alignment horizontal="center" vertical="center"/>
    </xf>
    <xf numFmtId="0" fontId="12" fillId="16" borderId="115" xfId="0" applyFont="1" applyFill="1" applyBorder="1" applyAlignment="1" applyProtection="1">
      <alignment horizontal="center" vertical="center" wrapText="1"/>
    </xf>
    <xf numFmtId="0" fontId="12" fillId="16" borderId="163" xfId="0" applyFont="1" applyFill="1" applyBorder="1" applyAlignment="1" applyProtection="1">
      <alignment horizontal="center" vertical="center" wrapText="1"/>
    </xf>
    <xf numFmtId="0" fontId="12" fillId="16" borderId="142" xfId="0" applyFont="1" applyFill="1" applyBorder="1" applyAlignment="1" applyProtection="1">
      <alignment horizontal="center" vertical="center" wrapText="1"/>
    </xf>
    <xf numFmtId="0" fontId="12" fillId="16" borderId="153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76" fontId="22" fillId="28" borderId="145" xfId="0" applyNumberFormat="1" applyFont="1" applyFill="1" applyBorder="1" applyAlignment="1" applyProtection="1">
      <alignment horizontal="right" vertical="center"/>
    </xf>
    <xf numFmtId="176" fontId="22" fillId="28" borderId="101" xfId="0" applyNumberFormat="1" applyFont="1" applyFill="1" applyBorder="1" applyAlignment="1" applyProtection="1">
      <alignment horizontal="right" vertical="center"/>
    </xf>
    <xf numFmtId="0" fontId="12" fillId="16" borderId="164" xfId="0" applyFont="1" applyFill="1" applyBorder="1" applyAlignment="1" applyProtection="1">
      <alignment horizontal="center" vertical="center" wrapText="1"/>
    </xf>
    <xf numFmtId="0" fontId="12" fillId="16" borderId="40" xfId="0" applyFont="1" applyFill="1" applyBorder="1" applyAlignment="1" applyProtection="1">
      <alignment horizontal="center" vertical="center" wrapText="1"/>
    </xf>
    <xf numFmtId="0" fontId="12" fillId="16" borderId="45" xfId="0" applyFont="1" applyFill="1" applyBorder="1" applyAlignment="1" applyProtection="1">
      <alignment horizontal="center" vertical="center" wrapText="1"/>
    </xf>
    <xf numFmtId="0" fontId="12" fillId="16" borderId="162" xfId="0" applyFont="1" applyFill="1" applyBorder="1" applyAlignment="1" applyProtection="1">
      <alignment horizontal="center" vertical="center" wrapText="1"/>
    </xf>
    <xf numFmtId="0" fontId="22" fillId="11" borderId="154" xfId="0" applyFont="1" applyFill="1" applyBorder="1" applyAlignment="1" applyProtection="1">
      <alignment horizontal="center" vertical="center" wrapText="1"/>
    </xf>
    <xf numFmtId="0" fontId="22" fillId="11" borderId="143" xfId="0" applyFont="1" applyFill="1" applyBorder="1" applyAlignment="1" applyProtection="1">
      <alignment horizontal="center" vertical="center" wrapText="1"/>
    </xf>
    <xf numFmtId="0" fontId="22" fillId="11" borderId="144" xfId="0" applyFont="1" applyFill="1" applyBorder="1" applyAlignment="1" applyProtection="1">
      <alignment horizontal="center" vertical="center" wrapText="1"/>
    </xf>
    <xf numFmtId="0" fontId="12" fillId="16" borderId="211" xfId="0" applyFont="1" applyFill="1" applyBorder="1" applyAlignment="1" applyProtection="1">
      <alignment horizontal="center" vertical="center" wrapText="1"/>
    </xf>
    <xf numFmtId="0" fontId="12" fillId="16" borderId="91" xfId="0" applyFont="1" applyFill="1" applyBorder="1" applyAlignment="1" applyProtection="1">
      <alignment horizontal="center" vertical="center" wrapText="1"/>
    </xf>
    <xf numFmtId="0" fontId="22" fillId="15" borderId="203" xfId="0" applyFont="1" applyFill="1" applyBorder="1" applyAlignment="1" applyProtection="1">
      <alignment horizontal="center" vertical="center" wrapText="1"/>
    </xf>
    <xf numFmtId="0" fontId="22" fillId="15" borderId="119" xfId="0" applyFont="1" applyFill="1" applyBorder="1" applyAlignment="1" applyProtection="1">
      <alignment horizontal="center" vertical="center" wrapText="1"/>
    </xf>
    <xf numFmtId="167" fontId="23" fillId="33" borderId="181" xfId="0" applyNumberFormat="1" applyFont="1" applyFill="1" applyBorder="1" applyAlignment="1" applyProtection="1">
      <alignment horizontal="center" vertical="center" wrapText="1"/>
    </xf>
    <xf numFmtId="167" fontId="23" fillId="33" borderId="179" xfId="0" applyNumberFormat="1" applyFont="1" applyFill="1" applyBorder="1" applyAlignment="1" applyProtection="1">
      <alignment horizontal="center" vertical="center" wrapText="1"/>
    </xf>
    <xf numFmtId="167" fontId="23" fillId="33" borderId="182" xfId="0" applyNumberFormat="1" applyFont="1" applyFill="1" applyBorder="1" applyAlignment="1" applyProtection="1">
      <alignment horizontal="center" vertical="center" wrapText="1"/>
    </xf>
    <xf numFmtId="0" fontId="12" fillId="16" borderId="208" xfId="0" applyFont="1" applyFill="1" applyBorder="1" applyAlignment="1" applyProtection="1">
      <alignment horizontal="center" vertical="center" wrapText="1"/>
    </xf>
    <xf numFmtId="0" fontId="12" fillId="16" borderId="120" xfId="0" applyFont="1" applyFill="1" applyBorder="1" applyAlignment="1" applyProtection="1">
      <alignment horizontal="center" vertical="center" wrapText="1"/>
    </xf>
    <xf numFmtId="0" fontId="22" fillId="12" borderId="15" xfId="0" applyFont="1" applyFill="1" applyBorder="1" applyAlignment="1" applyProtection="1">
      <alignment horizontal="center" vertical="center"/>
      <protection locked="0"/>
    </xf>
    <xf numFmtId="0" fontId="22" fillId="12" borderId="16" xfId="0" applyFont="1" applyFill="1" applyBorder="1" applyAlignment="1" applyProtection="1">
      <alignment horizontal="center" vertical="center"/>
      <protection locked="0"/>
    </xf>
    <xf numFmtId="0" fontId="12" fillId="16" borderId="206" xfId="0" applyFont="1" applyFill="1" applyBorder="1" applyAlignment="1" applyProtection="1">
      <alignment horizontal="center" vertical="center"/>
    </xf>
    <xf numFmtId="0" fontId="12" fillId="16" borderId="207" xfId="0" applyFont="1" applyFill="1" applyBorder="1" applyAlignment="1" applyProtection="1">
      <alignment horizontal="center" vertical="center"/>
    </xf>
    <xf numFmtId="0" fontId="0" fillId="37" borderId="39" xfId="0" applyFont="1" applyFill="1" applyBorder="1" applyAlignment="1" applyProtection="1">
      <alignment horizontal="left" vertical="center" wrapText="1"/>
    </xf>
    <xf numFmtId="0" fontId="0" fillId="37" borderId="23" xfId="0" applyFont="1" applyFill="1" applyBorder="1" applyAlignment="1" applyProtection="1">
      <alignment horizontal="left" vertical="center" wrapText="1"/>
    </xf>
    <xf numFmtId="0" fontId="0" fillId="37" borderId="43" xfId="0" applyFont="1" applyFill="1" applyBorder="1" applyAlignment="1" applyProtection="1">
      <alignment horizontal="left" vertical="center" wrapText="1"/>
    </xf>
    <xf numFmtId="0" fontId="0" fillId="37" borderId="40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44" xfId="0" applyFont="1" applyFill="1" applyBorder="1" applyAlignment="1" applyProtection="1">
      <alignment horizontal="left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20" xfId="0" applyFont="1" applyFill="1" applyBorder="1" applyAlignment="1" applyProtection="1">
      <alignment horizontal="left" vertical="center" wrapText="1"/>
    </xf>
    <xf numFmtId="0" fontId="0" fillId="37" borderId="22" xfId="0" applyFont="1" applyFill="1" applyBorder="1" applyAlignment="1" applyProtection="1">
      <alignment horizontal="left" vertical="center" wrapText="1"/>
    </xf>
    <xf numFmtId="167" fontId="12" fillId="17" borderId="178" xfId="0" applyNumberFormat="1" applyFont="1" applyFill="1" applyBorder="1" applyAlignment="1" applyProtection="1">
      <alignment horizontal="center" vertical="center" wrapText="1"/>
    </xf>
    <xf numFmtId="167" fontId="12" fillId="17" borderId="179" xfId="0" applyNumberFormat="1" applyFont="1" applyFill="1" applyBorder="1" applyAlignment="1" applyProtection="1">
      <alignment horizontal="center" vertical="center" wrapText="1"/>
    </xf>
    <xf numFmtId="167" fontId="12" fillId="17" borderId="180" xfId="0" applyNumberFormat="1" applyFont="1" applyFill="1" applyBorder="1" applyAlignment="1" applyProtection="1">
      <alignment horizontal="center" vertical="center" wrapText="1"/>
    </xf>
    <xf numFmtId="0" fontId="12" fillId="16" borderId="111" xfId="0" applyFont="1" applyFill="1" applyBorder="1" applyAlignment="1" applyProtection="1">
      <alignment horizontal="center" vertical="center"/>
    </xf>
    <xf numFmtId="0" fontId="12" fillId="16" borderId="188" xfId="0" applyFont="1" applyFill="1" applyBorder="1" applyAlignment="1" applyProtection="1">
      <alignment horizontal="center" vertical="center"/>
    </xf>
    <xf numFmtId="0" fontId="12" fillId="16" borderId="210" xfId="0" applyFont="1" applyFill="1" applyBorder="1" applyAlignment="1" applyProtection="1">
      <alignment horizontal="center" vertical="center"/>
    </xf>
    <xf numFmtId="0" fontId="21" fillId="0" borderId="194" xfId="0" applyFont="1" applyFill="1" applyBorder="1" applyAlignment="1" applyProtection="1">
      <alignment horizontal="center" vertical="center" wrapText="1"/>
    </xf>
    <xf numFmtId="0" fontId="21" fillId="0" borderId="122" xfId="0" applyFont="1" applyFill="1" applyBorder="1" applyAlignment="1" applyProtection="1">
      <alignment horizontal="center" vertical="center" wrapText="1"/>
    </xf>
    <xf numFmtId="0" fontId="21" fillId="0" borderId="212" xfId="0" applyFont="1" applyFill="1" applyBorder="1" applyAlignment="1" applyProtection="1">
      <alignment horizontal="center" vertical="center" wrapText="1"/>
    </xf>
    <xf numFmtId="0" fontId="22" fillId="15" borderId="181" xfId="0" applyFont="1" applyFill="1" applyBorder="1" applyAlignment="1" applyProtection="1">
      <alignment horizontal="center" vertical="center" wrapText="1"/>
    </xf>
    <xf numFmtId="0" fontId="22" fillId="15" borderId="194" xfId="0" applyFont="1" applyFill="1" applyBorder="1" applyAlignment="1" applyProtection="1">
      <alignment horizontal="center" vertical="center" wrapText="1"/>
    </xf>
    <xf numFmtId="0" fontId="12" fillId="16" borderId="204" xfId="0" applyFont="1" applyFill="1" applyBorder="1" applyAlignment="1" applyProtection="1">
      <alignment horizontal="center" vertical="center"/>
    </xf>
    <xf numFmtId="0" fontId="12" fillId="16" borderId="205" xfId="0" applyFont="1" applyFill="1" applyBorder="1" applyAlignment="1" applyProtection="1">
      <alignment horizontal="center" vertical="center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0000000}"/>
    <cellStyle name="Moneda" xfId="13" builtinId="4"/>
    <cellStyle name="Moneda [0]" xfId="32" builtinId="7"/>
    <cellStyle name="Moneda [0] 2" xfId="33" xr:uid="{5564A65E-AA30-4281-A142-522D840B13E8}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0000CC"/>
      <color rgb="FFFF0909"/>
      <color rgb="FF000099"/>
      <color rgb="FF69D8FF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254005</xdr:colOff>
      <xdr:row>57</xdr:row>
      <xdr:rowOff>74083</xdr:rowOff>
    </xdr:from>
    <xdr:to>
      <xdr:col>16</xdr:col>
      <xdr:colOff>484339</xdr:colOff>
      <xdr:row>111</xdr:row>
      <xdr:rowOff>46701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EEBF693-29F0-432B-9139-E63B8F7D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5" y="912283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285755</xdr:colOff>
      <xdr:row>112</xdr:row>
      <xdr:rowOff>63499</xdr:rowOff>
    </xdr:from>
    <xdr:to>
      <xdr:col>8</xdr:col>
      <xdr:colOff>391395</xdr:colOff>
      <xdr:row>162</xdr:row>
      <xdr:rowOff>23326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7FA5E4-86DE-4406-A56D-C241194F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5" y="1784349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264589</xdr:colOff>
      <xdr:row>7</xdr:row>
      <xdr:rowOff>0</xdr:rowOff>
    </xdr:from>
    <xdr:to>
      <xdr:col>16</xdr:col>
      <xdr:colOff>497423</xdr:colOff>
      <xdr:row>55</xdr:row>
      <xdr:rowOff>136108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D87678A-5AF0-4450-ABE5-A1E8BCEE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589" y="111125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zoomScale="90" zoomScaleNormal="90" workbookViewId="0">
      <selection activeCell="R14" sqref="R14"/>
    </sheetView>
  </sheetViews>
  <sheetFormatPr baseColWidth="10" defaultColWidth="11.42578125" defaultRowHeight="12.75" x14ac:dyDescent="0.2"/>
  <cols>
    <col min="1" max="16384" width="11.42578125" style="85"/>
  </cols>
  <sheetData>
    <row r="1" spans="3:10" x14ac:dyDescent="0.2">
      <c r="J1" s="84"/>
    </row>
    <row r="2" spans="3:10" x14ac:dyDescent="0.2">
      <c r="J2" s="84" t="s">
        <v>83</v>
      </c>
    </row>
    <row r="3" spans="3:10" x14ac:dyDescent="0.2">
      <c r="J3" s="84"/>
    </row>
    <row r="5" spans="3:10" x14ac:dyDescent="0.2">
      <c r="C5" s="86"/>
      <c r="D5" s="86"/>
      <c r="E5" s="86"/>
      <c r="F5" s="86"/>
      <c r="G5" s="86"/>
      <c r="H5" s="86"/>
      <c r="I5" s="86"/>
      <c r="J5" s="86"/>
    </row>
    <row r="6" spans="3:10" x14ac:dyDescent="0.2">
      <c r="C6" s="86"/>
      <c r="D6" s="86"/>
      <c r="E6" s="86"/>
      <c r="F6" s="86"/>
      <c r="G6" s="86"/>
      <c r="H6" s="86"/>
      <c r="I6" s="86"/>
      <c r="J6" s="86"/>
    </row>
    <row r="7" spans="3:10" x14ac:dyDescent="0.2">
      <c r="C7" s="86"/>
      <c r="D7" s="86"/>
      <c r="E7" s="86"/>
      <c r="F7" s="86"/>
      <c r="G7" s="86"/>
      <c r="H7" s="86"/>
      <c r="I7" s="86"/>
      <c r="J7" s="86"/>
    </row>
    <row r="8" spans="3:10" x14ac:dyDescent="0.2">
      <c r="C8" s="86"/>
      <c r="D8" s="86"/>
      <c r="E8" s="86"/>
      <c r="F8" s="86"/>
      <c r="G8" s="86"/>
      <c r="H8" s="86"/>
      <c r="I8" s="86"/>
      <c r="J8" s="86"/>
    </row>
    <row r="9" spans="3:10" x14ac:dyDescent="0.2">
      <c r="C9" s="86"/>
      <c r="D9" s="86"/>
      <c r="E9" s="86"/>
      <c r="F9" s="86"/>
      <c r="G9" s="86"/>
      <c r="H9" s="86"/>
      <c r="I9" s="86"/>
      <c r="J9" s="86"/>
    </row>
    <row r="10" spans="3:10" x14ac:dyDescent="0.2">
      <c r="C10" s="86"/>
      <c r="D10" s="86"/>
      <c r="E10" s="86"/>
      <c r="F10" s="86"/>
      <c r="G10" s="86"/>
      <c r="H10" s="86"/>
      <c r="I10" s="86"/>
      <c r="J10" s="86"/>
    </row>
    <row r="11" spans="3:10" x14ac:dyDescent="0.2">
      <c r="C11" s="86"/>
      <c r="D11" s="86"/>
      <c r="E11" s="86"/>
      <c r="F11" s="86"/>
      <c r="G11" s="86"/>
      <c r="H11" s="86"/>
      <c r="I11" s="86"/>
      <c r="J11" s="86"/>
    </row>
    <row r="12" spans="3:10" x14ac:dyDescent="0.2">
      <c r="C12" s="86"/>
      <c r="D12" s="86"/>
      <c r="E12" s="86"/>
      <c r="F12" s="86"/>
      <c r="G12" s="86"/>
      <c r="H12" s="86"/>
      <c r="I12" s="86"/>
      <c r="J12" s="86"/>
    </row>
    <row r="13" spans="3:10" x14ac:dyDescent="0.2">
      <c r="C13" s="86"/>
      <c r="D13" s="86"/>
      <c r="E13" s="86"/>
      <c r="F13" s="86"/>
      <c r="G13" s="86"/>
      <c r="H13" s="86"/>
      <c r="I13" s="86"/>
      <c r="J13" s="86"/>
    </row>
    <row r="14" spans="3:10" x14ac:dyDescent="0.2">
      <c r="C14" s="86"/>
      <c r="D14" s="86"/>
      <c r="E14" s="86"/>
      <c r="F14" s="86"/>
      <c r="G14" s="86"/>
      <c r="H14" s="86"/>
      <c r="I14" s="86"/>
      <c r="J14" s="86"/>
    </row>
    <row r="15" spans="3:10" x14ac:dyDescent="0.2">
      <c r="C15" s="86"/>
      <c r="D15" s="86"/>
      <c r="E15" s="86"/>
      <c r="F15" s="86"/>
      <c r="G15" s="86"/>
      <c r="H15" s="86"/>
      <c r="I15" s="86"/>
      <c r="J15" s="86"/>
    </row>
    <row r="16" spans="3:10" x14ac:dyDescent="0.2">
      <c r="C16" s="86"/>
      <c r="D16" s="86"/>
      <c r="E16" s="86"/>
      <c r="F16" s="86"/>
      <c r="G16" s="86"/>
      <c r="H16" s="86"/>
      <c r="I16" s="86"/>
      <c r="J16" s="86"/>
    </row>
    <row r="17" spans="3:10" x14ac:dyDescent="0.2">
      <c r="C17" s="86"/>
      <c r="D17" s="86"/>
      <c r="E17" s="86"/>
      <c r="F17" s="86"/>
      <c r="G17" s="86"/>
      <c r="H17" s="86"/>
      <c r="I17" s="86"/>
      <c r="J17" s="86"/>
    </row>
    <row r="18" spans="3:10" x14ac:dyDescent="0.2">
      <c r="C18" s="86"/>
      <c r="D18" s="86"/>
      <c r="E18" s="86"/>
      <c r="F18" s="86"/>
      <c r="G18" s="86"/>
      <c r="H18" s="86"/>
      <c r="I18" s="86"/>
      <c r="J18" s="86"/>
    </row>
    <row r="19" spans="3:10" x14ac:dyDescent="0.2">
      <c r="C19" s="86"/>
      <c r="D19" s="86"/>
      <c r="E19" s="86"/>
      <c r="F19" s="86"/>
      <c r="G19" s="86"/>
      <c r="H19" s="86"/>
      <c r="I19" s="86"/>
      <c r="J19" s="86"/>
    </row>
    <row r="20" spans="3:10" x14ac:dyDescent="0.2">
      <c r="C20" s="86"/>
      <c r="D20" s="86"/>
      <c r="E20" s="86"/>
      <c r="F20" s="86"/>
      <c r="G20" s="86"/>
      <c r="H20" s="86"/>
      <c r="I20" s="86"/>
      <c r="J20" s="86"/>
    </row>
    <row r="21" spans="3:10" x14ac:dyDescent="0.2">
      <c r="C21" s="86"/>
      <c r="D21" s="86"/>
      <c r="E21" s="86"/>
      <c r="F21" s="86"/>
      <c r="G21" s="86"/>
      <c r="H21" s="86"/>
      <c r="I21" s="86"/>
      <c r="J21" s="86"/>
    </row>
    <row r="22" spans="3:10" x14ac:dyDescent="0.2">
      <c r="C22" s="86"/>
      <c r="D22" s="86"/>
      <c r="E22" s="86"/>
      <c r="F22" s="86"/>
      <c r="G22" s="86"/>
      <c r="H22" s="86"/>
      <c r="I22" s="86"/>
      <c r="J22" s="86"/>
    </row>
    <row r="23" spans="3:10" x14ac:dyDescent="0.2">
      <c r="C23" s="86"/>
      <c r="D23" s="86"/>
      <c r="E23" s="86"/>
      <c r="F23" s="86"/>
      <c r="G23" s="86"/>
      <c r="H23" s="86"/>
      <c r="I23" s="86"/>
      <c r="J23" s="86"/>
    </row>
    <row r="24" spans="3:10" x14ac:dyDescent="0.2">
      <c r="C24" s="86"/>
      <c r="D24" s="86"/>
      <c r="E24" s="86"/>
      <c r="F24" s="86"/>
      <c r="G24" s="86"/>
      <c r="H24" s="86"/>
      <c r="I24" s="86"/>
      <c r="J24" s="86"/>
    </row>
    <row r="25" spans="3:10" x14ac:dyDescent="0.2">
      <c r="C25" s="86"/>
      <c r="D25" s="86"/>
      <c r="E25" s="86"/>
      <c r="F25" s="86"/>
      <c r="G25" s="86"/>
      <c r="H25" s="86"/>
      <c r="I25" s="86"/>
      <c r="J25" s="86"/>
    </row>
    <row r="26" spans="3:10" x14ac:dyDescent="0.2">
      <c r="C26" s="86"/>
      <c r="D26" s="86"/>
      <c r="E26" s="86"/>
      <c r="F26" s="86"/>
      <c r="G26" s="86"/>
      <c r="H26" s="86"/>
      <c r="I26" s="86"/>
      <c r="J26" s="86"/>
    </row>
    <row r="27" spans="3:10" x14ac:dyDescent="0.2">
      <c r="C27" s="86"/>
      <c r="D27" s="86"/>
      <c r="E27" s="86"/>
      <c r="F27" s="86"/>
      <c r="G27" s="86"/>
      <c r="H27" s="86"/>
      <c r="I27" s="86"/>
      <c r="J27" s="86"/>
    </row>
    <row r="28" spans="3:10" x14ac:dyDescent="0.2">
      <c r="C28" s="86"/>
      <c r="D28" s="86"/>
      <c r="E28" s="86"/>
      <c r="F28" s="86"/>
      <c r="G28" s="86"/>
      <c r="H28" s="86"/>
      <c r="I28" s="86"/>
      <c r="J28" s="86"/>
    </row>
    <row r="29" spans="3:10" x14ac:dyDescent="0.2">
      <c r="C29" s="86"/>
      <c r="D29" s="86"/>
      <c r="E29" s="86"/>
      <c r="F29" s="86"/>
      <c r="G29" s="86"/>
      <c r="H29" s="86"/>
      <c r="I29" s="86"/>
      <c r="J29" s="86"/>
    </row>
    <row r="30" spans="3:10" x14ac:dyDescent="0.2">
      <c r="C30" s="86"/>
      <c r="D30" s="86"/>
      <c r="E30" s="86"/>
      <c r="F30" s="86"/>
      <c r="G30" s="86"/>
      <c r="H30" s="86"/>
      <c r="I30" s="86"/>
      <c r="J30" s="86"/>
    </row>
    <row r="31" spans="3:10" x14ac:dyDescent="0.2">
      <c r="C31" s="86"/>
      <c r="D31" s="86"/>
      <c r="E31" s="86"/>
      <c r="F31" s="86"/>
      <c r="G31" s="86"/>
      <c r="H31" s="86"/>
      <c r="I31" s="86"/>
      <c r="J31" s="86"/>
    </row>
    <row r="32" spans="3:10" x14ac:dyDescent="0.2">
      <c r="C32" s="86"/>
      <c r="D32" s="86"/>
      <c r="E32" s="86"/>
      <c r="F32" s="86"/>
      <c r="G32" s="86"/>
      <c r="H32" s="86"/>
      <c r="I32" s="86"/>
      <c r="J32" s="86"/>
    </row>
    <row r="33" spans="3:10" x14ac:dyDescent="0.2">
      <c r="C33" s="86"/>
      <c r="D33" s="86"/>
      <c r="E33" s="86"/>
      <c r="F33" s="86"/>
      <c r="G33" s="86"/>
      <c r="H33" s="86"/>
      <c r="I33" s="86"/>
      <c r="J33" s="86"/>
    </row>
    <row r="34" spans="3:10" x14ac:dyDescent="0.2">
      <c r="C34" s="86"/>
      <c r="D34" s="86"/>
      <c r="E34" s="86"/>
      <c r="F34" s="86"/>
      <c r="G34" s="86"/>
      <c r="H34" s="86"/>
      <c r="I34" s="86"/>
      <c r="J34" s="86"/>
    </row>
    <row r="35" spans="3:10" x14ac:dyDescent="0.2">
      <c r="C35" s="86"/>
      <c r="D35" s="86"/>
      <c r="E35" s="86"/>
      <c r="F35" s="86"/>
      <c r="G35" s="86"/>
      <c r="H35" s="86"/>
      <c r="I35" s="86"/>
      <c r="J35" s="86"/>
    </row>
    <row r="36" spans="3:10" x14ac:dyDescent="0.2">
      <c r="C36" s="86"/>
      <c r="D36" s="86"/>
      <c r="E36" s="86"/>
      <c r="F36" s="86"/>
      <c r="G36" s="86"/>
      <c r="H36" s="86"/>
      <c r="I36" s="86"/>
      <c r="J36" s="86"/>
    </row>
    <row r="37" spans="3:10" x14ac:dyDescent="0.2">
      <c r="C37" s="86"/>
      <c r="D37" s="86"/>
      <c r="E37" s="86"/>
      <c r="F37" s="86"/>
      <c r="G37" s="86"/>
      <c r="H37" s="86"/>
      <c r="I37" s="86"/>
      <c r="J37" s="86"/>
    </row>
    <row r="38" spans="3:10" x14ac:dyDescent="0.2">
      <c r="C38" s="86"/>
      <c r="D38" s="86"/>
      <c r="E38" s="86"/>
      <c r="F38" s="86"/>
      <c r="G38" s="86"/>
      <c r="H38" s="86"/>
      <c r="I38" s="86"/>
      <c r="J38" s="86"/>
    </row>
    <row r="39" spans="3:10" x14ac:dyDescent="0.2">
      <c r="C39" s="86"/>
      <c r="D39" s="86"/>
      <c r="E39" s="86"/>
      <c r="F39" s="86"/>
      <c r="G39" s="86"/>
      <c r="H39" s="86"/>
      <c r="I39" s="86"/>
      <c r="J39" s="86"/>
    </row>
    <row r="40" spans="3:10" x14ac:dyDescent="0.2">
      <c r="C40" s="86"/>
      <c r="D40" s="86"/>
      <c r="E40" s="86"/>
      <c r="F40" s="86"/>
      <c r="G40" s="86"/>
      <c r="H40" s="86"/>
      <c r="I40" s="86"/>
      <c r="J40" s="86"/>
    </row>
    <row r="41" spans="3:10" x14ac:dyDescent="0.2">
      <c r="C41" s="86"/>
      <c r="D41" s="86"/>
      <c r="E41" s="86"/>
      <c r="F41" s="86"/>
      <c r="G41" s="86"/>
      <c r="H41" s="86"/>
      <c r="I41" s="86"/>
      <c r="J41" s="86"/>
    </row>
    <row r="42" spans="3:10" x14ac:dyDescent="0.2">
      <c r="C42" s="86"/>
      <c r="D42" s="86"/>
      <c r="E42" s="86"/>
      <c r="F42" s="86"/>
      <c r="G42" s="86"/>
      <c r="H42" s="86"/>
      <c r="I42" s="86"/>
      <c r="J42" s="86"/>
    </row>
    <row r="43" spans="3:10" x14ac:dyDescent="0.2">
      <c r="C43" s="86"/>
      <c r="D43" s="86"/>
      <c r="E43" s="86"/>
      <c r="F43" s="86"/>
      <c r="G43" s="86"/>
      <c r="H43" s="86"/>
      <c r="I43" s="86"/>
      <c r="J43" s="86"/>
    </row>
    <row r="44" spans="3:10" x14ac:dyDescent="0.2">
      <c r="C44" s="86"/>
      <c r="D44" s="86"/>
      <c r="E44" s="86"/>
      <c r="F44" s="86"/>
      <c r="G44" s="86"/>
      <c r="H44" s="86"/>
      <c r="I44" s="86"/>
      <c r="J44" s="86"/>
    </row>
    <row r="45" spans="3:10" x14ac:dyDescent="0.2">
      <c r="C45" s="86"/>
      <c r="D45" s="86"/>
      <c r="E45" s="86"/>
      <c r="F45" s="86"/>
      <c r="G45" s="86"/>
      <c r="H45" s="86"/>
      <c r="I45" s="86"/>
      <c r="J45" s="86"/>
    </row>
    <row r="46" spans="3:10" x14ac:dyDescent="0.2">
      <c r="C46" s="86"/>
      <c r="D46" s="86"/>
      <c r="E46" s="86"/>
      <c r="F46" s="86"/>
      <c r="G46" s="86"/>
      <c r="H46" s="86"/>
      <c r="I46" s="86"/>
      <c r="J46" s="86"/>
    </row>
    <row r="47" spans="3:10" x14ac:dyDescent="0.2">
      <c r="C47" s="86"/>
      <c r="D47" s="86"/>
      <c r="E47" s="86"/>
      <c r="F47" s="86"/>
      <c r="G47" s="86"/>
      <c r="H47" s="86"/>
      <c r="I47" s="86"/>
      <c r="J47" s="86"/>
    </row>
    <row r="48" spans="3:10" x14ac:dyDescent="0.2">
      <c r="C48" s="86"/>
      <c r="D48" s="86"/>
      <c r="E48" s="86"/>
      <c r="F48" s="86"/>
      <c r="G48" s="86"/>
      <c r="H48" s="86"/>
      <c r="I48" s="86"/>
      <c r="J48" s="86"/>
    </row>
    <row r="49" spans="3:10" x14ac:dyDescent="0.2">
      <c r="C49" s="86"/>
      <c r="D49" s="86"/>
      <c r="E49" s="86"/>
      <c r="F49" s="86"/>
      <c r="G49" s="86"/>
      <c r="H49" s="86"/>
      <c r="I49" s="86"/>
      <c r="J49" s="86"/>
    </row>
    <row r="50" spans="3:10" x14ac:dyDescent="0.2">
      <c r="C50" s="86"/>
      <c r="D50" s="86"/>
      <c r="E50" s="86"/>
      <c r="F50" s="86"/>
      <c r="G50" s="86"/>
      <c r="H50" s="86"/>
      <c r="I50" s="86"/>
      <c r="J50" s="86"/>
    </row>
    <row r="51" spans="3:10" x14ac:dyDescent="0.2">
      <c r="C51" s="86"/>
      <c r="D51" s="86"/>
      <c r="E51" s="86"/>
      <c r="F51" s="86"/>
      <c r="G51" s="86"/>
      <c r="H51" s="86"/>
      <c r="I51" s="86"/>
      <c r="J51" s="86"/>
    </row>
    <row r="52" spans="3:10" x14ac:dyDescent="0.2">
      <c r="C52" s="86"/>
      <c r="D52" s="86"/>
      <c r="E52" s="86"/>
      <c r="F52" s="86"/>
      <c r="G52" s="86"/>
      <c r="H52" s="86"/>
      <c r="I52" s="86"/>
      <c r="J52" s="86"/>
    </row>
  </sheetData>
  <sheetProtection algorithmName="SHA-512" hashValue="nwZ7mazxV1DSukZVK5kFeg5c2xMnwGuBXjERGn98zzaHA3FOs+nrdbavC0XxFiuxEuvtpKybhMgm0XzOBvTFXg==" saltValue="KrergC2gBv1hdcIBs7BLn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7"/>
    <col min="10" max="11" width="13.28515625" style="97" customWidth="1"/>
    <col min="12" max="16384" width="11.42578125" style="97"/>
  </cols>
  <sheetData>
    <row r="1" spans="1:16" x14ac:dyDescent="0.2">
      <c r="J1" s="280"/>
      <c r="K1" s="283"/>
    </row>
    <row r="2" spans="1:16" x14ac:dyDescent="0.2">
      <c r="J2" s="280" t="s">
        <v>220</v>
      </c>
      <c r="K2" s="283"/>
    </row>
    <row r="4" spans="1:16" ht="19.5" customHeight="1" x14ac:dyDescent="0.2">
      <c r="I4" s="281" t="s">
        <v>0</v>
      </c>
      <c r="J4" s="943" t="str">
        <f>+'B) Reajuste Tarifas y Ocupación'!F5</f>
        <v>(DEPTO./DELEG.)</v>
      </c>
      <c r="K4" s="944"/>
    </row>
    <row r="6" spans="1:16" ht="12.75" customHeight="1" x14ac:dyDescent="0.2">
      <c r="A6" s="282" t="s">
        <v>123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">
      <c r="A9" s="98"/>
      <c r="B9" s="98"/>
      <c r="C9" s="98"/>
      <c r="D9" s="98"/>
      <c r="E9" s="98"/>
      <c r="F9" s="98"/>
      <c r="G9" s="98"/>
      <c r="H9" s="98"/>
      <c r="I9" s="98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84</v>
      </c>
    </row>
    <row r="5" spans="2:11" x14ac:dyDescent="0.2">
      <c r="B5" s="738" t="s">
        <v>181</v>
      </c>
      <c r="C5" s="738"/>
      <c r="D5" s="738"/>
      <c r="E5" s="738"/>
      <c r="F5" s="738"/>
    </row>
    <row r="7" spans="2:11" x14ac:dyDescent="0.2">
      <c r="C7" s="267" t="s">
        <v>166</v>
      </c>
      <c r="D7" s="267"/>
      <c r="E7" s="267"/>
      <c r="F7" s="267"/>
      <c r="G7" s="267"/>
      <c r="H7" s="267"/>
      <c r="I7" s="267"/>
      <c r="J7" s="267"/>
      <c r="K7" s="267"/>
    </row>
    <row r="9" spans="2:11" x14ac:dyDescent="0.2">
      <c r="C9" s="267" t="s">
        <v>167</v>
      </c>
      <c r="D9" s="267"/>
      <c r="E9" s="267"/>
      <c r="F9" s="267"/>
      <c r="G9" s="267"/>
      <c r="H9" s="267"/>
      <c r="I9" s="266"/>
      <c r="J9" s="266"/>
      <c r="K9" s="266"/>
    </row>
    <row r="11" spans="2:11" x14ac:dyDescent="0.2">
      <c r="B11" s="733" t="s">
        <v>182</v>
      </c>
      <c r="C11" s="733"/>
      <c r="D11" s="733"/>
      <c r="E11" s="733"/>
      <c r="F11" s="733"/>
    </row>
    <row r="13" spans="2:11" x14ac:dyDescent="0.2">
      <c r="C13" s="268" t="s">
        <v>168</v>
      </c>
      <c r="D13" s="268"/>
      <c r="E13" s="268"/>
      <c r="F13" s="268"/>
      <c r="G13" s="268"/>
      <c r="H13" s="268"/>
    </row>
    <row r="15" spans="2:11" x14ac:dyDescent="0.2">
      <c r="C15" s="268" t="s">
        <v>169</v>
      </c>
      <c r="D15" s="268"/>
      <c r="E15" s="268"/>
      <c r="F15" s="268"/>
      <c r="G15" s="268"/>
      <c r="H15" s="268"/>
      <c r="I15" s="266"/>
      <c r="J15" s="266"/>
      <c r="K15" s="266"/>
    </row>
    <row r="19" spans="2:16" x14ac:dyDescent="0.2">
      <c r="B19" s="733" t="s">
        <v>183</v>
      </c>
      <c r="C19" s="733"/>
      <c r="D19" s="733"/>
      <c r="E19" s="733"/>
      <c r="F19" s="733"/>
    </row>
    <row r="21" spans="2:16" x14ac:dyDescent="0.2">
      <c r="C21" s="268" t="s">
        <v>171</v>
      </c>
      <c r="D21" s="268"/>
      <c r="E21" s="268"/>
      <c r="F21" s="269"/>
      <c r="G21" s="269"/>
      <c r="H21" s="269"/>
    </row>
    <row r="22" spans="2:16" x14ac:dyDescent="0.2">
      <c r="C22" s="734"/>
      <c r="D22" s="734"/>
      <c r="E22" s="734"/>
      <c r="F22" s="734"/>
      <c r="G22" s="734"/>
      <c r="H22" s="734"/>
      <c r="I22" s="734"/>
      <c r="J22" s="734"/>
      <c r="K22" s="734"/>
    </row>
    <row r="24" spans="2:16" x14ac:dyDescent="0.2">
      <c r="B24" s="733" t="s">
        <v>184</v>
      </c>
      <c r="C24" s="733"/>
      <c r="D24" s="733"/>
      <c r="E24" s="733"/>
      <c r="F24" s="733"/>
    </row>
    <row r="26" spans="2:16" x14ac:dyDescent="0.2">
      <c r="C26" s="270" t="s">
        <v>172</v>
      </c>
      <c r="D26" s="270"/>
      <c r="E26" s="270"/>
      <c r="F26" s="270"/>
      <c r="G26" s="270"/>
      <c r="H26" s="270"/>
      <c r="I26" s="270"/>
      <c r="J26" s="270"/>
    </row>
    <row r="27" spans="2:16" ht="12.75" customHeight="1" x14ac:dyDescent="0.2">
      <c r="C27" s="735" t="s">
        <v>173</v>
      </c>
      <c r="D27" s="735"/>
      <c r="E27" s="735"/>
      <c r="F27" s="735"/>
      <c r="G27" s="735"/>
      <c r="H27" s="735"/>
      <c r="I27" s="735"/>
      <c r="J27" s="735"/>
      <c r="K27" s="735"/>
      <c r="L27" s="735"/>
      <c r="M27" s="735"/>
    </row>
    <row r="28" spans="2:16" ht="12.75" customHeight="1" x14ac:dyDescent="0.2">
      <c r="C28" s="735"/>
      <c r="D28" s="735"/>
      <c r="E28" s="735"/>
      <c r="F28" s="735"/>
      <c r="G28" s="735"/>
      <c r="H28" s="735"/>
      <c r="I28" s="735"/>
      <c r="J28" s="735"/>
      <c r="K28" s="735"/>
      <c r="L28" s="735"/>
      <c r="M28" s="735"/>
    </row>
    <row r="29" spans="2:16" ht="12.75" customHeight="1" x14ac:dyDescent="0.2">
      <c r="C29" s="270" t="s">
        <v>174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69"/>
    </row>
    <row r="30" spans="2:16" ht="12.75" customHeight="1" x14ac:dyDescent="0.2"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69"/>
    </row>
    <row r="31" spans="2:16" ht="12.75" customHeight="1" x14ac:dyDescent="0.2">
      <c r="C31" s="274" t="s">
        <v>175</v>
      </c>
      <c r="D31" s="271"/>
      <c r="E31" s="271"/>
      <c r="F31" s="273"/>
      <c r="G31" s="271"/>
      <c r="H31" s="271"/>
      <c r="I31" s="271"/>
      <c r="J31" s="271"/>
      <c r="K31" s="271"/>
      <c r="L31" s="271"/>
      <c r="M31" s="271"/>
      <c r="N31" s="269"/>
      <c r="O31" s="269"/>
      <c r="P31" s="269"/>
    </row>
    <row r="32" spans="2:16" ht="12.75" customHeight="1" x14ac:dyDescent="0.2">
      <c r="C32" s="272"/>
      <c r="D32" s="272"/>
      <c r="E32" s="272"/>
      <c r="F32" s="272"/>
      <c r="G32" s="272"/>
      <c r="H32" s="272"/>
      <c r="I32" s="271"/>
      <c r="J32" s="271"/>
      <c r="K32" s="271"/>
      <c r="L32" s="271"/>
      <c r="M32" s="271"/>
      <c r="N32" s="269"/>
    </row>
    <row r="33" spans="2:19" ht="12.75" customHeight="1" x14ac:dyDescent="0.2">
      <c r="C33" s="736" t="s">
        <v>176</v>
      </c>
      <c r="D33" s="736"/>
      <c r="E33" s="736"/>
      <c r="F33" s="736"/>
      <c r="G33" s="736"/>
      <c r="H33" s="736"/>
      <c r="I33" s="736"/>
      <c r="J33" s="736"/>
      <c r="K33" s="736"/>
      <c r="L33" s="736"/>
      <c r="M33" s="736"/>
      <c r="N33" s="269"/>
    </row>
    <row r="34" spans="2:19" ht="12.75" customHeight="1" x14ac:dyDescent="0.2">
      <c r="C34" s="210"/>
      <c r="D34" s="210"/>
      <c r="E34" s="210"/>
      <c r="F34" s="210"/>
      <c r="G34" s="210"/>
      <c r="H34" s="210"/>
      <c r="I34" s="270"/>
      <c r="J34" s="270"/>
      <c r="K34" s="270"/>
      <c r="L34" s="270"/>
      <c r="M34" s="270"/>
      <c r="N34" s="269"/>
    </row>
    <row r="35" spans="2:19" ht="12.75" customHeight="1" x14ac:dyDescent="0.2">
      <c r="C35" s="271" t="s">
        <v>177</v>
      </c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69"/>
    </row>
    <row r="36" spans="2:19" ht="12.75" customHeight="1" x14ac:dyDescent="0.2">
      <c r="C36" s="272"/>
      <c r="D36" s="272"/>
      <c r="E36" s="272"/>
      <c r="F36" s="272"/>
      <c r="G36" s="272"/>
      <c r="H36" s="272"/>
      <c r="I36" s="271"/>
      <c r="J36" s="271"/>
      <c r="K36" s="271"/>
      <c r="L36" s="271"/>
      <c r="M36" s="271"/>
      <c r="N36" s="269"/>
    </row>
    <row r="37" spans="2:19" ht="12.75" customHeight="1" x14ac:dyDescent="0.2"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</row>
    <row r="38" spans="2:19" ht="12.75" customHeight="1" x14ac:dyDescent="0.2"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9" ht="12.75" customHeight="1" x14ac:dyDescent="0.2">
      <c r="B39" s="274" t="s">
        <v>185</v>
      </c>
      <c r="C39" s="270"/>
      <c r="D39" s="155"/>
      <c r="E39" s="155"/>
      <c r="F39" s="155"/>
      <c r="G39" s="155"/>
      <c r="H39" s="155"/>
      <c r="I39" s="155"/>
      <c r="J39" s="155"/>
      <c r="K39" s="155"/>
      <c r="L39" s="155"/>
      <c r="M39" s="155"/>
    </row>
    <row r="40" spans="2:19" x14ac:dyDescent="0.2">
      <c r="O40" s="734"/>
      <c r="P40" s="734"/>
      <c r="Q40" s="734"/>
      <c r="R40" s="734"/>
      <c r="S40" s="734"/>
    </row>
    <row r="41" spans="2:19" x14ac:dyDescent="0.2">
      <c r="C41" s="737" t="s">
        <v>178</v>
      </c>
      <c r="D41" s="737"/>
      <c r="E41" s="737"/>
      <c r="F41" s="737"/>
    </row>
    <row r="42" spans="2:19" x14ac:dyDescent="0.2">
      <c r="C42" s="734"/>
      <c r="D42" s="734"/>
      <c r="E42" s="734"/>
      <c r="F42" s="734"/>
      <c r="G42" s="734"/>
      <c r="H42" s="734"/>
      <c r="I42" s="734"/>
      <c r="J42" s="734"/>
    </row>
    <row r="44" spans="2:19" x14ac:dyDescent="0.2">
      <c r="B44" s="733" t="s">
        <v>186</v>
      </c>
      <c r="C44" s="733"/>
      <c r="D44" s="733"/>
      <c r="E44" s="733"/>
      <c r="F44" s="733"/>
    </row>
    <row r="46" spans="2:19" x14ac:dyDescent="0.2">
      <c r="C46" s="275" t="s">
        <v>179</v>
      </c>
      <c r="D46" s="275"/>
      <c r="E46" s="275"/>
      <c r="F46" s="275"/>
      <c r="G46" s="275"/>
      <c r="H46" s="275"/>
      <c r="I46" s="275"/>
      <c r="J46" s="275"/>
      <c r="K46" s="276"/>
      <c r="L46" s="276"/>
      <c r="M46" s="276"/>
    </row>
    <row r="50" spans="2:13" x14ac:dyDescent="0.2">
      <c r="B50" s="733" t="s">
        <v>187</v>
      </c>
      <c r="C50" s="733"/>
      <c r="D50" s="733"/>
      <c r="E50" s="733"/>
      <c r="F50" s="733"/>
    </row>
    <row r="52" spans="2:13" x14ac:dyDescent="0.2">
      <c r="C52" s="270" t="s">
        <v>180</v>
      </c>
      <c r="D52" s="270"/>
      <c r="E52" s="270"/>
      <c r="F52" s="270"/>
      <c r="G52" s="269"/>
      <c r="H52" s="269"/>
      <c r="I52" s="269"/>
      <c r="J52" s="269"/>
      <c r="K52" s="269"/>
      <c r="L52" s="269"/>
      <c r="M52" s="269"/>
    </row>
    <row r="54" spans="2:13" x14ac:dyDescent="0.2">
      <c r="B54" s="269" t="s">
        <v>188</v>
      </c>
      <c r="C54" s="269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8"/>
  <sheetViews>
    <sheetView showGridLines="0" topLeftCell="A19" zoomScale="80" zoomScaleNormal="80" workbookViewId="0">
      <selection activeCell="E66" sqref="E66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221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214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5"/>
      <c r="B4" s="26"/>
      <c r="C4" s="758" t="s">
        <v>0</v>
      </c>
      <c r="D4" s="758"/>
      <c r="E4" s="759" t="s">
        <v>162</v>
      </c>
      <c r="F4" s="760"/>
      <c r="G4" s="761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7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67" t="s">
        <v>166</v>
      </c>
      <c r="B6" s="767"/>
      <c r="C6" s="767"/>
      <c r="D6" s="767"/>
      <c r="E6" s="4"/>
      <c r="F6" s="4"/>
      <c r="G6" s="9"/>
      <c r="H6" s="27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55"/>
      <c r="C7" s="55"/>
      <c r="E7" s="54"/>
      <c r="F7" s="55"/>
      <c r="G7" s="55"/>
      <c r="H7" s="55"/>
      <c r="I7" s="55"/>
      <c r="M7" s="56"/>
    </row>
    <row r="8" spans="1:247" ht="39" customHeight="1" x14ac:dyDescent="0.2">
      <c r="A8" s="11" t="s">
        <v>114</v>
      </c>
      <c r="B8" s="64" t="str">
        <f>+N20</f>
        <v>Ingreso por Matrícula</v>
      </c>
      <c r="C8" s="65" t="str">
        <f>+O20</f>
        <v>Ingreso por Mensualidad</v>
      </c>
      <c r="D8" s="66" t="s">
        <v>127</v>
      </c>
      <c r="E8" s="67" t="s">
        <v>82</v>
      </c>
      <c r="F8" s="47" t="s">
        <v>79</v>
      </c>
      <c r="G8" s="48" t="s">
        <v>80</v>
      </c>
      <c r="H8" s="49" t="s">
        <v>107</v>
      </c>
      <c r="I8" s="12" t="s">
        <v>113</v>
      </c>
      <c r="L8" s="69" t="s">
        <v>112</v>
      </c>
      <c r="N8" s="116"/>
    </row>
    <row r="9" spans="1:247" x14ac:dyDescent="0.2">
      <c r="A9" s="62" t="str">
        <f>+'B) Reajuste Tarifas y Ocupación'!A12</f>
        <v>Jardín Infantil Tortuguita Marina</v>
      </c>
      <c r="B9" s="70">
        <f>N28</f>
        <v>0</v>
      </c>
      <c r="C9" s="78">
        <f>+O28</f>
        <v>0</v>
      </c>
      <c r="D9" s="80">
        <f>+P28</f>
        <v>131600</v>
      </c>
      <c r="E9" s="72">
        <f>+B9+D9+C9</f>
        <v>131600</v>
      </c>
      <c r="F9" s="50">
        <f>'C) Costos Directos'!H75</f>
        <v>1271604.01</v>
      </c>
      <c r="G9" s="51">
        <f>+'D) Costos Indirectos'!$AP$15*(F9/$F$13)</f>
        <v>624032.21042433183</v>
      </c>
      <c r="H9" s="53">
        <f>+F9+G9</f>
        <v>1895636.2204243317</v>
      </c>
      <c r="I9" s="79">
        <f>E9-H9</f>
        <v>-1764036.2204243317</v>
      </c>
      <c r="L9" s="94">
        <f>+G9/$G$13</f>
        <v>0.31104190485884325</v>
      </c>
      <c r="N9" s="117"/>
    </row>
    <row r="10" spans="1:247" x14ac:dyDescent="0.2">
      <c r="A10" s="62" t="str">
        <f>'B) Reajuste Tarifas y Ocupación'!A14</f>
        <v>Jardín Infantil Burbujitas de Mar</v>
      </c>
      <c r="B10" s="70">
        <f>+N35</f>
        <v>0</v>
      </c>
      <c r="C10" s="78">
        <f>+O35</f>
        <v>0</v>
      </c>
      <c r="D10" s="80">
        <f>+P35</f>
        <v>0</v>
      </c>
      <c r="E10" s="72">
        <f>+B10+D10+C10</f>
        <v>0</v>
      </c>
      <c r="F10" s="50">
        <f>'C) Costos Directos'!H139</f>
        <v>1271604.01</v>
      </c>
      <c r="G10" s="51">
        <f>+'D) Costos Indirectos'!$AP$15*(F10/$F$13)</f>
        <v>624032.21042433183</v>
      </c>
      <c r="H10" s="53">
        <f>+F10+G10</f>
        <v>1895636.2204243317</v>
      </c>
      <c r="I10" s="79">
        <f>E10-H10</f>
        <v>-1895636.2204243317</v>
      </c>
      <c r="L10" s="94">
        <f>+G10/$G$13</f>
        <v>0.31104190485884325</v>
      </c>
      <c r="N10" s="117"/>
    </row>
    <row r="11" spans="1:247" x14ac:dyDescent="0.2">
      <c r="A11" s="62" t="s">
        <v>232</v>
      </c>
      <c r="B11" s="71">
        <f>+N38+N44</f>
        <v>0</v>
      </c>
      <c r="C11" s="71">
        <f>+O38+O44</f>
        <v>0</v>
      </c>
      <c r="D11" s="434"/>
      <c r="E11" s="72">
        <f>+B11+D11+C11</f>
        <v>0</v>
      </c>
      <c r="F11" s="52">
        <f>'C) Costos Directos'!H205</f>
        <v>1545000</v>
      </c>
      <c r="G11" s="51">
        <f>+'D) Costos Indirectos'!$AP$15*(F11/$F$13)</f>
        <v>758199.68915133632</v>
      </c>
      <c r="H11" s="53">
        <f>+F11+G11</f>
        <v>2303199.6891513364</v>
      </c>
      <c r="I11" s="79">
        <f t="shared" ref="I11:I12" si="0">E11-H11</f>
        <v>-2303199.6891513364</v>
      </c>
      <c r="L11" s="94">
        <f>+G11/$G$13</f>
        <v>0.37791619028231349</v>
      </c>
      <c r="N11" s="95"/>
      <c r="O11" s="284"/>
    </row>
    <row r="12" spans="1:247" x14ac:dyDescent="0.2">
      <c r="A12" s="62" t="s">
        <v>233</v>
      </c>
      <c r="B12" s="114">
        <f>+N41</f>
        <v>0</v>
      </c>
      <c r="C12" s="114">
        <f t="shared" ref="C12" si="1">+O41</f>
        <v>0</v>
      </c>
      <c r="D12" s="435"/>
      <c r="E12" s="115">
        <f>+B12+D12+C12</f>
        <v>0</v>
      </c>
      <c r="F12" s="52">
        <f>'C) Costos Directos'!H271</f>
        <v>0</v>
      </c>
      <c r="G12" s="51">
        <f>+'D) Costos Indirectos'!$AP$15*(F12/$F$13)</f>
        <v>0</v>
      </c>
      <c r="H12" s="53">
        <f t="shared" ref="H12" si="2">+F12+G12</f>
        <v>0</v>
      </c>
      <c r="I12" s="79">
        <f t="shared" si="0"/>
        <v>0</v>
      </c>
      <c r="L12" s="94">
        <f>+G12/$G$13</f>
        <v>0</v>
      </c>
      <c r="N12" s="95"/>
      <c r="O12" s="284"/>
    </row>
    <row r="13" spans="1:247" s="6" customFormat="1" ht="15" x14ac:dyDescent="0.2">
      <c r="A13" s="13" t="s">
        <v>1</v>
      </c>
      <c r="B13" s="82">
        <f t="shared" ref="B13:H13" si="3">SUM(B9:B12)</f>
        <v>0</v>
      </c>
      <c r="C13" s="82">
        <f t="shared" si="3"/>
        <v>0</v>
      </c>
      <c r="D13" s="82">
        <f t="shared" si="3"/>
        <v>131600</v>
      </c>
      <c r="E13" s="83">
        <f>SUM(E9:E12)</f>
        <v>131600</v>
      </c>
      <c r="F13" s="82">
        <f t="shared" si="3"/>
        <v>4088208.02</v>
      </c>
      <c r="G13" s="82">
        <f t="shared" si="3"/>
        <v>2006264.1099999999</v>
      </c>
      <c r="H13" s="82">
        <f t="shared" si="3"/>
        <v>6094472.1299999999</v>
      </c>
      <c r="I13" s="82">
        <f>SUM(I9:I12)</f>
        <v>-5962872.1299999999</v>
      </c>
      <c r="L13" s="96">
        <f>SUM(L9:L12)</f>
        <v>1</v>
      </c>
      <c r="N13" s="56"/>
      <c r="O13" s="284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85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767" t="s">
        <v>167</v>
      </c>
      <c r="B18" s="767"/>
      <c r="C18" s="767"/>
      <c r="D18" s="767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17" customFormat="1" ht="13.5" thickBot="1" x14ac:dyDescent="0.25">
      <c r="B19" s="55"/>
      <c r="C19" s="55"/>
      <c r="D19" s="55"/>
      <c r="E19" s="55"/>
      <c r="F19" s="55"/>
      <c r="G19" s="55"/>
      <c r="H19" s="55"/>
      <c r="I19" s="16"/>
      <c r="J19" s="16"/>
      <c r="K19" s="16"/>
      <c r="L19" s="3"/>
      <c r="M19" s="3"/>
      <c r="O19" s="18"/>
      <c r="P19" s="18"/>
      <c r="IL19" s="10"/>
      <c r="IM19" s="10"/>
    </row>
    <row r="20" spans="1:247" s="19" customFormat="1" ht="15.75" customHeight="1" thickBot="1" x14ac:dyDescent="0.25">
      <c r="A20" s="768" t="s">
        <v>114</v>
      </c>
      <c r="B20" s="770" t="s">
        <v>5</v>
      </c>
      <c r="C20" s="762" t="s">
        <v>2</v>
      </c>
      <c r="D20" s="764" t="s">
        <v>236</v>
      </c>
      <c r="E20" s="765"/>
      <c r="F20" s="765"/>
      <c r="G20" s="765"/>
      <c r="H20" s="766"/>
      <c r="I20" s="742" t="s">
        <v>237</v>
      </c>
      <c r="J20" s="743"/>
      <c r="K20" s="743"/>
      <c r="L20" s="743"/>
      <c r="M20" s="744"/>
      <c r="N20" s="776" t="s">
        <v>89</v>
      </c>
      <c r="O20" s="778" t="s">
        <v>90</v>
      </c>
      <c r="P20" s="772" t="s">
        <v>127</v>
      </c>
      <c r="Q20" s="780" t="s">
        <v>106</v>
      </c>
    </row>
    <row r="21" spans="1:247" s="19" customFormat="1" ht="58.5" customHeight="1" x14ac:dyDescent="0.2">
      <c r="A21" s="769"/>
      <c r="B21" s="771"/>
      <c r="C21" s="763"/>
      <c r="D21" s="695" t="s">
        <v>86</v>
      </c>
      <c r="E21" s="696" t="s">
        <v>152</v>
      </c>
      <c r="F21" s="696" t="s">
        <v>153</v>
      </c>
      <c r="G21" s="696" t="s">
        <v>87</v>
      </c>
      <c r="H21" s="713" t="s">
        <v>88</v>
      </c>
      <c r="I21" s="695" t="s">
        <v>86</v>
      </c>
      <c r="J21" s="696" t="s">
        <v>152</v>
      </c>
      <c r="K21" s="696" t="s">
        <v>153</v>
      </c>
      <c r="L21" s="696" t="s">
        <v>87</v>
      </c>
      <c r="M21" s="697" t="s">
        <v>88</v>
      </c>
      <c r="N21" s="777"/>
      <c r="O21" s="779"/>
      <c r="P21" s="773"/>
      <c r="Q21" s="781"/>
    </row>
    <row r="22" spans="1:247" ht="12.75" customHeight="1" x14ac:dyDescent="0.2">
      <c r="A22" s="747" t="str">
        <f>+'B) Reajuste Tarifas y Ocupación'!A12</f>
        <v>Jardín Infantil Tortuguita Marina</v>
      </c>
      <c r="B22" s="750" t="str">
        <f>+'B) Reajuste Tarifas y Ocupación'!B12</f>
        <v>Media jornada</v>
      </c>
      <c r="C22" s="320" t="s">
        <v>238</v>
      </c>
      <c r="D22" s="670">
        <f t="shared" ref="D22:F23" si="4">+I22</f>
        <v>59700</v>
      </c>
      <c r="E22" s="667">
        <f t="shared" si="4"/>
        <v>71600</v>
      </c>
      <c r="F22" s="667">
        <f t="shared" si="4"/>
        <v>71600</v>
      </c>
      <c r="G22" s="667">
        <f t="shared" ref="G22:H23" si="5">+L22</f>
        <v>81500</v>
      </c>
      <c r="H22" s="714">
        <f t="shared" si="5"/>
        <v>103800</v>
      </c>
      <c r="I22" s="670">
        <f>+'B) Reajuste Tarifas y Ocupación'!M12</f>
        <v>59700</v>
      </c>
      <c r="J22" s="667">
        <f>+'B) Reajuste Tarifas y Ocupación'!N12</f>
        <v>71600</v>
      </c>
      <c r="K22" s="667">
        <f>+'B) Reajuste Tarifas y Ocupación'!O12</f>
        <v>71600</v>
      </c>
      <c r="L22" s="667">
        <f>+'B) Reajuste Tarifas y Ocupación'!P12</f>
        <v>81500</v>
      </c>
      <c r="M22" s="671">
        <f>+'B) Reajuste Tarifas y Ocupación'!Q12</f>
        <v>103800</v>
      </c>
      <c r="N22" s="702"/>
      <c r="O22" s="703"/>
      <c r="P22" s="704">
        <f>+'B) Reajuste Tarifas y Ocupación'!C12</f>
        <v>57900</v>
      </c>
      <c r="Q22" s="782"/>
    </row>
    <row r="23" spans="1:247" x14ac:dyDescent="0.2">
      <c r="A23" s="748"/>
      <c r="B23" s="751"/>
      <c r="C23" s="320" t="s">
        <v>7</v>
      </c>
      <c r="D23" s="672">
        <f t="shared" si="4"/>
        <v>0</v>
      </c>
      <c r="E23" s="668">
        <f t="shared" si="4"/>
        <v>0</v>
      </c>
      <c r="F23" s="668">
        <f t="shared" si="4"/>
        <v>0</v>
      </c>
      <c r="G23" s="668">
        <f t="shared" si="5"/>
        <v>0</v>
      </c>
      <c r="H23" s="715">
        <f t="shared" si="5"/>
        <v>0</v>
      </c>
      <c r="I23" s="672">
        <f>+'B) Reajuste Tarifas y Ocupación'!C27</f>
        <v>0</v>
      </c>
      <c r="J23" s="668">
        <f>+'B) Reajuste Tarifas y Ocupación'!D27</f>
        <v>0</v>
      </c>
      <c r="K23" s="668">
        <f>+'B) Reajuste Tarifas y Ocupación'!E27</f>
        <v>0</v>
      </c>
      <c r="L23" s="668">
        <f>+'B) Reajuste Tarifas y Ocupación'!F27</f>
        <v>0</v>
      </c>
      <c r="M23" s="673">
        <f>+'B) Reajuste Tarifas y Ocupación'!G27</f>
        <v>0</v>
      </c>
      <c r="N23" s="705"/>
      <c r="O23" s="706"/>
      <c r="P23" s="707">
        <v>1</v>
      </c>
      <c r="Q23" s="783"/>
    </row>
    <row r="24" spans="1:247" x14ac:dyDescent="0.2">
      <c r="A24" s="748"/>
      <c r="B24" s="752"/>
      <c r="C24" s="321" t="s">
        <v>9</v>
      </c>
      <c r="D24" s="674">
        <f>D23*D22</f>
        <v>0</v>
      </c>
      <c r="E24" s="669">
        <f>E23*E22</f>
        <v>0</v>
      </c>
      <c r="F24" s="669">
        <f t="shared" ref="F24" si="6">F23*F22</f>
        <v>0</v>
      </c>
      <c r="G24" s="669">
        <f t="shared" ref="G24:H24" si="7">G23*G22</f>
        <v>0</v>
      </c>
      <c r="H24" s="716">
        <f t="shared" si="7"/>
        <v>0</v>
      </c>
      <c r="I24" s="674">
        <f>I23*I22*10</f>
        <v>0</v>
      </c>
      <c r="J24" s="669">
        <f t="shared" ref="J24:M24" si="8">J23*J22*10</f>
        <v>0</v>
      </c>
      <c r="K24" s="669">
        <f t="shared" ref="K24" si="9">K23*K22*10</f>
        <v>0</v>
      </c>
      <c r="L24" s="669">
        <f t="shared" si="8"/>
        <v>0</v>
      </c>
      <c r="M24" s="675">
        <f t="shared" si="8"/>
        <v>0</v>
      </c>
      <c r="N24" s="708">
        <f>SUM(D24:H24)</f>
        <v>0</v>
      </c>
      <c r="O24" s="709">
        <f>SUM(I24:M24)</f>
        <v>0</v>
      </c>
      <c r="P24" s="669">
        <f>P23*P22</f>
        <v>57900</v>
      </c>
      <c r="Q24" s="710">
        <f>N24+O24+P24</f>
        <v>57900</v>
      </c>
    </row>
    <row r="25" spans="1:247" x14ac:dyDescent="0.2">
      <c r="A25" s="748"/>
      <c r="B25" s="750" t="str">
        <f>+'B) Reajuste Tarifas y Ocupación'!B13</f>
        <v xml:space="preserve">Doble Jornada </v>
      </c>
      <c r="C25" s="320" t="s">
        <v>238</v>
      </c>
      <c r="D25" s="670">
        <f t="shared" ref="D25:F26" si="10">+I25</f>
        <v>76000</v>
      </c>
      <c r="E25" s="667">
        <f t="shared" si="10"/>
        <v>0</v>
      </c>
      <c r="F25" s="667">
        <f t="shared" si="10"/>
        <v>0</v>
      </c>
      <c r="G25" s="667">
        <f t="shared" ref="G25:H26" si="11">+L25</f>
        <v>0</v>
      </c>
      <c r="H25" s="714">
        <f t="shared" si="11"/>
        <v>0</v>
      </c>
      <c r="I25" s="724">
        <f>+'B) Reajuste Tarifas y Ocupación'!M13</f>
        <v>76000</v>
      </c>
      <c r="J25" s="688">
        <f>+'B) Reajuste Tarifas y Ocupación'!N13</f>
        <v>0</v>
      </c>
      <c r="K25" s="688">
        <f>+'B) Reajuste Tarifas y Ocupación'!O13</f>
        <v>0</v>
      </c>
      <c r="L25" s="688">
        <f>+'B) Reajuste Tarifas y Ocupación'!P13</f>
        <v>0</v>
      </c>
      <c r="M25" s="689">
        <f>+'B) Reajuste Tarifas y Ocupación'!Q13</f>
        <v>0</v>
      </c>
      <c r="N25" s="711"/>
      <c r="O25" s="325"/>
      <c r="P25" s="704">
        <f>+'B) Reajuste Tarifas y Ocupación'!C13</f>
        <v>73700</v>
      </c>
      <c r="Q25" s="784"/>
    </row>
    <row r="26" spans="1:247" x14ac:dyDescent="0.2">
      <c r="A26" s="748"/>
      <c r="B26" s="751"/>
      <c r="C26" s="320" t="s">
        <v>7</v>
      </c>
      <c r="D26" s="672">
        <f t="shared" si="10"/>
        <v>0</v>
      </c>
      <c r="E26" s="668">
        <f t="shared" si="10"/>
        <v>0</v>
      </c>
      <c r="F26" s="668">
        <f t="shared" si="10"/>
        <v>0</v>
      </c>
      <c r="G26" s="668">
        <f t="shared" si="11"/>
        <v>0</v>
      </c>
      <c r="H26" s="715">
        <f t="shared" si="11"/>
        <v>0</v>
      </c>
      <c r="I26" s="672">
        <f>+'B) Reajuste Tarifas y Ocupación'!C28</f>
        <v>0</v>
      </c>
      <c r="J26" s="668">
        <f>+'B) Reajuste Tarifas y Ocupación'!D28</f>
        <v>0</v>
      </c>
      <c r="K26" s="668">
        <f>+'B) Reajuste Tarifas y Ocupación'!E28</f>
        <v>0</v>
      </c>
      <c r="L26" s="668">
        <f>+'B) Reajuste Tarifas y Ocupación'!F28</f>
        <v>0</v>
      </c>
      <c r="M26" s="673">
        <f>+'B) Reajuste Tarifas y Ocupación'!G28</f>
        <v>0</v>
      </c>
      <c r="N26" s="702"/>
      <c r="O26" s="703"/>
      <c r="P26" s="707">
        <v>1</v>
      </c>
      <c r="Q26" s="782"/>
    </row>
    <row r="27" spans="1:247" x14ac:dyDescent="0.2">
      <c r="A27" s="748"/>
      <c r="B27" s="752"/>
      <c r="C27" s="321" t="s">
        <v>9</v>
      </c>
      <c r="D27" s="674">
        <f t="shared" ref="D27:H27" si="12">D26*D25</f>
        <v>0</v>
      </c>
      <c r="E27" s="669">
        <f t="shared" si="12"/>
        <v>0</v>
      </c>
      <c r="F27" s="669">
        <f t="shared" ref="F27" si="13">F26*F25</f>
        <v>0</v>
      </c>
      <c r="G27" s="669">
        <f t="shared" si="12"/>
        <v>0</v>
      </c>
      <c r="H27" s="716">
        <f t="shared" si="12"/>
        <v>0</v>
      </c>
      <c r="I27" s="674">
        <f t="shared" ref="I27:M27" si="14">I26*I25*10</f>
        <v>0</v>
      </c>
      <c r="J27" s="669">
        <f t="shared" si="14"/>
        <v>0</v>
      </c>
      <c r="K27" s="669">
        <f t="shared" ref="K27" si="15">K26*K25*10</f>
        <v>0</v>
      </c>
      <c r="L27" s="669">
        <f t="shared" si="14"/>
        <v>0</v>
      </c>
      <c r="M27" s="675">
        <f t="shared" si="14"/>
        <v>0</v>
      </c>
      <c r="N27" s="708">
        <f>SUM(D27:H27)</f>
        <v>0</v>
      </c>
      <c r="O27" s="709">
        <f>SUM(I27:M27)</f>
        <v>0</v>
      </c>
      <c r="P27" s="669">
        <f>P26*P25</f>
        <v>73700</v>
      </c>
      <c r="Q27" s="710">
        <f>N27+O27+P27</f>
        <v>73700</v>
      </c>
    </row>
    <row r="28" spans="1:247" s="10" customFormat="1" ht="15" x14ac:dyDescent="0.2">
      <c r="A28" s="749"/>
      <c r="B28" s="745" t="s">
        <v>10</v>
      </c>
      <c r="C28" s="746"/>
      <c r="D28" s="698">
        <f>+D24+D27</f>
        <v>0</v>
      </c>
      <c r="E28" s="690">
        <f t="shared" ref="E28:G28" si="16">+E24+E27</f>
        <v>0</v>
      </c>
      <c r="F28" s="690">
        <f t="shared" si="16"/>
        <v>0</v>
      </c>
      <c r="G28" s="690">
        <f t="shared" si="16"/>
        <v>0</v>
      </c>
      <c r="H28" s="717">
        <f>+H24+H27</f>
        <v>0</v>
      </c>
      <c r="I28" s="698">
        <f t="shared" ref="I28:L28" si="17">+I24+I27</f>
        <v>0</v>
      </c>
      <c r="J28" s="690">
        <f t="shared" si="17"/>
        <v>0</v>
      </c>
      <c r="K28" s="690">
        <f t="shared" si="17"/>
        <v>0</v>
      </c>
      <c r="L28" s="690">
        <f t="shared" si="17"/>
        <v>0</v>
      </c>
      <c r="M28" s="691">
        <f>+M24+M27</f>
        <v>0</v>
      </c>
      <c r="N28" s="112">
        <f t="shared" ref="N28:Q28" si="18">+N24+N27</f>
        <v>0</v>
      </c>
      <c r="O28" s="63">
        <f t="shared" si="18"/>
        <v>0</v>
      </c>
      <c r="P28" s="63">
        <f>+P24+P27</f>
        <v>131600</v>
      </c>
      <c r="Q28" s="113">
        <f t="shared" si="18"/>
        <v>131600</v>
      </c>
    </row>
    <row r="29" spans="1:247" s="10" customFormat="1" x14ac:dyDescent="0.2">
      <c r="A29" s="747" t="str">
        <f>'B) Reajuste Tarifas y Ocupación'!A29:A30</f>
        <v>Jardín Infantil Burbujitas de Mar</v>
      </c>
      <c r="B29" s="750" t="str">
        <f>+'B) Reajuste Tarifas y Ocupación'!B21</f>
        <v>Media Jornada</v>
      </c>
      <c r="C29" s="320" t="s">
        <v>238</v>
      </c>
      <c r="D29" s="670">
        <f>'B) Reajuste Tarifas y Ocupación'!M14</f>
        <v>0</v>
      </c>
      <c r="E29" s="667">
        <f>'B) Reajuste Tarifas y Ocupación'!N14</f>
        <v>0</v>
      </c>
      <c r="F29" s="667">
        <f>'B) Reajuste Tarifas y Ocupación'!O14</f>
        <v>0</v>
      </c>
      <c r="G29" s="667">
        <f>'B) Reajuste Tarifas y Ocupación'!P14</f>
        <v>0</v>
      </c>
      <c r="H29" s="714">
        <f>'B) Reajuste Tarifas y Ocupación'!Q14</f>
        <v>0</v>
      </c>
      <c r="I29" s="670">
        <f>D29</f>
        <v>0</v>
      </c>
      <c r="J29" s="667">
        <f t="shared" ref="J29:M29" si="19">E29</f>
        <v>0</v>
      </c>
      <c r="K29" s="667">
        <f t="shared" si="19"/>
        <v>0</v>
      </c>
      <c r="L29" s="667">
        <f t="shared" si="19"/>
        <v>0</v>
      </c>
      <c r="M29" s="671">
        <f t="shared" si="19"/>
        <v>0</v>
      </c>
      <c r="N29" s="702"/>
      <c r="O29" s="703"/>
      <c r="P29" s="712"/>
      <c r="Q29" s="782"/>
    </row>
    <row r="30" spans="1:247" s="10" customFormat="1" x14ac:dyDescent="0.2">
      <c r="A30" s="748"/>
      <c r="B30" s="751"/>
      <c r="C30" s="320" t="s">
        <v>7</v>
      </c>
      <c r="D30" s="672">
        <f t="shared" ref="D30" si="20">+I30</f>
        <v>0</v>
      </c>
      <c r="E30" s="668">
        <f t="shared" ref="E30" si="21">+J30</f>
        <v>0</v>
      </c>
      <c r="F30" s="668">
        <f t="shared" ref="F30" si="22">+K30</f>
        <v>0</v>
      </c>
      <c r="G30" s="668">
        <f t="shared" ref="G30" si="23">+L30</f>
        <v>0</v>
      </c>
      <c r="H30" s="715">
        <f t="shared" ref="H30" si="24">+M30</f>
        <v>0</v>
      </c>
      <c r="I30" s="672">
        <f>+'B) Reajuste Tarifas y Ocupación'!C29</f>
        <v>0</v>
      </c>
      <c r="J30" s="668">
        <f>+'B) Reajuste Tarifas y Ocupación'!D29</f>
        <v>0</v>
      </c>
      <c r="K30" s="668">
        <f>+'B) Reajuste Tarifas y Ocupación'!E29</f>
        <v>0</v>
      </c>
      <c r="L30" s="668">
        <f>+'B) Reajuste Tarifas y Ocupación'!F29</f>
        <v>0</v>
      </c>
      <c r="M30" s="673">
        <f>+'B) Reajuste Tarifas y Ocupación'!G29</f>
        <v>0</v>
      </c>
      <c r="N30" s="705"/>
      <c r="O30" s="706"/>
      <c r="P30" s="712"/>
      <c r="Q30" s="783"/>
    </row>
    <row r="31" spans="1:247" s="10" customFormat="1" x14ac:dyDescent="0.2">
      <c r="A31" s="748"/>
      <c r="B31" s="752"/>
      <c r="C31" s="321" t="s">
        <v>9</v>
      </c>
      <c r="D31" s="674">
        <f>D30*D29</f>
        <v>0</v>
      </c>
      <c r="E31" s="669">
        <f>E30*E29</f>
        <v>0</v>
      </c>
      <c r="F31" s="669">
        <f t="shared" ref="F31:H31" si="25">F30*F29</f>
        <v>0</v>
      </c>
      <c r="G31" s="669">
        <f t="shared" si="25"/>
        <v>0</v>
      </c>
      <c r="H31" s="716">
        <f t="shared" si="25"/>
        <v>0</v>
      </c>
      <c r="I31" s="674">
        <f>I30*I29*10</f>
        <v>0</v>
      </c>
      <c r="J31" s="669">
        <f t="shared" ref="J31:M31" si="26">J30*J29*10</f>
        <v>0</v>
      </c>
      <c r="K31" s="669">
        <f t="shared" si="26"/>
        <v>0</v>
      </c>
      <c r="L31" s="669">
        <f t="shared" si="26"/>
        <v>0</v>
      </c>
      <c r="M31" s="675">
        <f t="shared" si="26"/>
        <v>0</v>
      </c>
      <c r="N31" s="708">
        <f>SUM(D31:H31)</f>
        <v>0</v>
      </c>
      <c r="O31" s="709">
        <f>SUM(I31:M31)</f>
        <v>0</v>
      </c>
      <c r="P31" s="669">
        <f>P30*P29</f>
        <v>0</v>
      </c>
      <c r="Q31" s="710">
        <f>N31+O31+P31</f>
        <v>0</v>
      </c>
    </row>
    <row r="32" spans="1:247" s="10" customFormat="1" x14ac:dyDescent="0.2">
      <c r="A32" s="748"/>
      <c r="B32" s="750" t="str">
        <f>'B) Reajuste Tarifas y Ocupación'!B30</f>
        <v>Jornada  Completa</v>
      </c>
      <c r="C32" s="320" t="s">
        <v>238</v>
      </c>
      <c r="D32" s="670">
        <f>'B) Reajuste Tarifas y Ocupación'!M15</f>
        <v>0</v>
      </c>
      <c r="E32" s="667">
        <f>'B) Reajuste Tarifas y Ocupación'!N15</f>
        <v>0</v>
      </c>
      <c r="F32" s="667">
        <f>'B) Reajuste Tarifas y Ocupación'!O15</f>
        <v>0</v>
      </c>
      <c r="G32" s="667">
        <f>'B) Reajuste Tarifas y Ocupación'!P15</f>
        <v>0</v>
      </c>
      <c r="H32" s="714">
        <f>'B) Reajuste Tarifas y Ocupación'!Q15</f>
        <v>0</v>
      </c>
      <c r="I32" s="724">
        <f>D32</f>
        <v>0</v>
      </c>
      <c r="J32" s="688">
        <f t="shared" ref="J32:M32" si="27">E32</f>
        <v>0</v>
      </c>
      <c r="K32" s="688">
        <f t="shared" si="27"/>
        <v>0</v>
      </c>
      <c r="L32" s="688">
        <f t="shared" si="27"/>
        <v>0</v>
      </c>
      <c r="M32" s="689">
        <f t="shared" si="27"/>
        <v>0</v>
      </c>
      <c r="N32" s="711"/>
      <c r="O32" s="325"/>
      <c r="P32" s="712"/>
      <c r="Q32" s="784"/>
    </row>
    <row r="33" spans="1:17" s="10" customFormat="1" x14ac:dyDescent="0.2">
      <c r="A33" s="748"/>
      <c r="B33" s="751"/>
      <c r="C33" s="320" t="s">
        <v>7</v>
      </c>
      <c r="D33" s="672">
        <f t="shared" ref="D33" si="28">+I33</f>
        <v>0</v>
      </c>
      <c r="E33" s="668">
        <f t="shared" ref="E33" si="29">+J33</f>
        <v>0</v>
      </c>
      <c r="F33" s="668">
        <f t="shared" ref="F33" si="30">+K33</f>
        <v>0</v>
      </c>
      <c r="G33" s="668">
        <f t="shared" ref="G33" si="31">+L33</f>
        <v>0</v>
      </c>
      <c r="H33" s="715">
        <f t="shared" ref="H33" si="32">+M33</f>
        <v>0</v>
      </c>
      <c r="I33" s="672">
        <f>+'B) Reajuste Tarifas y Ocupación'!C30</f>
        <v>0</v>
      </c>
      <c r="J33" s="668">
        <f>+'B) Reajuste Tarifas y Ocupación'!D30</f>
        <v>0</v>
      </c>
      <c r="K33" s="668">
        <f>+'B) Reajuste Tarifas y Ocupación'!E30</f>
        <v>0</v>
      </c>
      <c r="L33" s="668">
        <f>+'B) Reajuste Tarifas y Ocupación'!F30</f>
        <v>0</v>
      </c>
      <c r="M33" s="673">
        <f>+'B) Reajuste Tarifas y Ocupación'!G30</f>
        <v>0</v>
      </c>
      <c r="N33" s="702"/>
      <c r="O33" s="703"/>
      <c r="P33" s="712"/>
      <c r="Q33" s="782"/>
    </row>
    <row r="34" spans="1:17" s="10" customFormat="1" x14ac:dyDescent="0.2">
      <c r="A34" s="748"/>
      <c r="B34" s="752"/>
      <c r="C34" s="321" t="s">
        <v>9</v>
      </c>
      <c r="D34" s="674">
        <f t="shared" ref="D34:H34" si="33">D33*D32</f>
        <v>0</v>
      </c>
      <c r="E34" s="669">
        <f t="shared" si="33"/>
        <v>0</v>
      </c>
      <c r="F34" s="669">
        <f t="shared" si="33"/>
        <v>0</v>
      </c>
      <c r="G34" s="669">
        <f t="shared" si="33"/>
        <v>0</v>
      </c>
      <c r="H34" s="716">
        <f t="shared" si="33"/>
        <v>0</v>
      </c>
      <c r="I34" s="674">
        <f t="shared" ref="I34:M34" si="34">I33*I32*10</f>
        <v>0</v>
      </c>
      <c r="J34" s="669">
        <f t="shared" si="34"/>
        <v>0</v>
      </c>
      <c r="K34" s="669">
        <f t="shared" si="34"/>
        <v>0</v>
      </c>
      <c r="L34" s="669">
        <f t="shared" si="34"/>
        <v>0</v>
      </c>
      <c r="M34" s="675">
        <f t="shared" si="34"/>
        <v>0</v>
      </c>
      <c r="N34" s="708">
        <f>SUM(D34:H34)</f>
        <v>0</v>
      </c>
      <c r="O34" s="709">
        <f>SUM(I34:M34)</f>
        <v>0</v>
      </c>
      <c r="P34" s="669">
        <f>P33*P32</f>
        <v>0</v>
      </c>
      <c r="Q34" s="710">
        <f>N34+O34+P34</f>
        <v>0</v>
      </c>
    </row>
    <row r="35" spans="1:17" s="10" customFormat="1" ht="15.75" thickBot="1" x14ac:dyDescent="0.25">
      <c r="A35" s="749"/>
      <c r="B35" s="745" t="s">
        <v>10</v>
      </c>
      <c r="C35" s="746"/>
      <c r="D35" s="420">
        <f>+D31+D34</f>
        <v>0</v>
      </c>
      <c r="E35" s="421">
        <f t="shared" ref="E35:G35" si="35">+E31+E34</f>
        <v>0</v>
      </c>
      <c r="F35" s="421">
        <f t="shared" si="35"/>
        <v>0</v>
      </c>
      <c r="G35" s="421">
        <f t="shared" si="35"/>
        <v>0</v>
      </c>
      <c r="H35" s="718">
        <f>+H31+H34</f>
        <v>0</v>
      </c>
      <c r="I35" s="420">
        <f t="shared" ref="I35:L35" si="36">+I31+I34</f>
        <v>0</v>
      </c>
      <c r="J35" s="421">
        <f t="shared" si="36"/>
        <v>0</v>
      </c>
      <c r="K35" s="421">
        <f t="shared" si="36"/>
        <v>0</v>
      </c>
      <c r="L35" s="421">
        <f t="shared" si="36"/>
        <v>0</v>
      </c>
      <c r="M35" s="422">
        <f>+M31+M34</f>
        <v>0</v>
      </c>
      <c r="N35" s="692">
        <f>+N31+N34</f>
        <v>0</v>
      </c>
      <c r="O35" s="693">
        <f t="shared" ref="O35:Q35" si="37">+O31+O34</f>
        <v>0</v>
      </c>
      <c r="P35" s="693">
        <f>+P31+P34</f>
        <v>0</v>
      </c>
      <c r="Q35" s="694">
        <f t="shared" si="37"/>
        <v>0</v>
      </c>
    </row>
    <row r="36" spans="1:17" x14ac:dyDescent="0.2">
      <c r="A36" s="753" t="str">
        <f>+'B) Reajuste Tarifas y Ocupación'!A19</f>
        <v>Sala Cuna Burbujitas de Mar</v>
      </c>
      <c r="B36" s="757" t="str">
        <f>+'B) Reajuste Tarifas y Ocupación'!B19</f>
        <v>Jornada Completa Diurna</v>
      </c>
      <c r="C36" s="322" t="s">
        <v>238</v>
      </c>
      <c r="D36" s="684"/>
      <c r="E36" s="685">
        <f t="shared" ref="E36" si="38">+J36</f>
        <v>330800</v>
      </c>
      <c r="F36" s="685">
        <f t="shared" ref="F36" si="39">+K36</f>
        <v>330800</v>
      </c>
      <c r="G36" s="685">
        <f t="shared" ref="G36:H36" si="40">+L36</f>
        <v>301400</v>
      </c>
      <c r="H36" s="719">
        <f t="shared" si="40"/>
        <v>351900</v>
      </c>
      <c r="I36" s="725">
        <f>+'B) Reajuste Tarifas y Ocupación'!M19</f>
        <v>275700</v>
      </c>
      <c r="J36" s="686">
        <f>+'B) Reajuste Tarifas y Ocupación'!N19</f>
        <v>330800</v>
      </c>
      <c r="K36" s="686">
        <f>+'B) Reajuste Tarifas y Ocupación'!O19</f>
        <v>330800</v>
      </c>
      <c r="L36" s="686">
        <f>+'B) Reajuste Tarifas y Ocupación'!P19</f>
        <v>301400</v>
      </c>
      <c r="M36" s="687">
        <f>+'B) Reajuste Tarifas y Ocupación'!Q19</f>
        <v>351900</v>
      </c>
      <c r="N36" s="699"/>
      <c r="O36" s="700"/>
      <c r="P36" s="701"/>
      <c r="Q36" s="775"/>
    </row>
    <row r="37" spans="1:17" x14ac:dyDescent="0.2">
      <c r="A37" s="753"/>
      <c r="B37" s="757"/>
      <c r="C37" s="322" t="s">
        <v>7</v>
      </c>
      <c r="D37" s="677">
        <v>0</v>
      </c>
      <c r="E37" s="667">
        <f t="shared" ref="E37" si="41">+J37</f>
        <v>0</v>
      </c>
      <c r="F37" s="667">
        <f t="shared" ref="F37" si="42">+K37</f>
        <v>0</v>
      </c>
      <c r="G37" s="667">
        <f t="shared" ref="G37" si="43">+L37</f>
        <v>0</v>
      </c>
      <c r="H37" s="714">
        <f t="shared" ref="H37" si="44">+M37</f>
        <v>0</v>
      </c>
      <c r="I37" s="672">
        <f>+'B) Reajuste Tarifas y Ocupación'!C34</f>
        <v>0</v>
      </c>
      <c r="J37" s="668">
        <f>+'B) Reajuste Tarifas y Ocupación'!D34</f>
        <v>0</v>
      </c>
      <c r="K37" s="668">
        <f>+'B) Reajuste Tarifas y Ocupación'!E34</f>
        <v>0</v>
      </c>
      <c r="L37" s="668">
        <f>+'B) Reajuste Tarifas y Ocupación'!F34</f>
        <v>0</v>
      </c>
      <c r="M37" s="673">
        <f>+'B) Reajuste Tarifas y Ocupación'!G34</f>
        <v>0</v>
      </c>
      <c r="N37" s="429"/>
      <c r="O37" s="326"/>
      <c r="P37" s="328">
        <v>0</v>
      </c>
      <c r="Q37" s="774"/>
    </row>
    <row r="38" spans="1:17" x14ac:dyDescent="0.2">
      <c r="A38" s="753"/>
      <c r="B38" s="757"/>
      <c r="C38" s="323" t="s">
        <v>9</v>
      </c>
      <c r="D38" s="678">
        <f>D37*D36</f>
        <v>0</v>
      </c>
      <c r="E38" s="679">
        <f>E37*E36</f>
        <v>0</v>
      </c>
      <c r="F38" s="679">
        <f t="shared" ref="F38" si="45">F37*F36</f>
        <v>0</v>
      </c>
      <c r="G38" s="669">
        <f>G37*G36</f>
        <v>0</v>
      </c>
      <c r="H38" s="716">
        <f>H37*H36</f>
        <v>0</v>
      </c>
      <c r="I38" s="674">
        <f>I37*I36*12</f>
        <v>0</v>
      </c>
      <c r="J38" s="669">
        <f t="shared" ref="J38:M38" si="46">J37*J36*12</f>
        <v>0</v>
      </c>
      <c r="K38" s="669">
        <f t="shared" si="46"/>
        <v>0</v>
      </c>
      <c r="L38" s="669">
        <f t="shared" si="46"/>
        <v>0</v>
      </c>
      <c r="M38" s="675">
        <f t="shared" si="46"/>
        <v>0</v>
      </c>
      <c r="N38" s="430">
        <f>SUM(D38:H38)</f>
        <v>0</v>
      </c>
      <c r="O38" s="329">
        <f>SUM(I38:M38)</f>
        <v>0</v>
      </c>
      <c r="P38" s="324">
        <f>P37*P36</f>
        <v>0</v>
      </c>
      <c r="Q38" s="330">
        <f>N38+O38+P38</f>
        <v>0</v>
      </c>
    </row>
    <row r="39" spans="1:17" x14ac:dyDescent="0.2">
      <c r="A39" s="753"/>
      <c r="B39" s="757" t="str">
        <f>+'B) Reajuste Tarifas y Ocupación'!B20</f>
        <v>Nocturna</v>
      </c>
      <c r="C39" s="322" t="s">
        <v>238</v>
      </c>
      <c r="D39" s="676"/>
      <c r="E39" s="680"/>
      <c r="F39" s="680"/>
      <c r="G39" s="680"/>
      <c r="H39" s="720"/>
      <c r="I39" s="724">
        <f>+'B) Reajuste Tarifas y Ocupación'!M20</f>
        <v>225600</v>
      </c>
      <c r="J39" s="680"/>
      <c r="K39" s="680"/>
      <c r="L39" s="680"/>
      <c r="M39" s="681"/>
      <c r="N39" s="429"/>
      <c r="O39" s="326"/>
      <c r="P39" s="327"/>
      <c r="Q39" s="774"/>
    </row>
    <row r="40" spans="1:17" x14ac:dyDescent="0.2">
      <c r="A40" s="753"/>
      <c r="B40" s="757"/>
      <c r="C40" s="322" t="s">
        <v>7</v>
      </c>
      <c r="D40" s="677"/>
      <c r="E40" s="682"/>
      <c r="F40" s="682"/>
      <c r="G40" s="682"/>
      <c r="H40" s="721"/>
      <c r="I40" s="672">
        <f>+'B) Reajuste Tarifas y Ocupación'!C35</f>
        <v>0</v>
      </c>
      <c r="J40" s="682"/>
      <c r="K40" s="682"/>
      <c r="L40" s="682"/>
      <c r="M40" s="683"/>
      <c r="N40" s="429"/>
      <c r="O40" s="326"/>
      <c r="P40" s="328">
        <v>0</v>
      </c>
      <c r="Q40" s="774"/>
    </row>
    <row r="41" spans="1:17" x14ac:dyDescent="0.2">
      <c r="A41" s="753"/>
      <c r="B41" s="757"/>
      <c r="C41" s="323" t="s">
        <v>9</v>
      </c>
      <c r="D41" s="678">
        <f>D40*D39</f>
        <v>0</v>
      </c>
      <c r="E41" s="679">
        <f>E40*E39</f>
        <v>0</v>
      </c>
      <c r="F41" s="679">
        <f t="shared" ref="F41" si="47">F40*F39</f>
        <v>0</v>
      </c>
      <c r="G41" s="679">
        <f>G40*G39</f>
        <v>0</v>
      </c>
      <c r="H41" s="722">
        <f>H40*H39</f>
        <v>0</v>
      </c>
      <c r="I41" s="674">
        <f>I40*I39*12</f>
        <v>0</v>
      </c>
      <c r="J41" s="669">
        <f t="shared" ref="J41:M41" si="48">J40*J39*12</f>
        <v>0</v>
      </c>
      <c r="K41" s="669">
        <f t="shared" si="48"/>
        <v>0</v>
      </c>
      <c r="L41" s="669">
        <f t="shared" si="48"/>
        <v>0</v>
      </c>
      <c r="M41" s="675">
        <f t="shared" si="48"/>
        <v>0</v>
      </c>
      <c r="N41" s="430">
        <f>SUM(D41:H41)</f>
        <v>0</v>
      </c>
      <c r="O41" s="329">
        <f>SUM(I41:M41)</f>
        <v>0</v>
      </c>
      <c r="P41" s="324">
        <f>P40*P39</f>
        <v>0</v>
      </c>
      <c r="Q41" s="330">
        <f>N41+O41+P41</f>
        <v>0</v>
      </c>
    </row>
    <row r="42" spans="1:17" x14ac:dyDescent="0.2">
      <c r="A42" s="753"/>
      <c r="B42" s="757" t="str">
        <f>+'B) Reajuste Tarifas y Ocupación'!B21</f>
        <v>Media Jornada</v>
      </c>
      <c r="C42" s="322" t="s">
        <v>238</v>
      </c>
      <c r="D42" s="676"/>
      <c r="E42" s="667">
        <f>J42</f>
        <v>0</v>
      </c>
      <c r="F42" s="667">
        <f t="shared" ref="F42:H42" si="49">K42</f>
        <v>0</v>
      </c>
      <c r="G42" s="667">
        <f t="shared" si="49"/>
        <v>0</v>
      </c>
      <c r="H42" s="714">
        <f t="shared" si="49"/>
        <v>0</v>
      </c>
      <c r="I42" s="724">
        <f>+'B) Reajuste Tarifas y Ocupación'!M21</f>
        <v>165400</v>
      </c>
      <c r="J42" s="688">
        <f>+'B) Reajuste Tarifas y Ocupación'!N21</f>
        <v>0</v>
      </c>
      <c r="K42" s="688">
        <f>+'B) Reajuste Tarifas y Ocupación'!O21</f>
        <v>0</v>
      </c>
      <c r="L42" s="688">
        <f>+'B) Reajuste Tarifas y Ocupación'!P21</f>
        <v>0</v>
      </c>
      <c r="M42" s="689">
        <f>+'B) Reajuste Tarifas y Ocupación'!Q21</f>
        <v>0</v>
      </c>
      <c r="N42" s="429"/>
      <c r="O42" s="326"/>
      <c r="P42" s="327"/>
      <c r="Q42" s="774"/>
    </row>
    <row r="43" spans="1:17" x14ac:dyDescent="0.2">
      <c r="A43" s="753"/>
      <c r="B43" s="757"/>
      <c r="C43" s="322" t="s">
        <v>7</v>
      </c>
      <c r="D43" s="677"/>
      <c r="E43" s="667">
        <f t="shared" ref="E43" si="50">+J43</f>
        <v>0</v>
      </c>
      <c r="F43" s="667">
        <f t="shared" ref="F43" si="51">+K43</f>
        <v>0</v>
      </c>
      <c r="G43" s="667">
        <f t="shared" ref="G43" si="52">+L43</f>
        <v>0</v>
      </c>
      <c r="H43" s="714">
        <f t="shared" ref="H43" si="53">+M43</f>
        <v>0</v>
      </c>
      <c r="I43" s="672">
        <f>+'B) Reajuste Tarifas y Ocupación'!C36</f>
        <v>0</v>
      </c>
      <c r="J43" s="668">
        <f>+'B) Reajuste Tarifas y Ocupación'!D36</f>
        <v>0</v>
      </c>
      <c r="K43" s="668">
        <f>+'B) Reajuste Tarifas y Ocupación'!E36</f>
        <v>0</v>
      </c>
      <c r="L43" s="668">
        <f>+'B) Reajuste Tarifas y Ocupación'!F36</f>
        <v>0</v>
      </c>
      <c r="M43" s="673">
        <f>+'B) Reajuste Tarifas y Ocupación'!G36</f>
        <v>0</v>
      </c>
      <c r="N43" s="429"/>
      <c r="O43" s="326"/>
      <c r="P43" s="328">
        <v>0</v>
      </c>
      <c r="Q43" s="774"/>
    </row>
    <row r="44" spans="1:17" x14ac:dyDescent="0.2">
      <c r="A44" s="753"/>
      <c r="B44" s="757"/>
      <c r="C44" s="323" t="s">
        <v>9</v>
      </c>
      <c r="D44" s="678">
        <f t="shared" ref="D44:H44" si="54">D43*D42</f>
        <v>0</v>
      </c>
      <c r="E44" s="679">
        <f>E43*E42</f>
        <v>0</v>
      </c>
      <c r="F44" s="679"/>
      <c r="G44" s="679">
        <f t="shared" si="54"/>
        <v>0</v>
      </c>
      <c r="H44" s="722">
        <f t="shared" si="54"/>
        <v>0</v>
      </c>
      <c r="I44" s="674">
        <f>I43*I42*12</f>
        <v>0</v>
      </c>
      <c r="J44" s="669">
        <f>J43*J42*12</f>
        <v>0</v>
      </c>
      <c r="K44" s="669">
        <f t="shared" ref="K44:M44" si="55">K43*K42*12</f>
        <v>0</v>
      </c>
      <c r="L44" s="669">
        <f t="shared" si="55"/>
        <v>0</v>
      </c>
      <c r="M44" s="675">
        <f t="shared" si="55"/>
        <v>0</v>
      </c>
      <c r="N44" s="430">
        <f>SUM(D44:H44)</f>
        <v>0</v>
      </c>
      <c r="O44" s="329">
        <f>SUM(I44:M44)</f>
        <v>0</v>
      </c>
      <c r="P44" s="324">
        <f t="shared" ref="P44" si="56">P43*P42</f>
        <v>0</v>
      </c>
      <c r="Q44" s="330">
        <f>N44+O44+P44</f>
        <v>0</v>
      </c>
    </row>
    <row r="45" spans="1:17" ht="15.75" thickBot="1" x14ac:dyDescent="0.25">
      <c r="A45" s="754"/>
      <c r="B45" s="755" t="s">
        <v>10</v>
      </c>
      <c r="C45" s="756"/>
      <c r="D45" s="420">
        <f>SUM(D38,D41,D44)</f>
        <v>0</v>
      </c>
      <c r="E45" s="421">
        <f>SUM(E38,E41,E44)</f>
        <v>0</v>
      </c>
      <c r="F45" s="421">
        <f t="shared" ref="F45:Q45" si="57">SUM(F38,F41,F44)</f>
        <v>0</v>
      </c>
      <c r="G45" s="421">
        <f t="shared" si="57"/>
        <v>0</v>
      </c>
      <c r="H45" s="718">
        <f t="shared" si="57"/>
        <v>0</v>
      </c>
      <c r="I45" s="420">
        <f t="shared" si="57"/>
        <v>0</v>
      </c>
      <c r="J45" s="421">
        <f t="shared" si="57"/>
        <v>0</v>
      </c>
      <c r="K45" s="421">
        <f t="shared" si="57"/>
        <v>0</v>
      </c>
      <c r="L45" s="421">
        <f t="shared" si="57"/>
        <v>0</v>
      </c>
      <c r="M45" s="422">
        <f t="shared" si="57"/>
        <v>0</v>
      </c>
      <c r="N45" s="431">
        <f>SUM(N38,N41,N44)</f>
        <v>0</v>
      </c>
      <c r="O45" s="331">
        <f>SUM(O38,O41,O44)</f>
        <v>0</v>
      </c>
      <c r="P45" s="331">
        <f>SUM(P38,P41,P44)</f>
        <v>0</v>
      </c>
      <c r="Q45" s="332">
        <f t="shared" si="57"/>
        <v>0</v>
      </c>
    </row>
    <row r="46" spans="1:17" ht="15" customHeight="1" thickBot="1" x14ac:dyDescent="0.25">
      <c r="A46" s="739" t="s">
        <v>8</v>
      </c>
      <c r="B46" s="740"/>
      <c r="C46" s="741"/>
      <c r="D46" s="333">
        <f>+D28+D45+D35</f>
        <v>0</v>
      </c>
      <c r="E46" s="333">
        <f t="shared" ref="E46:I46" si="58">+E28+E45+E35</f>
        <v>0</v>
      </c>
      <c r="F46" s="333">
        <f t="shared" si="58"/>
        <v>0</v>
      </c>
      <c r="G46" s="333">
        <f t="shared" si="58"/>
        <v>0</v>
      </c>
      <c r="H46" s="723">
        <f t="shared" si="58"/>
        <v>0</v>
      </c>
      <c r="I46" s="432">
        <f t="shared" si="58"/>
        <v>0</v>
      </c>
      <c r="J46" s="432">
        <f t="shared" ref="J46" si="59">+J28+J45+J35</f>
        <v>0</v>
      </c>
      <c r="K46" s="432">
        <f t="shared" ref="K46" si="60">+K28+K45+K35</f>
        <v>0</v>
      </c>
      <c r="L46" s="432">
        <f t="shared" ref="L46" si="61">+L28+L45+L35</f>
        <v>0</v>
      </c>
      <c r="M46" s="726">
        <f t="shared" ref="M46:N46" si="62">+M28+M45+M35</f>
        <v>0</v>
      </c>
      <c r="N46" s="333">
        <f t="shared" si="62"/>
        <v>0</v>
      </c>
      <c r="O46" s="333">
        <f t="shared" ref="O46" si="63">+O28+O45+O35</f>
        <v>0</v>
      </c>
      <c r="P46" s="333">
        <f>+P28+P45+P35</f>
        <v>131600</v>
      </c>
      <c r="Q46" s="333">
        <f t="shared" ref="Q46" si="64">+Q28+Q45+Q35</f>
        <v>131600</v>
      </c>
    </row>
    <row r="48" spans="1:17" x14ac:dyDescent="0.2">
      <c r="N48" s="4" t="s">
        <v>256</v>
      </c>
    </row>
  </sheetData>
  <mergeCells count="34"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</mergeCells>
  <phoneticPr fontId="34" type="noConversion"/>
  <conditionalFormatting sqref="D15:N17 C14:N14 E18:N18 B9:I13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3:H23 D22:H22 J22 D25:Q25 I24:Q24 J23:O23 Q38 I42:J42 I40 D45 N43:Q43 G36:J36 L22:Q22 N39:Q39 N37:Q37 L42:Q42 N41:O41 N40:Q40 L45:M45 L36:Q36 D44 N44:Q44 I39 Q23 D27:Q27 D26:O26 Q26 I43 F44:H44 F45:J45 Q45 D28:O28 Q28 Q41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6"/>
  <sheetViews>
    <sheetView showGridLines="0" tabSelected="1" topLeftCell="A10" zoomScale="80" zoomScaleNormal="80" workbookViewId="0">
      <selection activeCell="A34" sqref="A34:A36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32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32" customWidth="1"/>
    <col min="19" max="19" width="32.7109375" style="45" customWidth="1"/>
    <col min="20" max="20" width="33" style="32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222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215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5"/>
      <c r="B4" s="2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5"/>
      <c r="S4" s="25"/>
      <c r="T4" s="26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5"/>
      <c r="B5" s="26"/>
      <c r="C5" s="758" t="s">
        <v>0</v>
      </c>
      <c r="D5" s="788"/>
      <c r="E5" s="119"/>
      <c r="F5" s="806" t="s">
        <v>124</v>
      </c>
      <c r="G5" s="807"/>
      <c r="R5" s="17"/>
      <c r="S5" s="25"/>
      <c r="T5" s="26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5"/>
      <c r="B6" s="26"/>
      <c r="C6" s="119"/>
      <c r="D6" s="119"/>
      <c r="E6" s="119"/>
      <c r="F6" s="122"/>
      <c r="G6" s="122"/>
      <c r="R6" s="17"/>
      <c r="S6" s="25"/>
      <c r="T6" s="26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5"/>
      <c r="B7" s="26"/>
      <c r="C7" s="119"/>
      <c r="D7" s="119"/>
      <c r="E7" s="119"/>
      <c r="F7" s="122"/>
      <c r="G7" s="122"/>
      <c r="R7" s="17"/>
      <c r="S7" s="25"/>
      <c r="T7" s="26"/>
      <c r="V7" s="59"/>
      <c r="W7" s="59"/>
      <c r="IL7" s="4"/>
      <c r="IM7" s="4"/>
      <c r="IN7" s="4"/>
      <c r="IO7" s="4"/>
      <c r="IP7" s="4"/>
      <c r="IQ7" s="4"/>
    </row>
    <row r="8" spans="1:256" s="17" customFormat="1" ht="15.75" x14ac:dyDescent="0.2">
      <c r="A8" s="797" t="s">
        <v>168</v>
      </c>
      <c r="B8" s="797"/>
      <c r="C8" s="797"/>
      <c r="D8" s="797"/>
      <c r="E8" s="120"/>
      <c r="F8" s="122"/>
      <c r="G8" s="122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98" t="s">
        <v>141</v>
      </c>
      <c r="B10" s="792" t="s">
        <v>5</v>
      </c>
      <c r="C10" s="794" t="s">
        <v>155</v>
      </c>
      <c r="D10" s="795"/>
      <c r="E10" s="795"/>
      <c r="F10" s="795"/>
      <c r="G10" s="796"/>
      <c r="H10" s="814" t="s">
        <v>108</v>
      </c>
      <c r="I10" s="815"/>
      <c r="J10" s="815"/>
      <c r="K10" s="815"/>
      <c r="L10" s="816"/>
      <c r="M10" s="811" t="s">
        <v>235</v>
      </c>
      <c r="N10" s="812"/>
      <c r="O10" s="812"/>
      <c r="P10" s="812"/>
      <c r="Q10" s="813"/>
      <c r="R10" s="20"/>
    </row>
    <row r="11" spans="1:256" ht="64.5" thickBot="1" x14ac:dyDescent="0.25">
      <c r="A11" s="799"/>
      <c r="B11" s="793"/>
      <c r="C11" s="441" t="s">
        <v>86</v>
      </c>
      <c r="D11" s="442" t="s">
        <v>152</v>
      </c>
      <c r="E11" s="442" t="s">
        <v>153</v>
      </c>
      <c r="F11" s="442" t="s">
        <v>87</v>
      </c>
      <c r="G11" s="443" t="s">
        <v>88</v>
      </c>
      <c r="H11" s="451" t="s">
        <v>86</v>
      </c>
      <c r="I11" s="452" t="s">
        <v>152</v>
      </c>
      <c r="J11" s="452" t="s">
        <v>153</v>
      </c>
      <c r="K11" s="453" t="s">
        <v>87</v>
      </c>
      <c r="L11" s="454" t="s">
        <v>88</v>
      </c>
      <c r="M11" s="441" t="s">
        <v>86</v>
      </c>
      <c r="N11" s="442" t="s">
        <v>152</v>
      </c>
      <c r="O11" s="442" t="s">
        <v>153</v>
      </c>
      <c r="P11" s="442" t="s">
        <v>87</v>
      </c>
      <c r="Q11" s="443" t="s">
        <v>88</v>
      </c>
      <c r="R11" s="20"/>
    </row>
    <row r="12" spans="1:256" ht="19.5" customHeight="1" x14ac:dyDescent="0.2">
      <c r="A12" s="828" t="s">
        <v>228</v>
      </c>
      <c r="B12" s="438" t="s">
        <v>128</v>
      </c>
      <c r="C12" s="334">
        <v>57900</v>
      </c>
      <c r="D12" s="318">
        <v>69500</v>
      </c>
      <c r="E12" s="318">
        <v>69500</v>
      </c>
      <c r="F12" s="318">
        <v>79100</v>
      </c>
      <c r="G12" s="335">
        <v>100700</v>
      </c>
      <c r="H12" s="455">
        <v>0.03</v>
      </c>
      <c r="I12" s="456">
        <f>+H12</f>
        <v>0.03</v>
      </c>
      <c r="J12" s="456">
        <f>+H12</f>
        <v>0.03</v>
      </c>
      <c r="K12" s="456">
        <f>+H12</f>
        <v>0.03</v>
      </c>
      <c r="L12" s="457">
        <f>+H12</f>
        <v>0.03</v>
      </c>
      <c r="M12" s="462">
        <f>CEILING(C12*(1+H12),100)</f>
        <v>59700</v>
      </c>
      <c r="N12" s="463">
        <f>+CEILING(C12*(1.2)*(1+I12),100)</f>
        <v>71600</v>
      </c>
      <c r="O12" s="463">
        <f>+CEILING(C12*(1.2)*(1+J12),100)</f>
        <v>71600</v>
      </c>
      <c r="P12" s="463">
        <f>+CEILING(F12*(1+K12),100)</f>
        <v>81500</v>
      </c>
      <c r="Q12" s="464">
        <f>+CEILING(G12*(1+L12),100)</f>
        <v>103800</v>
      </c>
      <c r="R12" s="87"/>
    </row>
    <row r="13" spans="1:256" ht="19.5" customHeight="1" thickBot="1" x14ac:dyDescent="0.25">
      <c r="A13" s="829"/>
      <c r="B13" s="439" t="s">
        <v>229</v>
      </c>
      <c r="C13" s="444">
        <v>73700</v>
      </c>
      <c r="D13" s="445"/>
      <c r="E13" s="445"/>
      <c r="F13" s="445"/>
      <c r="G13" s="446"/>
      <c r="H13" s="458">
        <v>0.03</v>
      </c>
      <c r="I13" s="459"/>
      <c r="J13" s="459"/>
      <c r="K13" s="459"/>
      <c r="L13" s="460"/>
      <c r="M13" s="465">
        <f>CEILING(C13*(1+H13),100)</f>
        <v>76000</v>
      </c>
      <c r="N13" s="459"/>
      <c r="O13" s="459"/>
      <c r="P13" s="459"/>
      <c r="Q13" s="460"/>
    </row>
    <row r="14" spans="1:256" ht="19.5" customHeight="1" x14ac:dyDescent="0.2">
      <c r="A14" s="828" t="s">
        <v>239</v>
      </c>
      <c r="B14" s="438" t="s">
        <v>128</v>
      </c>
      <c r="C14" s="447"/>
      <c r="D14" s="437"/>
      <c r="E14" s="437"/>
      <c r="F14" s="437"/>
      <c r="G14" s="448"/>
      <c r="H14" s="461"/>
      <c r="I14" s="437"/>
      <c r="J14" s="437"/>
      <c r="K14" s="437"/>
      <c r="L14" s="659"/>
      <c r="M14" s="727">
        <v>0</v>
      </c>
      <c r="N14" s="728">
        <f>+CEILING(M14*(1.2),100)</f>
        <v>0</v>
      </c>
      <c r="O14" s="728">
        <f>+CEILING(M14*(1.2),100)</f>
        <v>0</v>
      </c>
      <c r="P14" s="728">
        <f>+CEILING(M14*(1.25),100)</f>
        <v>0</v>
      </c>
      <c r="Q14" s="729">
        <f>+CEILING(M14*(1.5),100)</f>
        <v>0</v>
      </c>
    </row>
    <row r="15" spans="1:256" ht="19.5" customHeight="1" thickBot="1" x14ac:dyDescent="0.25">
      <c r="A15" s="832"/>
      <c r="B15" s="440" t="s">
        <v>240</v>
      </c>
      <c r="C15" s="449"/>
      <c r="D15" s="436"/>
      <c r="E15" s="436"/>
      <c r="F15" s="436"/>
      <c r="G15" s="450"/>
      <c r="H15" s="449"/>
      <c r="I15" s="436"/>
      <c r="J15" s="436"/>
      <c r="K15" s="436"/>
      <c r="L15" s="660"/>
      <c r="M15" s="730">
        <v>0</v>
      </c>
      <c r="N15" s="731">
        <f>+CEILING(M15*(1.2),100)</f>
        <v>0</v>
      </c>
      <c r="O15" s="731">
        <f>+CEILING(M15*(1.2),100)</f>
        <v>0</v>
      </c>
      <c r="P15" s="731">
        <f>+CEILING(M15*(1.25),100)</f>
        <v>0</v>
      </c>
      <c r="Q15" s="732">
        <f>+CEILING(M15*(1.5),100)</f>
        <v>0</v>
      </c>
    </row>
    <row r="16" spans="1:256" ht="12.75" customHeight="1" thickBot="1" x14ac:dyDescent="0.25">
      <c r="B16" s="45"/>
      <c r="R16" s="45"/>
    </row>
    <row r="17" spans="1:18" ht="15.75" customHeight="1" x14ac:dyDescent="0.2">
      <c r="A17" s="819" t="s">
        <v>142</v>
      </c>
      <c r="B17" s="820" t="s">
        <v>5</v>
      </c>
      <c r="C17" s="821" t="s">
        <v>155</v>
      </c>
      <c r="D17" s="822"/>
      <c r="E17" s="822"/>
      <c r="F17" s="822"/>
      <c r="G17" s="823"/>
      <c r="H17" s="824" t="s">
        <v>108</v>
      </c>
      <c r="I17" s="815"/>
      <c r="J17" s="815"/>
      <c r="K17" s="815"/>
      <c r="L17" s="815"/>
      <c r="M17" s="825" t="s">
        <v>235</v>
      </c>
      <c r="N17" s="826"/>
      <c r="O17" s="826"/>
      <c r="P17" s="826"/>
      <c r="Q17" s="827"/>
      <c r="R17" s="20"/>
    </row>
    <row r="18" spans="1:18" ht="64.5" thickBot="1" x14ac:dyDescent="0.25">
      <c r="A18" s="799"/>
      <c r="B18" s="818"/>
      <c r="C18" s="99" t="s">
        <v>86</v>
      </c>
      <c r="D18" s="100" t="s">
        <v>152</v>
      </c>
      <c r="E18" s="100" t="s">
        <v>153</v>
      </c>
      <c r="F18" s="100" t="s">
        <v>87</v>
      </c>
      <c r="G18" s="103" t="s">
        <v>88</v>
      </c>
      <c r="H18" s="104" t="s">
        <v>86</v>
      </c>
      <c r="I18" s="106" t="s">
        <v>152</v>
      </c>
      <c r="J18" s="106" t="s">
        <v>153</v>
      </c>
      <c r="K18" s="105" t="s">
        <v>87</v>
      </c>
      <c r="L18" s="107" t="s">
        <v>88</v>
      </c>
      <c r="M18" s="627" t="s">
        <v>86</v>
      </c>
      <c r="N18" s="650" t="s">
        <v>152</v>
      </c>
      <c r="O18" s="650" t="s">
        <v>153</v>
      </c>
      <c r="P18" s="620" t="s">
        <v>87</v>
      </c>
      <c r="Q18" s="628" t="s">
        <v>88</v>
      </c>
      <c r="R18" s="20"/>
    </row>
    <row r="19" spans="1:18" ht="19.5" customHeight="1" x14ac:dyDescent="0.2">
      <c r="A19" s="808" t="s">
        <v>230</v>
      </c>
      <c r="B19" s="185" t="s">
        <v>231</v>
      </c>
      <c r="C19" s="419">
        <v>267600</v>
      </c>
      <c r="D19" s="418">
        <v>321100</v>
      </c>
      <c r="E19" s="418">
        <v>321100</v>
      </c>
      <c r="F19" s="418">
        <v>292600</v>
      </c>
      <c r="G19" s="411">
        <v>341600</v>
      </c>
      <c r="H19" s="108">
        <v>0.03</v>
      </c>
      <c r="I19" s="102">
        <f>+H19</f>
        <v>0.03</v>
      </c>
      <c r="J19" s="102">
        <f>+H19</f>
        <v>0.03</v>
      </c>
      <c r="K19" s="102">
        <f>+H19</f>
        <v>0.03</v>
      </c>
      <c r="L19" s="183">
        <f>+H19</f>
        <v>0.03</v>
      </c>
      <c r="M19" s="319">
        <f>CEILING(C19*(1+H19),100)</f>
        <v>275700</v>
      </c>
      <c r="N19" s="651">
        <f>+CEILING(C19*(1.2)*(1+I19),100)</f>
        <v>330800</v>
      </c>
      <c r="O19" s="651">
        <f>+CEILING(C19*(1.2)*(1+J19),100)</f>
        <v>330800</v>
      </c>
      <c r="P19" s="651">
        <f>+CEILING(F19*(1+K19),100)</f>
        <v>301400</v>
      </c>
      <c r="Q19" s="652">
        <f>+CEILING(G19*(1+L19),100)</f>
        <v>351900</v>
      </c>
      <c r="R19" s="88"/>
    </row>
    <row r="20" spans="1:18" ht="19.5" customHeight="1" x14ac:dyDescent="0.2">
      <c r="A20" s="809"/>
      <c r="B20" s="186" t="s">
        <v>157</v>
      </c>
      <c r="C20" s="412">
        <v>219000</v>
      </c>
      <c r="D20" s="413">
        <v>0</v>
      </c>
      <c r="E20" s="413">
        <v>0</v>
      </c>
      <c r="F20" s="413">
        <v>0</v>
      </c>
      <c r="G20" s="414">
        <v>0</v>
      </c>
      <c r="H20" s="233">
        <v>0.03</v>
      </c>
      <c r="I20" s="617"/>
      <c r="J20" s="617"/>
      <c r="K20" s="617"/>
      <c r="L20" s="618"/>
      <c r="M20" s="653">
        <f t="shared" ref="M20:M21" si="0">CEILING(C20*(1+H20),100)</f>
        <v>225600</v>
      </c>
      <c r="N20" s="654"/>
      <c r="O20" s="654"/>
      <c r="P20" s="654"/>
      <c r="Q20" s="655"/>
      <c r="R20" s="88"/>
    </row>
    <row r="21" spans="1:18" ht="19.5" customHeight="1" thickBot="1" x14ac:dyDescent="0.25">
      <c r="A21" s="810"/>
      <c r="B21" s="187" t="s">
        <v>138</v>
      </c>
      <c r="C21" s="415">
        <v>160500</v>
      </c>
      <c r="D21" s="416">
        <v>0</v>
      </c>
      <c r="E21" s="416">
        <v>0</v>
      </c>
      <c r="F21" s="416">
        <v>0</v>
      </c>
      <c r="G21" s="417">
        <v>0</v>
      </c>
      <c r="H21" s="109">
        <v>0.03</v>
      </c>
      <c r="I21" s="234">
        <f t="shared" ref="I21" si="1">+H21</f>
        <v>0.03</v>
      </c>
      <c r="J21" s="234">
        <f t="shared" ref="J21" si="2">+H21</f>
        <v>0.03</v>
      </c>
      <c r="K21" s="234">
        <f t="shared" ref="K21" si="3">+H21</f>
        <v>0.03</v>
      </c>
      <c r="L21" s="184">
        <f t="shared" ref="L21" si="4">+H21</f>
        <v>0.03</v>
      </c>
      <c r="M21" s="658">
        <f t="shared" si="0"/>
        <v>165400</v>
      </c>
      <c r="N21" s="656"/>
      <c r="O21" s="656"/>
      <c r="P21" s="656"/>
      <c r="Q21" s="657"/>
      <c r="R21" s="88"/>
    </row>
    <row r="22" spans="1:18" x14ac:dyDescent="0.2">
      <c r="D22" s="188"/>
    </row>
    <row r="23" spans="1:18" ht="15.75" x14ac:dyDescent="0.2">
      <c r="A23" s="797" t="s">
        <v>169</v>
      </c>
      <c r="B23" s="797"/>
      <c r="C23" s="797"/>
      <c r="D23" s="797"/>
      <c r="E23" s="797"/>
      <c r="F23" s="797"/>
      <c r="G23" s="17"/>
      <c r="H23" s="17"/>
    </row>
    <row r="24" spans="1:18" ht="13.5" thickBot="1" x14ac:dyDescent="0.25"/>
    <row r="25" spans="1:18" ht="16.5" thickBot="1" x14ac:dyDescent="0.25">
      <c r="A25" s="802" t="s">
        <v>141</v>
      </c>
      <c r="B25" s="800" t="s">
        <v>5</v>
      </c>
      <c r="C25" s="789" t="s">
        <v>241</v>
      </c>
      <c r="D25" s="790"/>
      <c r="E25" s="790"/>
      <c r="F25" s="790"/>
      <c r="G25" s="790"/>
      <c r="H25" s="791"/>
    </row>
    <row r="26" spans="1:18" ht="64.5" thickBot="1" x14ac:dyDescent="0.25">
      <c r="A26" s="803"/>
      <c r="B26" s="801"/>
      <c r="C26" s="337" t="s">
        <v>86</v>
      </c>
      <c r="D26" s="110" t="s">
        <v>152</v>
      </c>
      <c r="E26" s="110" t="s">
        <v>153</v>
      </c>
      <c r="F26" s="110" t="s">
        <v>87</v>
      </c>
      <c r="G26" s="111" t="s">
        <v>88</v>
      </c>
      <c r="H26" s="338" t="s">
        <v>137</v>
      </c>
    </row>
    <row r="27" spans="1:18" ht="19.5" customHeight="1" x14ac:dyDescent="0.2">
      <c r="A27" s="804" t="str">
        <f>+A12</f>
        <v>Jardín Infantil Tortuguita Marina</v>
      </c>
      <c r="B27" s="336" t="str">
        <f>+B12</f>
        <v>Media jornada</v>
      </c>
      <c r="C27" s="339">
        <v>0</v>
      </c>
      <c r="D27" s="340">
        <v>0</v>
      </c>
      <c r="E27" s="340">
        <v>0</v>
      </c>
      <c r="F27" s="340">
        <v>0</v>
      </c>
      <c r="G27" s="340">
        <v>0</v>
      </c>
      <c r="H27" s="466">
        <f>SUM(C27:G27)</f>
        <v>0</v>
      </c>
    </row>
    <row r="28" spans="1:18" ht="19.5" customHeight="1" thickBot="1" x14ac:dyDescent="0.25">
      <c r="A28" s="805"/>
      <c r="B28" s="423" t="str">
        <f>+B13</f>
        <v xml:space="preserve">Doble Jornada </v>
      </c>
      <c r="C28" s="424">
        <v>0</v>
      </c>
      <c r="D28" s="425">
        <v>0</v>
      </c>
      <c r="E28" s="425">
        <v>0</v>
      </c>
      <c r="F28" s="425">
        <v>0</v>
      </c>
      <c r="G28" s="425">
        <v>0</v>
      </c>
      <c r="H28" s="467">
        <f t="shared" ref="H28:H35" si="5">SUM(C28:G28)</f>
        <v>0</v>
      </c>
    </row>
    <row r="29" spans="1:18" ht="19.5" customHeight="1" x14ac:dyDescent="0.2">
      <c r="A29" s="833" t="str">
        <f>+A14</f>
        <v>Jardín Infantil Burbujitas de Mar</v>
      </c>
      <c r="B29" s="426" t="str">
        <f>+B14</f>
        <v>Media jornada</v>
      </c>
      <c r="C29" s="340">
        <v>0</v>
      </c>
      <c r="D29" s="340">
        <v>0</v>
      </c>
      <c r="E29" s="340">
        <v>0</v>
      </c>
      <c r="F29" s="340">
        <v>0</v>
      </c>
      <c r="G29" s="340">
        <v>0</v>
      </c>
      <c r="H29" s="466">
        <f>SUM(C29:G29)</f>
        <v>0</v>
      </c>
    </row>
    <row r="30" spans="1:18" ht="19.5" customHeight="1" thickBot="1" x14ac:dyDescent="0.25">
      <c r="A30" s="834"/>
      <c r="B30" s="427" t="str">
        <f>+B15</f>
        <v>Jornada  Completa</v>
      </c>
      <c r="C30" s="428">
        <v>0</v>
      </c>
      <c r="D30" s="428">
        <v>0</v>
      </c>
      <c r="E30" s="428">
        <v>0</v>
      </c>
      <c r="F30" s="428">
        <v>0</v>
      </c>
      <c r="G30" s="428">
        <v>0</v>
      </c>
      <c r="H30" s="468">
        <f>SUM(C30:G30)</f>
        <v>0</v>
      </c>
    </row>
    <row r="31" spans="1:18" ht="13.5" thickBot="1" x14ac:dyDescent="0.25">
      <c r="B31" s="45"/>
    </row>
    <row r="32" spans="1:18" ht="16.5" thickBot="1" x14ac:dyDescent="0.25">
      <c r="A32" s="830" t="s">
        <v>142</v>
      </c>
      <c r="B32" s="817" t="s">
        <v>5</v>
      </c>
      <c r="C32" s="789" t="s">
        <v>241</v>
      </c>
      <c r="D32" s="790"/>
      <c r="E32" s="790"/>
      <c r="F32" s="790"/>
      <c r="G32" s="790"/>
      <c r="H32" s="791"/>
    </row>
    <row r="33" spans="1:8" ht="64.5" thickBot="1" x14ac:dyDescent="0.25">
      <c r="A33" s="831"/>
      <c r="B33" s="818"/>
      <c r="C33" s="337" t="s">
        <v>86</v>
      </c>
      <c r="D33" s="110" t="s">
        <v>152</v>
      </c>
      <c r="E33" s="110" t="s">
        <v>153</v>
      </c>
      <c r="F33" s="110" t="s">
        <v>87</v>
      </c>
      <c r="G33" s="111" t="s">
        <v>88</v>
      </c>
      <c r="H33" s="338" t="s">
        <v>137</v>
      </c>
    </row>
    <row r="34" spans="1:8" ht="19.5" customHeight="1" x14ac:dyDescent="0.2">
      <c r="A34" s="785" t="str">
        <f>+A19</f>
        <v>Sala Cuna Burbujitas de Mar</v>
      </c>
      <c r="B34" s="342" t="str">
        <f>+B19</f>
        <v>Jornada Completa Diurna</v>
      </c>
      <c r="C34" s="339">
        <v>0</v>
      </c>
      <c r="D34" s="340">
        <v>0</v>
      </c>
      <c r="E34" s="340">
        <v>0</v>
      </c>
      <c r="F34" s="340">
        <v>0</v>
      </c>
      <c r="G34" s="340">
        <v>0</v>
      </c>
      <c r="H34" s="466">
        <f t="shared" si="5"/>
        <v>0</v>
      </c>
    </row>
    <row r="35" spans="1:8" ht="19.5" customHeight="1" x14ac:dyDescent="0.2">
      <c r="A35" s="786"/>
      <c r="B35" s="343" t="str">
        <f>+B20</f>
        <v>Nocturna</v>
      </c>
      <c r="C35" s="345">
        <v>0</v>
      </c>
      <c r="D35" s="433"/>
      <c r="E35" s="433"/>
      <c r="F35" s="433"/>
      <c r="G35" s="433"/>
      <c r="H35" s="469">
        <f t="shared" si="5"/>
        <v>0</v>
      </c>
    </row>
    <row r="36" spans="1:8" ht="19.5" customHeight="1" thickBot="1" x14ac:dyDescent="0.25">
      <c r="A36" s="787"/>
      <c r="B36" s="344" t="str">
        <f>+B21</f>
        <v>Media Jornada</v>
      </c>
      <c r="C36" s="341">
        <v>0</v>
      </c>
      <c r="D36" s="182">
        <v>0</v>
      </c>
      <c r="E36" s="182">
        <v>0</v>
      </c>
      <c r="F36" s="182">
        <v>0</v>
      </c>
      <c r="G36" s="182">
        <v>0</v>
      </c>
      <c r="H36" s="470">
        <f t="shared" ref="H36" si="6">SUM(C36:G36)</f>
        <v>0</v>
      </c>
    </row>
  </sheetData>
  <mergeCells count="26"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272"/>
  <sheetViews>
    <sheetView showGridLines="0" zoomScale="70" zoomScaleNormal="70" workbookViewId="0">
      <selection activeCell="D77" sqref="D77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7" customWidth="1"/>
    <col min="7" max="7" width="14.28515625" style="6" customWidth="1"/>
    <col min="8" max="8" width="23" style="6" customWidth="1"/>
    <col min="9" max="9" width="9.5703125" style="4" customWidth="1"/>
    <col min="10" max="10" width="11.5703125" style="4" bestFit="1" customWidth="1"/>
    <col min="11" max="11" width="11.42578125" style="4"/>
    <col min="12" max="12" width="46.7109375" style="4" customWidth="1"/>
    <col min="13" max="13" width="10.85546875" style="4" bestFit="1" customWidth="1"/>
    <col min="14" max="14" width="12.28515625" style="4" customWidth="1"/>
    <col min="15" max="16384" width="11.42578125" style="4"/>
  </cols>
  <sheetData>
    <row r="1" spans="1:10" x14ac:dyDescent="0.2">
      <c r="C1" s="44"/>
      <c r="D1" s="44" t="s">
        <v>223</v>
      </c>
      <c r="E1" s="44"/>
      <c r="F1" s="44"/>
      <c r="G1" s="44"/>
      <c r="H1" s="44"/>
    </row>
    <row r="2" spans="1:10" x14ac:dyDescent="0.2">
      <c r="C2" s="44"/>
      <c r="D2" s="44" t="s">
        <v>234</v>
      </c>
      <c r="E2" s="44"/>
      <c r="F2" s="44"/>
      <c r="G2" s="44"/>
      <c r="H2" s="44"/>
      <c r="I2" s="44"/>
    </row>
    <row r="3" spans="1:10" x14ac:dyDescent="0.2">
      <c r="C3" s="44"/>
      <c r="E3" s="44"/>
      <c r="F3" s="44"/>
      <c r="G3" s="44"/>
      <c r="H3" s="44"/>
      <c r="I3" s="44"/>
    </row>
    <row r="4" spans="1:10" ht="19.5" customHeight="1" x14ac:dyDescent="0.2">
      <c r="C4" s="277" t="s">
        <v>0</v>
      </c>
      <c r="D4" s="857" t="s">
        <v>170</v>
      </c>
      <c r="E4" s="858"/>
      <c r="F4" s="44"/>
      <c r="G4" s="44"/>
      <c r="H4" s="44"/>
      <c r="I4" s="44"/>
    </row>
    <row r="5" spans="1:10" x14ac:dyDescent="0.2">
      <c r="B5" s="44"/>
      <c r="C5" s="278"/>
      <c r="D5" s="44"/>
      <c r="E5" s="44"/>
      <c r="F5" s="44"/>
      <c r="G5" s="44"/>
      <c r="H5" s="44"/>
      <c r="I5" s="44"/>
    </row>
    <row r="6" spans="1:10" x14ac:dyDescent="0.2">
      <c r="B6" s="44"/>
      <c r="C6" s="278"/>
      <c r="D6" s="44"/>
      <c r="E6" s="44"/>
      <c r="F6" s="44"/>
      <c r="G6" s="44"/>
      <c r="H6" s="44"/>
      <c r="I6" s="44"/>
    </row>
    <row r="7" spans="1:10" x14ac:dyDescent="0.2">
      <c r="C7" s="6"/>
      <c r="I7" s="44"/>
    </row>
    <row r="8" spans="1:10" ht="15.75" x14ac:dyDescent="0.2">
      <c r="A8" s="797" t="s">
        <v>171</v>
      </c>
      <c r="B8" s="797"/>
      <c r="C8" s="797"/>
      <c r="D8" s="278"/>
      <c r="G8" s="4"/>
      <c r="I8" s="1"/>
    </row>
    <row r="9" spans="1:10" ht="13.5" thickBot="1" x14ac:dyDescent="0.25">
      <c r="I9" s="44"/>
    </row>
    <row r="10" spans="1:10" ht="12.75" customHeight="1" x14ac:dyDescent="0.2">
      <c r="A10" s="866" t="s">
        <v>114</v>
      </c>
      <c r="B10" s="864" t="s">
        <v>75</v>
      </c>
      <c r="C10" s="854" t="s">
        <v>76</v>
      </c>
      <c r="D10" s="869" t="s">
        <v>77</v>
      </c>
      <c r="E10" s="868" t="s">
        <v>78</v>
      </c>
      <c r="F10" s="868"/>
      <c r="G10" s="868"/>
      <c r="H10" s="875" t="s">
        <v>251</v>
      </c>
      <c r="I10" s="856"/>
      <c r="J10" s="856"/>
    </row>
    <row r="11" spans="1:10" ht="26.25" thickBot="1" x14ac:dyDescent="0.25">
      <c r="A11" s="867"/>
      <c r="B11" s="865"/>
      <c r="C11" s="855"/>
      <c r="D11" s="870"/>
      <c r="E11" s="556" t="s">
        <v>67</v>
      </c>
      <c r="F11" s="557" t="s">
        <v>68</v>
      </c>
      <c r="G11" s="558" t="s">
        <v>6</v>
      </c>
      <c r="H11" s="876"/>
      <c r="I11" s="856"/>
      <c r="J11" s="856"/>
    </row>
    <row r="12" spans="1:10" ht="12.75" customHeight="1" x14ac:dyDescent="0.2">
      <c r="A12" s="840" t="str">
        <f>'B) Reajuste Tarifas y Ocupación'!A12:A13</f>
        <v>Jardín Infantil Tortuguita Marina</v>
      </c>
      <c r="B12" s="490"/>
      <c r="C12" s="491" t="s">
        <v>11</v>
      </c>
      <c r="D12" s="492">
        <f>SUM(D13,D18)</f>
        <v>1271604.01</v>
      </c>
      <c r="E12" s="517"/>
      <c r="F12" s="517"/>
      <c r="G12" s="494">
        <f>SUM(G13,G18)</f>
        <v>0</v>
      </c>
      <c r="H12" s="495">
        <f>SUM(H13,H18)</f>
        <v>1271604.01</v>
      </c>
      <c r="I12" s="474"/>
      <c r="J12" s="474"/>
    </row>
    <row r="13" spans="1:10" ht="12.75" customHeight="1" x14ac:dyDescent="0.2">
      <c r="A13" s="841"/>
      <c r="B13" s="375"/>
      <c r="C13" s="518" t="s">
        <v>12</v>
      </c>
      <c r="D13" s="519">
        <f>SUM(D14:D17)</f>
        <v>1271604.01</v>
      </c>
      <c r="E13" s="520"/>
      <c r="F13" s="520"/>
      <c r="G13" s="521">
        <f>SUM(G14:G17)</f>
        <v>0</v>
      </c>
      <c r="H13" s="497">
        <f>SUM(H14:H17)</f>
        <v>1271604.01</v>
      </c>
      <c r="I13" s="474"/>
      <c r="J13" s="474"/>
    </row>
    <row r="14" spans="1:10" ht="12.75" customHeight="1" x14ac:dyDescent="0.2">
      <c r="A14" s="841"/>
      <c r="B14" s="376">
        <v>53103040100000</v>
      </c>
      <c r="C14" s="522" t="s">
        <v>95</v>
      </c>
      <c r="D14" s="523">
        <f>+'F) Remuneraciones'!L11</f>
        <v>1271604.01</v>
      </c>
      <c r="E14" s="524">
        <v>0</v>
      </c>
      <c r="F14" s="525">
        <v>0</v>
      </c>
      <c r="G14" s="526">
        <f>E14*F14</f>
        <v>0</v>
      </c>
      <c r="H14" s="527">
        <f>D14+G14</f>
        <v>1271604.01</v>
      </c>
      <c r="I14" s="474"/>
      <c r="J14" s="474"/>
    </row>
    <row r="15" spans="1:10" ht="12.75" customHeight="1" x14ac:dyDescent="0.2">
      <c r="A15" s="841"/>
      <c r="B15" s="376">
        <v>53103050000000</v>
      </c>
      <c r="C15" s="522" t="s">
        <v>190</v>
      </c>
      <c r="D15" s="528">
        <v>0</v>
      </c>
      <c r="E15" s="529">
        <v>0</v>
      </c>
      <c r="F15" s="530">
        <v>0</v>
      </c>
      <c r="G15" s="526">
        <f>E15*F15</f>
        <v>0</v>
      </c>
      <c r="H15" s="527">
        <f>D15+G15</f>
        <v>0</v>
      </c>
      <c r="I15" s="474"/>
      <c r="J15" s="474"/>
    </row>
    <row r="16" spans="1:10" ht="12.75" customHeight="1" x14ac:dyDescent="0.2">
      <c r="A16" s="841"/>
      <c r="B16" s="377">
        <v>53103040400000</v>
      </c>
      <c r="C16" s="378" t="s">
        <v>191</v>
      </c>
      <c r="D16" s="528">
        <v>0</v>
      </c>
      <c r="E16" s="529">
        <v>0</v>
      </c>
      <c r="F16" s="530">
        <v>0</v>
      </c>
      <c r="G16" s="526">
        <f>E16*F16</f>
        <v>0</v>
      </c>
      <c r="H16" s="527">
        <f>D16+G16</f>
        <v>0</v>
      </c>
      <c r="I16" s="474"/>
      <c r="J16" s="474"/>
    </row>
    <row r="17" spans="1:10" ht="12.75" customHeight="1" x14ac:dyDescent="0.2">
      <c r="A17" s="841"/>
      <c r="B17" s="376">
        <v>53103080010000</v>
      </c>
      <c r="C17" s="522" t="s">
        <v>192</v>
      </c>
      <c r="D17" s="528">
        <v>0</v>
      </c>
      <c r="E17" s="529">
        <v>0</v>
      </c>
      <c r="F17" s="530">
        <v>0</v>
      </c>
      <c r="G17" s="526">
        <f>E17*F17</f>
        <v>0</v>
      </c>
      <c r="H17" s="527">
        <f>D17+G17</f>
        <v>0</v>
      </c>
      <c r="I17" s="474"/>
      <c r="J17" s="474"/>
    </row>
    <row r="18" spans="1:10" ht="12.75" customHeight="1" x14ac:dyDescent="0.2">
      <c r="A18" s="841"/>
      <c r="B18" s="375"/>
      <c r="C18" s="518" t="s">
        <v>16</v>
      </c>
      <c r="D18" s="531">
        <f>SUM(D19:D38)</f>
        <v>0</v>
      </c>
      <c r="E18" s="532"/>
      <c r="F18" s="532">
        <v>0</v>
      </c>
      <c r="G18" s="519">
        <f>SUM(G19:G38)</f>
        <v>0</v>
      </c>
      <c r="H18" s="497">
        <f>SUM(H19:H38)</f>
        <v>0</v>
      </c>
      <c r="I18" s="474"/>
      <c r="J18" s="474"/>
    </row>
    <row r="19" spans="1:10" ht="12.75" customHeight="1" x14ac:dyDescent="0.2">
      <c r="A19" s="841"/>
      <c r="B19" s="376">
        <v>53201010100000</v>
      </c>
      <c r="C19" s="533" t="s">
        <v>193</v>
      </c>
      <c r="D19" s="534">
        <v>0</v>
      </c>
      <c r="E19" s="529">
        <v>0</v>
      </c>
      <c r="F19" s="530">
        <v>0</v>
      </c>
      <c r="G19" s="526">
        <f t="shared" ref="G19:G38" si="0">E19*F19</f>
        <v>0</v>
      </c>
      <c r="H19" s="527">
        <f t="shared" ref="H19:H38" si="1">D19+G19</f>
        <v>0</v>
      </c>
      <c r="I19" s="474"/>
      <c r="J19" s="474"/>
    </row>
    <row r="20" spans="1:10" ht="12.75" customHeight="1" x14ac:dyDescent="0.2">
      <c r="A20" s="841"/>
      <c r="B20" s="376">
        <v>53201010100000</v>
      </c>
      <c r="C20" s="533" t="s">
        <v>194</v>
      </c>
      <c r="D20" s="534">
        <v>0</v>
      </c>
      <c r="E20" s="529">
        <v>0</v>
      </c>
      <c r="F20" s="530">
        <v>0</v>
      </c>
      <c r="G20" s="526">
        <f t="shared" si="0"/>
        <v>0</v>
      </c>
      <c r="H20" s="527">
        <f t="shared" si="1"/>
        <v>0</v>
      </c>
      <c r="I20" s="474"/>
      <c r="J20" s="474"/>
    </row>
    <row r="21" spans="1:10" ht="12.75" customHeight="1" x14ac:dyDescent="0.2">
      <c r="A21" s="841"/>
      <c r="B21" s="376">
        <v>53201010100000</v>
      </c>
      <c r="C21" s="533" t="s">
        <v>195</v>
      </c>
      <c r="D21" s="534">
        <v>0</v>
      </c>
      <c r="E21" s="529">
        <v>0</v>
      </c>
      <c r="F21" s="535">
        <v>0</v>
      </c>
      <c r="G21" s="526">
        <f t="shared" si="0"/>
        <v>0</v>
      </c>
      <c r="H21" s="527">
        <f t="shared" si="1"/>
        <v>0</v>
      </c>
      <c r="I21" s="474"/>
      <c r="J21" s="474"/>
    </row>
    <row r="22" spans="1:10" ht="12.75" customHeight="1" x14ac:dyDescent="0.2">
      <c r="A22" s="841"/>
      <c r="B22" s="376">
        <v>53202010100000</v>
      </c>
      <c r="C22" s="522" t="s">
        <v>196</v>
      </c>
      <c r="D22" s="536">
        <v>0</v>
      </c>
      <c r="E22" s="536">
        <v>0</v>
      </c>
      <c r="F22" s="537">
        <v>0</v>
      </c>
      <c r="G22" s="526">
        <f t="shared" si="0"/>
        <v>0</v>
      </c>
      <c r="H22" s="527">
        <f t="shared" si="1"/>
        <v>0</v>
      </c>
      <c r="I22" s="474"/>
      <c r="J22" s="474"/>
    </row>
    <row r="23" spans="1:10" ht="12.75" customHeight="1" x14ac:dyDescent="0.2">
      <c r="A23" s="841"/>
      <c r="B23" s="376">
        <v>53203010100000</v>
      </c>
      <c r="C23" s="522" t="s">
        <v>19</v>
      </c>
      <c r="D23" s="538">
        <v>0</v>
      </c>
      <c r="E23" s="538">
        <v>0</v>
      </c>
      <c r="F23" s="539">
        <v>0</v>
      </c>
      <c r="G23" s="526">
        <f t="shared" si="0"/>
        <v>0</v>
      </c>
      <c r="H23" s="527">
        <f t="shared" si="1"/>
        <v>0</v>
      </c>
      <c r="I23" s="474"/>
      <c r="J23" s="474"/>
    </row>
    <row r="24" spans="1:10" ht="12.75" customHeight="1" x14ac:dyDescent="0.2">
      <c r="A24" s="841"/>
      <c r="B24" s="376">
        <v>53203030000000</v>
      </c>
      <c r="C24" s="522" t="s">
        <v>197</v>
      </c>
      <c r="D24" s="538">
        <v>0</v>
      </c>
      <c r="E24" s="538">
        <v>0</v>
      </c>
      <c r="F24" s="539">
        <v>0</v>
      </c>
      <c r="G24" s="526">
        <f t="shared" si="0"/>
        <v>0</v>
      </c>
      <c r="H24" s="527">
        <f t="shared" si="1"/>
        <v>0</v>
      </c>
      <c r="I24" s="474"/>
      <c r="J24" s="474"/>
    </row>
    <row r="25" spans="1:10" ht="12.75" customHeight="1" x14ac:dyDescent="0.2">
      <c r="A25" s="841"/>
      <c r="B25" s="376">
        <v>53204030000000</v>
      </c>
      <c r="C25" s="522" t="s">
        <v>247</v>
      </c>
      <c r="D25" s="538">
        <v>0</v>
      </c>
      <c r="E25" s="538">
        <v>0</v>
      </c>
      <c r="F25" s="539">
        <v>0</v>
      </c>
      <c r="G25" s="526">
        <f t="shared" si="0"/>
        <v>0</v>
      </c>
      <c r="H25" s="527">
        <f>D25+G25</f>
        <v>0</v>
      </c>
      <c r="I25" s="474"/>
      <c r="J25" s="474"/>
    </row>
    <row r="26" spans="1:10" ht="12.75" customHeight="1" x14ac:dyDescent="0.2">
      <c r="A26" s="841"/>
      <c r="B26" s="376">
        <v>53204100100001</v>
      </c>
      <c r="C26" s="522" t="s">
        <v>22</v>
      </c>
      <c r="D26" s="538">
        <v>0</v>
      </c>
      <c r="E26" s="538">
        <v>0</v>
      </c>
      <c r="F26" s="539">
        <v>0</v>
      </c>
      <c r="G26" s="526">
        <f t="shared" si="0"/>
        <v>0</v>
      </c>
      <c r="H26" s="527">
        <f t="shared" si="1"/>
        <v>0</v>
      </c>
      <c r="I26" s="474"/>
      <c r="J26" s="474"/>
    </row>
    <row r="27" spans="1:10" ht="12.75" customHeight="1" x14ac:dyDescent="0.2">
      <c r="A27" s="841"/>
      <c r="B27" s="376">
        <v>53204130100000</v>
      </c>
      <c r="C27" s="522" t="s">
        <v>199</v>
      </c>
      <c r="D27" s="538">
        <v>0</v>
      </c>
      <c r="E27" s="538">
        <v>0</v>
      </c>
      <c r="F27" s="539">
        <v>0</v>
      </c>
      <c r="G27" s="526">
        <f t="shared" si="0"/>
        <v>0</v>
      </c>
      <c r="H27" s="527">
        <f t="shared" si="1"/>
        <v>0</v>
      </c>
      <c r="I27" s="474"/>
      <c r="J27" s="474"/>
    </row>
    <row r="28" spans="1:10" ht="12.75" customHeight="1" x14ac:dyDescent="0.2">
      <c r="A28" s="841"/>
      <c r="B28" s="376">
        <v>53205010100000</v>
      </c>
      <c r="C28" s="522" t="s">
        <v>24</v>
      </c>
      <c r="D28" s="538">
        <v>0</v>
      </c>
      <c r="E28" s="538">
        <v>0</v>
      </c>
      <c r="F28" s="539">
        <v>0</v>
      </c>
      <c r="G28" s="526">
        <f t="shared" si="0"/>
        <v>0</v>
      </c>
      <c r="H28" s="527">
        <f t="shared" si="1"/>
        <v>0</v>
      </c>
      <c r="I28" s="474"/>
      <c r="J28" s="474"/>
    </row>
    <row r="29" spans="1:10" ht="12.75" customHeight="1" x14ac:dyDescent="0.2">
      <c r="A29" s="841"/>
      <c r="B29" s="376">
        <v>53205020100000</v>
      </c>
      <c r="C29" s="522" t="s">
        <v>25</v>
      </c>
      <c r="D29" s="538">
        <v>0</v>
      </c>
      <c r="E29" s="538">
        <v>0</v>
      </c>
      <c r="F29" s="539">
        <v>0</v>
      </c>
      <c r="G29" s="526">
        <f t="shared" si="0"/>
        <v>0</v>
      </c>
      <c r="H29" s="527">
        <f t="shared" si="1"/>
        <v>0</v>
      </c>
      <c r="I29" s="474"/>
      <c r="J29" s="474"/>
    </row>
    <row r="30" spans="1:10" ht="12.75" customHeight="1" x14ac:dyDescent="0.2">
      <c r="A30" s="841"/>
      <c r="B30" s="376">
        <v>53205030100000</v>
      </c>
      <c r="C30" s="522" t="s">
        <v>26</v>
      </c>
      <c r="D30" s="538">
        <v>0</v>
      </c>
      <c r="E30" s="538">
        <v>0</v>
      </c>
      <c r="F30" s="539">
        <v>0</v>
      </c>
      <c r="G30" s="526">
        <f t="shared" si="0"/>
        <v>0</v>
      </c>
      <c r="H30" s="527">
        <f t="shared" si="1"/>
        <v>0</v>
      </c>
      <c r="I30" s="474"/>
      <c r="J30" s="474"/>
    </row>
    <row r="31" spans="1:10" ht="12.75" customHeight="1" x14ac:dyDescent="0.2">
      <c r="A31" s="841"/>
      <c r="B31" s="376">
        <v>53205050100000</v>
      </c>
      <c r="C31" s="522" t="s">
        <v>27</v>
      </c>
      <c r="D31" s="538">
        <v>0</v>
      </c>
      <c r="E31" s="538">
        <v>0</v>
      </c>
      <c r="F31" s="539">
        <v>0</v>
      </c>
      <c r="G31" s="526">
        <f t="shared" si="0"/>
        <v>0</v>
      </c>
      <c r="H31" s="527">
        <f t="shared" si="1"/>
        <v>0</v>
      </c>
      <c r="I31" s="474"/>
      <c r="J31" s="474"/>
    </row>
    <row r="32" spans="1:10" ht="12.75" customHeight="1" x14ac:dyDescent="0.2">
      <c r="A32" s="841"/>
      <c r="B32" s="376">
        <v>53205070100000</v>
      </c>
      <c r="C32" s="522" t="s">
        <v>29</v>
      </c>
      <c r="D32" s="538">
        <v>0</v>
      </c>
      <c r="E32" s="538">
        <v>0</v>
      </c>
      <c r="F32" s="539">
        <v>0</v>
      </c>
      <c r="G32" s="526">
        <f t="shared" si="0"/>
        <v>0</v>
      </c>
      <c r="H32" s="527">
        <f t="shared" si="1"/>
        <v>0</v>
      </c>
      <c r="I32" s="474"/>
      <c r="J32" s="474"/>
    </row>
    <row r="33" spans="1:10" ht="12.75" customHeight="1" x14ac:dyDescent="0.2">
      <c r="A33" s="841"/>
      <c r="B33" s="376">
        <v>53208010100000</v>
      </c>
      <c r="C33" s="522" t="s">
        <v>30</v>
      </c>
      <c r="D33" s="538">
        <v>0</v>
      </c>
      <c r="E33" s="538">
        <v>0</v>
      </c>
      <c r="F33" s="539">
        <v>0</v>
      </c>
      <c r="G33" s="526">
        <f t="shared" si="0"/>
        <v>0</v>
      </c>
      <c r="H33" s="527">
        <f t="shared" si="1"/>
        <v>0</v>
      </c>
      <c r="I33" s="474"/>
      <c r="J33" s="474"/>
    </row>
    <row r="34" spans="1:10" ht="12.75" customHeight="1" x14ac:dyDescent="0.2">
      <c r="A34" s="841"/>
      <c r="B34" s="376">
        <v>53208070100001</v>
      </c>
      <c r="C34" s="522" t="s">
        <v>31</v>
      </c>
      <c r="D34" s="540">
        <v>0</v>
      </c>
      <c r="E34" s="540">
        <v>0</v>
      </c>
      <c r="F34" s="537">
        <v>0</v>
      </c>
      <c r="G34" s="526">
        <f t="shared" si="0"/>
        <v>0</v>
      </c>
      <c r="H34" s="527">
        <f t="shared" si="1"/>
        <v>0</v>
      </c>
      <c r="I34" s="474"/>
      <c r="J34" s="474"/>
    </row>
    <row r="35" spans="1:10" ht="12.75" customHeight="1" x14ac:dyDescent="0.2">
      <c r="A35" s="841"/>
      <c r="B35" s="376">
        <v>53208100100001</v>
      </c>
      <c r="C35" s="522" t="s">
        <v>200</v>
      </c>
      <c r="D35" s="538">
        <v>0</v>
      </c>
      <c r="E35" s="538">
        <v>0</v>
      </c>
      <c r="F35" s="539">
        <v>0</v>
      </c>
      <c r="G35" s="526">
        <f t="shared" si="0"/>
        <v>0</v>
      </c>
      <c r="H35" s="527">
        <f t="shared" si="1"/>
        <v>0</v>
      </c>
      <c r="I35" s="474"/>
      <c r="J35" s="474"/>
    </row>
    <row r="36" spans="1:10" ht="12.75" customHeight="1" x14ac:dyDescent="0.2">
      <c r="A36" s="841"/>
      <c r="B36" s="376">
        <v>53211030000000</v>
      </c>
      <c r="C36" s="522" t="s">
        <v>32</v>
      </c>
      <c r="D36" s="538">
        <v>0</v>
      </c>
      <c r="E36" s="538">
        <v>0</v>
      </c>
      <c r="F36" s="539">
        <v>0</v>
      </c>
      <c r="G36" s="526">
        <f t="shared" si="0"/>
        <v>0</v>
      </c>
      <c r="H36" s="527">
        <f t="shared" si="1"/>
        <v>0</v>
      </c>
      <c r="I36" s="474"/>
      <c r="J36" s="474"/>
    </row>
    <row r="37" spans="1:10" ht="12.75" customHeight="1" x14ac:dyDescent="0.2">
      <c r="A37" s="841"/>
      <c r="B37" s="376">
        <v>53212020100000</v>
      </c>
      <c r="C37" s="522" t="s">
        <v>201</v>
      </c>
      <c r="D37" s="538">
        <v>0</v>
      </c>
      <c r="E37" s="538">
        <v>0</v>
      </c>
      <c r="F37" s="539">
        <v>0</v>
      </c>
      <c r="G37" s="526">
        <f t="shared" si="0"/>
        <v>0</v>
      </c>
      <c r="H37" s="527">
        <f t="shared" si="1"/>
        <v>0</v>
      </c>
      <c r="I37" s="474"/>
      <c r="J37" s="474"/>
    </row>
    <row r="38" spans="1:10" ht="12.75" customHeight="1" x14ac:dyDescent="0.2">
      <c r="A38" s="841"/>
      <c r="B38" s="376">
        <v>53214020000000</v>
      </c>
      <c r="C38" s="522" t="s">
        <v>202</v>
      </c>
      <c r="D38" s="540">
        <v>0</v>
      </c>
      <c r="E38" s="540">
        <v>0</v>
      </c>
      <c r="F38" s="537">
        <v>0</v>
      </c>
      <c r="G38" s="526">
        <f t="shared" si="0"/>
        <v>0</v>
      </c>
      <c r="H38" s="527">
        <f t="shared" si="1"/>
        <v>0</v>
      </c>
      <c r="I38" s="474"/>
      <c r="J38" s="474"/>
    </row>
    <row r="39" spans="1:10" ht="12.75" customHeight="1" x14ac:dyDescent="0.2">
      <c r="A39" s="841"/>
      <c r="B39" s="541"/>
      <c r="C39" s="542" t="s">
        <v>34</v>
      </c>
      <c r="D39" s="543">
        <f>+D40+D45+D47+D56+D65+D73</f>
        <v>0</v>
      </c>
      <c r="E39" s="544"/>
      <c r="F39" s="544"/>
      <c r="G39" s="543">
        <f>+G40+G45+G47+G56+G65+G73</f>
        <v>0</v>
      </c>
      <c r="H39" s="545">
        <f>+H40+H45+H47+H56+H65+H73</f>
        <v>0</v>
      </c>
      <c r="I39" s="474"/>
      <c r="J39" s="474"/>
    </row>
    <row r="40" spans="1:10" ht="12.75" customHeight="1" x14ac:dyDescent="0.2">
      <c r="A40" s="841"/>
      <c r="B40" s="375"/>
      <c r="C40" s="518" t="s">
        <v>35</v>
      </c>
      <c r="D40" s="531">
        <f>SUM(D41:D44)</f>
        <v>0</v>
      </c>
      <c r="E40" s="546"/>
      <c r="F40" s="546"/>
      <c r="G40" s="547">
        <f>SUM(G41:G44)</f>
        <v>0</v>
      </c>
      <c r="H40" s="548">
        <f>SUM(H41:H44)</f>
        <v>0</v>
      </c>
      <c r="I40" s="474"/>
      <c r="J40" s="474"/>
    </row>
    <row r="41" spans="1:10" ht="12.75" customHeight="1" x14ac:dyDescent="0.2">
      <c r="A41" s="841"/>
      <c r="B41" s="376">
        <v>53202020100000</v>
      </c>
      <c r="C41" s="522" t="s">
        <v>203</v>
      </c>
      <c r="D41" s="528">
        <v>0</v>
      </c>
      <c r="E41" s="529">
        <v>0</v>
      </c>
      <c r="F41" s="535">
        <v>0</v>
      </c>
      <c r="G41" s="526">
        <f>E41*F41</f>
        <v>0</v>
      </c>
      <c r="H41" s="527">
        <f t="shared" ref="H41:H74" si="2">D41+G41</f>
        <v>0</v>
      </c>
      <c r="I41" s="474"/>
      <c r="J41" s="474"/>
    </row>
    <row r="42" spans="1:10" ht="12.75" customHeight="1" x14ac:dyDescent="0.2">
      <c r="A42" s="841"/>
      <c r="B42" s="376">
        <v>53202030000000</v>
      </c>
      <c r="C42" s="522" t="s">
        <v>204</v>
      </c>
      <c r="D42" s="528">
        <v>0</v>
      </c>
      <c r="E42" s="529">
        <v>0</v>
      </c>
      <c r="F42" s="535">
        <v>0</v>
      </c>
      <c r="G42" s="526">
        <f t="shared" ref="G42:G74" si="3">E42*F42</f>
        <v>0</v>
      </c>
      <c r="H42" s="527">
        <f t="shared" si="2"/>
        <v>0</v>
      </c>
      <c r="I42" s="474"/>
      <c r="J42" s="474"/>
    </row>
    <row r="43" spans="1:10" ht="12.75" customHeight="1" x14ac:dyDescent="0.2">
      <c r="A43" s="841"/>
      <c r="B43" s="376">
        <v>53211020000000</v>
      </c>
      <c r="C43" s="522" t="s">
        <v>41</v>
      </c>
      <c r="D43" s="538">
        <v>0</v>
      </c>
      <c r="E43" s="538">
        <v>0</v>
      </c>
      <c r="F43" s="539">
        <v>0</v>
      </c>
      <c r="G43" s="526">
        <f t="shared" si="3"/>
        <v>0</v>
      </c>
      <c r="H43" s="527">
        <f t="shared" si="2"/>
        <v>0</v>
      </c>
      <c r="I43" s="474"/>
      <c r="J43" s="474"/>
    </row>
    <row r="44" spans="1:10" ht="12.75" customHeight="1" x14ac:dyDescent="0.2">
      <c r="A44" s="841"/>
      <c r="B44" s="376">
        <v>53101040600000</v>
      </c>
      <c r="C44" s="522" t="s">
        <v>205</v>
      </c>
      <c r="D44" s="538">
        <v>0</v>
      </c>
      <c r="E44" s="538">
        <v>0</v>
      </c>
      <c r="F44" s="539">
        <v>0</v>
      </c>
      <c r="G44" s="526">
        <f t="shared" si="3"/>
        <v>0</v>
      </c>
      <c r="H44" s="527">
        <f t="shared" si="2"/>
        <v>0</v>
      </c>
      <c r="I44" s="474"/>
      <c r="J44" s="474"/>
    </row>
    <row r="45" spans="1:10" ht="12.75" customHeight="1" x14ac:dyDescent="0.2">
      <c r="A45" s="841"/>
      <c r="B45" s="375"/>
      <c r="C45" s="518" t="s">
        <v>42</v>
      </c>
      <c r="D45" s="531">
        <f>SUM(D46)</f>
        <v>0</v>
      </c>
      <c r="E45" s="546"/>
      <c r="F45" s="549"/>
      <c r="G45" s="547">
        <f>SUM(G46:G46)</f>
        <v>0</v>
      </c>
      <c r="H45" s="548">
        <f>SUM(H46:H46)</f>
        <v>0</v>
      </c>
      <c r="I45" s="474"/>
      <c r="J45" s="474"/>
    </row>
    <row r="46" spans="1:10" ht="12.75" customHeight="1" x14ac:dyDescent="0.2">
      <c r="A46" s="841"/>
      <c r="B46" s="379">
        <v>53205990000000</v>
      </c>
      <c r="C46" s="522" t="s">
        <v>44</v>
      </c>
      <c r="D46" s="538">
        <v>0</v>
      </c>
      <c r="E46" s="538">
        <v>0</v>
      </c>
      <c r="F46" s="539">
        <v>0</v>
      </c>
      <c r="G46" s="526">
        <f t="shared" si="3"/>
        <v>0</v>
      </c>
      <c r="H46" s="527">
        <f t="shared" si="2"/>
        <v>0</v>
      </c>
      <c r="I46" s="474"/>
      <c r="J46" s="474"/>
    </row>
    <row r="47" spans="1:10" ht="12.75" customHeight="1" x14ac:dyDescent="0.2">
      <c r="A47" s="841"/>
      <c r="B47" s="375"/>
      <c r="C47" s="518" t="s">
        <v>45</v>
      </c>
      <c r="D47" s="531">
        <f>SUM(D48:D55)</f>
        <v>0</v>
      </c>
      <c r="E47" s="546"/>
      <c r="F47" s="549"/>
      <c r="G47" s="519">
        <f>SUM(G48:G55)</f>
        <v>0</v>
      </c>
      <c r="H47" s="497">
        <f>SUM(H48:H55)</f>
        <v>0</v>
      </c>
      <c r="I47" s="474"/>
      <c r="J47" s="474"/>
    </row>
    <row r="48" spans="1:10" ht="12.75" customHeight="1" x14ac:dyDescent="0.2">
      <c r="A48" s="841"/>
      <c r="B48" s="376">
        <v>53204010000000</v>
      </c>
      <c r="C48" s="522" t="s">
        <v>47</v>
      </c>
      <c r="D48" s="538">
        <v>0</v>
      </c>
      <c r="E48" s="538">
        <v>0</v>
      </c>
      <c r="F48" s="539">
        <v>0</v>
      </c>
      <c r="G48" s="526">
        <f t="shared" si="3"/>
        <v>0</v>
      </c>
      <c r="H48" s="527">
        <f t="shared" si="2"/>
        <v>0</v>
      </c>
      <c r="I48" s="474"/>
      <c r="J48" s="474"/>
    </row>
    <row r="49" spans="1:10" ht="12.75" customHeight="1" x14ac:dyDescent="0.2">
      <c r="A49" s="841"/>
      <c r="B49" s="379">
        <v>53204040200000</v>
      </c>
      <c r="C49" s="522" t="s">
        <v>248</v>
      </c>
      <c r="D49" s="538">
        <v>0</v>
      </c>
      <c r="E49" s="538">
        <v>0</v>
      </c>
      <c r="F49" s="539">
        <v>0</v>
      </c>
      <c r="G49" s="526">
        <f t="shared" si="3"/>
        <v>0</v>
      </c>
      <c r="H49" s="527">
        <f t="shared" si="2"/>
        <v>0</v>
      </c>
      <c r="I49" s="474"/>
      <c r="J49" s="474"/>
    </row>
    <row r="50" spans="1:10" ht="12.75" customHeight="1" x14ac:dyDescent="0.2">
      <c r="A50" s="841"/>
      <c r="B50" s="376">
        <v>53204060000000</v>
      </c>
      <c r="C50" s="522" t="s">
        <v>49</v>
      </c>
      <c r="D50" s="538">
        <v>0</v>
      </c>
      <c r="E50" s="538">
        <v>0</v>
      </c>
      <c r="F50" s="539">
        <v>0</v>
      </c>
      <c r="G50" s="526">
        <f t="shared" si="3"/>
        <v>0</v>
      </c>
      <c r="H50" s="527">
        <f t="shared" si="2"/>
        <v>0</v>
      </c>
      <c r="I50" s="474"/>
      <c r="J50" s="474"/>
    </row>
    <row r="51" spans="1:10" ht="12.75" customHeight="1" x14ac:dyDescent="0.2">
      <c r="A51" s="841"/>
      <c r="B51" s="376">
        <v>53204070000000</v>
      </c>
      <c r="C51" s="522" t="s">
        <v>50</v>
      </c>
      <c r="D51" s="538">
        <v>0</v>
      </c>
      <c r="E51" s="538">
        <v>0</v>
      </c>
      <c r="F51" s="539">
        <v>0</v>
      </c>
      <c r="G51" s="526">
        <f t="shared" si="3"/>
        <v>0</v>
      </c>
      <c r="H51" s="527">
        <f t="shared" si="2"/>
        <v>0</v>
      </c>
      <c r="I51" s="474"/>
      <c r="J51" s="474"/>
    </row>
    <row r="52" spans="1:10" ht="12.75" customHeight="1" x14ac:dyDescent="0.2">
      <c r="A52" s="841"/>
      <c r="B52" s="376">
        <v>53204080000000</v>
      </c>
      <c r="C52" s="522" t="s">
        <v>51</v>
      </c>
      <c r="D52" s="538">
        <v>0</v>
      </c>
      <c r="E52" s="538">
        <v>0</v>
      </c>
      <c r="F52" s="539">
        <v>0</v>
      </c>
      <c r="G52" s="526">
        <f t="shared" si="3"/>
        <v>0</v>
      </c>
      <c r="H52" s="527">
        <f t="shared" si="2"/>
        <v>0</v>
      </c>
      <c r="I52" s="474"/>
      <c r="J52" s="474"/>
    </row>
    <row r="53" spans="1:10" ht="12.75" customHeight="1" x14ac:dyDescent="0.2">
      <c r="A53" s="841"/>
      <c r="B53" s="376">
        <v>53214010000000</v>
      </c>
      <c r="C53" s="522" t="s">
        <v>52</v>
      </c>
      <c r="D53" s="540">
        <v>0</v>
      </c>
      <c r="E53" s="540">
        <v>0</v>
      </c>
      <c r="F53" s="537">
        <v>0</v>
      </c>
      <c r="G53" s="526">
        <f t="shared" si="3"/>
        <v>0</v>
      </c>
      <c r="H53" s="527">
        <f t="shared" si="2"/>
        <v>0</v>
      </c>
      <c r="I53" s="474"/>
      <c r="J53" s="474"/>
    </row>
    <row r="54" spans="1:10" ht="12.75" customHeight="1" x14ac:dyDescent="0.2">
      <c r="A54" s="841"/>
      <c r="B54" s="376">
        <v>53214040000000</v>
      </c>
      <c r="C54" s="522" t="s">
        <v>206</v>
      </c>
      <c r="D54" s="540">
        <v>0</v>
      </c>
      <c r="E54" s="540">
        <v>0</v>
      </c>
      <c r="F54" s="537">
        <v>0</v>
      </c>
      <c r="G54" s="526">
        <f t="shared" si="3"/>
        <v>0</v>
      </c>
      <c r="H54" s="527">
        <f t="shared" si="2"/>
        <v>0</v>
      </c>
      <c r="I54" s="474"/>
      <c r="J54" s="474"/>
    </row>
    <row r="55" spans="1:10" ht="12.75" customHeight="1" x14ac:dyDescent="0.2">
      <c r="A55" s="841"/>
      <c r="B55" s="377">
        <v>53204020100000</v>
      </c>
      <c r="C55" s="522" t="s">
        <v>198</v>
      </c>
      <c r="D55" s="538">
        <v>0</v>
      </c>
      <c r="E55" s="538">
        <v>0</v>
      </c>
      <c r="F55" s="539">
        <v>0</v>
      </c>
      <c r="G55" s="526">
        <f t="shared" si="3"/>
        <v>0</v>
      </c>
      <c r="H55" s="527">
        <f t="shared" si="2"/>
        <v>0</v>
      </c>
      <c r="I55" s="474"/>
      <c r="J55" s="474"/>
    </row>
    <row r="56" spans="1:10" ht="12.75" customHeight="1" x14ac:dyDescent="0.2">
      <c r="A56" s="841"/>
      <c r="B56" s="375"/>
      <c r="C56" s="518" t="s">
        <v>55</v>
      </c>
      <c r="D56" s="531">
        <f>SUM(D57:D64)</f>
        <v>0</v>
      </c>
      <c r="E56" s="546"/>
      <c r="F56" s="549"/>
      <c r="G56" s="519">
        <f>SUM(G57:G64)</f>
        <v>0</v>
      </c>
      <c r="H56" s="497">
        <f>SUM(H57:H64)</f>
        <v>0</v>
      </c>
      <c r="I56" s="474"/>
      <c r="J56" s="474"/>
    </row>
    <row r="57" spans="1:10" ht="12.75" customHeight="1" x14ac:dyDescent="0.2">
      <c r="A57" s="841"/>
      <c r="B57" s="376">
        <v>53207010000000</v>
      </c>
      <c r="C57" s="522" t="s">
        <v>56</v>
      </c>
      <c r="D57" s="538">
        <v>0</v>
      </c>
      <c r="E57" s="538">
        <v>0</v>
      </c>
      <c r="F57" s="539">
        <v>0</v>
      </c>
      <c r="G57" s="526">
        <f t="shared" si="3"/>
        <v>0</v>
      </c>
      <c r="H57" s="527">
        <f t="shared" si="2"/>
        <v>0</v>
      </c>
      <c r="I57" s="474"/>
      <c r="J57" s="474"/>
    </row>
    <row r="58" spans="1:10" ht="12.75" customHeight="1" x14ac:dyDescent="0.2">
      <c r="A58" s="841"/>
      <c r="B58" s="376">
        <v>53207020000000</v>
      </c>
      <c r="C58" s="522" t="s">
        <v>57</v>
      </c>
      <c r="D58" s="538">
        <v>0</v>
      </c>
      <c r="E58" s="538">
        <v>0</v>
      </c>
      <c r="F58" s="539">
        <v>0</v>
      </c>
      <c r="G58" s="526">
        <f t="shared" si="3"/>
        <v>0</v>
      </c>
      <c r="H58" s="527">
        <f t="shared" si="2"/>
        <v>0</v>
      </c>
      <c r="I58" s="474"/>
      <c r="J58" s="474"/>
    </row>
    <row r="59" spans="1:10" ht="12.75" customHeight="1" x14ac:dyDescent="0.2">
      <c r="A59" s="841"/>
      <c r="B59" s="376">
        <v>53208020000000</v>
      </c>
      <c r="C59" s="522" t="s">
        <v>189</v>
      </c>
      <c r="D59" s="538">
        <v>0</v>
      </c>
      <c r="E59" s="538">
        <v>0</v>
      </c>
      <c r="F59" s="539">
        <v>0</v>
      </c>
      <c r="G59" s="526">
        <f t="shared" si="3"/>
        <v>0</v>
      </c>
      <c r="H59" s="527">
        <f t="shared" si="2"/>
        <v>0</v>
      </c>
      <c r="I59" s="474"/>
      <c r="J59" s="474"/>
    </row>
    <row r="60" spans="1:10" ht="12.75" customHeight="1" x14ac:dyDescent="0.2">
      <c r="A60" s="841"/>
      <c r="B60" s="376">
        <v>53208990000000</v>
      </c>
      <c r="C60" s="522" t="s">
        <v>207</v>
      </c>
      <c r="D60" s="538">
        <v>0</v>
      </c>
      <c r="E60" s="538">
        <v>0</v>
      </c>
      <c r="F60" s="539">
        <v>0</v>
      </c>
      <c r="G60" s="526">
        <f t="shared" si="3"/>
        <v>0</v>
      </c>
      <c r="H60" s="527">
        <f t="shared" si="2"/>
        <v>0</v>
      </c>
      <c r="I60" s="474"/>
      <c r="J60" s="474"/>
    </row>
    <row r="61" spans="1:10" ht="12.75" customHeight="1" x14ac:dyDescent="0.2">
      <c r="A61" s="841"/>
      <c r="B61" s="377">
        <v>53210020300000</v>
      </c>
      <c r="C61" s="522" t="s">
        <v>209</v>
      </c>
      <c r="D61" s="550">
        <v>0</v>
      </c>
      <c r="E61" s="550">
        <v>0</v>
      </c>
      <c r="F61" s="539">
        <v>0</v>
      </c>
      <c r="G61" s="526">
        <f t="shared" si="3"/>
        <v>0</v>
      </c>
      <c r="H61" s="527">
        <f t="shared" si="2"/>
        <v>0</v>
      </c>
      <c r="I61" s="474"/>
      <c r="J61" s="474"/>
    </row>
    <row r="62" spans="1:10" ht="12.75" customHeight="1" x14ac:dyDescent="0.2">
      <c r="A62" s="841"/>
      <c r="B62" s="376">
        <v>53208990000000</v>
      </c>
      <c r="C62" s="522" t="s">
        <v>210</v>
      </c>
      <c r="D62" s="538">
        <v>0</v>
      </c>
      <c r="E62" s="538">
        <v>0</v>
      </c>
      <c r="F62" s="539">
        <v>0</v>
      </c>
      <c r="G62" s="526">
        <f t="shared" si="3"/>
        <v>0</v>
      </c>
      <c r="H62" s="527">
        <f t="shared" si="2"/>
        <v>0</v>
      </c>
      <c r="I62" s="474"/>
      <c r="J62" s="474"/>
    </row>
    <row r="63" spans="1:10" ht="12.75" customHeight="1" x14ac:dyDescent="0.2">
      <c r="A63" s="841"/>
      <c r="B63" s="376">
        <v>53209990000000</v>
      </c>
      <c r="C63" s="522" t="s">
        <v>208</v>
      </c>
      <c r="D63" s="538">
        <v>0</v>
      </c>
      <c r="E63" s="538">
        <v>0</v>
      </c>
      <c r="F63" s="539">
        <v>0</v>
      </c>
      <c r="G63" s="526">
        <f t="shared" si="3"/>
        <v>0</v>
      </c>
      <c r="H63" s="527">
        <f t="shared" si="2"/>
        <v>0</v>
      </c>
      <c r="I63" s="474"/>
      <c r="J63" s="474"/>
    </row>
    <row r="64" spans="1:10" ht="12.75" customHeight="1" x14ac:dyDescent="0.2">
      <c r="A64" s="841"/>
      <c r="B64" s="376">
        <v>53210020100000</v>
      </c>
      <c r="C64" s="522" t="s">
        <v>64</v>
      </c>
      <c r="D64" s="538">
        <v>0</v>
      </c>
      <c r="E64" s="538">
        <v>0</v>
      </c>
      <c r="F64" s="539">
        <v>0</v>
      </c>
      <c r="G64" s="526">
        <f t="shared" si="3"/>
        <v>0</v>
      </c>
      <c r="H64" s="527">
        <f t="shared" si="2"/>
        <v>0</v>
      </c>
      <c r="I64" s="474"/>
      <c r="J64" s="474"/>
    </row>
    <row r="65" spans="1:16" ht="12.75" customHeight="1" x14ac:dyDescent="0.2">
      <c r="A65" s="841"/>
      <c r="B65" s="375"/>
      <c r="C65" s="518" t="s">
        <v>65</v>
      </c>
      <c r="D65" s="531">
        <f>SUM(D66:D72)</f>
        <v>0</v>
      </c>
      <c r="E65" s="546"/>
      <c r="F65" s="549"/>
      <c r="G65" s="519">
        <f>SUM(G66:G72)</f>
        <v>0</v>
      </c>
      <c r="H65" s="497">
        <f>SUM(H66:H72)</f>
        <v>0</v>
      </c>
      <c r="I65" s="474"/>
      <c r="J65" s="474"/>
    </row>
    <row r="66" spans="1:16" ht="12.75" customHeight="1" x14ac:dyDescent="0.2">
      <c r="A66" s="841"/>
      <c r="B66" s="376">
        <v>53206030000000</v>
      </c>
      <c r="C66" s="522" t="s">
        <v>99</v>
      </c>
      <c r="D66" s="538">
        <v>0</v>
      </c>
      <c r="E66" s="538">
        <v>0</v>
      </c>
      <c r="F66" s="539">
        <v>0</v>
      </c>
      <c r="G66" s="526">
        <f t="shared" si="3"/>
        <v>0</v>
      </c>
      <c r="H66" s="527">
        <f t="shared" si="2"/>
        <v>0</v>
      </c>
      <c r="I66" s="474"/>
      <c r="J66" s="474"/>
    </row>
    <row r="67" spans="1:16" ht="12.75" customHeight="1" x14ac:dyDescent="0.2">
      <c r="A67" s="841"/>
      <c r="B67" s="376">
        <v>53206040000000</v>
      </c>
      <c r="C67" s="522" t="s">
        <v>100</v>
      </c>
      <c r="D67" s="538">
        <v>0</v>
      </c>
      <c r="E67" s="538">
        <v>0</v>
      </c>
      <c r="F67" s="539">
        <v>0</v>
      </c>
      <c r="G67" s="526">
        <f t="shared" si="3"/>
        <v>0</v>
      </c>
      <c r="H67" s="527">
        <f t="shared" si="2"/>
        <v>0</v>
      </c>
      <c r="I67" s="474"/>
      <c r="J67" s="474"/>
    </row>
    <row r="68" spans="1:16" ht="12.75" customHeight="1" x14ac:dyDescent="0.2">
      <c r="A68" s="841"/>
      <c r="B68" s="376">
        <v>53206060000000</v>
      </c>
      <c r="C68" s="522" t="s">
        <v>211</v>
      </c>
      <c r="D68" s="538">
        <v>0</v>
      </c>
      <c r="E68" s="538">
        <v>0</v>
      </c>
      <c r="F68" s="539">
        <v>0</v>
      </c>
      <c r="G68" s="526">
        <f t="shared" si="3"/>
        <v>0</v>
      </c>
      <c r="H68" s="527">
        <f t="shared" si="2"/>
        <v>0</v>
      </c>
      <c r="I68" s="474"/>
      <c r="J68" s="474"/>
    </row>
    <row r="69" spans="1:16" ht="12.75" customHeight="1" x14ac:dyDescent="0.2">
      <c r="A69" s="841"/>
      <c r="B69" s="376">
        <v>53206070000000</v>
      </c>
      <c r="C69" s="522" t="s">
        <v>102</v>
      </c>
      <c r="D69" s="538">
        <v>0</v>
      </c>
      <c r="E69" s="538">
        <v>0</v>
      </c>
      <c r="F69" s="539">
        <v>0</v>
      </c>
      <c r="G69" s="526">
        <f t="shared" si="3"/>
        <v>0</v>
      </c>
      <c r="H69" s="527">
        <f t="shared" si="2"/>
        <v>0</v>
      </c>
      <c r="I69" s="474"/>
      <c r="J69" s="474"/>
    </row>
    <row r="70" spans="1:16" ht="12.75" customHeight="1" x14ac:dyDescent="0.2">
      <c r="A70" s="841"/>
      <c r="B70" s="376">
        <v>53206990000000</v>
      </c>
      <c r="C70" s="522" t="s">
        <v>212</v>
      </c>
      <c r="D70" s="538">
        <v>0</v>
      </c>
      <c r="E70" s="538">
        <v>0</v>
      </c>
      <c r="F70" s="539">
        <v>0</v>
      </c>
      <c r="G70" s="526">
        <f t="shared" si="3"/>
        <v>0</v>
      </c>
      <c r="H70" s="527">
        <f t="shared" si="2"/>
        <v>0</v>
      </c>
      <c r="I70" s="474"/>
      <c r="J70" s="474"/>
    </row>
    <row r="71" spans="1:16" ht="12.75" customHeight="1" x14ac:dyDescent="0.2">
      <c r="A71" s="841"/>
      <c r="B71" s="376">
        <v>53208030000000</v>
      </c>
      <c r="C71" s="522" t="s">
        <v>104</v>
      </c>
      <c r="D71" s="538">
        <v>0</v>
      </c>
      <c r="E71" s="538">
        <v>0</v>
      </c>
      <c r="F71" s="539">
        <v>0</v>
      </c>
      <c r="G71" s="526">
        <f t="shared" si="3"/>
        <v>0</v>
      </c>
      <c r="H71" s="527">
        <f t="shared" si="2"/>
        <v>0</v>
      </c>
      <c r="I71" s="474"/>
      <c r="J71" s="474"/>
    </row>
    <row r="72" spans="1:16" ht="12.75" customHeight="1" x14ac:dyDescent="0.2">
      <c r="A72" s="841"/>
      <c r="B72" s="376">
        <v>53206990000000</v>
      </c>
      <c r="C72" s="522" t="s">
        <v>249</v>
      </c>
      <c r="D72" s="538">
        <v>0</v>
      </c>
      <c r="E72" s="538">
        <v>0</v>
      </c>
      <c r="F72" s="539">
        <v>0</v>
      </c>
      <c r="G72" s="526">
        <f t="shared" si="3"/>
        <v>0</v>
      </c>
      <c r="H72" s="527">
        <f t="shared" si="2"/>
        <v>0</v>
      </c>
      <c r="I72" s="474"/>
      <c r="J72" s="474"/>
    </row>
    <row r="73" spans="1:16" ht="12.75" customHeight="1" x14ac:dyDescent="0.2">
      <c r="A73" s="841"/>
      <c r="B73" s="375"/>
      <c r="C73" s="518" t="s">
        <v>66</v>
      </c>
      <c r="D73" s="531">
        <f>SUM(D74)</f>
        <v>0</v>
      </c>
      <c r="E73" s="546"/>
      <c r="F73" s="546"/>
      <c r="G73" s="519">
        <f>SUM(G74:G74)</f>
        <v>0</v>
      </c>
      <c r="H73" s="497">
        <f>SUM(H74:H74)</f>
        <v>0</v>
      </c>
      <c r="I73" s="474"/>
      <c r="J73" s="474"/>
    </row>
    <row r="74" spans="1:16" ht="12.75" customHeight="1" x14ac:dyDescent="0.2">
      <c r="A74" s="841"/>
      <c r="B74" s="380"/>
      <c r="C74" s="551" t="s">
        <v>250</v>
      </c>
      <c r="D74" s="528">
        <v>0</v>
      </c>
      <c r="E74" s="528">
        <v>0</v>
      </c>
      <c r="F74" s="530">
        <v>0</v>
      </c>
      <c r="G74" s="526">
        <f t="shared" si="3"/>
        <v>0</v>
      </c>
      <c r="H74" s="552">
        <f t="shared" si="2"/>
        <v>0</v>
      </c>
      <c r="I74" s="515" t="s">
        <v>254</v>
      </c>
      <c r="J74" s="488">
        <f>+H72+H71+H70+H69+H68+H67+H66+H64+H63+H62+H61+H60+H59+H58+H57+H55+H52+H51+H50+H49+H48+H46+H44+H43+H37+H36+H35+H33+H32+H31+H30+H29+H28+H27+H26+H25+H24+H23</f>
        <v>0</v>
      </c>
    </row>
    <row r="75" spans="1:16" ht="12.75" customHeight="1" thickBot="1" x14ac:dyDescent="0.25">
      <c r="A75" s="863"/>
      <c r="B75" s="553"/>
      <c r="C75" s="554" t="s">
        <v>105</v>
      </c>
      <c r="D75" s="512">
        <f>SUM(D12,D39)</f>
        <v>1271604.01</v>
      </c>
      <c r="E75" s="513"/>
      <c r="F75" s="513"/>
      <c r="G75" s="512">
        <f>SUM(G12,G39)</f>
        <v>0</v>
      </c>
      <c r="H75" s="555">
        <f>SUM(H12,H39)</f>
        <v>1271604.01</v>
      </c>
      <c r="I75" s="516" t="s">
        <v>255</v>
      </c>
      <c r="J75" s="489">
        <f>+H75-J74</f>
        <v>1271604.01</v>
      </c>
    </row>
    <row r="76" spans="1:16" x14ac:dyDescent="0.2">
      <c r="A76" s="840" t="str">
        <f>'B) Reajuste Tarifas y Ocupación'!A14</f>
        <v>Jardín Infantil Burbujitas de Mar</v>
      </c>
      <c r="B76" s="490"/>
      <c r="C76" s="491" t="s">
        <v>11</v>
      </c>
      <c r="D76" s="492">
        <f>+D77+D82</f>
        <v>1271604.01</v>
      </c>
      <c r="E76" s="493"/>
      <c r="F76" s="493"/>
      <c r="G76" s="494">
        <f>SUM(G77,G82)</f>
        <v>0</v>
      </c>
      <c r="H76" s="495">
        <f>SUM(H77,H82)</f>
        <v>1271604.01</v>
      </c>
      <c r="I76" s="10"/>
      <c r="J76" s="10"/>
      <c r="L76" s="873" t="s">
        <v>253</v>
      </c>
      <c r="M76" s="859" t="s">
        <v>213</v>
      </c>
      <c r="N76" s="871" t="s">
        <v>258</v>
      </c>
      <c r="O76" s="871" t="s">
        <v>246</v>
      </c>
      <c r="P76" s="871" t="s">
        <v>257</v>
      </c>
    </row>
    <row r="77" spans="1:16" x14ac:dyDescent="0.2">
      <c r="A77" s="841"/>
      <c r="B77" s="375"/>
      <c r="C77" s="475" t="s">
        <v>12</v>
      </c>
      <c r="D77" s="476">
        <f>SUM(D78:D81)</f>
        <v>1271604.01</v>
      </c>
      <c r="E77" s="496"/>
      <c r="F77" s="496"/>
      <c r="G77" s="477">
        <f>SUM(G78:G81)</f>
        <v>0</v>
      </c>
      <c r="H77" s="497">
        <f>SUM(H78:H81)</f>
        <v>1271604.01</v>
      </c>
      <c r="L77" s="874"/>
      <c r="M77" s="860"/>
      <c r="N77" s="872"/>
      <c r="O77" s="872"/>
      <c r="P77" s="872"/>
    </row>
    <row r="78" spans="1:16" x14ac:dyDescent="0.2">
      <c r="A78" s="841"/>
      <c r="B78" s="376">
        <v>53103040100000</v>
      </c>
      <c r="C78" s="478" t="s">
        <v>95</v>
      </c>
      <c r="D78" s="479">
        <f>+'F) Remuneraciones'!L19</f>
        <v>1271604.01</v>
      </c>
      <c r="E78" s="480">
        <v>0</v>
      </c>
      <c r="F78" s="498">
        <v>0</v>
      </c>
      <c r="G78" s="480">
        <f>E78*F78</f>
        <v>0</v>
      </c>
      <c r="H78" s="499">
        <f>D78+G78</f>
        <v>1271604.01</v>
      </c>
      <c r="L78" s="381" t="s">
        <v>11</v>
      </c>
      <c r="M78" s="382"/>
      <c r="N78" s="382"/>
      <c r="O78" s="382"/>
      <c r="P78" s="383"/>
    </row>
    <row r="79" spans="1:16" x14ac:dyDescent="0.2">
      <c r="A79" s="841"/>
      <c r="B79" s="376">
        <v>53103050000000</v>
      </c>
      <c r="C79" s="478" t="s">
        <v>190</v>
      </c>
      <c r="D79" s="481">
        <v>0</v>
      </c>
      <c r="E79" s="482">
        <v>0</v>
      </c>
      <c r="F79" s="483">
        <v>0</v>
      </c>
      <c r="G79" s="480">
        <f>E79*F79</f>
        <v>0</v>
      </c>
      <c r="H79" s="499">
        <f>D79+G79</f>
        <v>0</v>
      </c>
      <c r="L79" s="391" t="s">
        <v>16</v>
      </c>
      <c r="M79" s="384"/>
      <c r="N79" s="385"/>
      <c r="O79" s="385"/>
      <c r="P79" s="386"/>
    </row>
    <row r="80" spans="1:16" x14ac:dyDescent="0.2">
      <c r="A80" s="841"/>
      <c r="B80" s="377">
        <v>53103040400000</v>
      </c>
      <c r="C80" s="378" t="s">
        <v>191</v>
      </c>
      <c r="D80" s="481">
        <v>0</v>
      </c>
      <c r="E80" s="482">
        <v>0</v>
      </c>
      <c r="F80" s="483">
        <v>0</v>
      </c>
      <c r="G80" s="480">
        <f>E80*F80</f>
        <v>0</v>
      </c>
      <c r="H80" s="499">
        <f>D80+G80</f>
        <v>0</v>
      </c>
      <c r="L80" s="393" t="s">
        <v>196</v>
      </c>
      <c r="M80" s="387">
        <v>0</v>
      </c>
      <c r="N80" s="388">
        <f>+M80*0.6</f>
        <v>0</v>
      </c>
      <c r="O80" s="388">
        <f>+M80*0.2</f>
        <v>0</v>
      </c>
      <c r="P80" s="389">
        <f>+M80*0.2</f>
        <v>0</v>
      </c>
    </row>
    <row r="81" spans="1:16" x14ac:dyDescent="0.2">
      <c r="A81" s="841"/>
      <c r="B81" s="376">
        <v>53103080010000</v>
      </c>
      <c r="C81" s="478" t="s">
        <v>192</v>
      </c>
      <c r="D81" s="481">
        <v>0</v>
      </c>
      <c r="E81" s="482">
        <v>0</v>
      </c>
      <c r="F81" s="483">
        <v>0</v>
      </c>
      <c r="G81" s="480">
        <f>E81*F81</f>
        <v>0</v>
      </c>
      <c r="H81" s="499">
        <f>D81+G81</f>
        <v>0</v>
      </c>
      <c r="L81" s="393" t="s">
        <v>19</v>
      </c>
      <c r="M81" s="390">
        <v>0</v>
      </c>
      <c r="N81" s="388">
        <f t="shared" ref="N81:N96" si="4">+M81*0.6</f>
        <v>0</v>
      </c>
      <c r="O81" s="388">
        <f t="shared" ref="O81:O96" si="5">+M81*0.2</f>
        <v>0</v>
      </c>
      <c r="P81" s="389">
        <f t="shared" ref="P81:P96" si="6">+M81*0.2</f>
        <v>0</v>
      </c>
    </row>
    <row r="82" spans="1:16" x14ac:dyDescent="0.2">
      <c r="A82" s="841"/>
      <c r="B82" s="375"/>
      <c r="C82" s="475" t="s">
        <v>16</v>
      </c>
      <c r="D82" s="476">
        <f>SUM(D83:D102)</f>
        <v>0</v>
      </c>
      <c r="E82" s="496"/>
      <c r="F82" s="496"/>
      <c r="G82" s="476">
        <f>SUM(G83:G102)</f>
        <v>0</v>
      </c>
      <c r="H82" s="497">
        <f>SUM(H83:H102)</f>
        <v>0</v>
      </c>
      <c r="L82" s="393" t="s">
        <v>197</v>
      </c>
      <c r="M82" s="390">
        <v>0</v>
      </c>
      <c r="N82" s="388">
        <f t="shared" si="4"/>
        <v>0</v>
      </c>
      <c r="O82" s="388">
        <f t="shared" si="5"/>
        <v>0</v>
      </c>
      <c r="P82" s="389">
        <f t="shared" si="6"/>
        <v>0</v>
      </c>
    </row>
    <row r="83" spans="1:16" x14ac:dyDescent="0.2">
      <c r="A83" s="841"/>
      <c r="B83" s="376">
        <v>53201010100000</v>
      </c>
      <c r="C83" s="484" t="s">
        <v>193</v>
      </c>
      <c r="D83" s="481">
        <v>0</v>
      </c>
      <c r="E83" s="482">
        <v>0</v>
      </c>
      <c r="F83" s="483">
        <v>0</v>
      </c>
      <c r="G83" s="480">
        <f t="shared" ref="G83:G102" si="7">E83*F83</f>
        <v>0</v>
      </c>
      <c r="H83" s="499">
        <f t="shared" ref="H83:H88" si="8">D83+G83</f>
        <v>0</v>
      </c>
      <c r="L83" s="393" t="s">
        <v>247</v>
      </c>
      <c r="M83" s="390">
        <v>0</v>
      </c>
      <c r="N83" s="388">
        <f t="shared" si="4"/>
        <v>0</v>
      </c>
      <c r="O83" s="388">
        <f t="shared" si="5"/>
        <v>0</v>
      </c>
      <c r="P83" s="389">
        <f t="shared" si="6"/>
        <v>0</v>
      </c>
    </row>
    <row r="84" spans="1:16" x14ac:dyDescent="0.2">
      <c r="A84" s="841"/>
      <c r="B84" s="376">
        <v>53201010100000</v>
      </c>
      <c r="C84" s="484" t="s">
        <v>194</v>
      </c>
      <c r="D84" s="481">
        <v>0</v>
      </c>
      <c r="E84" s="482"/>
      <c r="F84" s="483"/>
      <c r="G84" s="480">
        <f t="shared" si="7"/>
        <v>0</v>
      </c>
      <c r="H84" s="499">
        <f t="shared" si="8"/>
        <v>0</v>
      </c>
      <c r="L84" s="393" t="s">
        <v>22</v>
      </c>
      <c r="M84" s="390">
        <v>0</v>
      </c>
      <c r="N84" s="388">
        <f t="shared" si="4"/>
        <v>0</v>
      </c>
      <c r="O84" s="388">
        <f t="shared" si="5"/>
        <v>0</v>
      </c>
      <c r="P84" s="389">
        <f t="shared" si="6"/>
        <v>0</v>
      </c>
    </row>
    <row r="85" spans="1:16" x14ac:dyDescent="0.2">
      <c r="A85" s="841"/>
      <c r="B85" s="376">
        <v>53201010100000</v>
      </c>
      <c r="C85" s="484" t="s">
        <v>195</v>
      </c>
      <c r="D85" s="481">
        <v>0</v>
      </c>
      <c r="E85" s="482">
        <v>0</v>
      </c>
      <c r="F85" s="483">
        <v>0</v>
      </c>
      <c r="G85" s="480">
        <f t="shared" si="7"/>
        <v>0</v>
      </c>
      <c r="H85" s="499">
        <f t="shared" si="8"/>
        <v>0</v>
      </c>
      <c r="L85" s="393" t="s">
        <v>199</v>
      </c>
      <c r="M85" s="390">
        <v>0</v>
      </c>
      <c r="N85" s="388">
        <f t="shared" si="4"/>
        <v>0</v>
      </c>
      <c r="O85" s="388">
        <f t="shared" si="5"/>
        <v>0</v>
      </c>
      <c r="P85" s="389">
        <f t="shared" si="6"/>
        <v>0</v>
      </c>
    </row>
    <row r="86" spans="1:16" x14ac:dyDescent="0.2">
      <c r="A86" s="841"/>
      <c r="B86" s="376">
        <v>53202010100000</v>
      </c>
      <c r="C86" s="478" t="s">
        <v>196</v>
      </c>
      <c r="D86" s="480">
        <f>+P80</f>
        <v>0</v>
      </c>
      <c r="E86" s="480">
        <v>0</v>
      </c>
      <c r="F86" s="559">
        <v>0</v>
      </c>
      <c r="G86" s="480">
        <f t="shared" si="7"/>
        <v>0</v>
      </c>
      <c r="H86" s="499">
        <f t="shared" si="8"/>
        <v>0</v>
      </c>
      <c r="L86" s="393" t="s">
        <v>24</v>
      </c>
      <c r="M86" s="390">
        <v>0</v>
      </c>
      <c r="N86" s="388">
        <f t="shared" si="4"/>
        <v>0</v>
      </c>
      <c r="O86" s="388">
        <f t="shared" si="5"/>
        <v>0</v>
      </c>
      <c r="P86" s="389">
        <f t="shared" si="6"/>
        <v>0</v>
      </c>
    </row>
    <row r="87" spans="1:16" x14ac:dyDescent="0.2">
      <c r="A87" s="841"/>
      <c r="B87" s="376">
        <v>53203010100000</v>
      </c>
      <c r="C87" s="478" t="s">
        <v>19</v>
      </c>
      <c r="D87" s="480">
        <f t="shared" ref="D87:D102" si="9">+P81</f>
        <v>0</v>
      </c>
      <c r="E87" s="480">
        <v>0</v>
      </c>
      <c r="F87" s="559">
        <v>0</v>
      </c>
      <c r="G87" s="480">
        <f t="shared" si="7"/>
        <v>0</v>
      </c>
      <c r="H87" s="499">
        <f t="shared" si="8"/>
        <v>0</v>
      </c>
      <c r="L87" s="393" t="s">
        <v>25</v>
      </c>
      <c r="M87" s="390">
        <v>0</v>
      </c>
      <c r="N87" s="388">
        <f t="shared" si="4"/>
        <v>0</v>
      </c>
      <c r="O87" s="388">
        <f t="shared" si="5"/>
        <v>0</v>
      </c>
      <c r="P87" s="389">
        <f t="shared" si="6"/>
        <v>0</v>
      </c>
    </row>
    <row r="88" spans="1:16" x14ac:dyDescent="0.2">
      <c r="A88" s="841"/>
      <c r="B88" s="376">
        <v>53203030000000</v>
      </c>
      <c r="C88" s="478" t="s">
        <v>197</v>
      </c>
      <c r="D88" s="480">
        <f t="shared" si="9"/>
        <v>0</v>
      </c>
      <c r="E88" s="480">
        <v>0</v>
      </c>
      <c r="F88" s="559">
        <v>0</v>
      </c>
      <c r="G88" s="480">
        <f t="shared" si="7"/>
        <v>0</v>
      </c>
      <c r="H88" s="499">
        <f t="shared" si="8"/>
        <v>0</v>
      </c>
      <c r="L88" s="393" t="s">
        <v>26</v>
      </c>
      <c r="M88" s="390">
        <v>0</v>
      </c>
      <c r="N88" s="388">
        <f t="shared" si="4"/>
        <v>0</v>
      </c>
      <c r="O88" s="388">
        <f t="shared" si="5"/>
        <v>0</v>
      </c>
      <c r="P88" s="389">
        <f t="shared" si="6"/>
        <v>0</v>
      </c>
    </row>
    <row r="89" spans="1:16" x14ac:dyDescent="0.2">
      <c r="A89" s="841"/>
      <c r="B89" s="376">
        <v>53204030000000</v>
      </c>
      <c r="C89" s="478" t="s">
        <v>247</v>
      </c>
      <c r="D89" s="480">
        <f t="shared" si="9"/>
        <v>0</v>
      </c>
      <c r="E89" s="480">
        <v>0</v>
      </c>
      <c r="F89" s="559">
        <v>0</v>
      </c>
      <c r="G89" s="480">
        <f t="shared" si="7"/>
        <v>0</v>
      </c>
      <c r="H89" s="499">
        <f>D89+G89</f>
        <v>0</v>
      </c>
      <c r="L89" s="393" t="s">
        <v>27</v>
      </c>
      <c r="M89" s="390">
        <v>0</v>
      </c>
      <c r="N89" s="388">
        <f t="shared" si="4"/>
        <v>0</v>
      </c>
      <c r="O89" s="388">
        <f t="shared" si="5"/>
        <v>0</v>
      </c>
      <c r="P89" s="389">
        <f t="shared" si="6"/>
        <v>0</v>
      </c>
    </row>
    <row r="90" spans="1:16" x14ac:dyDescent="0.2">
      <c r="A90" s="841"/>
      <c r="B90" s="376">
        <v>53204100100001</v>
      </c>
      <c r="C90" s="478" t="s">
        <v>22</v>
      </c>
      <c r="D90" s="480">
        <f t="shared" si="9"/>
        <v>0</v>
      </c>
      <c r="E90" s="480">
        <v>0</v>
      </c>
      <c r="F90" s="559">
        <v>0</v>
      </c>
      <c r="G90" s="480">
        <f t="shared" si="7"/>
        <v>0</v>
      </c>
      <c r="H90" s="499">
        <f t="shared" ref="H90:H102" si="10">D90+G90</f>
        <v>0</v>
      </c>
      <c r="L90" s="393" t="s">
        <v>29</v>
      </c>
      <c r="M90" s="390">
        <v>0</v>
      </c>
      <c r="N90" s="388">
        <f t="shared" si="4"/>
        <v>0</v>
      </c>
      <c r="O90" s="388">
        <f t="shared" si="5"/>
        <v>0</v>
      </c>
      <c r="P90" s="389">
        <f t="shared" si="6"/>
        <v>0</v>
      </c>
    </row>
    <row r="91" spans="1:16" x14ac:dyDescent="0.2">
      <c r="A91" s="841"/>
      <c r="B91" s="376">
        <v>53204130100000</v>
      </c>
      <c r="C91" s="478" t="s">
        <v>199</v>
      </c>
      <c r="D91" s="480">
        <f t="shared" si="9"/>
        <v>0</v>
      </c>
      <c r="E91" s="480">
        <v>0</v>
      </c>
      <c r="F91" s="559">
        <v>0</v>
      </c>
      <c r="G91" s="480">
        <f t="shared" si="7"/>
        <v>0</v>
      </c>
      <c r="H91" s="499">
        <f t="shared" si="10"/>
        <v>0</v>
      </c>
      <c r="L91" s="393" t="s">
        <v>30</v>
      </c>
      <c r="M91" s="390">
        <v>0</v>
      </c>
      <c r="N91" s="388">
        <f t="shared" si="4"/>
        <v>0</v>
      </c>
      <c r="O91" s="388">
        <f t="shared" si="5"/>
        <v>0</v>
      </c>
      <c r="P91" s="389">
        <f t="shared" si="6"/>
        <v>0</v>
      </c>
    </row>
    <row r="92" spans="1:16" x14ac:dyDescent="0.2">
      <c r="A92" s="841"/>
      <c r="B92" s="376">
        <v>53205010100000</v>
      </c>
      <c r="C92" s="478" t="s">
        <v>24</v>
      </c>
      <c r="D92" s="480">
        <f t="shared" si="9"/>
        <v>0</v>
      </c>
      <c r="E92" s="480">
        <v>0</v>
      </c>
      <c r="F92" s="559">
        <v>0</v>
      </c>
      <c r="G92" s="480">
        <f t="shared" si="7"/>
        <v>0</v>
      </c>
      <c r="H92" s="499">
        <f t="shared" si="10"/>
        <v>0</v>
      </c>
      <c r="L92" s="393" t="s">
        <v>31</v>
      </c>
      <c r="M92" s="387">
        <v>0</v>
      </c>
      <c r="N92" s="388">
        <f t="shared" si="4"/>
        <v>0</v>
      </c>
      <c r="O92" s="388">
        <f t="shared" si="5"/>
        <v>0</v>
      </c>
      <c r="P92" s="389">
        <f t="shared" si="6"/>
        <v>0</v>
      </c>
    </row>
    <row r="93" spans="1:16" x14ac:dyDescent="0.2">
      <c r="A93" s="841"/>
      <c r="B93" s="376">
        <v>53205020100000</v>
      </c>
      <c r="C93" s="478" t="s">
        <v>25</v>
      </c>
      <c r="D93" s="480">
        <f t="shared" si="9"/>
        <v>0</v>
      </c>
      <c r="E93" s="480">
        <v>0</v>
      </c>
      <c r="F93" s="559">
        <v>0</v>
      </c>
      <c r="G93" s="480">
        <f t="shared" si="7"/>
        <v>0</v>
      </c>
      <c r="H93" s="499">
        <f t="shared" si="10"/>
        <v>0</v>
      </c>
      <c r="L93" s="393" t="s">
        <v>200</v>
      </c>
      <c r="M93" s="390">
        <v>0</v>
      </c>
      <c r="N93" s="388">
        <f t="shared" si="4"/>
        <v>0</v>
      </c>
      <c r="O93" s="388">
        <f t="shared" si="5"/>
        <v>0</v>
      </c>
      <c r="P93" s="389">
        <f t="shared" si="6"/>
        <v>0</v>
      </c>
    </row>
    <row r="94" spans="1:16" x14ac:dyDescent="0.2">
      <c r="A94" s="841"/>
      <c r="B94" s="376">
        <v>53205030100000</v>
      </c>
      <c r="C94" s="478" t="s">
        <v>26</v>
      </c>
      <c r="D94" s="480">
        <f t="shared" si="9"/>
        <v>0</v>
      </c>
      <c r="E94" s="480">
        <v>0</v>
      </c>
      <c r="F94" s="559">
        <v>0</v>
      </c>
      <c r="G94" s="480">
        <f t="shared" si="7"/>
        <v>0</v>
      </c>
      <c r="H94" s="499">
        <f t="shared" si="10"/>
        <v>0</v>
      </c>
      <c r="L94" s="393" t="s">
        <v>32</v>
      </c>
      <c r="M94" s="390">
        <v>0</v>
      </c>
      <c r="N94" s="388">
        <f t="shared" si="4"/>
        <v>0</v>
      </c>
      <c r="O94" s="388">
        <f t="shared" si="5"/>
        <v>0</v>
      </c>
      <c r="P94" s="389">
        <f t="shared" si="6"/>
        <v>0</v>
      </c>
    </row>
    <row r="95" spans="1:16" x14ac:dyDescent="0.2">
      <c r="A95" s="841"/>
      <c r="B95" s="376">
        <v>53205050100000</v>
      </c>
      <c r="C95" s="478" t="s">
        <v>27</v>
      </c>
      <c r="D95" s="480">
        <f t="shared" si="9"/>
        <v>0</v>
      </c>
      <c r="E95" s="480">
        <v>0</v>
      </c>
      <c r="F95" s="559">
        <v>0</v>
      </c>
      <c r="G95" s="480">
        <f t="shared" si="7"/>
        <v>0</v>
      </c>
      <c r="H95" s="499">
        <f t="shared" si="10"/>
        <v>0</v>
      </c>
      <c r="L95" s="393" t="s">
        <v>201</v>
      </c>
      <c r="M95" s="390">
        <v>0</v>
      </c>
      <c r="N95" s="388">
        <f t="shared" si="4"/>
        <v>0</v>
      </c>
      <c r="O95" s="388">
        <f t="shared" si="5"/>
        <v>0</v>
      </c>
      <c r="P95" s="389">
        <f t="shared" si="6"/>
        <v>0</v>
      </c>
    </row>
    <row r="96" spans="1:16" x14ac:dyDescent="0.2">
      <c r="A96" s="841"/>
      <c r="B96" s="376">
        <v>53205070100000</v>
      </c>
      <c r="C96" s="478" t="s">
        <v>29</v>
      </c>
      <c r="D96" s="480">
        <f t="shared" si="9"/>
        <v>0</v>
      </c>
      <c r="E96" s="480">
        <v>0</v>
      </c>
      <c r="F96" s="559">
        <v>0</v>
      </c>
      <c r="G96" s="480">
        <f t="shared" si="7"/>
        <v>0</v>
      </c>
      <c r="H96" s="499">
        <f t="shared" si="10"/>
        <v>0</v>
      </c>
      <c r="L96" s="393" t="s">
        <v>202</v>
      </c>
      <c r="M96" s="387">
        <v>0</v>
      </c>
      <c r="N96" s="388">
        <f t="shared" si="4"/>
        <v>0</v>
      </c>
      <c r="O96" s="388">
        <f t="shared" si="5"/>
        <v>0</v>
      </c>
      <c r="P96" s="389">
        <f t="shared" si="6"/>
        <v>0</v>
      </c>
    </row>
    <row r="97" spans="1:16" x14ac:dyDescent="0.2">
      <c r="A97" s="841"/>
      <c r="B97" s="376">
        <v>53208010100000</v>
      </c>
      <c r="C97" s="478" t="s">
        <v>30</v>
      </c>
      <c r="D97" s="480">
        <f t="shared" si="9"/>
        <v>0</v>
      </c>
      <c r="E97" s="480">
        <v>0</v>
      </c>
      <c r="F97" s="559">
        <v>0</v>
      </c>
      <c r="G97" s="480">
        <f t="shared" si="7"/>
        <v>0</v>
      </c>
      <c r="H97" s="499">
        <f t="shared" si="10"/>
        <v>0</v>
      </c>
      <c r="L97" s="381" t="s">
        <v>34</v>
      </c>
      <c r="M97" s="835"/>
      <c r="N97" s="835"/>
      <c r="O97" s="835"/>
      <c r="P97" s="836"/>
    </row>
    <row r="98" spans="1:16" x14ac:dyDescent="0.2">
      <c r="A98" s="841"/>
      <c r="B98" s="376">
        <v>53208070100001</v>
      </c>
      <c r="C98" s="478" t="s">
        <v>31</v>
      </c>
      <c r="D98" s="480">
        <f t="shared" si="9"/>
        <v>0</v>
      </c>
      <c r="E98" s="480">
        <v>0</v>
      </c>
      <c r="F98" s="559">
        <v>0</v>
      </c>
      <c r="G98" s="480">
        <f t="shared" si="7"/>
        <v>0</v>
      </c>
      <c r="H98" s="499">
        <f t="shared" si="10"/>
        <v>0</v>
      </c>
      <c r="L98" s="391" t="s">
        <v>35</v>
      </c>
      <c r="M98" s="837"/>
      <c r="N98" s="838"/>
      <c r="O98" s="838"/>
      <c r="P98" s="839"/>
    </row>
    <row r="99" spans="1:16" x14ac:dyDescent="0.2">
      <c r="A99" s="841"/>
      <c r="B99" s="376">
        <v>53208100100001</v>
      </c>
      <c r="C99" s="478" t="s">
        <v>200</v>
      </c>
      <c r="D99" s="480">
        <f t="shared" si="9"/>
        <v>0</v>
      </c>
      <c r="E99" s="480">
        <v>0</v>
      </c>
      <c r="F99" s="559">
        <v>0</v>
      </c>
      <c r="G99" s="480">
        <f t="shared" si="7"/>
        <v>0</v>
      </c>
      <c r="H99" s="499">
        <f t="shared" si="10"/>
        <v>0</v>
      </c>
      <c r="L99" s="393" t="s">
        <v>41</v>
      </c>
      <c r="M99" s="390">
        <v>0</v>
      </c>
      <c r="N99" s="388">
        <f>+M99*0.6</f>
        <v>0</v>
      </c>
      <c r="O99" s="388">
        <f>+M99*0.2</f>
        <v>0</v>
      </c>
      <c r="P99" s="389">
        <f>+M99*0.2</f>
        <v>0</v>
      </c>
    </row>
    <row r="100" spans="1:16" x14ac:dyDescent="0.2">
      <c r="A100" s="841"/>
      <c r="B100" s="376">
        <v>53211030000000</v>
      </c>
      <c r="C100" s="478" t="s">
        <v>32</v>
      </c>
      <c r="D100" s="480">
        <f t="shared" si="9"/>
        <v>0</v>
      </c>
      <c r="E100" s="480">
        <v>0</v>
      </c>
      <c r="F100" s="559">
        <v>0</v>
      </c>
      <c r="G100" s="480">
        <f t="shared" si="7"/>
        <v>0</v>
      </c>
      <c r="H100" s="499">
        <f t="shared" si="10"/>
        <v>0</v>
      </c>
      <c r="L100" s="393" t="s">
        <v>205</v>
      </c>
      <c r="M100" s="390">
        <v>0</v>
      </c>
      <c r="N100" s="388">
        <f>+M100*0.6</f>
        <v>0</v>
      </c>
      <c r="O100" s="388">
        <f>+M100*0.2</f>
        <v>0</v>
      </c>
      <c r="P100" s="389">
        <f>+M100*0.2</f>
        <v>0</v>
      </c>
    </row>
    <row r="101" spans="1:16" x14ac:dyDescent="0.2">
      <c r="A101" s="841"/>
      <c r="B101" s="376">
        <v>53212020100000</v>
      </c>
      <c r="C101" s="478" t="s">
        <v>201</v>
      </c>
      <c r="D101" s="480">
        <f t="shared" si="9"/>
        <v>0</v>
      </c>
      <c r="E101" s="480">
        <v>0</v>
      </c>
      <c r="F101" s="559">
        <v>0</v>
      </c>
      <c r="G101" s="480">
        <f t="shared" si="7"/>
        <v>0</v>
      </c>
      <c r="H101" s="499">
        <f t="shared" si="10"/>
        <v>0</v>
      </c>
      <c r="L101" s="391" t="s">
        <v>42</v>
      </c>
      <c r="M101" s="837"/>
      <c r="N101" s="838"/>
      <c r="O101" s="838"/>
      <c r="P101" s="839"/>
    </row>
    <row r="102" spans="1:16" x14ac:dyDescent="0.2">
      <c r="A102" s="841"/>
      <c r="B102" s="376">
        <v>53214020000000</v>
      </c>
      <c r="C102" s="478" t="s">
        <v>202</v>
      </c>
      <c r="D102" s="480">
        <f t="shared" si="9"/>
        <v>0</v>
      </c>
      <c r="E102" s="480">
        <v>0</v>
      </c>
      <c r="F102" s="559">
        <v>0</v>
      </c>
      <c r="G102" s="480">
        <f t="shared" si="7"/>
        <v>0</v>
      </c>
      <c r="H102" s="499">
        <f t="shared" si="10"/>
        <v>0</v>
      </c>
      <c r="L102" s="393" t="s">
        <v>44</v>
      </c>
      <c r="M102" s="390">
        <v>0</v>
      </c>
      <c r="N102" s="388">
        <f>+M102*0.6</f>
        <v>0</v>
      </c>
      <c r="O102" s="388">
        <f>+M102*0.2</f>
        <v>0</v>
      </c>
      <c r="P102" s="389">
        <f>+M102*0.2</f>
        <v>0</v>
      </c>
    </row>
    <row r="103" spans="1:16" x14ac:dyDescent="0.2">
      <c r="A103" s="841"/>
      <c r="B103" s="471"/>
      <c r="C103" s="472" t="s">
        <v>34</v>
      </c>
      <c r="D103" s="473">
        <f>SUM(D104,D109,D111,D120,D129,D137)</f>
        <v>0</v>
      </c>
      <c r="E103" s="501"/>
      <c r="F103" s="501"/>
      <c r="G103" s="473">
        <f>SUM(G104,G109,G111,G120,G129,G137)</f>
        <v>0</v>
      </c>
      <c r="H103" s="502">
        <f>SUM(H104,H109,H111,H120,H129,H137)</f>
        <v>0</v>
      </c>
      <c r="L103" s="391" t="s">
        <v>45</v>
      </c>
      <c r="M103" s="837" t="s">
        <v>252</v>
      </c>
      <c r="N103" s="838"/>
      <c r="O103" s="838"/>
      <c r="P103" s="839"/>
    </row>
    <row r="104" spans="1:16" x14ac:dyDescent="0.2">
      <c r="A104" s="841"/>
      <c r="B104" s="375"/>
      <c r="C104" s="475" t="s">
        <v>35</v>
      </c>
      <c r="D104" s="476">
        <f>SUM(D105:D108)</f>
        <v>0</v>
      </c>
      <c r="E104" s="496"/>
      <c r="F104" s="496"/>
      <c r="G104" s="476">
        <f>SUM(G105:G108)</f>
        <v>0</v>
      </c>
      <c r="H104" s="503">
        <f>SUM(H105:H108)</f>
        <v>0</v>
      </c>
      <c r="L104" s="393" t="s">
        <v>47</v>
      </c>
      <c r="M104" s="390">
        <v>0</v>
      </c>
      <c r="N104" s="388">
        <f>+M104*0.6</f>
        <v>0</v>
      </c>
      <c r="O104" s="388">
        <f>+M104*0.2</f>
        <v>0</v>
      </c>
      <c r="P104" s="389">
        <f>+M104*0.2</f>
        <v>0</v>
      </c>
    </row>
    <row r="105" spans="1:16" x14ac:dyDescent="0.2">
      <c r="A105" s="841"/>
      <c r="B105" s="376">
        <v>53202020100000</v>
      </c>
      <c r="C105" s="478" t="s">
        <v>203</v>
      </c>
      <c r="D105" s="481">
        <v>0</v>
      </c>
      <c r="E105" s="482">
        <v>0</v>
      </c>
      <c r="F105" s="504">
        <v>0</v>
      </c>
      <c r="G105" s="480">
        <f>E105*F105</f>
        <v>0</v>
      </c>
      <c r="H105" s="499">
        <f t="shared" ref="H105:H108" si="11">D105+G105</f>
        <v>0</v>
      </c>
      <c r="L105" s="393" t="s">
        <v>248</v>
      </c>
      <c r="M105" s="390">
        <v>0</v>
      </c>
      <c r="N105" s="388">
        <f t="shared" ref="N105:N111" si="12">+M105*0.6</f>
        <v>0</v>
      </c>
      <c r="O105" s="388">
        <f t="shared" ref="O105:O111" si="13">+M105*0.2</f>
        <v>0</v>
      </c>
      <c r="P105" s="389">
        <f t="shared" ref="P105:P111" si="14">+M105*0.2</f>
        <v>0</v>
      </c>
    </row>
    <row r="106" spans="1:16" x14ac:dyDescent="0.2">
      <c r="A106" s="841"/>
      <c r="B106" s="376">
        <v>53202030000000</v>
      </c>
      <c r="C106" s="478" t="s">
        <v>204</v>
      </c>
      <c r="D106" s="481">
        <v>0</v>
      </c>
      <c r="E106" s="482">
        <v>0</v>
      </c>
      <c r="F106" s="504">
        <v>0</v>
      </c>
      <c r="G106" s="480">
        <f t="shared" ref="G106:G108" si="15">E106*F106</f>
        <v>0</v>
      </c>
      <c r="H106" s="499">
        <f t="shared" si="11"/>
        <v>0</v>
      </c>
      <c r="L106" s="393" t="s">
        <v>49</v>
      </c>
      <c r="M106" s="390">
        <v>0</v>
      </c>
      <c r="N106" s="388">
        <f t="shared" si="12"/>
        <v>0</v>
      </c>
      <c r="O106" s="388">
        <f t="shared" si="13"/>
        <v>0</v>
      </c>
      <c r="P106" s="389">
        <f t="shared" si="14"/>
        <v>0</v>
      </c>
    </row>
    <row r="107" spans="1:16" x14ac:dyDescent="0.2">
      <c r="A107" s="841"/>
      <c r="B107" s="376">
        <v>53211020000000</v>
      </c>
      <c r="C107" s="478" t="s">
        <v>41</v>
      </c>
      <c r="D107" s="505">
        <f>+P99</f>
        <v>0</v>
      </c>
      <c r="E107" s="505">
        <v>0</v>
      </c>
      <c r="F107" s="506">
        <v>0</v>
      </c>
      <c r="G107" s="480">
        <f t="shared" si="15"/>
        <v>0</v>
      </c>
      <c r="H107" s="499">
        <f t="shared" si="11"/>
        <v>0</v>
      </c>
      <c r="L107" s="393" t="s">
        <v>50</v>
      </c>
      <c r="M107" s="390">
        <v>0</v>
      </c>
      <c r="N107" s="388">
        <f t="shared" si="12"/>
        <v>0</v>
      </c>
      <c r="O107" s="388">
        <f t="shared" si="13"/>
        <v>0</v>
      </c>
      <c r="P107" s="389">
        <f t="shared" si="14"/>
        <v>0</v>
      </c>
    </row>
    <row r="108" spans="1:16" x14ac:dyDescent="0.2">
      <c r="A108" s="841"/>
      <c r="B108" s="376">
        <v>53101040600000</v>
      </c>
      <c r="C108" s="478" t="s">
        <v>205</v>
      </c>
      <c r="D108" s="505">
        <f>+P100</f>
        <v>0</v>
      </c>
      <c r="E108" s="505">
        <v>0</v>
      </c>
      <c r="F108" s="506">
        <v>0</v>
      </c>
      <c r="G108" s="480">
        <f t="shared" si="15"/>
        <v>0</v>
      </c>
      <c r="H108" s="499">
        <f t="shared" si="11"/>
        <v>0</v>
      </c>
      <c r="L108" s="393" t="s">
        <v>51</v>
      </c>
      <c r="M108" s="390">
        <v>0</v>
      </c>
      <c r="N108" s="388">
        <f t="shared" si="12"/>
        <v>0</v>
      </c>
      <c r="O108" s="388">
        <f t="shared" si="13"/>
        <v>0</v>
      </c>
      <c r="P108" s="389">
        <f t="shared" si="14"/>
        <v>0</v>
      </c>
    </row>
    <row r="109" spans="1:16" x14ac:dyDescent="0.2">
      <c r="A109" s="841"/>
      <c r="B109" s="375"/>
      <c r="C109" s="475" t="s">
        <v>42</v>
      </c>
      <c r="D109" s="476">
        <f>SUM(D110)</f>
        <v>0</v>
      </c>
      <c r="E109" s="496"/>
      <c r="F109" s="496"/>
      <c r="G109" s="485">
        <f>SUM(G110:G110)</f>
        <v>0</v>
      </c>
      <c r="H109" s="503">
        <f>SUM(H110:H110)</f>
        <v>0</v>
      </c>
      <c r="L109" s="393" t="s">
        <v>52</v>
      </c>
      <c r="M109" s="387">
        <v>0</v>
      </c>
      <c r="N109" s="388">
        <f t="shared" si="12"/>
        <v>0</v>
      </c>
      <c r="O109" s="388">
        <f t="shared" si="13"/>
        <v>0</v>
      </c>
      <c r="P109" s="389">
        <f t="shared" si="14"/>
        <v>0</v>
      </c>
    </row>
    <row r="110" spans="1:16" ht="25.5" x14ac:dyDescent="0.2">
      <c r="A110" s="841"/>
      <c r="B110" s="379">
        <v>53205990000000</v>
      </c>
      <c r="C110" s="478" t="s">
        <v>44</v>
      </c>
      <c r="D110" s="505">
        <f>+P102</f>
        <v>0</v>
      </c>
      <c r="E110" s="505">
        <v>0</v>
      </c>
      <c r="F110" s="506">
        <v>0</v>
      </c>
      <c r="G110" s="480">
        <f t="shared" ref="G110" si="16">E110*F110</f>
        <v>0</v>
      </c>
      <c r="H110" s="499">
        <f t="shared" ref="H110" si="17">D110+G110</f>
        <v>0</v>
      </c>
      <c r="L110" s="392" t="s">
        <v>206</v>
      </c>
      <c r="M110" s="387">
        <v>0</v>
      </c>
      <c r="N110" s="388">
        <f t="shared" si="12"/>
        <v>0</v>
      </c>
      <c r="O110" s="388">
        <f t="shared" si="13"/>
        <v>0</v>
      </c>
      <c r="P110" s="389">
        <f t="shared" si="14"/>
        <v>0</v>
      </c>
    </row>
    <row r="111" spans="1:16" x14ac:dyDescent="0.2">
      <c r="A111" s="841"/>
      <c r="B111" s="375"/>
      <c r="C111" s="475" t="s">
        <v>45</v>
      </c>
      <c r="D111" s="476">
        <f>SUM(D112:D119)</f>
        <v>0</v>
      </c>
      <c r="E111" s="496"/>
      <c r="F111" s="496"/>
      <c r="G111" s="476">
        <f>SUM(G112:G119)</f>
        <v>0</v>
      </c>
      <c r="H111" s="503">
        <f>SUM(H112:H119)</f>
        <v>0</v>
      </c>
      <c r="L111" s="393" t="s">
        <v>198</v>
      </c>
      <c r="M111" s="390">
        <v>0</v>
      </c>
      <c r="N111" s="388">
        <f t="shared" si="12"/>
        <v>0</v>
      </c>
      <c r="O111" s="388">
        <f t="shared" si="13"/>
        <v>0</v>
      </c>
      <c r="P111" s="389">
        <f t="shared" si="14"/>
        <v>0</v>
      </c>
    </row>
    <row r="112" spans="1:16" x14ac:dyDescent="0.2">
      <c r="A112" s="841"/>
      <c r="B112" s="376">
        <v>53204010000000</v>
      </c>
      <c r="C112" s="478" t="s">
        <v>47</v>
      </c>
      <c r="D112" s="505">
        <f>+P104</f>
        <v>0</v>
      </c>
      <c r="E112" s="505">
        <v>0</v>
      </c>
      <c r="F112" s="506">
        <v>0</v>
      </c>
      <c r="G112" s="505">
        <f t="shared" ref="G112:G119" si="18">E112*F112</f>
        <v>0</v>
      </c>
      <c r="H112" s="499">
        <f t="shared" ref="H112:H119" si="19">D112+G112</f>
        <v>0</v>
      </c>
      <c r="L112" s="391" t="s">
        <v>55</v>
      </c>
      <c r="M112" s="837"/>
      <c r="N112" s="838"/>
      <c r="O112" s="838"/>
      <c r="P112" s="839"/>
    </row>
    <row r="113" spans="1:16" x14ac:dyDescent="0.2">
      <c r="A113" s="841"/>
      <c r="B113" s="379">
        <v>53204040200000</v>
      </c>
      <c r="C113" s="478" t="s">
        <v>248</v>
      </c>
      <c r="D113" s="505">
        <f t="shared" ref="D113:D119" si="20">+P105</f>
        <v>0</v>
      </c>
      <c r="E113" s="505">
        <v>0</v>
      </c>
      <c r="F113" s="506">
        <v>0</v>
      </c>
      <c r="G113" s="505">
        <f t="shared" si="18"/>
        <v>0</v>
      </c>
      <c r="H113" s="499">
        <f t="shared" si="19"/>
        <v>0</v>
      </c>
      <c r="L113" s="393" t="s">
        <v>56</v>
      </c>
      <c r="M113" s="390">
        <v>0</v>
      </c>
      <c r="N113" s="388">
        <f>+M113*0.6</f>
        <v>0</v>
      </c>
      <c r="O113" s="388">
        <f>+M113*0.2</f>
        <v>0</v>
      </c>
      <c r="P113" s="389">
        <f>+M113*0.2</f>
        <v>0</v>
      </c>
    </row>
    <row r="114" spans="1:16" x14ac:dyDescent="0.2">
      <c r="A114" s="841"/>
      <c r="B114" s="376">
        <v>53204060000000</v>
      </c>
      <c r="C114" s="478" t="s">
        <v>49</v>
      </c>
      <c r="D114" s="505">
        <f t="shared" si="20"/>
        <v>0</v>
      </c>
      <c r="E114" s="505">
        <v>0</v>
      </c>
      <c r="F114" s="506">
        <v>0</v>
      </c>
      <c r="G114" s="505">
        <f t="shared" si="18"/>
        <v>0</v>
      </c>
      <c r="H114" s="499">
        <f t="shared" si="19"/>
        <v>0</v>
      </c>
      <c r="L114" s="393" t="s">
        <v>57</v>
      </c>
      <c r="M114" s="390">
        <v>0</v>
      </c>
      <c r="N114" s="388">
        <f t="shared" ref="N114:N119" si="21">+M114*0.6</f>
        <v>0</v>
      </c>
      <c r="O114" s="388">
        <f t="shared" ref="O114:O119" si="22">+M114*0.2</f>
        <v>0</v>
      </c>
      <c r="P114" s="389">
        <f t="shared" ref="P114:P119" si="23">+M114*0.2</f>
        <v>0</v>
      </c>
    </row>
    <row r="115" spans="1:16" ht="12.75" customHeight="1" x14ac:dyDescent="0.2">
      <c r="A115" s="841"/>
      <c r="B115" s="376">
        <v>53204070000000</v>
      </c>
      <c r="C115" s="478" t="s">
        <v>50</v>
      </c>
      <c r="D115" s="505">
        <f t="shared" si="20"/>
        <v>0</v>
      </c>
      <c r="E115" s="505">
        <v>0</v>
      </c>
      <c r="F115" s="506">
        <v>0</v>
      </c>
      <c r="G115" s="505">
        <f t="shared" si="18"/>
        <v>0</v>
      </c>
      <c r="H115" s="499">
        <f t="shared" si="19"/>
        <v>0</v>
      </c>
      <c r="L115" s="393" t="s">
        <v>189</v>
      </c>
      <c r="M115" s="390">
        <v>0</v>
      </c>
      <c r="N115" s="388">
        <f t="shared" si="21"/>
        <v>0</v>
      </c>
      <c r="O115" s="388">
        <f t="shared" si="22"/>
        <v>0</v>
      </c>
      <c r="P115" s="389">
        <f t="shared" si="23"/>
        <v>0</v>
      </c>
    </row>
    <row r="116" spans="1:16" x14ac:dyDescent="0.2">
      <c r="A116" s="841"/>
      <c r="B116" s="376">
        <v>53204080000000</v>
      </c>
      <c r="C116" s="478" t="s">
        <v>51</v>
      </c>
      <c r="D116" s="505">
        <f t="shared" si="20"/>
        <v>0</v>
      </c>
      <c r="E116" s="505">
        <v>0</v>
      </c>
      <c r="F116" s="506">
        <v>0</v>
      </c>
      <c r="G116" s="505">
        <f t="shared" si="18"/>
        <v>0</v>
      </c>
      <c r="H116" s="499">
        <f t="shared" si="19"/>
        <v>0</v>
      </c>
      <c r="L116" s="393" t="s">
        <v>207</v>
      </c>
      <c r="M116" s="390">
        <v>0</v>
      </c>
      <c r="N116" s="388">
        <f t="shared" si="21"/>
        <v>0</v>
      </c>
      <c r="O116" s="388">
        <f t="shared" si="22"/>
        <v>0</v>
      </c>
      <c r="P116" s="389">
        <f t="shared" si="23"/>
        <v>0</v>
      </c>
    </row>
    <row r="117" spans="1:16" x14ac:dyDescent="0.2">
      <c r="A117" s="841"/>
      <c r="B117" s="376">
        <v>53214010000000</v>
      </c>
      <c r="C117" s="478" t="s">
        <v>52</v>
      </c>
      <c r="D117" s="505">
        <f t="shared" si="20"/>
        <v>0</v>
      </c>
      <c r="E117" s="507">
        <v>0</v>
      </c>
      <c r="F117" s="506">
        <v>0</v>
      </c>
      <c r="G117" s="505">
        <f t="shared" si="18"/>
        <v>0</v>
      </c>
      <c r="H117" s="499">
        <f t="shared" si="19"/>
        <v>0</v>
      </c>
      <c r="L117" s="393" t="s">
        <v>210</v>
      </c>
      <c r="M117" s="390">
        <v>0</v>
      </c>
      <c r="N117" s="388">
        <f t="shared" si="21"/>
        <v>0</v>
      </c>
      <c r="O117" s="388">
        <f t="shared" si="22"/>
        <v>0</v>
      </c>
      <c r="P117" s="389">
        <f t="shared" si="23"/>
        <v>0</v>
      </c>
    </row>
    <row r="118" spans="1:16" x14ac:dyDescent="0.2">
      <c r="A118" s="841"/>
      <c r="B118" s="376">
        <v>53214040000000</v>
      </c>
      <c r="C118" s="478" t="s">
        <v>206</v>
      </c>
      <c r="D118" s="505">
        <f t="shared" si="20"/>
        <v>0</v>
      </c>
      <c r="E118" s="507">
        <v>0</v>
      </c>
      <c r="F118" s="506">
        <v>0</v>
      </c>
      <c r="G118" s="505">
        <f t="shared" si="18"/>
        <v>0</v>
      </c>
      <c r="H118" s="499">
        <f t="shared" si="19"/>
        <v>0</v>
      </c>
      <c r="L118" s="393" t="s">
        <v>208</v>
      </c>
      <c r="M118" s="390">
        <v>0</v>
      </c>
      <c r="N118" s="388">
        <f t="shared" si="21"/>
        <v>0</v>
      </c>
      <c r="O118" s="388">
        <f t="shared" si="22"/>
        <v>0</v>
      </c>
      <c r="P118" s="389">
        <f t="shared" si="23"/>
        <v>0</v>
      </c>
    </row>
    <row r="119" spans="1:16" ht="14.25" customHeight="1" x14ac:dyDescent="0.2">
      <c r="A119" s="841"/>
      <c r="B119" s="377">
        <v>53204020100000</v>
      </c>
      <c r="C119" s="478" t="s">
        <v>198</v>
      </c>
      <c r="D119" s="505">
        <f t="shared" si="20"/>
        <v>0</v>
      </c>
      <c r="E119" s="505">
        <v>0</v>
      </c>
      <c r="F119" s="506">
        <v>0</v>
      </c>
      <c r="G119" s="505">
        <f t="shared" si="18"/>
        <v>0</v>
      </c>
      <c r="H119" s="499">
        <f t="shared" si="19"/>
        <v>0</v>
      </c>
      <c r="L119" s="393" t="s">
        <v>64</v>
      </c>
      <c r="M119" s="390">
        <v>0</v>
      </c>
      <c r="N119" s="388">
        <f t="shared" si="21"/>
        <v>0</v>
      </c>
      <c r="O119" s="388">
        <f t="shared" si="22"/>
        <v>0</v>
      </c>
      <c r="P119" s="389">
        <f t="shared" si="23"/>
        <v>0</v>
      </c>
    </row>
    <row r="120" spans="1:16" x14ac:dyDescent="0.2">
      <c r="A120" s="841"/>
      <c r="B120" s="375"/>
      <c r="C120" s="475" t="s">
        <v>55</v>
      </c>
      <c r="D120" s="476">
        <f>SUM(D121:D128)</f>
        <v>0</v>
      </c>
      <c r="E120" s="496"/>
      <c r="F120" s="496"/>
      <c r="G120" s="476">
        <f>SUM(G121:G128)</f>
        <v>0</v>
      </c>
      <c r="H120" s="497">
        <f>SUM(H121:H128)</f>
        <v>0</v>
      </c>
      <c r="L120" s="391" t="s">
        <v>65</v>
      </c>
      <c r="M120" s="837">
        <v>0</v>
      </c>
      <c r="N120" s="838"/>
      <c r="O120" s="838"/>
      <c r="P120" s="839"/>
    </row>
    <row r="121" spans="1:16" x14ac:dyDescent="0.2">
      <c r="A121" s="841"/>
      <c r="B121" s="376">
        <v>53207010000000</v>
      </c>
      <c r="C121" s="478" t="s">
        <v>56</v>
      </c>
      <c r="D121" s="505">
        <f>P113</f>
        <v>0</v>
      </c>
      <c r="E121" s="505">
        <v>0</v>
      </c>
      <c r="F121" s="506">
        <v>0</v>
      </c>
      <c r="G121" s="505">
        <f t="shared" ref="G121:G128" si="24">E121*F121</f>
        <v>0</v>
      </c>
      <c r="H121" s="499">
        <f t="shared" ref="H121:H128" si="25">D121+G121</f>
        <v>0</v>
      </c>
      <c r="L121" s="393" t="s">
        <v>99</v>
      </c>
      <c r="M121" s="390">
        <v>0</v>
      </c>
      <c r="N121" s="388">
        <f>+M121*0.6</f>
        <v>0</v>
      </c>
      <c r="O121" s="388">
        <f>+M121*0.2</f>
        <v>0</v>
      </c>
      <c r="P121" s="389">
        <f>+M121*0.2</f>
        <v>0</v>
      </c>
    </row>
    <row r="122" spans="1:16" x14ac:dyDescent="0.2">
      <c r="A122" s="841"/>
      <c r="B122" s="376">
        <v>53207020000000</v>
      </c>
      <c r="C122" s="478" t="s">
        <v>57</v>
      </c>
      <c r="D122" s="505">
        <f t="shared" ref="D122:D124" si="26">P114</f>
        <v>0</v>
      </c>
      <c r="E122" s="505">
        <v>0</v>
      </c>
      <c r="F122" s="506">
        <v>0</v>
      </c>
      <c r="G122" s="505">
        <f t="shared" si="24"/>
        <v>0</v>
      </c>
      <c r="H122" s="499">
        <f t="shared" si="25"/>
        <v>0</v>
      </c>
      <c r="L122" s="393" t="s">
        <v>100</v>
      </c>
      <c r="M122" s="390">
        <v>0</v>
      </c>
      <c r="N122" s="388">
        <f t="shared" ref="N122:N127" si="27">+M122*0.6</f>
        <v>0</v>
      </c>
      <c r="O122" s="388">
        <f t="shared" ref="O122:O127" si="28">+M122*0.2</f>
        <v>0</v>
      </c>
      <c r="P122" s="389">
        <f t="shared" ref="P122:P127" si="29">+M122*0.2</f>
        <v>0</v>
      </c>
    </row>
    <row r="123" spans="1:16" x14ac:dyDescent="0.2">
      <c r="A123" s="841"/>
      <c r="B123" s="376">
        <v>53208020000000</v>
      </c>
      <c r="C123" s="478" t="s">
        <v>189</v>
      </c>
      <c r="D123" s="505">
        <f t="shared" si="26"/>
        <v>0</v>
      </c>
      <c r="E123" s="505">
        <v>0</v>
      </c>
      <c r="F123" s="506">
        <v>0</v>
      </c>
      <c r="G123" s="505">
        <f t="shared" si="24"/>
        <v>0</v>
      </c>
      <c r="H123" s="499">
        <f t="shared" si="25"/>
        <v>0</v>
      </c>
      <c r="L123" s="393" t="s">
        <v>211</v>
      </c>
      <c r="M123" s="390">
        <v>0</v>
      </c>
      <c r="N123" s="388">
        <f t="shared" si="27"/>
        <v>0</v>
      </c>
      <c r="O123" s="388">
        <f t="shared" si="28"/>
        <v>0</v>
      </c>
      <c r="P123" s="389">
        <f t="shared" si="29"/>
        <v>0</v>
      </c>
    </row>
    <row r="124" spans="1:16" x14ac:dyDescent="0.2">
      <c r="A124" s="841"/>
      <c r="B124" s="376">
        <v>53208990000000</v>
      </c>
      <c r="C124" s="478" t="s">
        <v>207</v>
      </c>
      <c r="D124" s="505">
        <f t="shared" si="26"/>
        <v>0</v>
      </c>
      <c r="E124" s="505">
        <v>0</v>
      </c>
      <c r="F124" s="506">
        <v>0</v>
      </c>
      <c r="G124" s="505">
        <f t="shared" si="24"/>
        <v>0</v>
      </c>
      <c r="H124" s="499">
        <f t="shared" si="25"/>
        <v>0</v>
      </c>
      <c r="L124" s="393" t="s">
        <v>102</v>
      </c>
      <c r="M124" s="390">
        <v>0</v>
      </c>
      <c r="N124" s="388">
        <f t="shared" si="27"/>
        <v>0</v>
      </c>
      <c r="O124" s="388">
        <f t="shared" si="28"/>
        <v>0</v>
      </c>
      <c r="P124" s="389">
        <f t="shared" si="29"/>
        <v>0</v>
      </c>
    </row>
    <row r="125" spans="1:16" x14ac:dyDescent="0.2">
      <c r="A125" s="841"/>
      <c r="B125" s="377">
        <v>53210020300000</v>
      </c>
      <c r="C125" s="478" t="s">
        <v>209</v>
      </c>
      <c r="D125" s="486">
        <v>0</v>
      </c>
      <c r="E125" s="486">
        <v>0</v>
      </c>
      <c r="F125" s="508">
        <v>0</v>
      </c>
      <c r="G125" s="480">
        <f t="shared" si="24"/>
        <v>0</v>
      </c>
      <c r="H125" s="499">
        <f t="shared" si="25"/>
        <v>0</v>
      </c>
      <c r="L125" s="393" t="s">
        <v>212</v>
      </c>
      <c r="M125" s="390">
        <v>0</v>
      </c>
      <c r="N125" s="388">
        <f t="shared" si="27"/>
        <v>0</v>
      </c>
      <c r="O125" s="388">
        <f t="shared" si="28"/>
        <v>0</v>
      </c>
      <c r="P125" s="389">
        <f t="shared" si="29"/>
        <v>0</v>
      </c>
    </row>
    <row r="126" spans="1:16" x14ac:dyDescent="0.2">
      <c r="A126" s="841"/>
      <c r="B126" s="376">
        <v>53208990000000</v>
      </c>
      <c r="C126" s="478" t="s">
        <v>210</v>
      </c>
      <c r="D126" s="480">
        <f>P117</f>
        <v>0</v>
      </c>
      <c r="E126" s="480">
        <v>0</v>
      </c>
      <c r="F126" s="500">
        <v>0</v>
      </c>
      <c r="G126" s="480">
        <f t="shared" si="24"/>
        <v>0</v>
      </c>
      <c r="H126" s="499">
        <f t="shared" si="25"/>
        <v>0</v>
      </c>
      <c r="L126" s="393" t="s">
        <v>104</v>
      </c>
      <c r="M126" s="390">
        <v>0</v>
      </c>
      <c r="N126" s="388">
        <f t="shared" si="27"/>
        <v>0</v>
      </c>
      <c r="O126" s="388">
        <f t="shared" si="28"/>
        <v>0</v>
      </c>
      <c r="P126" s="389">
        <f t="shared" si="29"/>
        <v>0</v>
      </c>
    </row>
    <row r="127" spans="1:16" x14ac:dyDescent="0.2">
      <c r="A127" s="841"/>
      <c r="B127" s="376">
        <v>53209990000000</v>
      </c>
      <c r="C127" s="478" t="s">
        <v>208</v>
      </c>
      <c r="D127" s="480">
        <f t="shared" ref="D127:D128" si="30">P118</f>
        <v>0</v>
      </c>
      <c r="E127" s="480">
        <v>0</v>
      </c>
      <c r="F127" s="500">
        <v>0</v>
      </c>
      <c r="G127" s="480">
        <f t="shared" si="24"/>
        <v>0</v>
      </c>
      <c r="H127" s="499">
        <f t="shared" si="25"/>
        <v>0</v>
      </c>
      <c r="L127" s="393" t="s">
        <v>249</v>
      </c>
      <c r="M127" s="390">
        <v>0</v>
      </c>
      <c r="N127" s="388">
        <f t="shared" si="27"/>
        <v>0</v>
      </c>
      <c r="O127" s="388">
        <f t="shared" si="28"/>
        <v>0</v>
      </c>
      <c r="P127" s="389">
        <f t="shared" si="29"/>
        <v>0</v>
      </c>
    </row>
    <row r="128" spans="1:16" x14ac:dyDescent="0.2">
      <c r="A128" s="841"/>
      <c r="B128" s="376">
        <v>53210020100000</v>
      </c>
      <c r="C128" s="478" t="s">
        <v>64</v>
      </c>
      <c r="D128" s="480">
        <f t="shared" si="30"/>
        <v>0</v>
      </c>
      <c r="E128" s="480">
        <v>0</v>
      </c>
      <c r="F128" s="500">
        <v>0</v>
      </c>
      <c r="G128" s="480">
        <f t="shared" si="24"/>
        <v>0</v>
      </c>
      <c r="H128" s="499">
        <f t="shared" si="25"/>
        <v>0</v>
      </c>
    </row>
    <row r="129" spans="1:10" x14ac:dyDescent="0.2">
      <c r="A129" s="841"/>
      <c r="B129" s="375"/>
      <c r="C129" s="475" t="s">
        <v>65</v>
      </c>
      <c r="D129" s="476">
        <f>SUM(D130:D136)</f>
        <v>0</v>
      </c>
      <c r="E129" s="496"/>
      <c r="F129" s="496"/>
      <c r="G129" s="476">
        <f>SUM(G130:G136)</f>
        <v>0</v>
      </c>
      <c r="H129" s="497">
        <f>SUM(H130:H136)</f>
        <v>0</v>
      </c>
    </row>
    <row r="130" spans="1:10" x14ac:dyDescent="0.2">
      <c r="A130" s="841"/>
      <c r="B130" s="376">
        <v>53206030000000</v>
      </c>
      <c r="C130" s="478" t="s">
        <v>99</v>
      </c>
      <c r="D130" s="505">
        <f>P121</f>
        <v>0</v>
      </c>
      <c r="E130" s="505">
        <v>0</v>
      </c>
      <c r="F130" s="506">
        <v>0</v>
      </c>
      <c r="G130" s="480">
        <f t="shared" ref="G130:G136" si="31">E130*F130</f>
        <v>0</v>
      </c>
      <c r="H130" s="499">
        <f t="shared" ref="H130:H136" si="32">D130+G130</f>
        <v>0</v>
      </c>
    </row>
    <row r="131" spans="1:10" x14ac:dyDescent="0.2">
      <c r="A131" s="841"/>
      <c r="B131" s="376">
        <v>53206040000000</v>
      </c>
      <c r="C131" s="478" t="s">
        <v>100</v>
      </c>
      <c r="D131" s="505">
        <f t="shared" ref="D131:D136" si="33">P122</f>
        <v>0</v>
      </c>
      <c r="E131" s="505">
        <v>0</v>
      </c>
      <c r="F131" s="506">
        <v>0</v>
      </c>
      <c r="G131" s="480">
        <f t="shared" si="31"/>
        <v>0</v>
      </c>
      <c r="H131" s="499">
        <f t="shared" si="32"/>
        <v>0</v>
      </c>
    </row>
    <row r="132" spans="1:10" x14ac:dyDescent="0.2">
      <c r="A132" s="841"/>
      <c r="B132" s="376">
        <v>53206060000000</v>
      </c>
      <c r="C132" s="478" t="s">
        <v>211</v>
      </c>
      <c r="D132" s="505">
        <f t="shared" si="33"/>
        <v>0</v>
      </c>
      <c r="E132" s="505">
        <v>0</v>
      </c>
      <c r="F132" s="506">
        <v>0</v>
      </c>
      <c r="G132" s="480">
        <f t="shared" si="31"/>
        <v>0</v>
      </c>
      <c r="H132" s="499">
        <f t="shared" si="32"/>
        <v>0</v>
      </c>
    </row>
    <row r="133" spans="1:10" x14ac:dyDescent="0.2">
      <c r="A133" s="841"/>
      <c r="B133" s="376">
        <v>53206070000000</v>
      </c>
      <c r="C133" s="478" t="s">
        <v>102</v>
      </c>
      <c r="D133" s="505">
        <f t="shared" si="33"/>
        <v>0</v>
      </c>
      <c r="E133" s="505">
        <v>0</v>
      </c>
      <c r="F133" s="506">
        <v>0</v>
      </c>
      <c r="G133" s="480">
        <f t="shared" si="31"/>
        <v>0</v>
      </c>
      <c r="H133" s="499">
        <f t="shared" si="32"/>
        <v>0</v>
      </c>
    </row>
    <row r="134" spans="1:10" ht="15.75" customHeight="1" x14ac:dyDescent="0.2">
      <c r="A134" s="841"/>
      <c r="B134" s="376">
        <v>53206990000000</v>
      </c>
      <c r="C134" s="478" t="s">
        <v>212</v>
      </c>
      <c r="D134" s="505">
        <f t="shared" si="33"/>
        <v>0</v>
      </c>
      <c r="E134" s="505">
        <v>0</v>
      </c>
      <c r="F134" s="506">
        <v>0</v>
      </c>
      <c r="G134" s="480">
        <f t="shared" si="31"/>
        <v>0</v>
      </c>
      <c r="H134" s="499">
        <f t="shared" si="32"/>
        <v>0</v>
      </c>
    </row>
    <row r="135" spans="1:10" x14ac:dyDescent="0.2">
      <c r="A135" s="841"/>
      <c r="B135" s="376">
        <v>53208030000000</v>
      </c>
      <c r="C135" s="478" t="s">
        <v>104</v>
      </c>
      <c r="D135" s="505">
        <f t="shared" si="33"/>
        <v>0</v>
      </c>
      <c r="E135" s="505">
        <v>0</v>
      </c>
      <c r="F135" s="506">
        <v>0</v>
      </c>
      <c r="G135" s="480">
        <f t="shared" si="31"/>
        <v>0</v>
      </c>
      <c r="H135" s="499">
        <f t="shared" si="32"/>
        <v>0</v>
      </c>
    </row>
    <row r="136" spans="1:10" x14ac:dyDescent="0.2">
      <c r="A136" s="841"/>
      <c r="B136" s="376">
        <v>53206990000000</v>
      </c>
      <c r="C136" s="478" t="s">
        <v>249</v>
      </c>
      <c r="D136" s="505">
        <f t="shared" si="33"/>
        <v>0</v>
      </c>
      <c r="E136" s="505">
        <v>0</v>
      </c>
      <c r="F136" s="506">
        <v>0</v>
      </c>
      <c r="G136" s="480">
        <f t="shared" si="31"/>
        <v>0</v>
      </c>
      <c r="H136" s="499">
        <f t="shared" si="32"/>
        <v>0</v>
      </c>
    </row>
    <row r="137" spans="1:10" x14ac:dyDescent="0.2">
      <c r="A137" s="841"/>
      <c r="B137" s="375"/>
      <c r="C137" s="475" t="s">
        <v>66</v>
      </c>
      <c r="D137" s="476">
        <f>SUM(D138:D138)</f>
        <v>0</v>
      </c>
      <c r="E137" s="496"/>
      <c r="F137" s="496"/>
      <c r="G137" s="476">
        <f>SUM(G138:G138)</f>
        <v>0</v>
      </c>
      <c r="H137" s="497">
        <f>SUM(H138:H138)</f>
        <v>0</v>
      </c>
    </row>
    <row r="138" spans="1:10" x14ac:dyDescent="0.2">
      <c r="A138" s="841"/>
      <c r="B138" s="380"/>
      <c r="C138" s="487" t="s">
        <v>250</v>
      </c>
      <c r="D138" s="481">
        <v>0</v>
      </c>
      <c r="E138" s="481">
        <v>0</v>
      </c>
      <c r="F138" s="504">
        <v>0</v>
      </c>
      <c r="G138" s="480">
        <f t="shared" ref="G138" si="34">E138*F138</f>
        <v>0</v>
      </c>
      <c r="H138" s="509">
        <f t="shared" ref="H138" si="35">D138+G138</f>
        <v>0</v>
      </c>
      <c r="I138" s="515" t="s">
        <v>254</v>
      </c>
      <c r="J138" s="488">
        <f>+H136+H135+H134+H133+H132+H131+H130+H128+H127+H126+H125+H124+H123+H122+H121+H119+H116+H115+H114+H113+H112+H110+H108+H107+H101+H100+H99+H97+H96+H95+H94+H93+H92+H91+H90+H89+H88+H87</f>
        <v>0</v>
      </c>
    </row>
    <row r="139" spans="1:10" ht="15" customHeight="1" thickBot="1" x14ac:dyDescent="0.25">
      <c r="A139" s="863"/>
      <c r="B139" s="510"/>
      <c r="C139" s="511" t="s">
        <v>105</v>
      </c>
      <c r="D139" s="512">
        <f>SUM(D76,D103)</f>
        <v>1271604.01</v>
      </c>
      <c r="E139" s="513"/>
      <c r="F139" s="513"/>
      <c r="G139" s="512">
        <f>SUM(G76,G103)</f>
        <v>0</v>
      </c>
      <c r="H139" s="514">
        <f>SUM(H76,H103)</f>
        <v>1271604.01</v>
      </c>
      <c r="I139" s="516" t="s">
        <v>255</v>
      </c>
      <c r="J139" s="489">
        <f>+H139-J138</f>
        <v>1271604.01</v>
      </c>
    </row>
    <row r="140" spans="1:10" x14ac:dyDescent="0.2">
      <c r="A140" s="850" t="s">
        <v>81</v>
      </c>
      <c r="B140" s="852" t="s">
        <v>75</v>
      </c>
      <c r="C140" s="843" t="s">
        <v>76</v>
      </c>
      <c r="D140" s="845" t="s">
        <v>77</v>
      </c>
      <c r="E140" s="847" t="s">
        <v>78</v>
      </c>
      <c r="F140" s="847"/>
      <c r="G140" s="847"/>
      <c r="H140" s="848" t="s">
        <v>251</v>
      </c>
    </row>
    <row r="141" spans="1:10" ht="22.5" customHeight="1" thickBot="1" x14ac:dyDescent="0.25">
      <c r="A141" s="851"/>
      <c r="B141" s="853"/>
      <c r="C141" s="844"/>
      <c r="D141" s="846"/>
      <c r="E141" s="596" t="s">
        <v>67</v>
      </c>
      <c r="F141" s="597" t="s">
        <v>68</v>
      </c>
      <c r="G141" s="598" t="s">
        <v>6</v>
      </c>
      <c r="H141" s="849"/>
    </row>
    <row r="142" spans="1:10" x14ac:dyDescent="0.2">
      <c r="A142" s="840" t="s">
        <v>232</v>
      </c>
      <c r="B142" s="490"/>
      <c r="C142" s="491" t="s">
        <v>11</v>
      </c>
      <c r="D142" s="492">
        <f>+D143+D148</f>
        <v>1545000</v>
      </c>
      <c r="E142" s="493"/>
      <c r="F142" s="493"/>
      <c r="G142" s="494">
        <f>SUM(G143,G148)</f>
        <v>0</v>
      </c>
      <c r="H142" s="495">
        <f>SUM(H143,H148)</f>
        <v>1545000</v>
      </c>
      <c r="I142" s="474"/>
      <c r="J142" s="474"/>
    </row>
    <row r="143" spans="1:10" x14ac:dyDescent="0.2">
      <c r="A143" s="841"/>
      <c r="B143" s="375"/>
      <c r="C143" s="560" t="s">
        <v>12</v>
      </c>
      <c r="D143" s="561">
        <f>SUM(D144:D147)</f>
        <v>1545000</v>
      </c>
      <c r="E143" s="562"/>
      <c r="F143" s="562"/>
      <c r="G143" s="563">
        <f>SUM(G144:G147)</f>
        <v>0</v>
      </c>
      <c r="H143" s="497">
        <f>SUM(H144:H147)</f>
        <v>1545000</v>
      </c>
      <c r="I143" s="474"/>
      <c r="J143" s="474"/>
    </row>
    <row r="144" spans="1:10" x14ac:dyDescent="0.2">
      <c r="A144" s="841"/>
      <c r="B144" s="376">
        <v>53103040100000</v>
      </c>
      <c r="C144" s="564" t="s">
        <v>95</v>
      </c>
      <c r="D144" s="565">
        <f>+'F) Remuneraciones'!L29</f>
        <v>1545000</v>
      </c>
      <c r="E144" s="566">
        <v>0</v>
      </c>
      <c r="F144" s="567">
        <v>0</v>
      </c>
      <c r="G144" s="566">
        <f>E144*F144</f>
        <v>0</v>
      </c>
      <c r="H144" s="568">
        <f>D144+G144</f>
        <v>1545000</v>
      </c>
      <c r="I144" s="474"/>
      <c r="J144" s="474"/>
    </row>
    <row r="145" spans="1:10" x14ac:dyDescent="0.2">
      <c r="A145" s="841"/>
      <c r="B145" s="376">
        <v>53103050000000</v>
      </c>
      <c r="C145" s="564" t="s">
        <v>190</v>
      </c>
      <c r="D145" s="569">
        <v>0</v>
      </c>
      <c r="E145" s="570">
        <v>0</v>
      </c>
      <c r="F145" s="571">
        <v>0</v>
      </c>
      <c r="G145" s="566">
        <f>E145*F145</f>
        <v>0</v>
      </c>
      <c r="H145" s="568">
        <f>D145+G145</f>
        <v>0</v>
      </c>
      <c r="I145" s="474"/>
      <c r="J145" s="474"/>
    </row>
    <row r="146" spans="1:10" x14ac:dyDescent="0.2">
      <c r="A146" s="841"/>
      <c r="B146" s="377">
        <v>53103040400000</v>
      </c>
      <c r="C146" s="378" t="s">
        <v>191</v>
      </c>
      <c r="D146" s="569">
        <v>0</v>
      </c>
      <c r="E146" s="570">
        <v>0</v>
      </c>
      <c r="F146" s="571">
        <v>0</v>
      </c>
      <c r="G146" s="566">
        <f>E146*F146</f>
        <v>0</v>
      </c>
      <c r="H146" s="568">
        <f>D146+G146</f>
        <v>0</v>
      </c>
      <c r="I146" s="474"/>
      <c r="J146" s="474"/>
    </row>
    <row r="147" spans="1:10" x14ac:dyDescent="0.2">
      <c r="A147" s="841"/>
      <c r="B147" s="376">
        <v>53103080010000</v>
      </c>
      <c r="C147" s="564" t="s">
        <v>192</v>
      </c>
      <c r="D147" s="569">
        <v>0</v>
      </c>
      <c r="E147" s="570">
        <v>0</v>
      </c>
      <c r="F147" s="571">
        <v>0</v>
      </c>
      <c r="G147" s="566">
        <f>E147*F147</f>
        <v>0</v>
      </c>
      <c r="H147" s="568">
        <f>D147+G147</f>
        <v>0</v>
      </c>
      <c r="I147" s="474"/>
      <c r="J147" s="474"/>
    </row>
    <row r="148" spans="1:10" x14ac:dyDescent="0.2">
      <c r="A148" s="841"/>
      <c r="B148" s="375"/>
      <c r="C148" s="560" t="s">
        <v>16</v>
      </c>
      <c r="D148" s="561">
        <f>SUM(D149:D168)</f>
        <v>0</v>
      </c>
      <c r="E148" s="562"/>
      <c r="F148" s="562"/>
      <c r="G148" s="561">
        <f>SUM(G149:G168)</f>
        <v>0</v>
      </c>
      <c r="H148" s="497">
        <f>SUM(H149:H168)</f>
        <v>0</v>
      </c>
      <c r="I148" s="474"/>
      <c r="J148" s="474"/>
    </row>
    <row r="149" spans="1:10" ht="14.25" customHeight="1" x14ac:dyDescent="0.2">
      <c r="A149" s="841"/>
      <c r="B149" s="376">
        <v>53201010100000</v>
      </c>
      <c r="C149" s="572" t="s">
        <v>193</v>
      </c>
      <c r="D149" s="569">
        <v>0</v>
      </c>
      <c r="E149" s="570">
        <v>0</v>
      </c>
      <c r="F149" s="571">
        <v>0</v>
      </c>
      <c r="G149" s="566">
        <f t="shared" ref="G149:G168" si="36">E149*F149</f>
        <v>0</v>
      </c>
      <c r="H149" s="568">
        <f t="shared" ref="H149:H154" si="37">D149+G149</f>
        <v>0</v>
      </c>
      <c r="I149" s="474"/>
      <c r="J149" s="474"/>
    </row>
    <row r="150" spans="1:10" x14ac:dyDescent="0.2">
      <c r="A150" s="841"/>
      <c r="B150" s="376">
        <v>53201010100000</v>
      </c>
      <c r="C150" s="572" t="s">
        <v>194</v>
      </c>
      <c r="D150" s="569">
        <v>0</v>
      </c>
      <c r="E150" s="570">
        <v>0</v>
      </c>
      <c r="F150" s="571">
        <v>0</v>
      </c>
      <c r="G150" s="566">
        <f t="shared" si="36"/>
        <v>0</v>
      </c>
      <c r="H150" s="568">
        <f t="shared" si="37"/>
        <v>0</v>
      </c>
      <c r="I150" s="474"/>
      <c r="J150" s="474"/>
    </row>
    <row r="151" spans="1:10" x14ac:dyDescent="0.2">
      <c r="A151" s="841"/>
      <c r="B151" s="376">
        <v>53201010100000</v>
      </c>
      <c r="C151" s="572" t="s">
        <v>195</v>
      </c>
      <c r="D151" s="569">
        <v>0</v>
      </c>
      <c r="E151" s="570">
        <v>0</v>
      </c>
      <c r="F151" s="571">
        <v>0</v>
      </c>
      <c r="G151" s="566">
        <f t="shared" si="36"/>
        <v>0</v>
      </c>
      <c r="H151" s="568">
        <f t="shared" si="37"/>
        <v>0</v>
      </c>
      <c r="I151" s="474"/>
      <c r="J151" s="474"/>
    </row>
    <row r="152" spans="1:10" x14ac:dyDescent="0.2">
      <c r="A152" s="841"/>
      <c r="B152" s="376">
        <v>53202010100000</v>
      </c>
      <c r="C152" s="564" t="s">
        <v>196</v>
      </c>
      <c r="D152" s="566">
        <f>+N80</f>
        <v>0</v>
      </c>
      <c r="E152" s="566">
        <v>0</v>
      </c>
      <c r="F152" s="584">
        <v>0</v>
      </c>
      <c r="G152" s="566">
        <f t="shared" si="36"/>
        <v>0</v>
      </c>
      <c r="H152" s="568">
        <f t="shared" si="37"/>
        <v>0</v>
      </c>
      <c r="I152" s="474"/>
      <c r="J152" s="474"/>
    </row>
    <row r="153" spans="1:10" x14ac:dyDescent="0.2">
      <c r="A153" s="841"/>
      <c r="B153" s="376">
        <v>53203010100000</v>
      </c>
      <c r="C153" s="564" t="s">
        <v>19</v>
      </c>
      <c r="D153" s="566">
        <f t="shared" ref="D153:D168" si="38">+N81</f>
        <v>0</v>
      </c>
      <c r="E153" s="566">
        <v>0</v>
      </c>
      <c r="F153" s="584">
        <v>0</v>
      </c>
      <c r="G153" s="566">
        <f t="shared" si="36"/>
        <v>0</v>
      </c>
      <c r="H153" s="568">
        <f t="shared" si="37"/>
        <v>0</v>
      </c>
      <c r="I153" s="474"/>
      <c r="J153" s="474"/>
    </row>
    <row r="154" spans="1:10" x14ac:dyDescent="0.2">
      <c r="A154" s="841"/>
      <c r="B154" s="376">
        <v>53203030000000</v>
      </c>
      <c r="C154" s="564" t="s">
        <v>197</v>
      </c>
      <c r="D154" s="566">
        <f t="shared" si="38"/>
        <v>0</v>
      </c>
      <c r="E154" s="566">
        <v>0</v>
      </c>
      <c r="F154" s="584">
        <v>0</v>
      </c>
      <c r="G154" s="566">
        <f t="shared" si="36"/>
        <v>0</v>
      </c>
      <c r="H154" s="568">
        <f t="shared" si="37"/>
        <v>0</v>
      </c>
      <c r="I154" s="474"/>
      <c r="J154" s="474"/>
    </row>
    <row r="155" spans="1:10" x14ac:dyDescent="0.2">
      <c r="A155" s="841"/>
      <c r="B155" s="376">
        <v>53204030000000</v>
      </c>
      <c r="C155" s="564" t="s">
        <v>247</v>
      </c>
      <c r="D155" s="566">
        <f t="shared" si="38"/>
        <v>0</v>
      </c>
      <c r="E155" s="566">
        <v>0</v>
      </c>
      <c r="F155" s="584">
        <v>0</v>
      </c>
      <c r="G155" s="566">
        <f t="shared" si="36"/>
        <v>0</v>
      </c>
      <c r="H155" s="568">
        <f>D155+G155</f>
        <v>0</v>
      </c>
      <c r="I155" s="474"/>
      <c r="J155" s="474"/>
    </row>
    <row r="156" spans="1:10" x14ac:dyDescent="0.2">
      <c r="A156" s="841"/>
      <c r="B156" s="376">
        <v>53204100100001</v>
      </c>
      <c r="C156" s="564" t="s">
        <v>22</v>
      </c>
      <c r="D156" s="566">
        <f t="shared" si="38"/>
        <v>0</v>
      </c>
      <c r="E156" s="566">
        <v>0</v>
      </c>
      <c r="F156" s="584">
        <v>0</v>
      </c>
      <c r="G156" s="566">
        <f t="shared" si="36"/>
        <v>0</v>
      </c>
      <c r="H156" s="568">
        <f t="shared" ref="H156:H168" si="39">D156+G156</f>
        <v>0</v>
      </c>
      <c r="I156" s="474"/>
      <c r="J156" s="474"/>
    </row>
    <row r="157" spans="1:10" x14ac:dyDescent="0.2">
      <c r="A157" s="841"/>
      <c r="B157" s="376">
        <v>53204130100000</v>
      </c>
      <c r="C157" s="564" t="s">
        <v>199</v>
      </c>
      <c r="D157" s="566">
        <f t="shared" si="38"/>
        <v>0</v>
      </c>
      <c r="E157" s="566">
        <v>0</v>
      </c>
      <c r="F157" s="584">
        <v>0</v>
      </c>
      <c r="G157" s="566">
        <f t="shared" si="36"/>
        <v>0</v>
      </c>
      <c r="H157" s="568">
        <f t="shared" si="39"/>
        <v>0</v>
      </c>
      <c r="I157" s="474"/>
      <c r="J157" s="474"/>
    </row>
    <row r="158" spans="1:10" x14ac:dyDescent="0.2">
      <c r="A158" s="841"/>
      <c r="B158" s="376">
        <v>53205010100000</v>
      </c>
      <c r="C158" s="564" t="s">
        <v>24</v>
      </c>
      <c r="D158" s="566">
        <f t="shared" si="38"/>
        <v>0</v>
      </c>
      <c r="E158" s="566">
        <v>0</v>
      </c>
      <c r="F158" s="584">
        <v>0</v>
      </c>
      <c r="G158" s="566">
        <f t="shared" si="36"/>
        <v>0</v>
      </c>
      <c r="H158" s="568">
        <f t="shared" si="39"/>
        <v>0</v>
      </c>
      <c r="I158" s="474"/>
      <c r="J158" s="474"/>
    </row>
    <row r="159" spans="1:10" x14ac:dyDescent="0.2">
      <c r="A159" s="841"/>
      <c r="B159" s="376">
        <v>53205020100000</v>
      </c>
      <c r="C159" s="564" t="s">
        <v>25</v>
      </c>
      <c r="D159" s="566">
        <f t="shared" si="38"/>
        <v>0</v>
      </c>
      <c r="E159" s="566">
        <v>0</v>
      </c>
      <c r="F159" s="584">
        <v>0</v>
      </c>
      <c r="G159" s="566">
        <f t="shared" si="36"/>
        <v>0</v>
      </c>
      <c r="H159" s="568">
        <f t="shared" si="39"/>
        <v>0</v>
      </c>
      <c r="I159" s="474"/>
      <c r="J159" s="474"/>
    </row>
    <row r="160" spans="1:10" x14ac:dyDescent="0.2">
      <c r="A160" s="841"/>
      <c r="B160" s="376">
        <v>53205030100000</v>
      </c>
      <c r="C160" s="564" t="s">
        <v>26</v>
      </c>
      <c r="D160" s="566">
        <f t="shared" si="38"/>
        <v>0</v>
      </c>
      <c r="E160" s="566">
        <v>0</v>
      </c>
      <c r="F160" s="584">
        <v>0</v>
      </c>
      <c r="G160" s="566">
        <f t="shared" si="36"/>
        <v>0</v>
      </c>
      <c r="H160" s="568">
        <f t="shared" si="39"/>
        <v>0</v>
      </c>
      <c r="I160" s="474"/>
      <c r="J160" s="474"/>
    </row>
    <row r="161" spans="1:12" x14ac:dyDescent="0.2">
      <c r="A161" s="841"/>
      <c r="B161" s="376">
        <v>53205050100000</v>
      </c>
      <c r="C161" s="564" t="s">
        <v>27</v>
      </c>
      <c r="D161" s="566">
        <f t="shared" si="38"/>
        <v>0</v>
      </c>
      <c r="E161" s="566">
        <v>0</v>
      </c>
      <c r="F161" s="584">
        <v>0</v>
      </c>
      <c r="G161" s="566">
        <f t="shared" si="36"/>
        <v>0</v>
      </c>
      <c r="H161" s="568">
        <f t="shared" si="39"/>
        <v>0</v>
      </c>
      <c r="I161" s="474"/>
      <c r="J161" s="474"/>
    </row>
    <row r="162" spans="1:12" x14ac:dyDescent="0.2">
      <c r="A162" s="841"/>
      <c r="B162" s="376">
        <v>53205070100000</v>
      </c>
      <c r="C162" s="564" t="s">
        <v>29</v>
      </c>
      <c r="D162" s="566">
        <f t="shared" si="38"/>
        <v>0</v>
      </c>
      <c r="E162" s="566">
        <v>0</v>
      </c>
      <c r="F162" s="584">
        <v>0</v>
      </c>
      <c r="G162" s="566">
        <f t="shared" si="36"/>
        <v>0</v>
      </c>
      <c r="H162" s="568">
        <f t="shared" si="39"/>
        <v>0</v>
      </c>
      <c r="I162" s="474"/>
      <c r="J162" s="474"/>
    </row>
    <row r="163" spans="1:12" x14ac:dyDescent="0.2">
      <c r="A163" s="841"/>
      <c r="B163" s="376">
        <v>53208010100000</v>
      </c>
      <c r="C163" s="564" t="s">
        <v>30</v>
      </c>
      <c r="D163" s="566">
        <f t="shared" si="38"/>
        <v>0</v>
      </c>
      <c r="E163" s="566">
        <v>0</v>
      </c>
      <c r="F163" s="584">
        <v>0</v>
      </c>
      <c r="G163" s="566">
        <f t="shared" si="36"/>
        <v>0</v>
      </c>
      <c r="H163" s="568">
        <f t="shared" si="39"/>
        <v>0</v>
      </c>
      <c r="I163" s="474"/>
      <c r="J163" s="474"/>
    </row>
    <row r="164" spans="1:12" ht="12" customHeight="1" x14ac:dyDescent="0.2">
      <c r="A164" s="841"/>
      <c r="B164" s="376">
        <v>53208070100001</v>
      </c>
      <c r="C164" s="564" t="s">
        <v>31</v>
      </c>
      <c r="D164" s="566">
        <f t="shared" si="38"/>
        <v>0</v>
      </c>
      <c r="E164" s="566">
        <v>0</v>
      </c>
      <c r="F164" s="584">
        <v>0</v>
      </c>
      <c r="G164" s="566">
        <f t="shared" si="36"/>
        <v>0</v>
      </c>
      <c r="H164" s="568">
        <f t="shared" si="39"/>
        <v>0</v>
      </c>
      <c r="I164" s="474"/>
      <c r="J164" s="474"/>
    </row>
    <row r="165" spans="1:12" x14ac:dyDescent="0.2">
      <c r="A165" s="841"/>
      <c r="B165" s="376">
        <v>53208100100001</v>
      </c>
      <c r="C165" s="564" t="s">
        <v>200</v>
      </c>
      <c r="D165" s="566">
        <f t="shared" si="38"/>
        <v>0</v>
      </c>
      <c r="E165" s="566">
        <v>0</v>
      </c>
      <c r="F165" s="584">
        <v>0</v>
      </c>
      <c r="G165" s="566">
        <f t="shared" si="36"/>
        <v>0</v>
      </c>
      <c r="H165" s="568">
        <f t="shared" si="39"/>
        <v>0</v>
      </c>
      <c r="I165" s="474"/>
      <c r="J165" s="474"/>
    </row>
    <row r="166" spans="1:12" x14ac:dyDescent="0.2">
      <c r="A166" s="841"/>
      <c r="B166" s="376">
        <v>53211030000000</v>
      </c>
      <c r="C166" s="564" t="s">
        <v>32</v>
      </c>
      <c r="D166" s="566">
        <f t="shared" si="38"/>
        <v>0</v>
      </c>
      <c r="E166" s="566">
        <v>0</v>
      </c>
      <c r="F166" s="584">
        <v>0</v>
      </c>
      <c r="G166" s="566">
        <f t="shared" si="36"/>
        <v>0</v>
      </c>
      <c r="H166" s="568">
        <f t="shared" si="39"/>
        <v>0</v>
      </c>
      <c r="I166" s="474"/>
      <c r="J166" s="474"/>
      <c r="L166" s="4" t="s">
        <v>252</v>
      </c>
    </row>
    <row r="167" spans="1:12" x14ac:dyDescent="0.2">
      <c r="A167" s="841"/>
      <c r="B167" s="376">
        <v>53212020100000</v>
      </c>
      <c r="C167" s="564" t="s">
        <v>201</v>
      </c>
      <c r="D167" s="566">
        <f t="shared" si="38"/>
        <v>0</v>
      </c>
      <c r="E167" s="566">
        <v>0</v>
      </c>
      <c r="F167" s="584">
        <v>0</v>
      </c>
      <c r="G167" s="566">
        <f t="shared" si="36"/>
        <v>0</v>
      </c>
      <c r="H167" s="568">
        <f t="shared" si="39"/>
        <v>0</v>
      </c>
      <c r="I167" s="474"/>
      <c r="J167" s="474"/>
    </row>
    <row r="168" spans="1:12" x14ac:dyDescent="0.2">
      <c r="A168" s="841"/>
      <c r="B168" s="376">
        <v>53214020000000</v>
      </c>
      <c r="C168" s="564" t="s">
        <v>202</v>
      </c>
      <c r="D168" s="566">
        <f t="shared" si="38"/>
        <v>0</v>
      </c>
      <c r="E168" s="566">
        <v>0</v>
      </c>
      <c r="F168" s="584">
        <v>0</v>
      </c>
      <c r="G168" s="566">
        <f t="shared" si="36"/>
        <v>0</v>
      </c>
      <c r="H168" s="568">
        <f t="shared" si="39"/>
        <v>0</v>
      </c>
      <c r="I168" s="474"/>
      <c r="J168" s="474"/>
    </row>
    <row r="169" spans="1:12" x14ac:dyDescent="0.2">
      <c r="A169" s="841"/>
      <c r="B169" s="573"/>
      <c r="C169" s="574" t="s">
        <v>34</v>
      </c>
      <c r="D169" s="590">
        <f>SUM(D170,D175,D177,D186,D195,D203)</f>
        <v>0</v>
      </c>
      <c r="E169" s="575"/>
      <c r="F169" s="575"/>
      <c r="G169" s="590">
        <f>SUM(G170,G175,G177,G186,G195,G203)</f>
        <v>0</v>
      </c>
      <c r="H169" s="502">
        <f>SUM(H170,H175,H177,H186,H195,H203)</f>
        <v>0</v>
      </c>
      <c r="I169" s="474"/>
      <c r="J169" s="474"/>
    </row>
    <row r="170" spans="1:12" x14ac:dyDescent="0.2">
      <c r="A170" s="841"/>
      <c r="B170" s="375"/>
      <c r="C170" s="560" t="s">
        <v>35</v>
      </c>
      <c r="D170" s="561">
        <f>SUM(D171:D174)</f>
        <v>0</v>
      </c>
      <c r="E170" s="562"/>
      <c r="F170" s="562"/>
      <c r="G170" s="561">
        <f>SUM(G171:G174)</f>
        <v>0</v>
      </c>
      <c r="H170" s="576">
        <f>SUM(H171:H174)</f>
        <v>0</v>
      </c>
      <c r="I170" s="474"/>
      <c r="J170" s="474"/>
    </row>
    <row r="171" spans="1:12" x14ac:dyDescent="0.2">
      <c r="A171" s="841"/>
      <c r="B171" s="376">
        <v>53202020100000</v>
      </c>
      <c r="C171" s="564" t="s">
        <v>203</v>
      </c>
      <c r="D171" s="569">
        <v>0</v>
      </c>
      <c r="E171" s="570">
        <v>0</v>
      </c>
      <c r="F171" s="577">
        <v>0</v>
      </c>
      <c r="G171" s="566">
        <f>E171*F171</f>
        <v>0</v>
      </c>
      <c r="H171" s="568">
        <f t="shared" ref="H171:H174" si="40">D171+G171</f>
        <v>0</v>
      </c>
      <c r="I171" s="474"/>
      <c r="J171" s="474"/>
    </row>
    <row r="172" spans="1:12" x14ac:dyDescent="0.2">
      <c r="A172" s="841"/>
      <c r="B172" s="376">
        <v>53202030000000</v>
      </c>
      <c r="C172" s="564" t="s">
        <v>204</v>
      </c>
      <c r="D172" s="569">
        <v>0</v>
      </c>
      <c r="E172" s="570">
        <v>0</v>
      </c>
      <c r="F172" s="577">
        <v>0</v>
      </c>
      <c r="G172" s="566">
        <f t="shared" ref="G172:G174" si="41">E172*F172</f>
        <v>0</v>
      </c>
      <c r="H172" s="568">
        <f t="shared" si="40"/>
        <v>0</v>
      </c>
      <c r="I172" s="474"/>
      <c r="J172" s="474"/>
    </row>
    <row r="173" spans="1:12" x14ac:dyDescent="0.2">
      <c r="A173" s="841"/>
      <c r="B173" s="376">
        <v>53211020000000</v>
      </c>
      <c r="C173" s="564" t="s">
        <v>41</v>
      </c>
      <c r="D173" s="578">
        <f>+N99</f>
        <v>0</v>
      </c>
      <c r="E173" s="578">
        <v>0</v>
      </c>
      <c r="F173" s="579">
        <v>0</v>
      </c>
      <c r="G173" s="566">
        <f t="shared" si="41"/>
        <v>0</v>
      </c>
      <c r="H173" s="568">
        <f t="shared" si="40"/>
        <v>0</v>
      </c>
      <c r="I173" s="474"/>
      <c r="J173" s="474"/>
    </row>
    <row r="174" spans="1:12" x14ac:dyDescent="0.2">
      <c r="A174" s="841"/>
      <c r="B174" s="376">
        <v>53101040600000</v>
      </c>
      <c r="C174" s="564" t="s">
        <v>205</v>
      </c>
      <c r="D174" s="578">
        <f>+N100</f>
        <v>0</v>
      </c>
      <c r="E174" s="578">
        <v>0</v>
      </c>
      <c r="F174" s="579">
        <v>0</v>
      </c>
      <c r="G174" s="566">
        <f t="shared" si="41"/>
        <v>0</v>
      </c>
      <c r="H174" s="568">
        <f t="shared" si="40"/>
        <v>0</v>
      </c>
      <c r="I174" s="474"/>
      <c r="J174" s="474"/>
    </row>
    <row r="175" spans="1:12" x14ac:dyDescent="0.2">
      <c r="A175" s="841"/>
      <c r="B175" s="375"/>
      <c r="C175" s="560" t="s">
        <v>42</v>
      </c>
      <c r="D175" s="561">
        <f>SUM(D176)</f>
        <v>0</v>
      </c>
      <c r="E175" s="562"/>
      <c r="F175" s="562"/>
      <c r="G175" s="580">
        <f>SUM(G176:G176)</f>
        <v>0</v>
      </c>
      <c r="H175" s="576">
        <f>SUM(H176:H176)</f>
        <v>0</v>
      </c>
      <c r="I175" s="474"/>
      <c r="J175" s="474"/>
    </row>
    <row r="176" spans="1:12" x14ac:dyDescent="0.2">
      <c r="A176" s="841"/>
      <c r="B176" s="379">
        <v>53205990000000</v>
      </c>
      <c r="C176" s="564" t="s">
        <v>44</v>
      </c>
      <c r="D176" s="578">
        <f>+N102</f>
        <v>0</v>
      </c>
      <c r="E176" s="578">
        <v>0</v>
      </c>
      <c r="F176" s="579">
        <v>0</v>
      </c>
      <c r="G176" s="566">
        <f t="shared" ref="G176" si="42">E176*F176</f>
        <v>0</v>
      </c>
      <c r="H176" s="568">
        <f t="shared" ref="H176" si="43">D176+G176</f>
        <v>0</v>
      </c>
      <c r="I176" s="474"/>
      <c r="J176" s="474"/>
    </row>
    <row r="177" spans="1:10" x14ac:dyDescent="0.2">
      <c r="A177" s="841"/>
      <c r="B177" s="375"/>
      <c r="C177" s="560" t="s">
        <v>45</v>
      </c>
      <c r="D177" s="561">
        <f>SUM(D178:D185)</f>
        <v>0</v>
      </c>
      <c r="E177" s="562"/>
      <c r="F177" s="562"/>
      <c r="G177" s="561">
        <f>SUM(G178:G185)</f>
        <v>0</v>
      </c>
      <c r="H177" s="576">
        <f>SUM(H178:H185)</f>
        <v>0</v>
      </c>
      <c r="I177" s="474"/>
      <c r="J177" s="474"/>
    </row>
    <row r="178" spans="1:10" x14ac:dyDescent="0.2">
      <c r="A178" s="841"/>
      <c r="B178" s="376">
        <v>53204010000000</v>
      </c>
      <c r="C178" s="564" t="s">
        <v>47</v>
      </c>
      <c r="D178" s="578">
        <f>+N104</f>
        <v>0</v>
      </c>
      <c r="E178" s="578">
        <v>0</v>
      </c>
      <c r="F178" s="579">
        <v>0</v>
      </c>
      <c r="G178" s="578">
        <f t="shared" ref="G178:G185" si="44">E178*F178</f>
        <v>0</v>
      </c>
      <c r="H178" s="568">
        <f t="shared" ref="H178:H185" si="45">D178+G178</f>
        <v>0</v>
      </c>
      <c r="I178" s="474"/>
      <c r="J178" s="474"/>
    </row>
    <row r="179" spans="1:10" x14ac:dyDescent="0.2">
      <c r="A179" s="841"/>
      <c r="B179" s="379">
        <v>53204040200000</v>
      </c>
      <c r="C179" s="564" t="s">
        <v>248</v>
      </c>
      <c r="D179" s="578">
        <f t="shared" ref="D179:D185" si="46">+N105</f>
        <v>0</v>
      </c>
      <c r="E179" s="578">
        <v>0</v>
      </c>
      <c r="F179" s="579">
        <v>0</v>
      </c>
      <c r="G179" s="578">
        <f t="shared" si="44"/>
        <v>0</v>
      </c>
      <c r="H179" s="568">
        <f t="shared" si="45"/>
        <v>0</v>
      </c>
      <c r="I179" s="474"/>
      <c r="J179" s="474"/>
    </row>
    <row r="180" spans="1:10" x14ac:dyDescent="0.2">
      <c r="A180" s="841"/>
      <c r="B180" s="376">
        <v>53204060000000</v>
      </c>
      <c r="C180" s="564" t="s">
        <v>49</v>
      </c>
      <c r="D180" s="578">
        <f t="shared" si="46"/>
        <v>0</v>
      </c>
      <c r="E180" s="578">
        <v>0</v>
      </c>
      <c r="F180" s="579">
        <v>0</v>
      </c>
      <c r="G180" s="578">
        <f t="shared" si="44"/>
        <v>0</v>
      </c>
      <c r="H180" s="568">
        <f t="shared" si="45"/>
        <v>0</v>
      </c>
      <c r="I180" s="474"/>
      <c r="J180" s="474"/>
    </row>
    <row r="181" spans="1:10" x14ac:dyDescent="0.2">
      <c r="A181" s="841"/>
      <c r="B181" s="376">
        <v>53204070000000</v>
      </c>
      <c r="C181" s="564" t="s">
        <v>50</v>
      </c>
      <c r="D181" s="578">
        <f t="shared" si="46"/>
        <v>0</v>
      </c>
      <c r="E181" s="578">
        <v>0</v>
      </c>
      <c r="F181" s="579">
        <v>0</v>
      </c>
      <c r="G181" s="578">
        <f t="shared" si="44"/>
        <v>0</v>
      </c>
      <c r="H181" s="568">
        <f t="shared" si="45"/>
        <v>0</v>
      </c>
      <c r="I181" s="474"/>
      <c r="J181" s="474"/>
    </row>
    <row r="182" spans="1:10" x14ac:dyDescent="0.2">
      <c r="A182" s="841"/>
      <c r="B182" s="376">
        <v>53204080000000</v>
      </c>
      <c r="C182" s="564" t="s">
        <v>51</v>
      </c>
      <c r="D182" s="578">
        <f t="shared" si="46"/>
        <v>0</v>
      </c>
      <c r="E182" s="578">
        <v>0</v>
      </c>
      <c r="F182" s="579">
        <v>0</v>
      </c>
      <c r="G182" s="578">
        <f t="shared" si="44"/>
        <v>0</v>
      </c>
      <c r="H182" s="568">
        <f t="shared" si="45"/>
        <v>0</v>
      </c>
      <c r="I182" s="474"/>
      <c r="J182" s="474"/>
    </row>
    <row r="183" spans="1:10" x14ac:dyDescent="0.2">
      <c r="A183" s="841"/>
      <c r="B183" s="376">
        <v>53214010000000</v>
      </c>
      <c r="C183" s="564" t="s">
        <v>52</v>
      </c>
      <c r="D183" s="578">
        <f t="shared" si="46"/>
        <v>0</v>
      </c>
      <c r="E183" s="581">
        <v>0</v>
      </c>
      <c r="F183" s="579">
        <v>0</v>
      </c>
      <c r="G183" s="578">
        <f t="shared" si="44"/>
        <v>0</v>
      </c>
      <c r="H183" s="568">
        <f t="shared" si="45"/>
        <v>0</v>
      </c>
      <c r="I183" s="474"/>
      <c r="J183" s="474"/>
    </row>
    <row r="184" spans="1:10" x14ac:dyDescent="0.2">
      <c r="A184" s="841"/>
      <c r="B184" s="376">
        <v>53214040000000</v>
      </c>
      <c r="C184" s="564" t="s">
        <v>206</v>
      </c>
      <c r="D184" s="578">
        <f t="shared" si="46"/>
        <v>0</v>
      </c>
      <c r="E184" s="581">
        <v>0</v>
      </c>
      <c r="F184" s="579">
        <v>0</v>
      </c>
      <c r="G184" s="578">
        <f t="shared" si="44"/>
        <v>0</v>
      </c>
      <c r="H184" s="568">
        <f t="shared" si="45"/>
        <v>0</v>
      </c>
      <c r="I184" s="474"/>
      <c r="J184" s="474"/>
    </row>
    <row r="185" spans="1:10" x14ac:dyDescent="0.2">
      <c r="A185" s="841"/>
      <c r="B185" s="377">
        <v>53204020100000</v>
      </c>
      <c r="C185" s="564" t="s">
        <v>198</v>
      </c>
      <c r="D185" s="578">
        <f t="shared" si="46"/>
        <v>0</v>
      </c>
      <c r="E185" s="578">
        <v>0</v>
      </c>
      <c r="F185" s="579">
        <v>0</v>
      </c>
      <c r="G185" s="578">
        <f t="shared" si="44"/>
        <v>0</v>
      </c>
      <c r="H185" s="568">
        <f t="shared" si="45"/>
        <v>0</v>
      </c>
      <c r="I185" s="474"/>
      <c r="J185" s="474"/>
    </row>
    <row r="186" spans="1:10" x14ac:dyDescent="0.2">
      <c r="A186" s="841"/>
      <c r="B186" s="375"/>
      <c r="C186" s="560" t="s">
        <v>55</v>
      </c>
      <c r="D186" s="561">
        <f>SUM(D187:D194)</f>
        <v>0</v>
      </c>
      <c r="E186" s="562"/>
      <c r="F186" s="562"/>
      <c r="G186" s="561">
        <f>SUM(G187:G194)</f>
        <v>0</v>
      </c>
      <c r="H186" s="497">
        <f>SUM(H187:H194)</f>
        <v>0</v>
      </c>
      <c r="I186" s="474"/>
      <c r="J186" s="474"/>
    </row>
    <row r="187" spans="1:10" x14ac:dyDescent="0.2">
      <c r="A187" s="841"/>
      <c r="B187" s="376">
        <v>53207010000000</v>
      </c>
      <c r="C187" s="564" t="s">
        <v>56</v>
      </c>
      <c r="D187" s="578">
        <f>+N113</f>
        <v>0</v>
      </c>
      <c r="E187" s="578">
        <v>0</v>
      </c>
      <c r="F187" s="579">
        <v>0</v>
      </c>
      <c r="G187" s="578">
        <f t="shared" ref="G187:G194" si="47">E187*F187</f>
        <v>0</v>
      </c>
      <c r="H187" s="568">
        <f t="shared" ref="H187:H194" si="48">D187+G187</f>
        <v>0</v>
      </c>
      <c r="I187" s="474"/>
      <c r="J187" s="474"/>
    </row>
    <row r="188" spans="1:10" x14ac:dyDescent="0.2">
      <c r="A188" s="841"/>
      <c r="B188" s="376">
        <v>53207020000000</v>
      </c>
      <c r="C188" s="564" t="s">
        <v>57</v>
      </c>
      <c r="D188" s="578">
        <f t="shared" ref="D188:D190" si="49">+N114</f>
        <v>0</v>
      </c>
      <c r="E188" s="578">
        <v>0</v>
      </c>
      <c r="F188" s="579">
        <v>0</v>
      </c>
      <c r="G188" s="578">
        <f t="shared" si="47"/>
        <v>0</v>
      </c>
      <c r="H188" s="568">
        <f t="shared" si="48"/>
        <v>0</v>
      </c>
      <c r="I188" s="474"/>
      <c r="J188" s="474"/>
    </row>
    <row r="189" spans="1:10" x14ac:dyDescent="0.2">
      <c r="A189" s="841"/>
      <c r="B189" s="376">
        <v>53208020000000</v>
      </c>
      <c r="C189" s="564" t="s">
        <v>189</v>
      </c>
      <c r="D189" s="578">
        <f t="shared" si="49"/>
        <v>0</v>
      </c>
      <c r="E189" s="578">
        <v>0</v>
      </c>
      <c r="F189" s="579">
        <v>0</v>
      </c>
      <c r="G189" s="578">
        <f t="shared" si="47"/>
        <v>0</v>
      </c>
      <c r="H189" s="568">
        <f t="shared" si="48"/>
        <v>0</v>
      </c>
      <c r="I189" s="474"/>
      <c r="J189" s="474"/>
    </row>
    <row r="190" spans="1:10" x14ac:dyDescent="0.2">
      <c r="A190" s="841"/>
      <c r="B190" s="376">
        <v>53208990000000</v>
      </c>
      <c r="C190" s="564" t="s">
        <v>207</v>
      </c>
      <c r="D190" s="578">
        <f t="shared" si="49"/>
        <v>0</v>
      </c>
      <c r="E190" s="578">
        <v>0</v>
      </c>
      <c r="F190" s="579">
        <v>0</v>
      </c>
      <c r="G190" s="578">
        <f t="shared" si="47"/>
        <v>0</v>
      </c>
      <c r="H190" s="568">
        <f t="shared" si="48"/>
        <v>0</v>
      </c>
      <c r="I190" s="474"/>
      <c r="J190" s="474"/>
    </row>
    <row r="191" spans="1:10" x14ac:dyDescent="0.2">
      <c r="A191" s="841"/>
      <c r="B191" s="377">
        <v>53210020300000</v>
      </c>
      <c r="C191" s="564" t="s">
        <v>209</v>
      </c>
      <c r="D191" s="582">
        <v>0</v>
      </c>
      <c r="E191" s="582">
        <v>0</v>
      </c>
      <c r="F191" s="583">
        <v>0</v>
      </c>
      <c r="G191" s="566">
        <f t="shared" si="47"/>
        <v>0</v>
      </c>
      <c r="H191" s="568">
        <f>D191+G191</f>
        <v>0</v>
      </c>
      <c r="I191" s="474"/>
      <c r="J191" s="474"/>
    </row>
    <row r="192" spans="1:10" x14ac:dyDescent="0.2">
      <c r="A192" s="841"/>
      <c r="B192" s="376">
        <v>53208990000000</v>
      </c>
      <c r="C192" s="564" t="s">
        <v>210</v>
      </c>
      <c r="D192" s="566">
        <f>+N117</f>
        <v>0</v>
      </c>
      <c r="E192" s="566">
        <v>0</v>
      </c>
      <c r="F192" s="584">
        <v>0</v>
      </c>
      <c r="G192" s="566">
        <f t="shared" si="47"/>
        <v>0</v>
      </c>
      <c r="H192" s="568">
        <f>D192+G192</f>
        <v>0</v>
      </c>
      <c r="I192" s="474"/>
      <c r="J192" s="474"/>
    </row>
    <row r="193" spans="1:10" x14ac:dyDescent="0.2">
      <c r="A193" s="841"/>
      <c r="B193" s="376">
        <v>53209990000000</v>
      </c>
      <c r="C193" s="564" t="s">
        <v>208</v>
      </c>
      <c r="D193" s="566">
        <f t="shared" ref="D193:D194" si="50">+N118</f>
        <v>0</v>
      </c>
      <c r="E193" s="566">
        <v>0</v>
      </c>
      <c r="F193" s="584">
        <v>0</v>
      </c>
      <c r="G193" s="566">
        <f t="shared" si="47"/>
        <v>0</v>
      </c>
      <c r="H193" s="568">
        <f t="shared" si="48"/>
        <v>0</v>
      </c>
      <c r="I193" s="474"/>
      <c r="J193" s="474"/>
    </row>
    <row r="194" spans="1:10" x14ac:dyDescent="0.2">
      <c r="A194" s="841"/>
      <c r="B194" s="376">
        <v>53210020100000</v>
      </c>
      <c r="C194" s="564" t="s">
        <v>64</v>
      </c>
      <c r="D194" s="566">
        <f t="shared" si="50"/>
        <v>0</v>
      </c>
      <c r="E194" s="566">
        <v>0</v>
      </c>
      <c r="F194" s="584">
        <v>0</v>
      </c>
      <c r="G194" s="566">
        <f t="shared" si="47"/>
        <v>0</v>
      </c>
      <c r="H194" s="568">
        <f t="shared" si="48"/>
        <v>0</v>
      </c>
      <c r="I194" s="474"/>
      <c r="J194" s="474"/>
    </row>
    <row r="195" spans="1:10" x14ac:dyDescent="0.2">
      <c r="A195" s="841"/>
      <c r="B195" s="375"/>
      <c r="C195" s="560" t="s">
        <v>65</v>
      </c>
      <c r="D195" s="561">
        <f>SUM(D196:D202)</f>
        <v>0</v>
      </c>
      <c r="E195" s="562"/>
      <c r="F195" s="562"/>
      <c r="G195" s="561">
        <f>SUM(G196:G202)</f>
        <v>0</v>
      </c>
      <c r="H195" s="497">
        <f>SUM(H196:H202)</f>
        <v>0</v>
      </c>
      <c r="I195" s="474"/>
      <c r="J195" s="474"/>
    </row>
    <row r="196" spans="1:10" x14ac:dyDescent="0.2">
      <c r="A196" s="841"/>
      <c r="B196" s="376">
        <v>53206030000000</v>
      </c>
      <c r="C196" s="564" t="s">
        <v>99</v>
      </c>
      <c r="D196" s="578">
        <f>+N121</f>
        <v>0</v>
      </c>
      <c r="E196" s="578">
        <v>0</v>
      </c>
      <c r="F196" s="579">
        <v>0</v>
      </c>
      <c r="G196" s="566">
        <f t="shared" ref="G196:G202" si="51">E196*F196</f>
        <v>0</v>
      </c>
      <c r="H196" s="568">
        <f t="shared" ref="H196:H202" si="52">D196+G196</f>
        <v>0</v>
      </c>
      <c r="I196" s="474"/>
      <c r="J196" s="474"/>
    </row>
    <row r="197" spans="1:10" x14ac:dyDescent="0.2">
      <c r="A197" s="841"/>
      <c r="B197" s="376">
        <v>53206040000000</v>
      </c>
      <c r="C197" s="564" t="s">
        <v>100</v>
      </c>
      <c r="D197" s="578">
        <f t="shared" ref="D197:D202" si="53">+N122</f>
        <v>0</v>
      </c>
      <c r="E197" s="578">
        <v>0</v>
      </c>
      <c r="F197" s="579">
        <v>0</v>
      </c>
      <c r="G197" s="566">
        <f t="shared" si="51"/>
        <v>0</v>
      </c>
      <c r="H197" s="568">
        <f t="shared" si="52"/>
        <v>0</v>
      </c>
      <c r="I197" s="474"/>
      <c r="J197" s="474"/>
    </row>
    <row r="198" spans="1:10" x14ac:dyDescent="0.2">
      <c r="A198" s="841"/>
      <c r="B198" s="376">
        <v>53206060000000</v>
      </c>
      <c r="C198" s="564" t="s">
        <v>211</v>
      </c>
      <c r="D198" s="578">
        <f t="shared" si="53"/>
        <v>0</v>
      </c>
      <c r="E198" s="578">
        <v>0</v>
      </c>
      <c r="F198" s="579">
        <v>0</v>
      </c>
      <c r="G198" s="566">
        <f t="shared" si="51"/>
        <v>0</v>
      </c>
      <c r="H198" s="568">
        <f t="shared" si="52"/>
        <v>0</v>
      </c>
      <c r="I198" s="474"/>
      <c r="J198" s="474"/>
    </row>
    <row r="199" spans="1:10" x14ac:dyDescent="0.2">
      <c r="A199" s="841"/>
      <c r="B199" s="376">
        <v>53206070000000</v>
      </c>
      <c r="C199" s="564" t="s">
        <v>102</v>
      </c>
      <c r="D199" s="578">
        <f t="shared" si="53"/>
        <v>0</v>
      </c>
      <c r="E199" s="578">
        <v>0</v>
      </c>
      <c r="F199" s="579">
        <v>0</v>
      </c>
      <c r="G199" s="566">
        <f t="shared" si="51"/>
        <v>0</v>
      </c>
      <c r="H199" s="568">
        <f t="shared" si="52"/>
        <v>0</v>
      </c>
      <c r="I199" s="474"/>
      <c r="J199" s="474"/>
    </row>
    <row r="200" spans="1:10" x14ac:dyDescent="0.2">
      <c r="A200" s="841"/>
      <c r="B200" s="376">
        <v>53206990000000</v>
      </c>
      <c r="C200" s="564" t="s">
        <v>212</v>
      </c>
      <c r="D200" s="578">
        <f t="shared" si="53"/>
        <v>0</v>
      </c>
      <c r="E200" s="578">
        <v>0</v>
      </c>
      <c r="F200" s="579">
        <v>0</v>
      </c>
      <c r="G200" s="566">
        <f t="shared" si="51"/>
        <v>0</v>
      </c>
      <c r="H200" s="568">
        <f t="shared" si="52"/>
        <v>0</v>
      </c>
      <c r="I200" s="474"/>
      <c r="J200" s="474"/>
    </row>
    <row r="201" spans="1:10" x14ac:dyDescent="0.2">
      <c r="A201" s="841"/>
      <c r="B201" s="376">
        <v>53208030000000</v>
      </c>
      <c r="C201" s="564" t="s">
        <v>104</v>
      </c>
      <c r="D201" s="578">
        <f t="shared" si="53"/>
        <v>0</v>
      </c>
      <c r="E201" s="578">
        <v>0</v>
      </c>
      <c r="F201" s="579">
        <v>0</v>
      </c>
      <c r="G201" s="566">
        <f t="shared" si="51"/>
        <v>0</v>
      </c>
      <c r="H201" s="568">
        <f t="shared" si="52"/>
        <v>0</v>
      </c>
      <c r="I201" s="474"/>
      <c r="J201" s="474"/>
    </row>
    <row r="202" spans="1:10" x14ac:dyDescent="0.2">
      <c r="A202" s="841"/>
      <c r="B202" s="376">
        <v>53206990000000</v>
      </c>
      <c r="C202" s="564" t="s">
        <v>249</v>
      </c>
      <c r="D202" s="578">
        <f t="shared" si="53"/>
        <v>0</v>
      </c>
      <c r="E202" s="578">
        <v>0</v>
      </c>
      <c r="F202" s="579">
        <v>0</v>
      </c>
      <c r="G202" s="566">
        <f t="shared" si="51"/>
        <v>0</v>
      </c>
      <c r="H202" s="568">
        <f t="shared" si="52"/>
        <v>0</v>
      </c>
      <c r="I202" s="474"/>
      <c r="J202" s="474"/>
    </row>
    <row r="203" spans="1:10" x14ac:dyDescent="0.2">
      <c r="A203" s="841"/>
      <c r="B203" s="375"/>
      <c r="C203" s="560" t="s">
        <v>66</v>
      </c>
      <c r="D203" s="561">
        <f>SUM(D204:D204)</f>
        <v>0</v>
      </c>
      <c r="E203" s="562"/>
      <c r="F203" s="562"/>
      <c r="G203" s="561">
        <f>SUM(G204:G204)</f>
        <v>0</v>
      </c>
      <c r="H203" s="497">
        <f>SUM(H204:H204)</f>
        <v>0</v>
      </c>
      <c r="I203" s="474"/>
      <c r="J203" s="474"/>
    </row>
    <row r="204" spans="1:10" x14ac:dyDescent="0.2">
      <c r="A204" s="841"/>
      <c r="B204" s="380"/>
      <c r="C204" s="585" t="s">
        <v>250</v>
      </c>
      <c r="D204" s="569">
        <v>0</v>
      </c>
      <c r="E204" s="569">
        <v>0</v>
      </c>
      <c r="F204" s="577">
        <v>0</v>
      </c>
      <c r="G204" s="566">
        <f t="shared" ref="G204" si="54">E204*F204</f>
        <v>0</v>
      </c>
      <c r="H204" s="586">
        <f t="shared" ref="H204" si="55">D204+G204</f>
        <v>0</v>
      </c>
      <c r="I204" s="593" t="s">
        <v>254</v>
      </c>
      <c r="J204" s="591">
        <f>+H202+H201+H200+H199+H198+H197+H196+H194+H193+H192+H191+H190+H189+H188+H187+H185+H182+H181+H180+H179+H178+H176+H174+H173+H167+H166+H165+H163+H162+H161+H160+H159+H158+H157+H156+H155+H154+H153</f>
        <v>0</v>
      </c>
    </row>
    <row r="205" spans="1:10" ht="13.5" thickBot="1" x14ac:dyDescent="0.25">
      <c r="A205" s="842"/>
      <c r="B205" s="587"/>
      <c r="C205" s="588" t="s">
        <v>105</v>
      </c>
      <c r="D205" s="512">
        <f>SUM(D142,D169)</f>
        <v>1545000</v>
      </c>
      <c r="E205" s="513"/>
      <c r="F205" s="513"/>
      <c r="G205" s="512">
        <f>SUM(G142,G169)</f>
        <v>0</v>
      </c>
      <c r="H205" s="589">
        <f>SUM(H142,H169)</f>
        <v>1545000</v>
      </c>
      <c r="I205" s="594" t="s">
        <v>255</v>
      </c>
      <c r="J205" s="592">
        <f>+H205-J204</f>
        <v>1545000</v>
      </c>
    </row>
    <row r="206" spans="1:10" x14ac:dyDescent="0.2">
      <c r="A206" s="850" t="s">
        <v>81</v>
      </c>
      <c r="B206" s="852" t="s">
        <v>75</v>
      </c>
      <c r="C206" s="843" t="s">
        <v>76</v>
      </c>
      <c r="D206" s="845" t="s">
        <v>77</v>
      </c>
      <c r="E206" s="847" t="s">
        <v>78</v>
      </c>
      <c r="F206" s="847"/>
      <c r="G206" s="847"/>
      <c r="H206" s="848" t="s">
        <v>251</v>
      </c>
    </row>
    <row r="207" spans="1:10" ht="26.25" thickBot="1" x14ac:dyDescent="0.25">
      <c r="A207" s="851"/>
      <c r="B207" s="853"/>
      <c r="C207" s="844"/>
      <c r="D207" s="846"/>
      <c r="E207" s="596" t="s">
        <v>67</v>
      </c>
      <c r="F207" s="597" t="s">
        <v>68</v>
      </c>
      <c r="G207" s="598" t="s">
        <v>6</v>
      </c>
      <c r="H207" s="849"/>
    </row>
    <row r="208" spans="1:10" x14ac:dyDescent="0.2">
      <c r="A208" s="840" t="s">
        <v>233</v>
      </c>
      <c r="B208" s="490"/>
      <c r="C208" s="491" t="s">
        <v>11</v>
      </c>
      <c r="D208" s="492">
        <f>+D209+D214</f>
        <v>0</v>
      </c>
      <c r="E208" s="493"/>
      <c r="F208" s="493"/>
      <c r="G208" s="494">
        <f>SUM(G209,G214)</f>
        <v>0</v>
      </c>
      <c r="H208" s="495">
        <f>SUM(H209,H214)</f>
        <v>0</v>
      </c>
      <c r="I208" s="474"/>
      <c r="J208" s="474"/>
    </row>
    <row r="209" spans="1:10" x14ac:dyDescent="0.2">
      <c r="A209" s="841"/>
      <c r="B209" s="375"/>
      <c r="C209" s="560" t="s">
        <v>12</v>
      </c>
      <c r="D209" s="561">
        <f>SUM(D210:D213)</f>
        <v>0</v>
      </c>
      <c r="E209" s="562"/>
      <c r="F209" s="562"/>
      <c r="G209" s="563">
        <f>SUM(G210:G213)</f>
        <v>0</v>
      </c>
      <c r="H209" s="497">
        <f>SUM(H210:H213)</f>
        <v>0</v>
      </c>
      <c r="I209" s="474"/>
      <c r="J209" s="474"/>
    </row>
    <row r="210" spans="1:10" x14ac:dyDescent="0.2">
      <c r="A210" s="841"/>
      <c r="B210" s="376">
        <v>53103040100000</v>
      </c>
      <c r="C210" s="564" t="s">
        <v>95</v>
      </c>
      <c r="D210" s="565">
        <f>+'F) Remuneraciones'!L44</f>
        <v>0</v>
      </c>
      <c r="E210" s="566">
        <v>0</v>
      </c>
      <c r="F210" s="567">
        <v>0</v>
      </c>
      <c r="G210" s="566">
        <f>E210*F210</f>
        <v>0</v>
      </c>
      <c r="H210" s="568">
        <f>D210+G210</f>
        <v>0</v>
      </c>
      <c r="I210" s="474"/>
      <c r="J210" s="474"/>
    </row>
    <row r="211" spans="1:10" x14ac:dyDescent="0.2">
      <c r="A211" s="841"/>
      <c r="B211" s="376">
        <v>53103050000000</v>
      </c>
      <c r="C211" s="564" t="s">
        <v>190</v>
      </c>
      <c r="D211" s="569">
        <v>0</v>
      </c>
      <c r="E211" s="570">
        <v>0</v>
      </c>
      <c r="F211" s="571">
        <v>0</v>
      </c>
      <c r="G211" s="566">
        <f>E211*F211</f>
        <v>0</v>
      </c>
      <c r="H211" s="568">
        <f>D211+G211</f>
        <v>0</v>
      </c>
      <c r="I211" s="474"/>
      <c r="J211" s="474"/>
    </row>
    <row r="212" spans="1:10" x14ac:dyDescent="0.2">
      <c r="A212" s="841"/>
      <c r="B212" s="377">
        <v>53103040400000</v>
      </c>
      <c r="C212" s="378" t="s">
        <v>191</v>
      </c>
      <c r="D212" s="569">
        <v>0</v>
      </c>
      <c r="E212" s="570">
        <v>0</v>
      </c>
      <c r="F212" s="571">
        <v>0</v>
      </c>
      <c r="G212" s="566">
        <f>E212*F212</f>
        <v>0</v>
      </c>
      <c r="H212" s="568">
        <f>D212+G212</f>
        <v>0</v>
      </c>
      <c r="I212" s="474"/>
      <c r="J212" s="474"/>
    </row>
    <row r="213" spans="1:10" x14ac:dyDescent="0.2">
      <c r="A213" s="841"/>
      <c r="B213" s="376">
        <v>53103080010000</v>
      </c>
      <c r="C213" s="564" t="s">
        <v>192</v>
      </c>
      <c r="D213" s="569">
        <v>0</v>
      </c>
      <c r="E213" s="570">
        <v>0</v>
      </c>
      <c r="F213" s="571">
        <v>0</v>
      </c>
      <c r="G213" s="566">
        <f>E213*F213</f>
        <v>0</v>
      </c>
      <c r="H213" s="568">
        <f>D213+G213</f>
        <v>0</v>
      </c>
      <c r="I213" s="474"/>
      <c r="J213" s="474"/>
    </row>
    <row r="214" spans="1:10" x14ac:dyDescent="0.2">
      <c r="A214" s="841"/>
      <c r="B214" s="375"/>
      <c r="C214" s="560" t="s">
        <v>16</v>
      </c>
      <c r="D214" s="561">
        <f>SUM(D215:D234)</f>
        <v>0</v>
      </c>
      <c r="E214" s="562"/>
      <c r="F214" s="562"/>
      <c r="G214" s="561">
        <f>SUM(G215:G234)</f>
        <v>0</v>
      </c>
      <c r="H214" s="497">
        <f>SUM(H215:H234)</f>
        <v>0</v>
      </c>
      <c r="I214" s="474"/>
      <c r="J214" s="474"/>
    </row>
    <row r="215" spans="1:10" x14ac:dyDescent="0.2">
      <c r="A215" s="841"/>
      <c r="B215" s="376">
        <v>53201010100000</v>
      </c>
      <c r="C215" s="572" t="s">
        <v>193</v>
      </c>
      <c r="D215" s="569">
        <v>0</v>
      </c>
      <c r="E215" s="570">
        <v>0</v>
      </c>
      <c r="F215" s="571">
        <v>0</v>
      </c>
      <c r="G215" s="566">
        <f t="shared" ref="G215:G234" si="56">E215*F215</f>
        <v>0</v>
      </c>
      <c r="H215" s="568">
        <f t="shared" ref="H215:H220" si="57">D215+G215</f>
        <v>0</v>
      </c>
      <c r="I215" s="474"/>
      <c r="J215" s="474"/>
    </row>
    <row r="216" spans="1:10" x14ac:dyDescent="0.2">
      <c r="A216" s="841"/>
      <c r="B216" s="376">
        <v>53201010100000</v>
      </c>
      <c r="C216" s="572" t="s">
        <v>194</v>
      </c>
      <c r="D216" s="569">
        <v>0</v>
      </c>
      <c r="E216" s="570">
        <v>0</v>
      </c>
      <c r="F216" s="571">
        <v>0</v>
      </c>
      <c r="G216" s="566">
        <f t="shared" si="56"/>
        <v>0</v>
      </c>
      <c r="H216" s="568">
        <f t="shared" si="57"/>
        <v>0</v>
      </c>
      <c r="I216" s="474"/>
      <c r="J216" s="474"/>
    </row>
    <row r="217" spans="1:10" x14ac:dyDescent="0.2">
      <c r="A217" s="841"/>
      <c r="B217" s="376">
        <v>53201010100000</v>
      </c>
      <c r="C217" s="572" t="s">
        <v>195</v>
      </c>
      <c r="D217" s="569">
        <v>0</v>
      </c>
      <c r="E217" s="570">
        <v>0</v>
      </c>
      <c r="F217" s="571">
        <v>0</v>
      </c>
      <c r="G217" s="566">
        <f t="shared" si="56"/>
        <v>0</v>
      </c>
      <c r="H217" s="568">
        <f t="shared" si="57"/>
        <v>0</v>
      </c>
      <c r="I217" s="474"/>
      <c r="J217" s="474"/>
    </row>
    <row r="218" spans="1:10" x14ac:dyDescent="0.2">
      <c r="A218" s="841"/>
      <c r="B218" s="376">
        <v>53202010100000</v>
      </c>
      <c r="C218" s="564" t="s">
        <v>196</v>
      </c>
      <c r="D218" s="566">
        <f>+O80</f>
        <v>0</v>
      </c>
      <c r="E218" s="566">
        <v>0</v>
      </c>
      <c r="F218" s="584">
        <v>0</v>
      </c>
      <c r="G218" s="566">
        <f t="shared" si="56"/>
        <v>0</v>
      </c>
      <c r="H218" s="568">
        <f t="shared" si="57"/>
        <v>0</v>
      </c>
      <c r="I218" s="474"/>
      <c r="J218" s="474"/>
    </row>
    <row r="219" spans="1:10" x14ac:dyDescent="0.2">
      <c r="A219" s="841"/>
      <c r="B219" s="376">
        <v>53203010100000</v>
      </c>
      <c r="C219" s="564" t="s">
        <v>19</v>
      </c>
      <c r="D219" s="566">
        <f t="shared" ref="D219:D234" si="58">+O81</f>
        <v>0</v>
      </c>
      <c r="E219" s="566">
        <v>0</v>
      </c>
      <c r="F219" s="584">
        <v>0</v>
      </c>
      <c r="G219" s="566">
        <f t="shared" si="56"/>
        <v>0</v>
      </c>
      <c r="H219" s="568">
        <f t="shared" si="57"/>
        <v>0</v>
      </c>
      <c r="I219" s="474"/>
      <c r="J219" s="474"/>
    </row>
    <row r="220" spans="1:10" x14ac:dyDescent="0.2">
      <c r="A220" s="841"/>
      <c r="B220" s="376">
        <v>53203030000000</v>
      </c>
      <c r="C220" s="564" t="s">
        <v>197</v>
      </c>
      <c r="D220" s="566">
        <f t="shared" si="58"/>
        <v>0</v>
      </c>
      <c r="E220" s="566">
        <v>0</v>
      </c>
      <c r="F220" s="584">
        <v>0</v>
      </c>
      <c r="G220" s="566">
        <f t="shared" si="56"/>
        <v>0</v>
      </c>
      <c r="H220" s="568">
        <f t="shared" si="57"/>
        <v>0</v>
      </c>
      <c r="I220" s="474"/>
      <c r="J220" s="474"/>
    </row>
    <row r="221" spans="1:10" x14ac:dyDescent="0.2">
      <c r="A221" s="841"/>
      <c r="B221" s="376">
        <v>53204030000000</v>
      </c>
      <c r="C221" s="564" t="s">
        <v>247</v>
      </c>
      <c r="D221" s="566">
        <f t="shared" si="58"/>
        <v>0</v>
      </c>
      <c r="E221" s="566">
        <v>0</v>
      </c>
      <c r="F221" s="584">
        <v>0</v>
      </c>
      <c r="G221" s="566">
        <f t="shared" si="56"/>
        <v>0</v>
      </c>
      <c r="H221" s="568">
        <f>D221+G221</f>
        <v>0</v>
      </c>
      <c r="I221" s="474"/>
      <c r="J221" s="474"/>
    </row>
    <row r="222" spans="1:10" x14ac:dyDescent="0.2">
      <c r="A222" s="841"/>
      <c r="B222" s="376">
        <v>53204100100001</v>
      </c>
      <c r="C222" s="564" t="s">
        <v>22</v>
      </c>
      <c r="D222" s="566">
        <f t="shared" si="58"/>
        <v>0</v>
      </c>
      <c r="E222" s="566">
        <v>0</v>
      </c>
      <c r="F222" s="584">
        <v>0</v>
      </c>
      <c r="G222" s="566">
        <f t="shared" si="56"/>
        <v>0</v>
      </c>
      <c r="H222" s="568">
        <f t="shared" ref="H222:H234" si="59">D222+G222</f>
        <v>0</v>
      </c>
      <c r="I222" s="474"/>
      <c r="J222" s="474"/>
    </row>
    <row r="223" spans="1:10" x14ac:dyDescent="0.2">
      <c r="A223" s="841"/>
      <c r="B223" s="376">
        <v>53204130100000</v>
      </c>
      <c r="C223" s="564" t="s">
        <v>199</v>
      </c>
      <c r="D223" s="566">
        <f t="shared" si="58"/>
        <v>0</v>
      </c>
      <c r="E223" s="566">
        <v>0</v>
      </c>
      <c r="F223" s="584">
        <v>0</v>
      </c>
      <c r="G223" s="566">
        <f t="shared" si="56"/>
        <v>0</v>
      </c>
      <c r="H223" s="568">
        <f t="shared" si="59"/>
        <v>0</v>
      </c>
      <c r="I223" s="474"/>
      <c r="J223" s="474"/>
    </row>
    <row r="224" spans="1:10" x14ac:dyDescent="0.2">
      <c r="A224" s="841"/>
      <c r="B224" s="376">
        <v>53205010100000</v>
      </c>
      <c r="C224" s="564" t="s">
        <v>24</v>
      </c>
      <c r="D224" s="566">
        <f t="shared" si="58"/>
        <v>0</v>
      </c>
      <c r="E224" s="566">
        <v>0</v>
      </c>
      <c r="F224" s="584">
        <v>0</v>
      </c>
      <c r="G224" s="566">
        <f t="shared" si="56"/>
        <v>0</v>
      </c>
      <c r="H224" s="568">
        <f t="shared" si="59"/>
        <v>0</v>
      </c>
      <c r="I224" s="474"/>
      <c r="J224" s="474"/>
    </row>
    <row r="225" spans="1:10" x14ac:dyDescent="0.2">
      <c r="A225" s="841"/>
      <c r="B225" s="376">
        <v>53205020100000</v>
      </c>
      <c r="C225" s="564" t="s">
        <v>25</v>
      </c>
      <c r="D225" s="566">
        <f t="shared" si="58"/>
        <v>0</v>
      </c>
      <c r="E225" s="566">
        <v>0</v>
      </c>
      <c r="F225" s="584">
        <v>0</v>
      </c>
      <c r="G225" s="566">
        <f t="shared" si="56"/>
        <v>0</v>
      </c>
      <c r="H225" s="568">
        <f t="shared" si="59"/>
        <v>0</v>
      </c>
      <c r="I225" s="474"/>
      <c r="J225" s="474"/>
    </row>
    <row r="226" spans="1:10" x14ac:dyDescent="0.2">
      <c r="A226" s="841"/>
      <c r="B226" s="376">
        <v>53205030100000</v>
      </c>
      <c r="C226" s="564" t="s">
        <v>26</v>
      </c>
      <c r="D226" s="566">
        <f t="shared" si="58"/>
        <v>0</v>
      </c>
      <c r="E226" s="566">
        <v>0</v>
      </c>
      <c r="F226" s="584">
        <v>0</v>
      </c>
      <c r="G226" s="566">
        <f t="shared" si="56"/>
        <v>0</v>
      </c>
      <c r="H226" s="568">
        <f t="shared" si="59"/>
        <v>0</v>
      </c>
      <c r="I226" s="474"/>
      <c r="J226" s="474"/>
    </row>
    <row r="227" spans="1:10" x14ac:dyDescent="0.2">
      <c r="A227" s="841"/>
      <c r="B227" s="376">
        <v>53205050100000</v>
      </c>
      <c r="C227" s="564" t="s">
        <v>27</v>
      </c>
      <c r="D227" s="566">
        <f t="shared" si="58"/>
        <v>0</v>
      </c>
      <c r="E227" s="566">
        <v>0</v>
      </c>
      <c r="F227" s="584">
        <v>0</v>
      </c>
      <c r="G227" s="566">
        <f t="shared" si="56"/>
        <v>0</v>
      </c>
      <c r="H227" s="568">
        <f t="shared" si="59"/>
        <v>0</v>
      </c>
      <c r="I227" s="474"/>
      <c r="J227" s="474"/>
    </row>
    <row r="228" spans="1:10" x14ac:dyDescent="0.2">
      <c r="A228" s="841"/>
      <c r="B228" s="376">
        <v>53205070100000</v>
      </c>
      <c r="C228" s="564" t="s">
        <v>29</v>
      </c>
      <c r="D228" s="566">
        <f t="shared" si="58"/>
        <v>0</v>
      </c>
      <c r="E228" s="566">
        <v>0</v>
      </c>
      <c r="F228" s="584">
        <v>0</v>
      </c>
      <c r="G228" s="566">
        <f t="shared" si="56"/>
        <v>0</v>
      </c>
      <c r="H228" s="568">
        <f t="shared" si="59"/>
        <v>0</v>
      </c>
      <c r="I228" s="474"/>
      <c r="J228" s="474"/>
    </row>
    <row r="229" spans="1:10" x14ac:dyDescent="0.2">
      <c r="A229" s="841"/>
      <c r="B229" s="376">
        <v>53208010100000</v>
      </c>
      <c r="C229" s="564" t="s">
        <v>30</v>
      </c>
      <c r="D229" s="566">
        <f t="shared" si="58"/>
        <v>0</v>
      </c>
      <c r="E229" s="566">
        <v>0</v>
      </c>
      <c r="F229" s="584">
        <v>0</v>
      </c>
      <c r="G229" s="566">
        <f t="shared" si="56"/>
        <v>0</v>
      </c>
      <c r="H229" s="568">
        <f t="shared" si="59"/>
        <v>0</v>
      </c>
      <c r="I229" s="474"/>
      <c r="J229" s="474"/>
    </row>
    <row r="230" spans="1:10" x14ac:dyDescent="0.2">
      <c r="A230" s="841"/>
      <c r="B230" s="376">
        <v>53208070100001</v>
      </c>
      <c r="C230" s="564" t="s">
        <v>31</v>
      </c>
      <c r="D230" s="566">
        <f t="shared" si="58"/>
        <v>0</v>
      </c>
      <c r="E230" s="566">
        <v>0</v>
      </c>
      <c r="F230" s="584">
        <v>0</v>
      </c>
      <c r="G230" s="566">
        <f t="shared" si="56"/>
        <v>0</v>
      </c>
      <c r="H230" s="568">
        <f t="shared" si="59"/>
        <v>0</v>
      </c>
      <c r="I230" s="474"/>
      <c r="J230" s="474"/>
    </row>
    <row r="231" spans="1:10" x14ac:dyDescent="0.2">
      <c r="A231" s="841"/>
      <c r="B231" s="376">
        <v>53208100100001</v>
      </c>
      <c r="C231" s="564" t="s">
        <v>200</v>
      </c>
      <c r="D231" s="566">
        <f t="shared" si="58"/>
        <v>0</v>
      </c>
      <c r="E231" s="566">
        <v>0</v>
      </c>
      <c r="F231" s="584">
        <v>0</v>
      </c>
      <c r="G231" s="566">
        <f t="shared" si="56"/>
        <v>0</v>
      </c>
      <c r="H231" s="568">
        <f t="shared" si="59"/>
        <v>0</v>
      </c>
      <c r="I231" s="474"/>
      <c r="J231" s="474"/>
    </row>
    <row r="232" spans="1:10" x14ac:dyDescent="0.2">
      <c r="A232" s="841"/>
      <c r="B232" s="376">
        <v>53211030000000</v>
      </c>
      <c r="C232" s="564" t="s">
        <v>32</v>
      </c>
      <c r="D232" s="566">
        <f t="shared" si="58"/>
        <v>0</v>
      </c>
      <c r="E232" s="566">
        <v>0</v>
      </c>
      <c r="F232" s="584">
        <v>0</v>
      </c>
      <c r="G232" s="566">
        <f t="shared" si="56"/>
        <v>0</v>
      </c>
      <c r="H232" s="568">
        <f t="shared" si="59"/>
        <v>0</v>
      </c>
      <c r="I232" s="474"/>
      <c r="J232" s="474"/>
    </row>
    <row r="233" spans="1:10" x14ac:dyDescent="0.2">
      <c r="A233" s="841"/>
      <c r="B233" s="376">
        <v>53212020100000</v>
      </c>
      <c r="C233" s="564" t="s">
        <v>201</v>
      </c>
      <c r="D233" s="566">
        <f t="shared" si="58"/>
        <v>0</v>
      </c>
      <c r="E233" s="566">
        <v>0</v>
      </c>
      <c r="F233" s="584">
        <v>0</v>
      </c>
      <c r="G233" s="566">
        <f t="shared" si="56"/>
        <v>0</v>
      </c>
      <c r="H233" s="568">
        <f t="shared" si="59"/>
        <v>0</v>
      </c>
      <c r="I233" s="474"/>
      <c r="J233" s="474"/>
    </row>
    <row r="234" spans="1:10" x14ac:dyDescent="0.2">
      <c r="A234" s="841"/>
      <c r="B234" s="376">
        <v>53214020000000</v>
      </c>
      <c r="C234" s="564" t="s">
        <v>202</v>
      </c>
      <c r="D234" s="566">
        <f t="shared" si="58"/>
        <v>0</v>
      </c>
      <c r="E234" s="566">
        <v>0</v>
      </c>
      <c r="F234" s="584">
        <v>0</v>
      </c>
      <c r="G234" s="566">
        <f t="shared" si="56"/>
        <v>0</v>
      </c>
      <c r="H234" s="568">
        <f t="shared" si="59"/>
        <v>0</v>
      </c>
      <c r="I234" s="474"/>
      <c r="J234" s="474"/>
    </row>
    <row r="235" spans="1:10" x14ac:dyDescent="0.2">
      <c r="A235" s="841"/>
      <c r="B235" s="573"/>
      <c r="C235" s="574" t="s">
        <v>34</v>
      </c>
      <c r="D235" s="590">
        <f>SUM(D236,D241,D243,D252,D261,D269)</f>
        <v>0</v>
      </c>
      <c r="E235" s="575"/>
      <c r="F235" s="575"/>
      <c r="G235" s="590">
        <f>SUM(G236,G241,G243,G252,G261,G269)</f>
        <v>0</v>
      </c>
      <c r="H235" s="502">
        <f>SUM(H236,H241,H243,H252,H261,H269)</f>
        <v>0</v>
      </c>
      <c r="I235" s="474"/>
      <c r="J235" s="474"/>
    </row>
    <row r="236" spans="1:10" x14ac:dyDescent="0.2">
      <c r="A236" s="841"/>
      <c r="B236" s="375"/>
      <c r="C236" s="560" t="s">
        <v>35</v>
      </c>
      <c r="D236" s="561">
        <f>SUM(D237:D240)</f>
        <v>0</v>
      </c>
      <c r="E236" s="562"/>
      <c r="F236" s="562"/>
      <c r="G236" s="561">
        <f>SUM(G237:G240)</f>
        <v>0</v>
      </c>
      <c r="H236" s="576">
        <f>SUM(H237:H240)</f>
        <v>0</v>
      </c>
      <c r="I236" s="474"/>
      <c r="J236" s="474"/>
    </row>
    <row r="237" spans="1:10" x14ac:dyDescent="0.2">
      <c r="A237" s="841"/>
      <c r="B237" s="376">
        <v>53202020100000</v>
      </c>
      <c r="C237" s="564" t="s">
        <v>203</v>
      </c>
      <c r="D237" s="569">
        <v>0</v>
      </c>
      <c r="E237" s="570">
        <v>0</v>
      </c>
      <c r="F237" s="577">
        <v>0</v>
      </c>
      <c r="G237" s="566">
        <f>E237*F237</f>
        <v>0</v>
      </c>
      <c r="H237" s="568">
        <f t="shared" ref="H237:H240" si="60">D237+G237</f>
        <v>0</v>
      </c>
      <c r="I237" s="474"/>
      <c r="J237" s="474"/>
    </row>
    <row r="238" spans="1:10" x14ac:dyDescent="0.2">
      <c r="A238" s="841"/>
      <c r="B238" s="376">
        <v>53202030000000</v>
      </c>
      <c r="C238" s="564" t="s">
        <v>204</v>
      </c>
      <c r="D238" s="569">
        <v>0</v>
      </c>
      <c r="E238" s="570">
        <v>0</v>
      </c>
      <c r="F238" s="577">
        <v>0</v>
      </c>
      <c r="G238" s="566">
        <f t="shared" ref="G238:G240" si="61">E238*F238</f>
        <v>0</v>
      </c>
      <c r="H238" s="568">
        <f t="shared" si="60"/>
        <v>0</v>
      </c>
      <c r="I238" s="474"/>
      <c r="J238" s="474"/>
    </row>
    <row r="239" spans="1:10" x14ac:dyDescent="0.2">
      <c r="A239" s="841"/>
      <c r="B239" s="376">
        <v>53211020000000</v>
      </c>
      <c r="C239" s="564" t="s">
        <v>41</v>
      </c>
      <c r="D239" s="578">
        <f>+O99</f>
        <v>0</v>
      </c>
      <c r="E239" s="578">
        <v>0</v>
      </c>
      <c r="F239" s="579">
        <v>0</v>
      </c>
      <c r="G239" s="566">
        <f t="shared" si="61"/>
        <v>0</v>
      </c>
      <c r="H239" s="568">
        <f t="shared" si="60"/>
        <v>0</v>
      </c>
      <c r="I239" s="474"/>
      <c r="J239" s="474"/>
    </row>
    <row r="240" spans="1:10" x14ac:dyDescent="0.2">
      <c r="A240" s="841"/>
      <c r="B240" s="376">
        <v>53101040600000</v>
      </c>
      <c r="C240" s="564" t="s">
        <v>205</v>
      </c>
      <c r="D240" s="578">
        <f>+O100</f>
        <v>0</v>
      </c>
      <c r="E240" s="578">
        <v>0</v>
      </c>
      <c r="F240" s="579">
        <v>0</v>
      </c>
      <c r="G240" s="566">
        <f t="shared" si="61"/>
        <v>0</v>
      </c>
      <c r="H240" s="568">
        <f t="shared" si="60"/>
        <v>0</v>
      </c>
      <c r="I240" s="474"/>
      <c r="J240" s="474"/>
    </row>
    <row r="241" spans="1:10" x14ac:dyDescent="0.2">
      <c r="A241" s="841"/>
      <c r="B241" s="375"/>
      <c r="C241" s="560" t="s">
        <v>42</v>
      </c>
      <c r="D241" s="561">
        <f>SUM(D242)</f>
        <v>0</v>
      </c>
      <c r="E241" s="562"/>
      <c r="F241" s="562"/>
      <c r="G241" s="580">
        <f>SUM(G242:G242)</f>
        <v>0</v>
      </c>
      <c r="H241" s="576">
        <f>SUM(H242:H242)</f>
        <v>0</v>
      </c>
      <c r="I241" s="474"/>
      <c r="J241" s="474"/>
    </row>
    <row r="242" spans="1:10" x14ac:dyDescent="0.2">
      <c r="A242" s="841"/>
      <c r="B242" s="379">
        <v>53205990000000</v>
      </c>
      <c r="C242" s="564" t="s">
        <v>44</v>
      </c>
      <c r="D242" s="578">
        <f>+O102</f>
        <v>0</v>
      </c>
      <c r="E242" s="578">
        <v>0</v>
      </c>
      <c r="F242" s="579">
        <v>0</v>
      </c>
      <c r="G242" s="566">
        <f t="shared" ref="G242" si="62">E242*F242</f>
        <v>0</v>
      </c>
      <c r="H242" s="568">
        <f t="shared" ref="H242" si="63">D242+G242</f>
        <v>0</v>
      </c>
      <c r="I242" s="474"/>
      <c r="J242" s="474"/>
    </row>
    <row r="243" spans="1:10" x14ac:dyDescent="0.2">
      <c r="A243" s="841"/>
      <c r="B243" s="375"/>
      <c r="C243" s="560" t="s">
        <v>45</v>
      </c>
      <c r="D243" s="561">
        <f>SUM(D244:D251)</f>
        <v>0</v>
      </c>
      <c r="E243" s="562"/>
      <c r="F243" s="562"/>
      <c r="G243" s="561">
        <f>SUM(G244:G251)</f>
        <v>0</v>
      </c>
      <c r="H243" s="576">
        <f>SUM(H244:H251)</f>
        <v>0</v>
      </c>
      <c r="I243" s="474"/>
      <c r="J243" s="474"/>
    </row>
    <row r="244" spans="1:10" x14ac:dyDescent="0.2">
      <c r="A244" s="841"/>
      <c r="B244" s="376">
        <v>53204010000000</v>
      </c>
      <c r="C244" s="564" t="s">
        <v>47</v>
      </c>
      <c r="D244" s="578">
        <f>+O104</f>
        <v>0</v>
      </c>
      <c r="E244" s="578">
        <v>0</v>
      </c>
      <c r="F244" s="579">
        <v>0</v>
      </c>
      <c r="G244" s="578">
        <f t="shared" ref="G244:G251" si="64">E244*F244</f>
        <v>0</v>
      </c>
      <c r="H244" s="568">
        <f t="shared" ref="H244:H251" si="65">D244+G244</f>
        <v>0</v>
      </c>
      <c r="I244" s="474"/>
      <c r="J244" s="474"/>
    </row>
    <row r="245" spans="1:10" x14ac:dyDescent="0.2">
      <c r="A245" s="841"/>
      <c r="B245" s="379">
        <v>53204040200000</v>
      </c>
      <c r="C245" s="564" t="s">
        <v>248</v>
      </c>
      <c r="D245" s="578">
        <f t="shared" ref="D245:D251" si="66">+O105</f>
        <v>0</v>
      </c>
      <c r="E245" s="578">
        <v>0</v>
      </c>
      <c r="F245" s="579">
        <v>0</v>
      </c>
      <c r="G245" s="578">
        <f t="shared" si="64"/>
        <v>0</v>
      </c>
      <c r="H245" s="568">
        <f t="shared" si="65"/>
        <v>0</v>
      </c>
      <c r="I245" s="474"/>
      <c r="J245" s="474"/>
    </row>
    <row r="246" spans="1:10" x14ac:dyDescent="0.2">
      <c r="A246" s="841"/>
      <c r="B246" s="376">
        <v>53204060000000</v>
      </c>
      <c r="C246" s="564" t="s">
        <v>49</v>
      </c>
      <c r="D246" s="578">
        <f t="shared" si="66"/>
        <v>0</v>
      </c>
      <c r="E246" s="578">
        <v>0</v>
      </c>
      <c r="F246" s="579">
        <v>0</v>
      </c>
      <c r="G246" s="578">
        <f t="shared" si="64"/>
        <v>0</v>
      </c>
      <c r="H246" s="568">
        <f t="shared" si="65"/>
        <v>0</v>
      </c>
      <c r="I246" s="474"/>
      <c r="J246" s="474"/>
    </row>
    <row r="247" spans="1:10" x14ac:dyDescent="0.2">
      <c r="A247" s="841"/>
      <c r="B247" s="376">
        <v>53204070000000</v>
      </c>
      <c r="C247" s="564" t="s">
        <v>50</v>
      </c>
      <c r="D247" s="578">
        <f t="shared" si="66"/>
        <v>0</v>
      </c>
      <c r="E247" s="578">
        <v>0</v>
      </c>
      <c r="F247" s="579">
        <v>0</v>
      </c>
      <c r="G247" s="578">
        <f t="shared" si="64"/>
        <v>0</v>
      </c>
      <c r="H247" s="568">
        <f t="shared" si="65"/>
        <v>0</v>
      </c>
      <c r="I247" s="474"/>
      <c r="J247" s="474"/>
    </row>
    <row r="248" spans="1:10" x14ac:dyDescent="0.2">
      <c r="A248" s="841"/>
      <c r="B248" s="376">
        <v>53204080000000</v>
      </c>
      <c r="C248" s="564" t="s">
        <v>51</v>
      </c>
      <c r="D248" s="578">
        <f t="shared" si="66"/>
        <v>0</v>
      </c>
      <c r="E248" s="578">
        <v>0</v>
      </c>
      <c r="F248" s="579">
        <v>0</v>
      </c>
      <c r="G248" s="578">
        <f t="shared" si="64"/>
        <v>0</v>
      </c>
      <c r="H248" s="568">
        <f t="shared" si="65"/>
        <v>0</v>
      </c>
      <c r="I248" s="474"/>
      <c r="J248" s="474"/>
    </row>
    <row r="249" spans="1:10" x14ac:dyDescent="0.2">
      <c r="A249" s="841"/>
      <c r="B249" s="376">
        <v>53214010000000</v>
      </c>
      <c r="C249" s="564" t="s">
        <v>52</v>
      </c>
      <c r="D249" s="578">
        <f t="shared" si="66"/>
        <v>0</v>
      </c>
      <c r="E249" s="581">
        <v>0</v>
      </c>
      <c r="F249" s="579">
        <v>0</v>
      </c>
      <c r="G249" s="578">
        <f t="shared" si="64"/>
        <v>0</v>
      </c>
      <c r="H249" s="568">
        <f t="shared" si="65"/>
        <v>0</v>
      </c>
      <c r="I249" s="474"/>
      <c r="J249" s="474"/>
    </row>
    <row r="250" spans="1:10" x14ac:dyDescent="0.2">
      <c r="A250" s="841"/>
      <c r="B250" s="376">
        <v>53214040000000</v>
      </c>
      <c r="C250" s="564" t="s">
        <v>206</v>
      </c>
      <c r="D250" s="578">
        <f t="shared" si="66"/>
        <v>0</v>
      </c>
      <c r="E250" s="581">
        <v>0</v>
      </c>
      <c r="F250" s="579">
        <v>0</v>
      </c>
      <c r="G250" s="578">
        <f t="shared" si="64"/>
        <v>0</v>
      </c>
      <c r="H250" s="568">
        <f t="shared" si="65"/>
        <v>0</v>
      </c>
      <c r="I250" s="474"/>
      <c r="J250" s="474"/>
    </row>
    <row r="251" spans="1:10" x14ac:dyDescent="0.2">
      <c r="A251" s="841"/>
      <c r="B251" s="377">
        <v>53204020100000</v>
      </c>
      <c r="C251" s="564" t="s">
        <v>198</v>
      </c>
      <c r="D251" s="578">
        <f t="shared" si="66"/>
        <v>0</v>
      </c>
      <c r="E251" s="578">
        <v>0</v>
      </c>
      <c r="F251" s="579">
        <v>0</v>
      </c>
      <c r="G251" s="578">
        <f t="shared" si="64"/>
        <v>0</v>
      </c>
      <c r="H251" s="568">
        <f t="shared" si="65"/>
        <v>0</v>
      </c>
      <c r="I251" s="474"/>
      <c r="J251" s="474"/>
    </row>
    <row r="252" spans="1:10" x14ac:dyDescent="0.2">
      <c r="A252" s="841"/>
      <c r="B252" s="375"/>
      <c r="C252" s="560" t="s">
        <v>55</v>
      </c>
      <c r="D252" s="561">
        <f>SUM(D253:D260)</f>
        <v>0</v>
      </c>
      <c r="E252" s="562"/>
      <c r="F252" s="562"/>
      <c r="G252" s="561">
        <f>SUM(G253:G260)</f>
        <v>0</v>
      </c>
      <c r="H252" s="497">
        <f>SUM(H253:H260)</f>
        <v>0</v>
      </c>
      <c r="I252" s="474"/>
      <c r="J252" s="474"/>
    </row>
    <row r="253" spans="1:10" x14ac:dyDescent="0.2">
      <c r="A253" s="841"/>
      <c r="B253" s="376">
        <v>53207010000000</v>
      </c>
      <c r="C253" s="564" t="s">
        <v>56</v>
      </c>
      <c r="D253" s="578">
        <f>+O113</f>
        <v>0</v>
      </c>
      <c r="E253" s="578">
        <v>0</v>
      </c>
      <c r="F253" s="579">
        <v>0</v>
      </c>
      <c r="G253" s="578">
        <f t="shared" ref="G253:G260" si="67">E253*F253</f>
        <v>0</v>
      </c>
      <c r="H253" s="568">
        <f t="shared" ref="H253:H256" si="68">D253+G253</f>
        <v>0</v>
      </c>
      <c r="I253" s="474"/>
      <c r="J253" s="474"/>
    </row>
    <row r="254" spans="1:10" x14ac:dyDescent="0.2">
      <c r="A254" s="841"/>
      <c r="B254" s="376">
        <v>53207020000000</v>
      </c>
      <c r="C254" s="564" t="s">
        <v>57</v>
      </c>
      <c r="D254" s="578">
        <f t="shared" ref="D254:D256" si="69">+O114</f>
        <v>0</v>
      </c>
      <c r="E254" s="578">
        <v>0</v>
      </c>
      <c r="F254" s="579">
        <v>0</v>
      </c>
      <c r="G254" s="578">
        <f t="shared" si="67"/>
        <v>0</v>
      </c>
      <c r="H254" s="568">
        <f t="shared" si="68"/>
        <v>0</v>
      </c>
      <c r="I254" s="474"/>
      <c r="J254" s="474"/>
    </row>
    <row r="255" spans="1:10" x14ac:dyDescent="0.2">
      <c r="A255" s="841"/>
      <c r="B255" s="376">
        <v>53208020000000</v>
      </c>
      <c r="C255" s="564" t="s">
        <v>189</v>
      </c>
      <c r="D255" s="578">
        <f t="shared" si="69"/>
        <v>0</v>
      </c>
      <c r="E255" s="578">
        <v>0</v>
      </c>
      <c r="F255" s="579">
        <v>0</v>
      </c>
      <c r="G255" s="578">
        <f t="shared" si="67"/>
        <v>0</v>
      </c>
      <c r="H255" s="568">
        <f t="shared" si="68"/>
        <v>0</v>
      </c>
      <c r="I255" s="474"/>
      <c r="J255" s="474"/>
    </row>
    <row r="256" spans="1:10" x14ac:dyDescent="0.2">
      <c r="A256" s="841"/>
      <c r="B256" s="376">
        <v>53208990000000</v>
      </c>
      <c r="C256" s="564" t="s">
        <v>207</v>
      </c>
      <c r="D256" s="578">
        <f t="shared" si="69"/>
        <v>0</v>
      </c>
      <c r="E256" s="578">
        <v>0</v>
      </c>
      <c r="F256" s="579">
        <v>0</v>
      </c>
      <c r="G256" s="578">
        <f t="shared" si="67"/>
        <v>0</v>
      </c>
      <c r="H256" s="568">
        <f t="shared" si="68"/>
        <v>0</v>
      </c>
      <c r="I256" s="474"/>
      <c r="J256" s="474"/>
    </row>
    <row r="257" spans="1:10" x14ac:dyDescent="0.2">
      <c r="A257" s="841"/>
      <c r="B257" s="377">
        <v>53210020300000</v>
      </c>
      <c r="C257" s="564" t="s">
        <v>209</v>
      </c>
      <c r="D257" s="582">
        <v>0</v>
      </c>
      <c r="E257" s="582">
        <v>0</v>
      </c>
      <c r="F257" s="583">
        <v>0</v>
      </c>
      <c r="G257" s="566">
        <f t="shared" si="67"/>
        <v>0</v>
      </c>
      <c r="H257" s="568">
        <f>D257+G257</f>
        <v>0</v>
      </c>
      <c r="I257" s="474"/>
      <c r="J257" s="474"/>
    </row>
    <row r="258" spans="1:10" x14ac:dyDescent="0.2">
      <c r="A258" s="841"/>
      <c r="B258" s="376">
        <v>53208990000000</v>
      </c>
      <c r="C258" s="564" t="s">
        <v>210</v>
      </c>
      <c r="D258" s="566">
        <f>+O117</f>
        <v>0</v>
      </c>
      <c r="E258" s="566">
        <v>0</v>
      </c>
      <c r="F258" s="584">
        <v>0</v>
      </c>
      <c r="G258" s="566">
        <f t="shared" si="67"/>
        <v>0</v>
      </c>
      <c r="H258" s="568">
        <f>D258+G258</f>
        <v>0</v>
      </c>
      <c r="I258" s="474"/>
      <c r="J258" s="474"/>
    </row>
    <row r="259" spans="1:10" x14ac:dyDescent="0.2">
      <c r="A259" s="841"/>
      <c r="B259" s="376">
        <v>53209990000000</v>
      </c>
      <c r="C259" s="564" t="s">
        <v>208</v>
      </c>
      <c r="D259" s="566">
        <f t="shared" ref="D259:D260" si="70">+O118</f>
        <v>0</v>
      </c>
      <c r="E259" s="566">
        <v>0</v>
      </c>
      <c r="F259" s="584">
        <v>0</v>
      </c>
      <c r="G259" s="566">
        <f t="shared" si="67"/>
        <v>0</v>
      </c>
      <c r="H259" s="568">
        <f t="shared" ref="H259:H260" si="71">D259+G259</f>
        <v>0</v>
      </c>
      <c r="I259" s="474"/>
      <c r="J259" s="474"/>
    </row>
    <row r="260" spans="1:10" x14ac:dyDescent="0.2">
      <c r="A260" s="841"/>
      <c r="B260" s="376">
        <v>53210020100000</v>
      </c>
      <c r="C260" s="564" t="s">
        <v>64</v>
      </c>
      <c r="D260" s="566">
        <f t="shared" si="70"/>
        <v>0</v>
      </c>
      <c r="E260" s="566">
        <v>0</v>
      </c>
      <c r="F260" s="584">
        <v>0</v>
      </c>
      <c r="G260" s="566">
        <f t="shared" si="67"/>
        <v>0</v>
      </c>
      <c r="H260" s="568">
        <f t="shared" si="71"/>
        <v>0</v>
      </c>
      <c r="I260" s="474"/>
      <c r="J260" s="474"/>
    </row>
    <row r="261" spans="1:10" x14ac:dyDescent="0.2">
      <c r="A261" s="841"/>
      <c r="B261" s="375"/>
      <c r="C261" s="560" t="s">
        <v>65</v>
      </c>
      <c r="D261" s="561">
        <f>SUM(D262:D268)</f>
        <v>0</v>
      </c>
      <c r="E261" s="562"/>
      <c r="F261" s="562"/>
      <c r="G261" s="561">
        <f>SUM(G262:G268)</f>
        <v>0</v>
      </c>
      <c r="H261" s="497">
        <f>SUM(H262:H268)</f>
        <v>0</v>
      </c>
      <c r="I261" s="474"/>
      <c r="J261" s="474"/>
    </row>
    <row r="262" spans="1:10" x14ac:dyDescent="0.2">
      <c r="A262" s="841"/>
      <c r="B262" s="376">
        <v>53206030000000</v>
      </c>
      <c r="C262" s="564" t="s">
        <v>99</v>
      </c>
      <c r="D262" s="578">
        <f>+O121</f>
        <v>0</v>
      </c>
      <c r="E262" s="578">
        <v>0</v>
      </c>
      <c r="F262" s="579">
        <v>0</v>
      </c>
      <c r="G262" s="566">
        <f t="shared" ref="G262:G268" si="72">E262*F262</f>
        <v>0</v>
      </c>
      <c r="H262" s="568">
        <f t="shared" ref="H262:H268" si="73">D262+G262</f>
        <v>0</v>
      </c>
      <c r="I262" s="474"/>
      <c r="J262" s="474"/>
    </row>
    <row r="263" spans="1:10" x14ac:dyDescent="0.2">
      <c r="A263" s="841"/>
      <c r="B263" s="376">
        <v>53206040000000</v>
      </c>
      <c r="C263" s="564" t="s">
        <v>100</v>
      </c>
      <c r="D263" s="578">
        <f t="shared" ref="D263:D268" si="74">+O122</f>
        <v>0</v>
      </c>
      <c r="E263" s="578">
        <v>0</v>
      </c>
      <c r="F263" s="579">
        <v>0</v>
      </c>
      <c r="G263" s="566">
        <f t="shared" si="72"/>
        <v>0</v>
      </c>
      <c r="H263" s="568">
        <f t="shared" si="73"/>
        <v>0</v>
      </c>
      <c r="I263" s="474"/>
      <c r="J263" s="474"/>
    </row>
    <row r="264" spans="1:10" x14ac:dyDescent="0.2">
      <c r="A264" s="841"/>
      <c r="B264" s="376">
        <v>53206060000000</v>
      </c>
      <c r="C264" s="564" t="s">
        <v>211</v>
      </c>
      <c r="D264" s="578">
        <f t="shared" si="74"/>
        <v>0</v>
      </c>
      <c r="E264" s="578">
        <v>0</v>
      </c>
      <c r="F264" s="579">
        <v>0</v>
      </c>
      <c r="G264" s="566">
        <f t="shared" si="72"/>
        <v>0</v>
      </c>
      <c r="H264" s="568">
        <f t="shared" si="73"/>
        <v>0</v>
      </c>
      <c r="I264" s="474"/>
      <c r="J264" s="474"/>
    </row>
    <row r="265" spans="1:10" x14ac:dyDescent="0.2">
      <c r="A265" s="841"/>
      <c r="B265" s="376">
        <v>53206070000000</v>
      </c>
      <c r="C265" s="564" t="s">
        <v>102</v>
      </c>
      <c r="D265" s="578">
        <f t="shared" si="74"/>
        <v>0</v>
      </c>
      <c r="E265" s="578">
        <v>0</v>
      </c>
      <c r="F265" s="579">
        <v>0</v>
      </c>
      <c r="G265" s="566">
        <f t="shared" si="72"/>
        <v>0</v>
      </c>
      <c r="H265" s="568">
        <f t="shared" si="73"/>
        <v>0</v>
      </c>
      <c r="I265" s="474"/>
      <c r="J265" s="474"/>
    </row>
    <row r="266" spans="1:10" x14ac:dyDescent="0.2">
      <c r="A266" s="841"/>
      <c r="B266" s="376">
        <v>53206990000000</v>
      </c>
      <c r="C266" s="564" t="s">
        <v>212</v>
      </c>
      <c r="D266" s="578">
        <f t="shared" si="74"/>
        <v>0</v>
      </c>
      <c r="E266" s="578">
        <v>0</v>
      </c>
      <c r="F266" s="579">
        <v>0</v>
      </c>
      <c r="G266" s="566">
        <f t="shared" si="72"/>
        <v>0</v>
      </c>
      <c r="H266" s="568">
        <f t="shared" si="73"/>
        <v>0</v>
      </c>
      <c r="I266" s="474"/>
      <c r="J266" s="474"/>
    </row>
    <row r="267" spans="1:10" x14ac:dyDescent="0.2">
      <c r="A267" s="841"/>
      <c r="B267" s="376">
        <v>53208030000000</v>
      </c>
      <c r="C267" s="564" t="s">
        <v>104</v>
      </c>
      <c r="D267" s="578">
        <f t="shared" si="74"/>
        <v>0</v>
      </c>
      <c r="E267" s="578">
        <v>0</v>
      </c>
      <c r="F267" s="579">
        <v>0</v>
      </c>
      <c r="G267" s="566">
        <f t="shared" si="72"/>
        <v>0</v>
      </c>
      <c r="H267" s="568">
        <f t="shared" si="73"/>
        <v>0</v>
      </c>
      <c r="I267" s="474"/>
      <c r="J267" s="474"/>
    </row>
    <row r="268" spans="1:10" x14ac:dyDescent="0.2">
      <c r="A268" s="841"/>
      <c r="B268" s="376">
        <v>53206990000000</v>
      </c>
      <c r="C268" s="564" t="s">
        <v>249</v>
      </c>
      <c r="D268" s="578">
        <f t="shared" si="74"/>
        <v>0</v>
      </c>
      <c r="E268" s="578">
        <v>0</v>
      </c>
      <c r="F268" s="579">
        <v>0</v>
      </c>
      <c r="G268" s="566">
        <f t="shared" si="72"/>
        <v>0</v>
      </c>
      <c r="H268" s="568">
        <f t="shared" si="73"/>
        <v>0</v>
      </c>
      <c r="I268" s="474"/>
      <c r="J268" s="474"/>
    </row>
    <row r="269" spans="1:10" x14ac:dyDescent="0.2">
      <c r="A269" s="841"/>
      <c r="B269" s="375"/>
      <c r="C269" s="560" t="s">
        <v>66</v>
      </c>
      <c r="D269" s="561">
        <f>SUM(D270:D270)</f>
        <v>0</v>
      </c>
      <c r="E269" s="562"/>
      <c r="F269" s="562"/>
      <c r="G269" s="561">
        <f>SUM(G270:G270)</f>
        <v>0</v>
      </c>
      <c r="H269" s="497">
        <f>SUM(H270:H270)</f>
        <v>0</v>
      </c>
      <c r="I269" s="474"/>
      <c r="J269" s="474"/>
    </row>
    <row r="270" spans="1:10" x14ac:dyDescent="0.2">
      <c r="A270" s="841"/>
      <c r="B270" s="380"/>
      <c r="C270" s="585" t="s">
        <v>250</v>
      </c>
      <c r="D270" s="569">
        <v>0</v>
      </c>
      <c r="E270" s="569">
        <v>0</v>
      </c>
      <c r="F270" s="577">
        <v>0</v>
      </c>
      <c r="G270" s="566">
        <f t="shared" ref="G270" si="75">E270*F270</f>
        <v>0</v>
      </c>
      <c r="H270" s="586">
        <f t="shared" ref="H270" si="76">D270+G270</f>
        <v>0</v>
      </c>
      <c r="I270" s="593" t="s">
        <v>254</v>
      </c>
      <c r="J270" s="591">
        <f>+H268+H267+H266+H265+H264+H263+H262+H260+H259+H258+H257+H256+H255+H254+H253+H251+H248+H247+H246+H245+H244+H242+H240+H239+H233+H232+H231+H229+H228+H227+H226+H225+H224+H223+H222+H221+H220+H219</f>
        <v>0</v>
      </c>
    </row>
    <row r="271" spans="1:10" ht="13.5" thickBot="1" x14ac:dyDescent="0.25">
      <c r="A271" s="842"/>
      <c r="B271" s="587"/>
      <c r="C271" s="588" t="s">
        <v>105</v>
      </c>
      <c r="D271" s="512">
        <f>SUM(D208,D235)</f>
        <v>0</v>
      </c>
      <c r="E271" s="513"/>
      <c r="F271" s="513"/>
      <c r="G271" s="512">
        <f>SUM(G208,G235)</f>
        <v>0</v>
      </c>
      <c r="H271" s="589">
        <f>SUM(H208,H235)</f>
        <v>0</v>
      </c>
      <c r="I271" s="594" t="s">
        <v>255</v>
      </c>
      <c r="J271" s="592">
        <f>+H271-J270</f>
        <v>0</v>
      </c>
    </row>
    <row r="272" spans="1:10" ht="15.75" x14ac:dyDescent="0.2">
      <c r="A272" s="861" t="s">
        <v>109</v>
      </c>
      <c r="B272" s="861"/>
      <c r="C272" s="861"/>
      <c r="D272" s="861"/>
      <c r="E272" s="861"/>
      <c r="F272" s="861"/>
      <c r="G272" s="862"/>
      <c r="H272" s="595">
        <f>SUM(H271+H139+H75+H205)</f>
        <v>4088208.02</v>
      </c>
    </row>
  </sheetData>
  <mergeCells count="37">
    <mergeCell ref="N76:N77"/>
    <mergeCell ref="O76:O77"/>
    <mergeCell ref="P76:P77"/>
    <mergeCell ref="L76:L77"/>
    <mergeCell ref="H10:H11"/>
    <mergeCell ref="C10:C11"/>
    <mergeCell ref="I10:J11"/>
    <mergeCell ref="D4:E4"/>
    <mergeCell ref="M76:M77"/>
    <mergeCell ref="A272:G272"/>
    <mergeCell ref="A8:C8"/>
    <mergeCell ref="A12:A75"/>
    <mergeCell ref="B10:B11"/>
    <mergeCell ref="A10:A11"/>
    <mergeCell ref="E10:G10"/>
    <mergeCell ref="D10:D11"/>
    <mergeCell ref="H206:H207"/>
    <mergeCell ref="A208:A271"/>
    <mergeCell ref="A76:A139"/>
    <mergeCell ref="A140:A141"/>
    <mergeCell ref="B140:B141"/>
    <mergeCell ref="A206:A207"/>
    <mergeCell ref="B206:B207"/>
    <mergeCell ref="C206:C207"/>
    <mergeCell ref="D206:D207"/>
    <mergeCell ref="E206:G206"/>
    <mergeCell ref="M97:P97"/>
    <mergeCell ref="M98:P98"/>
    <mergeCell ref="M101:P101"/>
    <mergeCell ref="M103:P103"/>
    <mergeCell ref="A142:A205"/>
    <mergeCell ref="M112:P112"/>
    <mergeCell ref="M120:P120"/>
    <mergeCell ref="C140:C141"/>
    <mergeCell ref="D140:D141"/>
    <mergeCell ref="E140:G140"/>
    <mergeCell ref="H140:H14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AC1" zoomScale="80" zoomScaleNormal="80" workbookViewId="0">
      <selection activeCell="Q67" sqref="Q67"/>
    </sheetView>
  </sheetViews>
  <sheetFormatPr baseColWidth="10" defaultColWidth="11.42578125" defaultRowHeight="12.75" x14ac:dyDescent="0.2"/>
  <cols>
    <col min="1" max="1" width="7.140625" style="31" customWidth="1"/>
    <col min="2" max="2" width="28" style="31" customWidth="1"/>
    <col min="3" max="3" width="28.7109375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1" width="19.140625" style="31" customWidth="1"/>
    <col min="12" max="12" width="4.85546875" style="31" customWidth="1"/>
    <col min="13" max="13" width="19.140625" style="31" customWidth="1"/>
    <col min="14" max="14" width="16.140625" style="31" customWidth="1"/>
    <col min="15" max="15" width="17.140625" style="31" customWidth="1"/>
    <col min="16" max="16" width="14.85546875" style="31" customWidth="1"/>
    <col min="17" max="17" width="17.7109375" style="31" customWidth="1"/>
    <col min="18" max="18" width="17.140625" style="31" customWidth="1"/>
    <col min="19" max="19" width="17.42578125" style="31" customWidth="1"/>
    <col min="20" max="20" width="5" style="31" customWidth="1"/>
    <col min="21" max="21" width="19.85546875" style="31" bestFit="1" customWidth="1"/>
    <col min="22" max="22" width="52.140625" style="31" bestFit="1" customWidth="1"/>
    <col min="23" max="23" width="18.28515625" style="31" customWidth="1"/>
    <col min="24" max="24" width="5.7109375" style="31" customWidth="1"/>
    <col min="25" max="25" width="11.42578125" style="31" customWidth="1"/>
    <col min="26" max="31" width="14.28515625" style="31" customWidth="1"/>
    <col min="32" max="32" width="11.28515625" style="31" customWidth="1"/>
    <col min="33" max="38" width="14.28515625" style="31" customWidth="1"/>
    <col min="39" max="39" width="11.42578125" style="31"/>
    <col min="40" max="45" width="14.28515625" style="31" customWidth="1"/>
    <col min="46" max="16384" width="11.42578125" style="31"/>
  </cols>
  <sheetData>
    <row r="1" spans="1:242" s="6" customFormat="1" x14ac:dyDescent="0.2">
      <c r="C1" s="7"/>
      <c r="D1" s="7"/>
      <c r="E1" s="44" t="s">
        <v>224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216</v>
      </c>
      <c r="F2" s="44"/>
      <c r="G2" s="44"/>
      <c r="H2" s="44"/>
      <c r="I2" s="44"/>
      <c r="IG2" s="4"/>
      <c r="IH2" s="4"/>
    </row>
    <row r="3" spans="1:242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6"/>
      <c r="D4" s="118" t="s">
        <v>0</v>
      </c>
      <c r="E4" s="190" t="str">
        <f>+'B) Reajuste Tarifas y Ocupación'!F5</f>
        <v>(DEPTO./DELEG.)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6"/>
      <c r="D5" s="119"/>
      <c r="E5" s="122"/>
      <c r="F5" s="122"/>
      <c r="G5" s="122"/>
      <c r="H5" s="122"/>
      <c r="I5" s="122"/>
      <c r="J5" s="122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6"/>
      <c r="D6" s="119"/>
      <c r="E6" s="122"/>
      <c r="F6" s="122"/>
      <c r="G6" s="122"/>
      <c r="H6" s="122"/>
      <c r="I6" s="122"/>
      <c r="J6" s="122"/>
      <c r="O6" s="3"/>
      <c r="HX6" s="4"/>
      <c r="HY6" s="4"/>
      <c r="HZ6" s="4"/>
      <c r="IA6" s="4"/>
      <c r="IB6" s="4"/>
      <c r="IC6" s="4"/>
    </row>
    <row r="7" spans="1:242" x14ac:dyDescent="0.2">
      <c r="B7" s="29"/>
      <c r="C7" s="29"/>
      <c r="D7" s="29"/>
      <c r="E7" s="29"/>
      <c r="F7" s="29"/>
      <c r="G7" s="29"/>
      <c r="H7" s="29"/>
      <c r="I7" s="29"/>
      <c r="J7" s="37"/>
      <c r="K7" s="37"/>
      <c r="L7" s="37"/>
      <c r="M7" s="37"/>
      <c r="N7" s="37"/>
      <c r="O7" s="37"/>
      <c r="P7" s="37"/>
      <c r="Q7" s="37"/>
      <c r="R7" s="37"/>
      <c r="Y7" s="217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9"/>
    </row>
    <row r="8" spans="1:242" x14ac:dyDescent="0.2">
      <c r="B8" s="29"/>
      <c r="C8" s="29"/>
      <c r="D8" s="29"/>
      <c r="E8" s="29"/>
      <c r="F8" s="29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Y8" s="220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221"/>
    </row>
    <row r="9" spans="1:242" ht="15.75" customHeight="1" x14ac:dyDescent="0.2">
      <c r="A9" s="920" t="s">
        <v>172</v>
      </c>
      <c r="B9" s="920"/>
      <c r="C9" s="920"/>
      <c r="D9" s="920"/>
      <c r="E9" s="920"/>
      <c r="F9" s="920"/>
      <c r="G9" s="920"/>
      <c r="H9" s="920"/>
      <c r="I9" s="121"/>
      <c r="J9" s="121"/>
      <c r="K9" s="121"/>
      <c r="L9" s="121"/>
      <c r="M9" s="885" t="s">
        <v>173</v>
      </c>
      <c r="N9" s="885"/>
      <c r="O9" s="885"/>
      <c r="P9" s="885"/>
      <c r="Q9" s="885"/>
      <c r="R9" s="885"/>
      <c r="S9" s="885"/>
      <c r="U9" s="885" t="s">
        <v>174</v>
      </c>
      <c r="V9" s="885"/>
      <c r="W9" s="885"/>
      <c r="X9" s="155"/>
      <c r="Y9" s="222"/>
      <c r="Z9" s="885" t="s">
        <v>175</v>
      </c>
      <c r="AA9" s="885"/>
      <c r="AB9" s="885"/>
      <c r="AC9" s="885"/>
      <c r="AD9" s="885"/>
      <c r="AE9" s="885"/>
      <c r="AF9" s="155"/>
      <c r="AG9" s="885" t="s">
        <v>176</v>
      </c>
      <c r="AH9" s="885"/>
      <c r="AI9" s="885"/>
      <c r="AJ9" s="885"/>
      <c r="AK9" s="885"/>
      <c r="AL9" s="885"/>
      <c r="AM9" s="39"/>
      <c r="AN9" s="885" t="s">
        <v>177</v>
      </c>
      <c r="AO9" s="885"/>
      <c r="AP9" s="885"/>
      <c r="AQ9" s="885"/>
      <c r="AR9" s="885"/>
      <c r="AS9" s="885"/>
      <c r="AT9" s="221"/>
    </row>
    <row r="10" spans="1:242" ht="13.5" customHeight="1" x14ac:dyDescent="0.2">
      <c r="B10" s="26"/>
      <c r="C10" s="119"/>
      <c r="D10" s="119"/>
      <c r="E10" s="122"/>
      <c r="F10" s="122"/>
      <c r="G10" s="122"/>
      <c r="H10" s="122"/>
      <c r="I10" s="122"/>
      <c r="J10" s="122"/>
      <c r="M10" s="885"/>
      <c r="N10" s="885"/>
      <c r="O10" s="885"/>
      <c r="P10" s="885"/>
      <c r="Q10" s="885"/>
      <c r="R10" s="885"/>
      <c r="S10" s="885"/>
      <c r="U10" s="885"/>
      <c r="V10" s="885"/>
      <c r="W10" s="885"/>
      <c r="Y10" s="220"/>
      <c r="Z10" s="885"/>
      <c r="AA10" s="885"/>
      <c r="AB10" s="885"/>
      <c r="AC10" s="885"/>
      <c r="AD10" s="885"/>
      <c r="AE10" s="885"/>
      <c r="AF10" s="39"/>
      <c r="AG10" s="885"/>
      <c r="AH10" s="885"/>
      <c r="AI10" s="885"/>
      <c r="AJ10" s="885"/>
      <c r="AK10" s="885"/>
      <c r="AL10" s="885"/>
      <c r="AM10" s="39"/>
      <c r="AN10" s="885"/>
      <c r="AO10" s="885"/>
      <c r="AP10" s="885"/>
      <c r="AQ10" s="885"/>
      <c r="AR10" s="885"/>
      <c r="AS10" s="885"/>
      <c r="AT10" s="221"/>
    </row>
    <row r="11" spans="1:242" x14ac:dyDescent="0.2">
      <c r="J11" s="77" t="s">
        <v>4</v>
      </c>
      <c r="K11" s="76">
        <v>0.03</v>
      </c>
      <c r="Y11" s="220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221"/>
    </row>
    <row r="12" spans="1:242" ht="12.75" customHeight="1" thickBot="1" x14ac:dyDescent="0.25">
      <c r="K12" s="39"/>
      <c r="L12" s="39"/>
      <c r="M12" s="913"/>
      <c r="N12" s="913"/>
      <c r="O12" s="913"/>
      <c r="P12" s="913"/>
      <c r="Q12" s="913"/>
      <c r="R12" s="913"/>
      <c r="Y12" s="220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221"/>
    </row>
    <row r="13" spans="1:242" ht="21.75" customHeight="1" x14ac:dyDescent="0.2">
      <c r="A13" s="929" t="s">
        <v>118</v>
      </c>
      <c r="B13" s="930"/>
      <c r="C13" s="933" t="s">
        <v>73</v>
      </c>
      <c r="D13" s="933" t="s">
        <v>74</v>
      </c>
      <c r="E13" s="935" t="s">
        <v>3</v>
      </c>
      <c r="F13" s="935" t="s">
        <v>81</v>
      </c>
      <c r="G13" s="901" t="s">
        <v>242</v>
      </c>
      <c r="H13" s="902"/>
      <c r="I13" s="902"/>
      <c r="J13" s="902"/>
      <c r="K13" s="925" t="s">
        <v>243</v>
      </c>
      <c r="L13" s="37"/>
      <c r="M13" s="899" t="s">
        <v>69</v>
      </c>
      <c r="N13" s="927"/>
      <c r="O13" s="887" t="s">
        <v>70</v>
      </c>
      <c r="P13" s="888"/>
      <c r="Q13" s="928" t="s">
        <v>71</v>
      </c>
      <c r="R13" s="890"/>
      <c r="S13" s="883" t="s">
        <v>163</v>
      </c>
      <c r="U13" s="921" t="s">
        <v>75</v>
      </c>
      <c r="V13" s="923" t="s">
        <v>76</v>
      </c>
      <c r="W13" s="886" t="s">
        <v>159</v>
      </c>
      <c r="Y13" s="220"/>
      <c r="Z13" s="893" t="s">
        <v>69</v>
      </c>
      <c r="AA13" s="894"/>
      <c r="AB13" s="895" t="s">
        <v>70</v>
      </c>
      <c r="AC13" s="896"/>
      <c r="AD13" s="897" t="s">
        <v>71</v>
      </c>
      <c r="AE13" s="898"/>
      <c r="AF13" s="39"/>
      <c r="AG13" s="899" t="s">
        <v>69</v>
      </c>
      <c r="AH13" s="900"/>
      <c r="AI13" s="887" t="s">
        <v>70</v>
      </c>
      <c r="AJ13" s="888"/>
      <c r="AK13" s="889" t="s">
        <v>71</v>
      </c>
      <c r="AL13" s="890"/>
      <c r="AM13" s="39"/>
      <c r="AN13" s="899" t="s">
        <v>69</v>
      </c>
      <c r="AO13" s="900"/>
      <c r="AP13" s="887" t="s">
        <v>70</v>
      </c>
      <c r="AQ13" s="888"/>
      <c r="AR13" s="889" t="s">
        <v>71</v>
      </c>
      <c r="AS13" s="890"/>
      <c r="AT13" s="221"/>
    </row>
    <row r="14" spans="1:242" s="39" customFormat="1" ht="49.5" customHeight="1" thickBot="1" x14ac:dyDescent="0.25">
      <c r="A14" s="931"/>
      <c r="B14" s="932"/>
      <c r="C14" s="934"/>
      <c r="D14" s="934"/>
      <c r="E14" s="936"/>
      <c r="F14" s="936"/>
      <c r="G14" s="372" t="s">
        <v>244</v>
      </c>
      <c r="H14" s="373" t="s">
        <v>116</v>
      </c>
      <c r="I14" s="373" t="s">
        <v>117</v>
      </c>
      <c r="J14" s="374" t="s">
        <v>245</v>
      </c>
      <c r="K14" s="926"/>
      <c r="L14" s="37"/>
      <c r="M14" s="201" t="s">
        <v>36</v>
      </c>
      <c r="N14" s="203" t="s">
        <v>37</v>
      </c>
      <c r="O14" s="211" t="s">
        <v>36</v>
      </c>
      <c r="P14" s="212" t="s">
        <v>37</v>
      </c>
      <c r="Q14" s="204" t="s">
        <v>36</v>
      </c>
      <c r="R14" s="202" t="s">
        <v>37</v>
      </c>
      <c r="S14" s="884"/>
      <c r="U14" s="922"/>
      <c r="V14" s="924"/>
      <c r="W14" s="886"/>
      <c r="Y14" s="220"/>
      <c r="Z14" s="201" t="s">
        <v>36</v>
      </c>
      <c r="AA14" s="203" t="s">
        <v>37</v>
      </c>
      <c r="AB14" s="211" t="s">
        <v>36</v>
      </c>
      <c r="AC14" s="212" t="s">
        <v>37</v>
      </c>
      <c r="AD14" s="204" t="s">
        <v>36</v>
      </c>
      <c r="AE14" s="202" t="s">
        <v>37</v>
      </c>
      <c r="AG14" s="223" t="s">
        <v>36</v>
      </c>
      <c r="AH14" s="224" t="s">
        <v>37</v>
      </c>
      <c r="AI14" s="225" t="s">
        <v>36</v>
      </c>
      <c r="AJ14" s="226" t="s">
        <v>37</v>
      </c>
      <c r="AK14" s="227" t="s">
        <v>36</v>
      </c>
      <c r="AL14" s="228" t="s">
        <v>37</v>
      </c>
      <c r="AN14" s="891" t="s">
        <v>164</v>
      </c>
      <c r="AO14" s="892"/>
      <c r="AP14" s="879" t="s">
        <v>164</v>
      </c>
      <c r="AQ14" s="880"/>
      <c r="AR14" s="881" t="s">
        <v>165</v>
      </c>
      <c r="AS14" s="882"/>
      <c r="AT14" s="221"/>
    </row>
    <row r="15" spans="1:242" s="39" customFormat="1" ht="12.75" customHeight="1" thickBot="1" x14ac:dyDescent="0.25">
      <c r="A15" s="903" t="s">
        <v>158</v>
      </c>
      <c r="B15" s="906" t="s">
        <v>93</v>
      </c>
      <c r="C15" s="152" t="s">
        <v>133</v>
      </c>
      <c r="D15" s="133" t="s">
        <v>133</v>
      </c>
      <c r="E15" s="134" t="s">
        <v>143</v>
      </c>
      <c r="F15" s="135" t="s">
        <v>119</v>
      </c>
      <c r="G15" s="127">
        <v>1680000</v>
      </c>
      <c r="H15" s="127">
        <v>120000</v>
      </c>
      <c r="I15" s="142">
        <v>109000</v>
      </c>
      <c r="J15" s="145">
        <f>SUM(G15:I15)</f>
        <v>1909000</v>
      </c>
      <c r="K15" s="140">
        <f t="shared" ref="K15:K61" si="0">+J15*(1+$K$11)</f>
        <v>1966270</v>
      </c>
      <c r="L15" s="37"/>
      <c r="M15" s="168">
        <v>0.3</v>
      </c>
      <c r="N15" s="194">
        <f t="shared" ref="N15:N61" si="1">+$K15*M15</f>
        <v>589881</v>
      </c>
      <c r="O15" s="168">
        <v>0.25</v>
      </c>
      <c r="P15" s="208">
        <f t="shared" ref="P15:P61" si="2">+$K15*O15</f>
        <v>491567.5</v>
      </c>
      <c r="Q15" s="205">
        <v>0.45</v>
      </c>
      <c r="R15" s="194">
        <f t="shared" ref="R15:R61" si="3">+$K15*Q15</f>
        <v>884821.5</v>
      </c>
      <c r="S15" s="197">
        <f>+M15+O15+Q15</f>
        <v>1</v>
      </c>
      <c r="U15" s="159"/>
      <c r="V15" s="156" t="s">
        <v>11</v>
      </c>
      <c r="W15" s="162">
        <f>SUM(W16,W20)</f>
        <v>5000000</v>
      </c>
      <c r="Y15" s="220"/>
      <c r="Z15" s="213">
        <f t="shared" ref="Z15:AE15" si="4">+M62</f>
        <v>0.3</v>
      </c>
      <c r="AA15" s="215">
        <f t="shared" si="4"/>
        <v>589881</v>
      </c>
      <c r="AB15" s="213">
        <f t="shared" si="4"/>
        <v>0.25</v>
      </c>
      <c r="AC15" s="216">
        <f t="shared" si="4"/>
        <v>491567.5</v>
      </c>
      <c r="AD15" s="214">
        <f t="shared" si="4"/>
        <v>0.45</v>
      </c>
      <c r="AE15" s="216">
        <f t="shared" si="4"/>
        <v>884821.5</v>
      </c>
      <c r="AG15" s="310">
        <f>+Z15</f>
        <v>0.3</v>
      </c>
      <c r="AH15" s="311">
        <f>+AG15*W80</f>
        <v>1500000</v>
      </c>
      <c r="AI15" s="312">
        <f>+AB15</f>
        <v>0.25</v>
      </c>
      <c r="AJ15" s="311">
        <f>+AI15*W80</f>
        <v>1250000</v>
      </c>
      <c r="AK15" s="313">
        <f>+AD15</f>
        <v>0.45</v>
      </c>
      <c r="AL15" s="314">
        <f>+AK15*W80</f>
        <v>2250000</v>
      </c>
      <c r="AN15" s="877">
        <f>+AH15+AA15</f>
        <v>2089881</v>
      </c>
      <c r="AO15" s="878"/>
      <c r="AP15" s="877">
        <f>+AJ15+AC15+K70</f>
        <v>2006264.1099999999</v>
      </c>
      <c r="AQ15" s="878"/>
      <c r="AR15" s="877">
        <f>+AL15+AE15</f>
        <v>3134821.5</v>
      </c>
      <c r="AS15" s="878"/>
      <c r="AT15" s="221"/>
    </row>
    <row r="16" spans="1:242" s="39" customFormat="1" x14ac:dyDescent="0.2">
      <c r="A16" s="904"/>
      <c r="B16" s="907"/>
      <c r="C16" s="89"/>
      <c r="D16" s="136"/>
      <c r="E16" s="137"/>
      <c r="F16" s="138" t="s">
        <v>119</v>
      </c>
      <c r="G16" s="128">
        <v>0</v>
      </c>
      <c r="H16" s="128">
        <v>0</v>
      </c>
      <c r="I16" s="143">
        <v>0</v>
      </c>
      <c r="J16" s="146">
        <f t="shared" ref="J16:J39" si="5">SUM(G16:I16)</f>
        <v>0</v>
      </c>
      <c r="K16" s="141">
        <f t="shared" si="0"/>
        <v>0</v>
      </c>
      <c r="L16" s="37"/>
      <c r="M16" s="192">
        <v>0</v>
      </c>
      <c r="N16" s="195">
        <f t="shared" si="1"/>
        <v>0</v>
      </c>
      <c r="O16" s="192">
        <v>0</v>
      </c>
      <c r="P16" s="193">
        <f t="shared" si="2"/>
        <v>0</v>
      </c>
      <c r="Q16" s="206">
        <v>0</v>
      </c>
      <c r="R16" s="195">
        <f t="shared" si="3"/>
        <v>0</v>
      </c>
      <c r="S16" s="198">
        <f t="shared" ref="S16:S61" si="6">+M16+O16+Q16</f>
        <v>0</v>
      </c>
      <c r="U16" s="160"/>
      <c r="V16" s="157" t="s">
        <v>12</v>
      </c>
      <c r="W16" s="163">
        <f>SUM(W17:W19)</f>
        <v>5000000</v>
      </c>
      <c r="Y16" s="220"/>
      <c r="AT16" s="221"/>
    </row>
    <row r="17" spans="1:46" s="39" customFormat="1" ht="12.75" customHeight="1" x14ac:dyDescent="0.2">
      <c r="A17" s="904"/>
      <c r="B17" s="907"/>
      <c r="C17" s="89"/>
      <c r="D17" s="136"/>
      <c r="E17" s="137"/>
      <c r="F17" s="138" t="s">
        <v>119</v>
      </c>
      <c r="G17" s="128">
        <v>0</v>
      </c>
      <c r="H17" s="128">
        <v>0</v>
      </c>
      <c r="I17" s="143">
        <v>0</v>
      </c>
      <c r="J17" s="146">
        <f t="shared" si="5"/>
        <v>0</v>
      </c>
      <c r="K17" s="141">
        <f t="shared" si="0"/>
        <v>0</v>
      </c>
      <c r="L17" s="37"/>
      <c r="M17" s="192">
        <v>0</v>
      </c>
      <c r="N17" s="195">
        <f t="shared" si="1"/>
        <v>0</v>
      </c>
      <c r="O17" s="192">
        <v>0</v>
      </c>
      <c r="P17" s="193">
        <f t="shared" si="2"/>
        <v>0</v>
      </c>
      <c r="Q17" s="206">
        <v>0</v>
      </c>
      <c r="R17" s="195">
        <f t="shared" si="3"/>
        <v>0</v>
      </c>
      <c r="S17" s="198">
        <f t="shared" si="6"/>
        <v>0</v>
      </c>
      <c r="U17" s="161">
        <v>53103050000000</v>
      </c>
      <c r="V17" s="158" t="s">
        <v>13</v>
      </c>
      <c r="W17" s="164">
        <v>0</v>
      </c>
      <c r="Y17" s="220"/>
      <c r="AT17" s="221"/>
    </row>
    <row r="18" spans="1:46" s="39" customFormat="1" ht="13.5" customHeight="1" thickBot="1" x14ac:dyDescent="0.25">
      <c r="A18" s="904"/>
      <c r="B18" s="907"/>
      <c r="C18" s="89"/>
      <c r="D18" s="136"/>
      <c r="E18" s="137"/>
      <c r="F18" s="138" t="s">
        <v>119</v>
      </c>
      <c r="G18" s="128">
        <v>0</v>
      </c>
      <c r="H18" s="128">
        <v>0</v>
      </c>
      <c r="I18" s="143">
        <v>0</v>
      </c>
      <c r="J18" s="146">
        <f t="shared" si="5"/>
        <v>0</v>
      </c>
      <c r="K18" s="141">
        <f t="shared" si="0"/>
        <v>0</v>
      </c>
      <c r="L18" s="37"/>
      <c r="M18" s="192">
        <v>0</v>
      </c>
      <c r="N18" s="195">
        <f t="shared" si="1"/>
        <v>0</v>
      </c>
      <c r="O18" s="192">
        <v>0</v>
      </c>
      <c r="P18" s="193">
        <f t="shared" si="2"/>
        <v>0</v>
      </c>
      <c r="Q18" s="206">
        <v>0</v>
      </c>
      <c r="R18" s="195">
        <f t="shared" si="3"/>
        <v>0</v>
      </c>
      <c r="S18" s="198">
        <f t="shared" si="6"/>
        <v>0</v>
      </c>
      <c r="U18" s="161">
        <v>53103060000000</v>
      </c>
      <c r="V18" s="158" t="s">
        <v>14</v>
      </c>
      <c r="W18" s="164">
        <v>5000000</v>
      </c>
      <c r="Y18" s="229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1"/>
    </row>
    <row r="19" spans="1:46" s="39" customFormat="1" x14ac:dyDescent="0.2">
      <c r="A19" s="904"/>
      <c r="B19" s="907"/>
      <c r="C19" s="89"/>
      <c r="D19" s="136"/>
      <c r="E19" s="137"/>
      <c r="F19" s="138" t="s">
        <v>119</v>
      </c>
      <c r="G19" s="128">
        <v>0</v>
      </c>
      <c r="H19" s="128">
        <v>0</v>
      </c>
      <c r="I19" s="143">
        <v>0</v>
      </c>
      <c r="J19" s="146">
        <f t="shared" si="5"/>
        <v>0</v>
      </c>
      <c r="K19" s="141">
        <f t="shared" si="0"/>
        <v>0</v>
      </c>
      <c r="L19" s="37"/>
      <c r="M19" s="192">
        <v>0</v>
      </c>
      <c r="N19" s="195">
        <f t="shared" si="1"/>
        <v>0</v>
      </c>
      <c r="O19" s="192">
        <v>0</v>
      </c>
      <c r="P19" s="193">
        <f t="shared" si="2"/>
        <v>0</v>
      </c>
      <c r="Q19" s="206">
        <v>0</v>
      </c>
      <c r="R19" s="195">
        <f t="shared" si="3"/>
        <v>0</v>
      </c>
      <c r="S19" s="198">
        <f t="shared" si="6"/>
        <v>0</v>
      </c>
      <c r="U19" s="161">
        <v>53103080010000</v>
      </c>
      <c r="V19" s="158" t="s">
        <v>15</v>
      </c>
      <c r="W19" s="164">
        <v>0</v>
      </c>
    </row>
    <row r="20" spans="1:46" s="39" customFormat="1" x14ac:dyDescent="0.2">
      <c r="A20" s="904"/>
      <c r="B20" s="907"/>
      <c r="C20" s="89"/>
      <c r="D20" s="136"/>
      <c r="E20" s="137"/>
      <c r="F20" s="138" t="s">
        <v>119</v>
      </c>
      <c r="G20" s="128">
        <v>0</v>
      </c>
      <c r="H20" s="128">
        <v>0</v>
      </c>
      <c r="I20" s="143">
        <v>0</v>
      </c>
      <c r="J20" s="146">
        <f t="shared" si="5"/>
        <v>0</v>
      </c>
      <c r="K20" s="141">
        <f t="shared" si="0"/>
        <v>0</v>
      </c>
      <c r="L20" s="37"/>
      <c r="M20" s="192">
        <v>0</v>
      </c>
      <c r="N20" s="195">
        <f t="shared" si="1"/>
        <v>0</v>
      </c>
      <c r="O20" s="192">
        <v>0</v>
      </c>
      <c r="P20" s="193">
        <f t="shared" si="2"/>
        <v>0</v>
      </c>
      <c r="Q20" s="206">
        <v>0</v>
      </c>
      <c r="R20" s="195">
        <f t="shared" si="3"/>
        <v>0</v>
      </c>
      <c r="S20" s="198">
        <f t="shared" si="6"/>
        <v>0</v>
      </c>
      <c r="U20" s="160"/>
      <c r="V20" s="157" t="s">
        <v>16</v>
      </c>
      <c r="W20" s="232">
        <f>SUM(W21:W39)</f>
        <v>0</v>
      </c>
    </row>
    <row r="21" spans="1:46" s="39" customFormat="1" x14ac:dyDescent="0.2">
      <c r="A21" s="904"/>
      <c r="B21" s="907"/>
      <c r="C21" s="89"/>
      <c r="D21" s="136"/>
      <c r="E21" s="137"/>
      <c r="F21" s="138" t="s">
        <v>119</v>
      </c>
      <c r="G21" s="128">
        <v>0</v>
      </c>
      <c r="H21" s="128">
        <v>0</v>
      </c>
      <c r="I21" s="143">
        <v>0</v>
      </c>
      <c r="J21" s="146">
        <f t="shared" si="5"/>
        <v>0</v>
      </c>
      <c r="K21" s="141">
        <f t="shared" si="0"/>
        <v>0</v>
      </c>
      <c r="L21" s="37"/>
      <c r="M21" s="192">
        <v>0</v>
      </c>
      <c r="N21" s="195">
        <f t="shared" si="1"/>
        <v>0</v>
      </c>
      <c r="O21" s="192">
        <v>0</v>
      </c>
      <c r="P21" s="193">
        <f t="shared" si="2"/>
        <v>0</v>
      </c>
      <c r="Q21" s="206">
        <v>0</v>
      </c>
      <c r="R21" s="195">
        <f t="shared" si="3"/>
        <v>0</v>
      </c>
      <c r="S21" s="198">
        <f t="shared" si="6"/>
        <v>0</v>
      </c>
      <c r="U21" s="161">
        <v>53201010100000</v>
      </c>
      <c r="V21" s="158" t="s">
        <v>17</v>
      </c>
      <c r="W21" s="164">
        <v>0</v>
      </c>
    </row>
    <row r="22" spans="1:46" s="39" customFormat="1" x14ac:dyDescent="0.2">
      <c r="A22" s="904"/>
      <c r="B22" s="907"/>
      <c r="C22" s="89"/>
      <c r="D22" s="136"/>
      <c r="E22" s="137"/>
      <c r="F22" s="138" t="s">
        <v>119</v>
      </c>
      <c r="G22" s="128">
        <v>0</v>
      </c>
      <c r="H22" s="128">
        <v>0</v>
      </c>
      <c r="I22" s="143">
        <v>0</v>
      </c>
      <c r="J22" s="146">
        <f t="shared" si="5"/>
        <v>0</v>
      </c>
      <c r="K22" s="141">
        <f t="shared" si="0"/>
        <v>0</v>
      </c>
      <c r="L22" s="37"/>
      <c r="M22" s="192">
        <v>0</v>
      </c>
      <c r="N22" s="195">
        <f t="shared" si="1"/>
        <v>0</v>
      </c>
      <c r="O22" s="192">
        <v>0</v>
      </c>
      <c r="P22" s="193">
        <f t="shared" si="2"/>
        <v>0</v>
      </c>
      <c r="Q22" s="206">
        <v>0</v>
      </c>
      <c r="R22" s="195">
        <f t="shared" si="3"/>
        <v>0</v>
      </c>
      <c r="S22" s="198">
        <f t="shared" si="6"/>
        <v>0</v>
      </c>
      <c r="U22" s="161">
        <v>53202010100000</v>
      </c>
      <c r="V22" s="158" t="s">
        <v>18</v>
      </c>
      <c r="W22" s="164">
        <v>0</v>
      </c>
    </row>
    <row r="23" spans="1:46" s="39" customFormat="1" x14ac:dyDescent="0.2">
      <c r="A23" s="904"/>
      <c r="B23" s="907"/>
      <c r="C23" s="89"/>
      <c r="D23" s="136"/>
      <c r="E23" s="137"/>
      <c r="F23" s="138" t="s">
        <v>119</v>
      </c>
      <c r="G23" s="128">
        <v>0</v>
      </c>
      <c r="H23" s="128">
        <v>0</v>
      </c>
      <c r="I23" s="143">
        <v>0</v>
      </c>
      <c r="J23" s="146">
        <f t="shared" si="5"/>
        <v>0</v>
      </c>
      <c r="K23" s="141">
        <f t="shared" si="0"/>
        <v>0</v>
      </c>
      <c r="L23" s="37"/>
      <c r="M23" s="192">
        <v>0</v>
      </c>
      <c r="N23" s="195">
        <f t="shared" si="1"/>
        <v>0</v>
      </c>
      <c r="O23" s="192">
        <v>0</v>
      </c>
      <c r="P23" s="193">
        <f t="shared" si="2"/>
        <v>0</v>
      </c>
      <c r="Q23" s="206">
        <v>0</v>
      </c>
      <c r="R23" s="195">
        <f t="shared" si="3"/>
        <v>0</v>
      </c>
      <c r="S23" s="198">
        <f t="shared" si="6"/>
        <v>0</v>
      </c>
      <c r="U23" s="161">
        <v>53203010100000</v>
      </c>
      <c r="V23" s="158" t="s">
        <v>19</v>
      </c>
      <c r="W23" s="164">
        <v>0</v>
      </c>
    </row>
    <row r="24" spans="1:46" s="39" customFormat="1" ht="13.5" thickBot="1" x14ac:dyDescent="0.25">
      <c r="A24" s="904"/>
      <c r="B24" s="908"/>
      <c r="C24" s="153"/>
      <c r="D24" s="129"/>
      <c r="E24" s="130"/>
      <c r="F24" s="131" t="s">
        <v>119</v>
      </c>
      <c r="G24" s="132">
        <v>0</v>
      </c>
      <c r="H24" s="132">
        <v>0</v>
      </c>
      <c r="I24" s="144">
        <v>0</v>
      </c>
      <c r="J24" s="147">
        <f t="shared" si="5"/>
        <v>0</v>
      </c>
      <c r="K24" s="139">
        <f t="shared" si="0"/>
        <v>0</v>
      </c>
      <c r="L24" s="37"/>
      <c r="M24" s="199">
        <v>0</v>
      </c>
      <c r="N24" s="196">
        <f t="shared" si="1"/>
        <v>0</v>
      </c>
      <c r="O24" s="199">
        <v>0</v>
      </c>
      <c r="P24" s="209">
        <f t="shared" si="2"/>
        <v>0</v>
      </c>
      <c r="Q24" s="207">
        <v>0</v>
      </c>
      <c r="R24" s="196">
        <f t="shared" si="3"/>
        <v>0</v>
      </c>
      <c r="S24" s="200">
        <f t="shared" si="6"/>
        <v>0</v>
      </c>
      <c r="U24" s="161">
        <v>53203030000000</v>
      </c>
      <c r="V24" s="158" t="s">
        <v>20</v>
      </c>
      <c r="W24" s="164">
        <v>0</v>
      </c>
    </row>
    <row r="25" spans="1:46" s="39" customFormat="1" ht="12.75" customHeight="1" x14ac:dyDescent="0.2">
      <c r="A25" s="904"/>
      <c r="B25" s="906" t="s">
        <v>92</v>
      </c>
      <c r="C25" s="152" t="s">
        <v>133</v>
      </c>
      <c r="D25" s="133" t="s">
        <v>133</v>
      </c>
      <c r="E25" s="134" t="s">
        <v>151</v>
      </c>
      <c r="F25" s="135" t="s">
        <v>119</v>
      </c>
      <c r="G25" s="127">
        <v>0</v>
      </c>
      <c r="H25" s="127">
        <v>0</v>
      </c>
      <c r="I25" s="142">
        <v>0</v>
      </c>
      <c r="J25" s="145">
        <f t="shared" si="5"/>
        <v>0</v>
      </c>
      <c r="K25" s="140">
        <f t="shared" si="0"/>
        <v>0</v>
      </c>
      <c r="L25" s="37"/>
      <c r="M25" s="168">
        <v>0</v>
      </c>
      <c r="N25" s="194">
        <f t="shared" si="1"/>
        <v>0</v>
      </c>
      <c r="O25" s="168">
        <v>0</v>
      </c>
      <c r="P25" s="208">
        <f t="shared" si="2"/>
        <v>0</v>
      </c>
      <c r="Q25" s="205">
        <v>0</v>
      </c>
      <c r="R25" s="194">
        <f t="shared" si="3"/>
        <v>0</v>
      </c>
      <c r="S25" s="197">
        <f t="shared" si="6"/>
        <v>0</v>
      </c>
      <c r="U25" s="161">
        <v>53204030000000</v>
      </c>
      <c r="V25" s="158" t="s">
        <v>21</v>
      </c>
      <c r="W25" s="164">
        <v>0</v>
      </c>
      <c r="AG25" s="31"/>
    </row>
    <row r="26" spans="1:46" s="39" customFormat="1" ht="12.75" customHeight="1" x14ac:dyDescent="0.2">
      <c r="A26" s="904"/>
      <c r="B26" s="907"/>
      <c r="C26" s="89"/>
      <c r="D26" s="136"/>
      <c r="E26" s="137"/>
      <c r="F26" s="138" t="s">
        <v>119</v>
      </c>
      <c r="G26" s="128">
        <v>0</v>
      </c>
      <c r="H26" s="128">
        <v>0</v>
      </c>
      <c r="I26" s="143">
        <v>0</v>
      </c>
      <c r="J26" s="146">
        <f t="shared" si="5"/>
        <v>0</v>
      </c>
      <c r="K26" s="141">
        <f t="shared" si="0"/>
        <v>0</v>
      </c>
      <c r="L26" s="37"/>
      <c r="M26" s="192">
        <v>0</v>
      </c>
      <c r="N26" s="195">
        <f t="shared" si="1"/>
        <v>0</v>
      </c>
      <c r="O26" s="192">
        <v>0</v>
      </c>
      <c r="P26" s="193">
        <f t="shared" si="2"/>
        <v>0</v>
      </c>
      <c r="Q26" s="206">
        <v>0</v>
      </c>
      <c r="R26" s="195">
        <f t="shared" si="3"/>
        <v>0</v>
      </c>
      <c r="S26" s="198">
        <f t="shared" si="6"/>
        <v>0</v>
      </c>
      <c r="U26" s="161">
        <v>53204100100001</v>
      </c>
      <c r="V26" s="158" t="s">
        <v>22</v>
      </c>
      <c r="W26" s="164">
        <v>0</v>
      </c>
      <c r="AG26" s="31"/>
    </row>
    <row r="27" spans="1:46" s="39" customFormat="1" ht="12.75" customHeight="1" x14ac:dyDescent="0.2">
      <c r="A27" s="904"/>
      <c r="B27" s="907"/>
      <c r="C27" s="89"/>
      <c r="D27" s="136"/>
      <c r="E27" s="137"/>
      <c r="F27" s="138" t="s">
        <v>119</v>
      </c>
      <c r="G27" s="128">
        <v>0</v>
      </c>
      <c r="H27" s="128">
        <v>0</v>
      </c>
      <c r="I27" s="143">
        <v>0</v>
      </c>
      <c r="J27" s="146">
        <f t="shared" si="5"/>
        <v>0</v>
      </c>
      <c r="K27" s="141">
        <f t="shared" si="0"/>
        <v>0</v>
      </c>
      <c r="L27" s="37"/>
      <c r="M27" s="192">
        <v>0</v>
      </c>
      <c r="N27" s="195">
        <f t="shared" si="1"/>
        <v>0</v>
      </c>
      <c r="O27" s="192">
        <v>0</v>
      </c>
      <c r="P27" s="193">
        <f t="shared" si="2"/>
        <v>0</v>
      </c>
      <c r="Q27" s="206">
        <v>0</v>
      </c>
      <c r="R27" s="195">
        <f t="shared" si="3"/>
        <v>0</v>
      </c>
      <c r="S27" s="198">
        <f t="shared" si="6"/>
        <v>0</v>
      </c>
      <c r="U27" s="161">
        <v>53204130100000</v>
      </c>
      <c r="V27" s="158" t="s">
        <v>23</v>
      </c>
      <c r="W27" s="164">
        <v>0</v>
      </c>
      <c r="AG27" s="31"/>
    </row>
    <row r="28" spans="1:46" s="39" customFormat="1" ht="12.75" customHeight="1" x14ac:dyDescent="0.2">
      <c r="A28" s="904"/>
      <c r="B28" s="907"/>
      <c r="C28" s="89"/>
      <c r="D28" s="136"/>
      <c r="E28" s="137"/>
      <c r="F28" s="138" t="s">
        <v>119</v>
      </c>
      <c r="G28" s="128">
        <v>0</v>
      </c>
      <c r="H28" s="128">
        <v>0</v>
      </c>
      <c r="I28" s="143">
        <v>0</v>
      </c>
      <c r="J28" s="146">
        <f t="shared" si="5"/>
        <v>0</v>
      </c>
      <c r="K28" s="141">
        <f t="shared" si="0"/>
        <v>0</v>
      </c>
      <c r="L28" s="37"/>
      <c r="M28" s="192">
        <v>0</v>
      </c>
      <c r="N28" s="195">
        <f t="shared" si="1"/>
        <v>0</v>
      </c>
      <c r="O28" s="192">
        <v>0</v>
      </c>
      <c r="P28" s="193">
        <f t="shared" si="2"/>
        <v>0</v>
      </c>
      <c r="Q28" s="206">
        <v>0</v>
      </c>
      <c r="R28" s="195">
        <f t="shared" si="3"/>
        <v>0</v>
      </c>
      <c r="S28" s="198">
        <f t="shared" si="6"/>
        <v>0</v>
      </c>
      <c r="U28" s="161">
        <v>53205010100000</v>
      </c>
      <c r="V28" s="158" t="s">
        <v>24</v>
      </c>
      <c r="W28" s="164">
        <v>0</v>
      </c>
      <c r="AG28" s="31"/>
    </row>
    <row r="29" spans="1:46" s="39" customFormat="1" ht="12.75" customHeight="1" x14ac:dyDescent="0.2">
      <c r="A29" s="904"/>
      <c r="B29" s="907"/>
      <c r="C29" s="89"/>
      <c r="D29" s="136"/>
      <c r="E29" s="137"/>
      <c r="F29" s="138" t="s">
        <v>119</v>
      </c>
      <c r="G29" s="128">
        <v>0</v>
      </c>
      <c r="H29" s="128">
        <v>0</v>
      </c>
      <c r="I29" s="143">
        <v>0</v>
      </c>
      <c r="J29" s="146">
        <f t="shared" si="5"/>
        <v>0</v>
      </c>
      <c r="K29" s="141">
        <f t="shared" si="0"/>
        <v>0</v>
      </c>
      <c r="L29" s="37"/>
      <c r="M29" s="192">
        <v>0</v>
      </c>
      <c r="N29" s="195">
        <f t="shared" si="1"/>
        <v>0</v>
      </c>
      <c r="O29" s="192">
        <v>0</v>
      </c>
      <c r="P29" s="193">
        <f t="shared" si="2"/>
        <v>0</v>
      </c>
      <c r="Q29" s="206">
        <v>0</v>
      </c>
      <c r="R29" s="195">
        <f t="shared" si="3"/>
        <v>0</v>
      </c>
      <c r="S29" s="198">
        <f t="shared" si="6"/>
        <v>0</v>
      </c>
      <c r="U29" s="161">
        <v>53205020100000</v>
      </c>
      <c r="V29" s="158" t="s">
        <v>25</v>
      </c>
      <c r="W29" s="164">
        <v>0</v>
      </c>
      <c r="AG29" s="31"/>
    </row>
    <row r="30" spans="1:46" s="39" customFormat="1" ht="12.75" customHeight="1" x14ac:dyDescent="0.2">
      <c r="A30" s="904"/>
      <c r="B30" s="907"/>
      <c r="C30" s="89"/>
      <c r="D30" s="136"/>
      <c r="E30" s="137"/>
      <c r="F30" s="138" t="s">
        <v>119</v>
      </c>
      <c r="G30" s="128">
        <v>0</v>
      </c>
      <c r="H30" s="128">
        <v>0</v>
      </c>
      <c r="I30" s="143">
        <v>0</v>
      </c>
      <c r="J30" s="146">
        <f t="shared" si="5"/>
        <v>0</v>
      </c>
      <c r="K30" s="141">
        <f t="shared" si="0"/>
        <v>0</v>
      </c>
      <c r="L30" s="37"/>
      <c r="M30" s="192">
        <v>0</v>
      </c>
      <c r="N30" s="195">
        <f t="shared" si="1"/>
        <v>0</v>
      </c>
      <c r="O30" s="192">
        <v>0</v>
      </c>
      <c r="P30" s="193">
        <f t="shared" si="2"/>
        <v>0</v>
      </c>
      <c r="Q30" s="206">
        <v>0</v>
      </c>
      <c r="R30" s="195">
        <f t="shared" si="3"/>
        <v>0</v>
      </c>
      <c r="S30" s="198">
        <f t="shared" si="6"/>
        <v>0</v>
      </c>
      <c r="U30" s="161">
        <v>53205030100000</v>
      </c>
      <c r="V30" s="158" t="s">
        <v>26</v>
      </c>
      <c r="W30" s="164">
        <v>0</v>
      </c>
      <c r="AG30" s="31"/>
    </row>
    <row r="31" spans="1:46" s="39" customFormat="1" ht="12.75" customHeight="1" x14ac:dyDescent="0.2">
      <c r="A31" s="904"/>
      <c r="B31" s="907"/>
      <c r="C31" s="89"/>
      <c r="D31" s="136"/>
      <c r="E31" s="137"/>
      <c r="F31" s="138" t="s">
        <v>119</v>
      </c>
      <c r="G31" s="128">
        <v>0</v>
      </c>
      <c r="H31" s="128">
        <v>0</v>
      </c>
      <c r="I31" s="143">
        <v>0</v>
      </c>
      <c r="J31" s="146">
        <f t="shared" si="5"/>
        <v>0</v>
      </c>
      <c r="K31" s="141">
        <f t="shared" si="0"/>
        <v>0</v>
      </c>
      <c r="L31" s="37"/>
      <c r="M31" s="192">
        <v>0</v>
      </c>
      <c r="N31" s="195">
        <f t="shared" si="1"/>
        <v>0</v>
      </c>
      <c r="O31" s="192">
        <v>0</v>
      </c>
      <c r="P31" s="193">
        <f t="shared" si="2"/>
        <v>0</v>
      </c>
      <c r="Q31" s="206">
        <v>0</v>
      </c>
      <c r="R31" s="195">
        <f t="shared" si="3"/>
        <v>0</v>
      </c>
      <c r="S31" s="198">
        <f t="shared" si="6"/>
        <v>0</v>
      </c>
      <c r="U31" s="161">
        <v>53205050100000</v>
      </c>
      <c r="V31" s="158" t="s">
        <v>27</v>
      </c>
      <c r="W31" s="164">
        <v>0</v>
      </c>
      <c r="AG31" s="31"/>
    </row>
    <row r="32" spans="1:46" s="39" customFormat="1" ht="12.75" customHeight="1" x14ac:dyDescent="0.2">
      <c r="A32" s="904"/>
      <c r="B32" s="907"/>
      <c r="C32" s="89"/>
      <c r="D32" s="136"/>
      <c r="E32" s="137"/>
      <c r="F32" s="138" t="s">
        <v>119</v>
      </c>
      <c r="G32" s="128">
        <v>0</v>
      </c>
      <c r="H32" s="128">
        <v>0</v>
      </c>
      <c r="I32" s="143">
        <v>0</v>
      </c>
      <c r="J32" s="146">
        <f t="shared" si="5"/>
        <v>0</v>
      </c>
      <c r="K32" s="141">
        <f t="shared" si="0"/>
        <v>0</v>
      </c>
      <c r="L32" s="37"/>
      <c r="M32" s="192">
        <v>0</v>
      </c>
      <c r="N32" s="195">
        <f t="shared" si="1"/>
        <v>0</v>
      </c>
      <c r="O32" s="192">
        <v>0</v>
      </c>
      <c r="P32" s="193">
        <f t="shared" si="2"/>
        <v>0</v>
      </c>
      <c r="Q32" s="206">
        <v>0</v>
      </c>
      <c r="R32" s="195">
        <f t="shared" si="3"/>
        <v>0</v>
      </c>
      <c r="S32" s="198">
        <f t="shared" si="6"/>
        <v>0</v>
      </c>
      <c r="U32" s="161">
        <v>53205060100000</v>
      </c>
      <c r="V32" s="158" t="s">
        <v>28</v>
      </c>
      <c r="W32" s="164">
        <v>0</v>
      </c>
      <c r="AG32" s="31"/>
    </row>
    <row r="33" spans="1:33" s="39" customFormat="1" ht="12.75" customHeight="1" x14ac:dyDescent="0.2">
      <c r="A33" s="904"/>
      <c r="B33" s="907"/>
      <c r="C33" s="89"/>
      <c r="D33" s="136"/>
      <c r="E33" s="137"/>
      <c r="F33" s="138" t="s">
        <v>119</v>
      </c>
      <c r="G33" s="128">
        <v>0</v>
      </c>
      <c r="H33" s="128">
        <v>0</v>
      </c>
      <c r="I33" s="143">
        <v>0</v>
      </c>
      <c r="J33" s="146">
        <f t="shared" si="5"/>
        <v>0</v>
      </c>
      <c r="K33" s="141">
        <f t="shared" si="0"/>
        <v>0</v>
      </c>
      <c r="L33" s="37"/>
      <c r="M33" s="192">
        <v>0</v>
      </c>
      <c r="N33" s="195">
        <f t="shared" si="1"/>
        <v>0</v>
      </c>
      <c r="O33" s="192">
        <v>0</v>
      </c>
      <c r="P33" s="193">
        <f t="shared" si="2"/>
        <v>0</v>
      </c>
      <c r="Q33" s="206">
        <v>0</v>
      </c>
      <c r="R33" s="195">
        <f t="shared" si="3"/>
        <v>0</v>
      </c>
      <c r="S33" s="198">
        <f t="shared" si="6"/>
        <v>0</v>
      </c>
      <c r="U33" s="161">
        <v>53205070100000</v>
      </c>
      <c r="V33" s="158" t="s">
        <v>29</v>
      </c>
      <c r="W33" s="164">
        <v>0</v>
      </c>
      <c r="AG33" s="31"/>
    </row>
    <row r="34" spans="1:33" s="39" customFormat="1" ht="12.75" customHeight="1" thickBot="1" x14ac:dyDescent="0.25">
      <c r="A34" s="904"/>
      <c r="B34" s="908"/>
      <c r="C34" s="153"/>
      <c r="D34" s="129"/>
      <c r="E34" s="130"/>
      <c r="F34" s="131" t="s">
        <v>119</v>
      </c>
      <c r="G34" s="132">
        <v>0</v>
      </c>
      <c r="H34" s="132">
        <v>0</v>
      </c>
      <c r="I34" s="144">
        <v>0</v>
      </c>
      <c r="J34" s="147">
        <f t="shared" si="5"/>
        <v>0</v>
      </c>
      <c r="K34" s="139">
        <f t="shared" si="0"/>
        <v>0</v>
      </c>
      <c r="L34" s="37"/>
      <c r="M34" s="199">
        <v>0</v>
      </c>
      <c r="N34" s="196">
        <f t="shared" si="1"/>
        <v>0</v>
      </c>
      <c r="O34" s="199">
        <v>0</v>
      </c>
      <c r="P34" s="209">
        <f t="shared" si="2"/>
        <v>0</v>
      </c>
      <c r="Q34" s="207">
        <v>0</v>
      </c>
      <c r="R34" s="196">
        <f t="shared" si="3"/>
        <v>0</v>
      </c>
      <c r="S34" s="200">
        <f t="shared" si="6"/>
        <v>0</v>
      </c>
      <c r="U34" s="161">
        <v>53208010100000</v>
      </c>
      <c r="V34" s="158" t="s">
        <v>30</v>
      </c>
      <c r="W34" s="164">
        <v>0</v>
      </c>
      <c r="AG34" s="31"/>
    </row>
    <row r="35" spans="1:33" s="39" customFormat="1" ht="12.75" customHeight="1" x14ac:dyDescent="0.2">
      <c r="A35" s="904"/>
      <c r="B35" s="906" t="s">
        <v>91</v>
      </c>
      <c r="C35" s="152" t="s">
        <v>133</v>
      </c>
      <c r="D35" s="133" t="s">
        <v>133</v>
      </c>
      <c r="E35" s="134" t="s">
        <v>150</v>
      </c>
      <c r="F35" s="135" t="s">
        <v>119</v>
      </c>
      <c r="G35" s="127">
        <v>0</v>
      </c>
      <c r="H35" s="127">
        <v>0</v>
      </c>
      <c r="I35" s="142">
        <v>0</v>
      </c>
      <c r="J35" s="145">
        <f t="shared" si="5"/>
        <v>0</v>
      </c>
      <c r="K35" s="140">
        <f t="shared" si="0"/>
        <v>0</v>
      </c>
      <c r="L35" s="37"/>
      <c r="M35" s="168">
        <v>0</v>
      </c>
      <c r="N35" s="194">
        <f t="shared" si="1"/>
        <v>0</v>
      </c>
      <c r="O35" s="168">
        <v>0</v>
      </c>
      <c r="P35" s="208">
        <f t="shared" si="2"/>
        <v>0</v>
      </c>
      <c r="Q35" s="205">
        <v>0</v>
      </c>
      <c r="R35" s="194">
        <f t="shared" si="3"/>
        <v>0</v>
      </c>
      <c r="S35" s="197">
        <f t="shared" si="6"/>
        <v>0</v>
      </c>
      <c r="U35" s="161">
        <v>53208070100001</v>
      </c>
      <c r="V35" s="158" t="s">
        <v>31</v>
      </c>
      <c r="W35" s="164">
        <v>0</v>
      </c>
      <c r="AG35" s="31"/>
    </row>
    <row r="36" spans="1:33" s="39" customFormat="1" ht="12.75" customHeight="1" x14ac:dyDescent="0.2">
      <c r="A36" s="904"/>
      <c r="B36" s="907"/>
      <c r="C36" s="89"/>
      <c r="D36" s="136"/>
      <c r="E36" s="137"/>
      <c r="F36" s="138" t="s">
        <v>119</v>
      </c>
      <c r="G36" s="128">
        <v>0</v>
      </c>
      <c r="H36" s="128">
        <v>0</v>
      </c>
      <c r="I36" s="143">
        <v>0</v>
      </c>
      <c r="J36" s="146">
        <f t="shared" si="5"/>
        <v>0</v>
      </c>
      <c r="K36" s="141">
        <f t="shared" si="0"/>
        <v>0</v>
      </c>
      <c r="L36" s="37"/>
      <c r="M36" s="192">
        <v>0</v>
      </c>
      <c r="N36" s="195">
        <f t="shared" si="1"/>
        <v>0</v>
      </c>
      <c r="O36" s="192">
        <v>0</v>
      </c>
      <c r="P36" s="193">
        <f t="shared" si="2"/>
        <v>0</v>
      </c>
      <c r="Q36" s="206">
        <v>0</v>
      </c>
      <c r="R36" s="195">
        <f t="shared" si="3"/>
        <v>0</v>
      </c>
      <c r="S36" s="198">
        <f t="shared" si="6"/>
        <v>0</v>
      </c>
      <c r="U36" s="161">
        <v>53208100100001</v>
      </c>
      <c r="V36" s="158" t="s">
        <v>135</v>
      </c>
      <c r="W36" s="164">
        <v>0</v>
      </c>
      <c r="AG36" s="31"/>
    </row>
    <row r="37" spans="1:33" s="39" customFormat="1" ht="12.75" customHeight="1" x14ac:dyDescent="0.2">
      <c r="A37" s="904"/>
      <c r="B37" s="907"/>
      <c r="C37" s="89"/>
      <c r="D37" s="136"/>
      <c r="E37" s="137"/>
      <c r="F37" s="138" t="s">
        <v>119</v>
      </c>
      <c r="G37" s="128">
        <v>0</v>
      </c>
      <c r="H37" s="128">
        <v>0</v>
      </c>
      <c r="I37" s="143">
        <v>0</v>
      </c>
      <c r="J37" s="146">
        <f t="shared" si="5"/>
        <v>0</v>
      </c>
      <c r="K37" s="141">
        <f t="shared" si="0"/>
        <v>0</v>
      </c>
      <c r="L37" s="37"/>
      <c r="M37" s="192">
        <v>0</v>
      </c>
      <c r="N37" s="195">
        <f t="shared" si="1"/>
        <v>0</v>
      </c>
      <c r="O37" s="192">
        <v>0</v>
      </c>
      <c r="P37" s="193">
        <f t="shared" si="2"/>
        <v>0</v>
      </c>
      <c r="Q37" s="206">
        <v>0</v>
      </c>
      <c r="R37" s="195">
        <f t="shared" si="3"/>
        <v>0</v>
      </c>
      <c r="S37" s="198">
        <f t="shared" si="6"/>
        <v>0</v>
      </c>
      <c r="U37" s="161">
        <v>53211030000000</v>
      </c>
      <c r="V37" s="158" t="s">
        <v>32</v>
      </c>
      <c r="W37" s="164">
        <v>0</v>
      </c>
      <c r="AG37" s="31"/>
    </row>
    <row r="38" spans="1:33" s="39" customFormat="1" ht="12.75" customHeight="1" x14ac:dyDescent="0.2">
      <c r="A38" s="904"/>
      <c r="B38" s="907"/>
      <c r="C38" s="89"/>
      <c r="D38" s="136"/>
      <c r="E38" s="137"/>
      <c r="F38" s="138" t="s">
        <v>119</v>
      </c>
      <c r="G38" s="128">
        <v>0</v>
      </c>
      <c r="H38" s="128">
        <v>0</v>
      </c>
      <c r="I38" s="143">
        <v>0</v>
      </c>
      <c r="J38" s="146">
        <f t="shared" si="5"/>
        <v>0</v>
      </c>
      <c r="K38" s="141">
        <f t="shared" si="0"/>
        <v>0</v>
      </c>
      <c r="L38" s="37"/>
      <c r="M38" s="192">
        <v>0</v>
      </c>
      <c r="N38" s="195">
        <f t="shared" si="1"/>
        <v>0</v>
      </c>
      <c r="O38" s="192">
        <v>0</v>
      </c>
      <c r="P38" s="193">
        <f t="shared" si="2"/>
        <v>0</v>
      </c>
      <c r="Q38" s="206">
        <v>0</v>
      </c>
      <c r="R38" s="195">
        <f t="shared" si="3"/>
        <v>0</v>
      </c>
      <c r="S38" s="198">
        <f t="shared" si="6"/>
        <v>0</v>
      </c>
      <c r="U38" s="161">
        <v>53212020100000</v>
      </c>
      <c r="V38" s="158" t="s">
        <v>98</v>
      </c>
      <c r="W38" s="164">
        <v>0</v>
      </c>
      <c r="AG38" s="31"/>
    </row>
    <row r="39" spans="1:33" s="39" customFormat="1" ht="12.75" customHeight="1" thickBot="1" x14ac:dyDescent="0.25">
      <c r="A39" s="904"/>
      <c r="B39" s="908"/>
      <c r="C39" s="153"/>
      <c r="D39" s="129"/>
      <c r="E39" s="130"/>
      <c r="F39" s="131" t="s">
        <v>119</v>
      </c>
      <c r="G39" s="132">
        <v>0</v>
      </c>
      <c r="H39" s="132">
        <v>0</v>
      </c>
      <c r="I39" s="144">
        <v>0</v>
      </c>
      <c r="J39" s="147">
        <f t="shared" si="5"/>
        <v>0</v>
      </c>
      <c r="K39" s="139">
        <f t="shared" si="0"/>
        <v>0</v>
      </c>
      <c r="L39" s="37"/>
      <c r="M39" s="199">
        <v>0</v>
      </c>
      <c r="N39" s="196">
        <f t="shared" si="1"/>
        <v>0</v>
      </c>
      <c r="O39" s="199">
        <v>0</v>
      </c>
      <c r="P39" s="209">
        <f t="shared" si="2"/>
        <v>0</v>
      </c>
      <c r="Q39" s="207">
        <v>0</v>
      </c>
      <c r="R39" s="196">
        <f t="shared" si="3"/>
        <v>0</v>
      </c>
      <c r="S39" s="200">
        <f t="shared" si="6"/>
        <v>0</v>
      </c>
      <c r="U39" s="161">
        <v>53214020000000</v>
      </c>
      <c r="V39" s="158" t="s">
        <v>33</v>
      </c>
      <c r="W39" s="164">
        <v>0</v>
      </c>
      <c r="AG39" s="31"/>
    </row>
    <row r="40" spans="1:33" s="39" customFormat="1" ht="12.75" customHeight="1" x14ac:dyDescent="0.2">
      <c r="A40" s="904"/>
      <c r="B40" s="909" t="s">
        <v>120</v>
      </c>
      <c r="C40" s="154" t="s">
        <v>133</v>
      </c>
      <c r="D40" s="124" t="s">
        <v>133</v>
      </c>
      <c r="E40" s="125"/>
      <c r="F40" s="126" t="s">
        <v>119</v>
      </c>
      <c r="G40" s="127">
        <v>0</v>
      </c>
      <c r="H40" s="127">
        <v>0</v>
      </c>
      <c r="I40" s="142">
        <v>0</v>
      </c>
      <c r="J40" s="148">
        <f t="shared" ref="J40:J61" si="7">SUM(G40:I40)</f>
        <v>0</v>
      </c>
      <c r="K40" s="150">
        <f t="shared" si="0"/>
        <v>0</v>
      </c>
      <c r="L40" s="37"/>
      <c r="M40" s="168">
        <v>0</v>
      </c>
      <c r="N40" s="194">
        <f t="shared" si="1"/>
        <v>0</v>
      </c>
      <c r="O40" s="168">
        <v>0</v>
      </c>
      <c r="P40" s="208">
        <f t="shared" si="2"/>
        <v>0</v>
      </c>
      <c r="Q40" s="205">
        <v>0</v>
      </c>
      <c r="R40" s="194">
        <f t="shared" si="3"/>
        <v>0</v>
      </c>
      <c r="S40" s="197">
        <f t="shared" si="6"/>
        <v>0</v>
      </c>
      <c r="U40" s="159"/>
      <c r="V40" s="156" t="s">
        <v>34</v>
      </c>
      <c r="W40" s="162">
        <f>SUM(W41,W46,W49,W60,W70,W78)</f>
        <v>0</v>
      </c>
      <c r="AG40" s="31"/>
    </row>
    <row r="41" spans="1:33" s="39" customFormat="1" ht="12.75" customHeight="1" x14ac:dyDescent="0.2">
      <c r="A41" s="904"/>
      <c r="B41" s="910"/>
      <c r="C41" s="90"/>
      <c r="D41" s="92"/>
      <c r="E41" s="93"/>
      <c r="F41" s="101" t="s">
        <v>119</v>
      </c>
      <c r="G41" s="128">
        <v>0</v>
      </c>
      <c r="H41" s="128">
        <v>0</v>
      </c>
      <c r="I41" s="143">
        <v>0</v>
      </c>
      <c r="J41" s="149">
        <f t="shared" ref="J41:J48" si="8">SUM(G41:I41)</f>
        <v>0</v>
      </c>
      <c r="K41" s="151">
        <f t="shared" si="0"/>
        <v>0</v>
      </c>
      <c r="L41" s="37"/>
      <c r="M41" s="192">
        <v>0</v>
      </c>
      <c r="N41" s="195">
        <f t="shared" si="1"/>
        <v>0</v>
      </c>
      <c r="O41" s="192">
        <v>0</v>
      </c>
      <c r="P41" s="193">
        <f t="shared" si="2"/>
        <v>0</v>
      </c>
      <c r="Q41" s="206">
        <v>0</v>
      </c>
      <c r="R41" s="195">
        <f t="shared" si="3"/>
        <v>0</v>
      </c>
      <c r="S41" s="198">
        <f t="shared" si="6"/>
        <v>0</v>
      </c>
      <c r="U41" s="160"/>
      <c r="V41" s="157" t="s">
        <v>35</v>
      </c>
      <c r="W41" s="163">
        <f>SUM(W42:W45)</f>
        <v>0</v>
      </c>
      <c r="AG41" s="31"/>
    </row>
    <row r="42" spans="1:33" s="39" customFormat="1" ht="12.75" customHeight="1" x14ac:dyDescent="0.2">
      <c r="A42" s="904"/>
      <c r="B42" s="910"/>
      <c r="C42" s="90"/>
      <c r="D42" s="92"/>
      <c r="E42" s="93"/>
      <c r="F42" s="101" t="s">
        <v>119</v>
      </c>
      <c r="G42" s="128">
        <v>0</v>
      </c>
      <c r="H42" s="128">
        <v>0</v>
      </c>
      <c r="I42" s="143">
        <v>0</v>
      </c>
      <c r="J42" s="149">
        <f t="shared" si="8"/>
        <v>0</v>
      </c>
      <c r="K42" s="151">
        <f t="shared" si="0"/>
        <v>0</v>
      </c>
      <c r="L42" s="37"/>
      <c r="M42" s="192">
        <v>0</v>
      </c>
      <c r="N42" s="195">
        <f t="shared" si="1"/>
        <v>0</v>
      </c>
      <c r="O42" s="192">
        <v>0</v>
      </c>
      <c r="P42" s="193">
        <f t="shared" si="2"/>
        <v>0</v>
      </c>
      <c r="Q42" s="206">
        <v>0</v>
      </c>
      <c r="R42" s="195">
        <f t="shared" si="3"/>
        <v>0</v>
      </c>
      <c r="S42" s="198">
        <f t="shared" si="6"/>
        <v>0</v>
      </c>
      <c r="U42" s="161">
        <v>53202020100000</v>
      </c>
      <c r="V42" s="158" t="s">
        <v>39</v>
      </c>
      <c r="W42" s="164">
        <v>0</v>
      </c>
      <c r="AG42" s="31"/>
    </row>
    <row r="43" spans="1:33" s="39" customFormat="1" ht="12.75" customHeight="1" x14ac:dyDescent="0.2">
      <c r="A43" s="904"/>
      <c r="B43" s="910"/>
      <c r="C43" s="90"/>
      <c r="D43" s="92"/>
      <c r="E43" s="93"/>
      <c r="F43" s="101" t="s">
        <v>119</v>
      </c>
      <c r="G43" s="128">
        <v>0</v>
      </c>
      <c r="H43" s="128">
        <v>0</v>
      </c>
      <c r="I43" s="143">
        <v>0</v>
      </c>
      <c r="J43" s="149">
        <f t="shared" si="8"/>
        <v>0</v>
      </c>
      <c r="K43" s="151">
        <f t="shared" si="0"/>
        <v>0</v>
      </c>
      <c r="L43" s="37"/>
      <c r="M43" s="192">
        <v>0</v>
      </c>
      <c r="N43" s="195">
        <f t="shared" si="1"/>
        <v>0</v>
      </c>
      <c r="O43" s="192">
        <v>0</v>
      </c>
      <c r="P43" s="193">
        <f t="shared" si="2"/>
        <v>0</v>
      </c>
      <c r="Q43" s="206">
        <v>0</v>
      </c>
      <c r="R43" s="195">
        <f t="shared" si="3"/>
        <v>0</v>
      </c>
      <c r="S43" s="198">
        <f t="shared" si="6"/>
        <v>0</v>
      </c>
      <c r="U43" s="161">
        <v>53202030000000</v>
      </c>
      <c r="V43" s="158" t="s">
        <v>40</v>
      </c>
      <c r="W43" s="164">
        <v>0</v>
      </c>
      <c r="AG43" s="31"/>
    </row>
    <row r="44" spans="1:33" s="39" customFormat="1" ht="12.75" customHeight="1" x14ac:dyDescent="0.2">
      <c r="A44" s="904"/>
      <c r="B44" s="910"/>
      <c r="C44" s="90"/>
      <c r="D44" s="92"/>
      <c r="E44" s="93"/>
      <c r="F44" s="101" t="s">
        <v>119</v>
      </c>
      <c r="G44" s="128">
        <v>0</v>
      </c>
      <c r="H44" s="128">
        <v>0</v>
      </c>
      <c r="I44" s="143">
        <v>0</v>
      </c>
      <c r="J44" s="149">
        <f t="shared" si="8"/>
        <v>0</v>
      </c>
      <c r="K44" s="151">
        <f t="shared" si="0"/>
        <v>0</v>
      </c>
      <c r="L44" s="37"/>
      <c r="M44" s="192">
        <v>0</v>
      </c>
      <c r="N44" s="195">
        <f t="shared" si="1"/>
        <v>0</v>
      </c>
      <c r="O44" s="192">
        <v>0</v>
      </c>
      <c r="P44" s="193">
        <f t="shared" si="2"/>
        <v>0</v>
      </c>
      <c r="Q44" s="206">
        <v>0</v>
      </c>
      <c r="R44" s="195">
        <f t="shared" si="3"/>
        <v>0</v>
      </c>
      <c r="S44" s="198">
        <f t="shared" si="6"/>
        <v>0</v>
      </c>
      <c r="U44" s="161">
        <v>53211020000000</v>
      </c>
      <c r="V44" s="158" t="s">
        <v>41</v>
      </c>
      <c r="W44" s="164">
        <v>0</v>
      </c>
      <c r="AG44" s="31"/>
    </row>
    <row r="45" spans="1:33" s="39" customFormat="1" ht="12.75" customHeight="1" x14ac:dyDescent="0.2">
      <c r="A45" s="904"/>
      <c r="B45" s="910"/>
      <c r="C45" s="90"/>
      <c r="D45" s="92"/>
      <c r="E45" s="93"/>
      <c r="F45" s="101" t="s">
        <v>119</v>
      </c>
      <c r="G45" s="128">
        <v>0</v>
      </c>
      <c r="H45" s="128">
        <v>0</v>
      </c>
      <c r="I45" s="143">
        <v>0</v>
      </c>
      <c r="J45" s="149">
        <f t="shared" si="8"/>
        <v>0</v>
      </c>
      <c r="K45" s="151">
        <f t="shared" si="0"/>
        <v>0</v>
      </c>
      <c r="L45" s="37"/>
      <c r="M45" s="192">
        <v>0</v>
      </c>
      <c r="N45" s="195">
        <f t="shared" si="1"/>
        <v>0</v>
      </c>
      <c r="O45" s="192">
        <v>0</v>
      </c>
      <c r="P45" s="193">
        <f t="shared" si="2"/>
        <v>0</v>
      </c>
      <c r="Q45" s="206">
        <v>0</v>
      </c>
      <c r="R45" s="195">
        <f t="shared" si="3"/>
        <v>0</v>
      </c>
      <c r="S45" s="198">
        <f t="shared" si="6"/>
        <v>0</v>
      </c>
      <c r="U45" s="161">
        <v>53101004030000</v>
      </c>
      <c r="V45" s="158" t="s">
        <v>38</v>
      </c>
      <c r="W45" s="164">
        <v>0</v>
      </c>
      <c r="AG45" s="31"/>
    </row>
    <row r="46" spans="1:33" s="39" customFormat="1" ht="12.75" customHeight="1" x14ac:dyDescent="0.2">
      <c r="A46" s="904"/>
      <c r="B46" s="910"/>
      <c r="C46" s="90"/>
      <c r="D46" s="92"/>
      <c r="E46" s="93"/>
      <c r="F46" s="101" t="s">
        <v>119</v>
      </c>
      <c r="G46" s="128">
        <v>0</v>
      </c>
      <c r="H46" s="128">
        <v>0</v>
      </c>
      <c r="I46" s="143">
        <v>0</v>
      </c>
      <c r="J46" s="149">
        <f t="shared" si="8"/>
        <v>0</v>
      </c>
      <c r="K46" s="151">
        <f t="shared" si="0"/>
        <v>0</v>
      </c>
      <c r="L46" s="37"/>
      <c r="M46" s="192">
        <v>0</v>
      </c>
      <c r="N46" s="195">
        <f t="shared" si="1"/>
        <v>0</v>
      </c>
      <c r="O46" s="192">
        <v>0</v>
      </c>
      <c r="P46" s="193">
        <f t="shared" si="2"/>
        <v>0</v>
      </c>
      <c r="Q46" s="206">
        <v>0</v>
      </c>
      <c r="R46" s="195">
        <f t="shared" si="3"/>
        <v>0</v>
      </c>
      <c r="S46" s="198">
        <f t="shared" si="6"/>
        <v>0</v>
      </c>
      <c r="U46" s="160"/>
      <c r="V46" s="157" t="s">
        <v>42</v>
      </c>
      <c r="W46" s="163">
        <f>SUM(W47:W48)</f>
        <v>0</v>
      </c>
      <c r="AG46" s="31"/>
    </row>
    <row r="47" spans="1:33" s="39" customFormat="1" ht="12.75" customHeight="1" x14ac:dyDescent="0.2">
      <c r="A47" s="904"/>
      <c r="B47" s="910"/>
      <c r="C47" s="90"/>
      <c r="D47" s="92"/>
      <c r="E47" s="93"/>
      <c r="F47" s="101" t="s">
        <v>119</v>
      </c>
      <c r="G47" s="128">
        <v>0</v>
      </c>
      <c r="H47" s="128">
        <v>0</v>
      </c>
      <c r="I47" s="143">
        <v>0</v>
      </c>
      <c r="J47" s="149">
        <f t="shared" si="8"/>
        <v>0</v>
      </c>
      <c r="K47" s="151">
        <f t="shared" si="0"/>
        <v>0</v>
      </c>
      <c r="L47" s="37"/>
      <c r="M47" s="192">
        <v>0</v>
      </c>
      <c r="N47" s="195">
        <f t="shared" si="1"/>
        <v>0</v>
      </c>
      <c r="O47" s="192">
        <v>0</v>
      </c>
      <c r="P47" s="193">
        <f t="shared" si="2"/>
        <v>0</v>
      </c>
      <c r="Q47" s="206">
        <v>0</v>
      </c>
      <c r="R47" s="195">
        <f t="shared" si="3"/>
        <v>0</v>
      </c>
      <c r="S47" s="198">
        <f t="shared" si="6"/>
        <v>0</v>
      </c>
      <c r="U47" s="161">
        <v>53205080000000</v>
      </c>
      <c r="V47" s="158" t="s">
        <v>43</v>
      </c>
      <c r="W47" s="164">
        <v>0</v>
      </c>
      <c r="AG47" s="31"/>
    </row>
    <row r="48" spans="1:33" s="39" customFormat="1" ht="12.75" customHeight="1" x14ac:dyDescent="0.2">
      <c r="A48" s="904"/>
      <c r="B48" s="910"/>
      <c r="C48" s="90"/>
      <c r="D48" s="92"/>
      <c r="E48" s="93"/>
      <c r="F48" s="101" t="s">
        <v>119</v>
      </c>
      <c r="G48" s="128">
        <v>0</v>
      </c>
      <c r="H48" s="128">
        <v>0</v>
      </c>
      <c r="I48" s="143">
        <v>0</v>
      </c>
      <c r="J48" s="149">
        <f t="shared" si="8"/>
        <v>0</v>
      </c>
      <c r="K48" s="151">
        <f t="shared" si="0"/>
        <v>0</v>
      </c>
      <c r="L48" s="37"/>
      <c r="M48" s="192">
        <v>0</v>
      </c>
      <c r="N48" s="195">
        <f t="shared" si="1"/>
        <v>0</v>
      </c>
      <c r="O48" s="192">
        <v>0</v>
      </c>
      <c r="P48" s="193">
        <f t="shared" si="2"/>
        <v>0</v>
      </c>
      <c r="Q48" s="206">
        <v>0</v>
      </c>
      <c r="R48" s="195">
        <f t="shared" si="3"/>
        <v>0</v>
      </c>
      <c r="S48" s="198">
        <f t="shared" si="6"/>
        <v>0</v>
      </c>
      <c r="U48" s="161">
        <v>53205990000000</v>
      </c>
      <c r="V48" s="158" t="s">
        <v>44</v>
      </c>
      <c r="W48" s="164">
        <v>0</v>
      </c>
      <c r="AG48" s="31"/>
    </row>
    <row r="49" spans="1:33" s="39" customFormat="1" ht="12.75" customHeight="1" x14ac:dyDescent="0.2">
      <c r="A49" s="904"/>
      <c r="B49" s="911"/>
      <c r="C49" s="90"/>
      <c r="D49" s="92"/>
      <c r="E49" s="93"/>
      <c r="F49" s="101" t="s">
        <v>119</v>
      </c>
      <c r="G49" s="128">
        <v>0</v>
      </c>
      <c r="H49" s="128">
        <v>0</v>
      </c>
      <c r="I49" s="143">
        <v>0</v>
      </c>
      <c r="J49" s="149">
        <f t="shared" si="7"/>
        <v>0</v>
      </c>
      <c r="K49" s="151">
        <f t="shared" si="0"/>
        <v>0</v>
      </c>
      <c r="L49" s="37"/>
      <c r="M49" s="192">
        <v>0</v>
      </c>
      <c r="N49" s="195">
        <f t="shared" si="1"/>
        <v>0</v>
      </c>
      <c r="O49" s="192">
        <v>0</v>
      </c>
      <c r="P49" s="193">
        <f t="shared" si="2"/>
        <v>0</v>
      </c>
      <c r="Q49" s="206">
        <v>0</v>
      </c>
      <c r="R49" s="195">
        <f t="shared" si="3"/>
        <v>0</v>
      </c>
      <c r="S49" s="198">
        <f t="shared" si="6"/>
        <v>0</v>
      </c>
      <c r="U49" s="160"/>
      <c r="V49" s="157" t="s">
        <v>45</v>
      </c>
      <c r="W49" s="163">
        <f>SUM(W50:W59)</f>
        <v>0</v>
      </c>
      <c r="AG49" s="31"/>
    </row>
    <row r="50" spans="1:33" s="39" customFormat="1" ht="12.75" customHeight="1" x14ac:dyDescent="0.2">
      <c r="A50" s="904"/>
      <c r="B50" s="910"/>
      <c r="C50" s="90"/>
      <c r="D50" s="92"/>
      <c r="E50" s="93"/>
      <c r="F50" s="101" t="s">
        <v>119</v>
      </c>
      <c r="G50" s="128">
        <v>0</v>
      </c>
      <c r="H50" s="128">
        <v>0</v>
      </c>
      <c r="I50" s="143">
        <v>0</v>
      </c>
      <c r="J50" s="149">
        <f t="shared" ref="J50:J53" si="9">SUM(G50:I50)</f>
        <v>0</v>
      </c>
      <c r="K50" s="151">
        <f t="shared" si="0"/>
        <v>0</v>
      </c>
      <c r="L50" s="37"/>
      <c r="M50" s="192">
        <v>0</v>
      </c>
      <c r="N50" s="195">
        <f t="shared" si="1"/>
        <v>0</v>
      </c>
      <c r="O50" s="192">
        <v>0</v>
      </c>
      <c r="P50" s="193">
        <f t="shared" si="2"/>
        <v>0</v>
      </c>
      <c r="Q50" s="206">
        <v>0</v>
      </c>
      <c r="R50" s="195">
        <f t="shared" si="3"/>
        <v>0</v>
      </c>
      <c r="S50" s="198">
        <f t="shared" si="6"/>
        <v>0</v>
      </c>
      <c r="U50" s="161">
        <v>53203010200000</v>
      </c>
      <c r="V50" s="158" t="s">
        <v>46</v>
      </c>
      <c r="W50" s="164">
        <v>0</v>
      </c>
      <c r="AG50" s="31"/>
    </row>
    <row r="51" spans="1:33" s="39" customFormat="1" ht="12.75" customHeight="1" x14ac:dyDescent="0.2">
      <c r="A51" s="904"/>
      <c r="B51" s="910"/>
      <c r="C51" s="90"/>
      <c r="D51" s="92"/>
      <c r="E51" s="93"/>
      <c r="F51" s="101" t="s">
        <v>119</v>
      </c>
      <c r="G51" s="128">
        <v>0</v>
      </c>
      <c r="H51" s="128">
        <v>0</v>
      </c>
      <c r="I51" s="143">
        <v>0</v>
      </c>
      <c r="J51" s="149">
        <f t="shared" si="9"/>
        <v>0</v>
      </c>
      <c r="K51" s="151">
        <f t="shared" si="0"/>
        <v>0</v>
      </c>
      <c r="L51" s="37"/>
      <c r="M51" s="192">
        <v>0</v>
      </c>
      <c r="N51" s="195">
        <f t="shared" si="1"/>
        <v>0</v>
      </c>
      <c r="O51" s="192">
        <v>0</v>
      </c>
      <c r="P51" s="193">
        <f t="shared" si="2"/>
        <v>0</v>
      </c>
      <c r="Q51" s="206">
        <v>0</v>
      </c>
      <c r="R51" s="195">
        <f t="shared" si="3"/>
        <v>0</v>
      </c>
      <c r="S51" s="198">
        <f t="shared" si="6"/>
        <v>0</v>
      </c>
      <c r="U51" s="161">
        <v>53204010000000</v>
      </c>
      <c r="V51" s="158" t="s">
        <v>47</v>
      </c>
      <c r="W51" s="164">
        <v>0</v>
      </c>
      <c r="AG51" s="31"/>
    </row>
    <row r="52" spans="1:33" s="39" customFormat="1" ht="12.75" customHeight="1" x14ac:dyDescent="0.2">
      <c r="A52" s="904"/>
      <c r="B52" s="910"/>
      <c r="C52" s="90"/>
      <c r="D52" s="92"/>
      <c r="E52" s="93"/>
      <c r="F52" s="101" t="s">
        <v>119</v>
      </c>
      <c r="G52" s="128">
        <v>0</v>
      </c>
      <c r="H52" s="128">
        <v>0</v>
      </c>
      <c r="I52" s="143">
        <v>0</v>
      </c>
      <c r="J52" s="149">
        <f t="shared" si="9"/>
        <v>0</v>
      </c>
      <c r="K52" s="151">
        <f t="shared" si="0"/>
        <v>0</v>
      </c>
      <c r="L52" s="37"/>
      <c r="M52" s="192">
        <v>0</v>
      </c>
      <c r="N52" s="195">
        <f t="shared" si="1"/>
        <v>0</v>
      </c>
      <c r="O52" s="192">
        <v>0</v>
      </c>
      <c r="P52" s="193">
        <f t="shared" si="2"/>
        <v>0</v>
      </c>
      <c r="Q52" s="206">
        <v>0</v>
      </c>
      <c r="R52" s="195">
        <f t="shared" si="3"/>
        <v>0</v>
      </c>
      <c r="S52" s="198">
        <f t="shared" si="6"/>
        <v>0</v>
      </c>
      <c r="U52" s="161">
        <v>53204040200000</v>
      </c>
      <c r="V52" s="158" t="s">
        <v>48</v>
      </c>
      <c r="W52" s="164">
        <v>0</v>
      </c>
      <c r="AG52" s="31"/>
    </row>
    <row r="53" spans="1:33" s="39" customFormat="1" ht="12.75" customHeight="1" x14ac:dyDescent="0.2">
      <c r="A53" s="904"/>
      <c r="B53" s="910"/>
      <c r="C53" s="90"/>
      <c r="D53" s="92"/>
      <c r="E53" s="93"/>
      <c r="F53" s="101" t="s">
        <v>119</v>
      </c>
      <c r="G53" s="128">
        <v>0</v>
      </c>
      <c r="H53" s="128">
        <v>0</v>
      </c>
      <c r="I53" s="143">
        <v>0</v>
      </c>
      <c r="J53" s="149">
        <f t="shared" si="9"/>
        <v>0</v>
      </c>
      <c r="K53" s="151">
        <f t="shared" si="0"/>
        <v>0</v>
      </c>
      <c r="L53" s="37"/>
      <c r="M53" s="192">
        <v>0</v>
      </c>
      <c r="N53" s="195">
        <f t="shared" si="1"/>
        <v>0</v>
      </c>
      <c r="O53" s="192">
        <v>0</v>
      </c>
      <c r="P53" s="193">
        <f t="shared" si="2"/>
        <v>0</v>
      </c>
      <c r="Q53" s="206">
        <v>0</v>
      </c>
      <c r="R53" s="195">
        <f t="shared" si="3"/>
        <v>0</v>
      </c>
      <c r="S53" s="198">
        <f t="shared" si="6"/>
        <v>0</v>
      </c>
      <c r="U53" s="161">
        <v>53204060000000</v>
      </c>
      <c r="V53" s="158" t="s">
        <v>49</v>
      </c>
      <c r="W53" s="164">
        <v>0</v>
      </c>
      <c r="AG53" s="31"/>
    </row>
    <row r="54" spans="1:33" s="39" customFormat="1" ht="12.75" customHeight="1" x14ac:dyDescent="0.2">
      <c r="A54" s="904"/>
      <c r="B54" s="911"/>
      <c r="C54" s="90"/>
      <c r="D54" s="92"/>
      <c r="E54" s="93"/>
      <c r="F54" s="101" t="s">
        <v>119</v>
      </c>
      <c r="G54" s="128">
        <v>0</v>
      </c>
      <c r="H54" s="128">
        <v>0</v>
      </c>
      <c r="I54" s="143">
        <v>0</v>
      </c>
      <c r="J54" s="149">
        <f t="shared" si="7"/>
        <v>0</v>
      </c>
      <c r="K54" s="151">
        <f t="shared" si="0"/>
        <v>0</v>
      </c>
      <c r="L54" s="37"/>
      <c r="M54" s="192">
        <v>0</v>
      </c>
      <c r="N54" s="195">
        <f t="shared" si="1"/>
        <v>0</v>
      </c>
      <c r="O54" s="192">
        <v>0</v>
      </c>
      <c r="P54" s="193">
        <f t="shared" si="2"/>
        <v>0</v>
      </c>
      <c r="Q54" s="206">
        <v>0</v>
      </c>
      <c r="R54" s="195">
        <f t="shared" si="3"/>
        <v>0</v>
      </c>
      <c r="S54" s="198">
        <f t="shared" si="6"/>
        <v>0</v>
      </c>
      <c r="U54" s="161">
        <v>53204070000000</v>
      </c>
      <c r="V54" s="158" t="s">
        <v>50</v>
      </c>
      <c r="W54" s="164">
        <v>0</v>
      </c>
      <c r="AG54" s="31"/>
    </row>
    <row r="55" spans="1:33" s="39" customFormat="1" ht="12.75" customHeight="1" x14ac:dyDescent="0.2">
      <c r="A55" s="904"/>
      <c r="B55" s="911"/>
      <c r="C55" s="90"/>
      <c r="D55" s="92"/>
      <c r="E55" s="93"/>
      <c r="F55" s="101" t="s">
        <v>119</v>
      </c>
      <c r="G55" s="128">
        <v>0</v>
      </c>
      <c r="H55" s="128">
        <v>0</v>
      </c>
      <c r="I55" s="143">
        <v>0</v>
      </c>
      <c r="J55" s="149">
        <f t="shared" si="7"/>
        <v>0</v>
      </c>
      <c r="K55" s="151">
        <f t="shared" si="0"/>
        <v>0</v>
      </c>
      <c r="L55" s="37"/>
      <c r="M55" s="192">
        <v>0</v>
      </c>
      <c r="N55" s="195">
        <f t="shared" si="1"/>
        <v>0</v>
      </c>
      <c r="O55" s="192">
        <v>0</v>
      </c>
      <c r="P55" s="193">
        <f t="shared" si="2"/>
        <v>0</v>
      </c>
      <c r="Q55" s="206">
        <v>0</v>
      </c>
      <c r="R55" s="195">
        <f t="shared" si="3"/>
        <v>0</v>
      </c>
      <c r="S55" s="198">
        <f t="shared" si="6"/>
        <v>0</v>
      </c>
      <c r="U55" s="161">
        <v>53204080000000</v>
      </c>
      <c r="V55" s="158" t="s">
        <v>51</v>
      </c>
      <c r="W55" s="164">
        <v>0</v>
      </c>
      <c r="AG55" s="31"/>
    </row>
    <row r="56" spans="1:33" s="39" customFormat="1" ht="12.75" customHeight="1" x14ac:dyDescent="0.2">
      <c r="A56" s="904"/>
      <c r="B56" s="911"/>
      <c r="C56" s="90"/>
      <c r="D56" s="92"/>
      <c r="E56" s="93"/>
      <c r="F56" s="101" t="s">
        <v>119</v>
      </c>
      <c r="G56" s="128">
        <v>0</v>
      </c>
      <c r="H56" s="128">
        <v>0</v>
      </c>
      <c r="I56" s="143">
        <v>0</v>
      </c>
      <c r="J56" s="149">
        <f t="shared" si="7"/>
        <v>0</v>
      </c>
      <c r="K56" s="151">
        <f t="shared" si="0"/>
        <v>0</v>
      </c>
      <c r="L56" s="37"/>
      <c r="M56" s="192">
        <v>0</v>
      </c>
      <c r="N56" s="195">
        <f t="shared" si="1"/>
        <v>0</v>
      </c>
      <c r="O56" s="192">
        <v>0</v>
      </c>
      <c r="P56" s="193">
        <f t="shared" si="2"/>
        <v>0</v>
      </c>
      <c r="Q56" s="206">
        <v>0</v>
      </c>
      <c r="R56" s="195">
        <f t="shared" si="3"/>
        <v>0</v>
      </c>
      <c r="S56" s="198">
        <f t="shared" si="6"/>
        <v>0</v>
      </c>
      <c r="U56" s="161">
        <v>53214010000000</v>
      </c>
      <c r="V56" s="158" t="s">
        <v>52</v>
      </c>
      <c r="W56" s="164">
        <v>0</v>
      </c>
      <c r="AG56" s="31"/>
    </row>
    <row r="57" spans="1:33" s="39" customFormat="1" ht="12.75" customHeight="1" x14ac:dyDescent="0.2">
      <c r="A57" s="904"/>
      <c r="B57" s="911"/>
      <c r="C57" s="90"/>
      <c r="D57" s="92"/>
      <c r="E57" s="93"/>
      <c r="F57" s="101" t="s">
        <v>119</v>
      </c>
      <c r="G57" s="128">
        <v>0</v>
      </c>
      <c r="H57" s="128">
        <v>0</v>
      </c>
      <c r="I57" s="143">
        <v>0</v>
      </c>
      <c r="J57" s="149">
        <f t="shared" si="7"/>
        <v>0</v>
      </c>
      <c r="K57" s="151">
        <f t="shared" si="0"/>
        <v>0</v>
      </c>
      <c r="L57" s="37"/>
      <c r="M57" s="192">
        <v>0</v>
      </c>
      <c r="N57" s="195">
        <f t="shared" si="1"/>
        <v>0</v>
      </c>
      <c r="O57" s="192">
        <v>0</v>
      </c>
      <c r="P57" s="193">
        <f t="shared" si="2"/>
        <v>0</v>
      </c>
      <c r="Q57" s="206">
        <v>0</v>
      </c>
      <c r="R57" s="195">
        <f t="shared" si="3"/>
        <v>0</v>
      </c>
      <c r="S57" s="198">
        <f t="shared" si="6"/>
        <v>0</v>
      </c>
      <c r="U57" s="161">
        <v>53214040000000</v>
      </c>
      <c r="V57" s="158" t="s">
        <v>136</v>
      </c>
      <c r="W57" s="164">
        <v>0</v>
      </c>
      <c r="AG57" s="31"/>
    </row>
    <row r="58" spans="1:33" s="39" customFormat="1" ht="12.75" customHeight="1" x14ac:dyDescent="0.2">
      <c r="A58" s="904"/>
      <c r="B58" s="911"/>
      <c r="C58" s="90"/>
      <c r="D58" s="92"/>
      <c r="E58" s="93"/>
      <c r="F58" s="101" t="s">
        <v>119</v>
      </c>
      <c r="G58" s="128">
        <v>0</v>
      </c>
      <c r="H58" s="128">
        <v>0</v>
      </c>
      <c r="I58" s="143">
        <v>0</v>
      </c>
      <c r="J58" s="149">
        <f t="shared" si="7"/>
        <v>0</v>
      </c>
      <c r="K58" s="151">
        <f t="shared" si="0"/>
        <v>0</v>
      </c>
      <c r="L58" s="37"/>
      <c r="M58" s="192">
        <v>0</v>
      </c>
      <c r="N58" s="195">
        <f t="shared" si="1"/>
        <v>0</v>
      </c>
      <c r="O58" s="192">
        <v>0</v>
      </c>
      <c r="P58" s="193">
        <f t="shared" si="2"/>
        <v>0</v>
      </c>
      <c r="Q58" s="206">
        <v>0</v>
      </c>
      <c r="R58" s="195">
        <f t="shared" si="3"/>
        <v>0</v>
      </c>
      <c r="S58" s="198">
        <f t="shared" si="6"/>
        <v>0</v>
      </c>
      <c r="U58" s="161">
        <v>55201010100004</v>
      </c>
      <c r="V58" s="158" t="s">
        <v>53</v>
      </c>
      <c r="W58" s="164">
        <v>0</v>
      </c>
      <c r="AG58" s="31"/>
    </row>
    <row r="59" spans="1:33" s="39" customFormat="1" ht="12.75" customHeight="1" x14ac:dyDescent="0.2">
      <c r="A59" s="904"/>
      <c r="B59" s="911"/>
      <c r="C59" s="90"/>
      <c r="D59" s="92"/>
      <c r="E59" s="93"/>
      <c r="F59" s="101" t="s">
        <v>119</v>
      </c>
      <c r="G59" s="128">
        <v>0</v>
      </c>
      <c r="H59" s="128">
        <v>0</v>
      </c>
      <c r="I59" s="143">
        <v>0</v>
      </c>
      <c r="J59" s="149">
        <f t="shared" si="7"/>
        <v>0</v>
      </c>
      <c r="K59" s="151">
        <f t="shared" si="0"/>
        <v>0</v>
      </c>
      <c r="L59" s="37"/>
      <c r="M59" s="192">
        <v>0</v>
      </c>
      <c r="N59" s="195">
        <f t="shared" si="1"/>
        <v>0</v>
      </c>
      <c r="O59" s="192">
        <v>0</v>
      </c>
      <c r="P59" s="193">
        <f t="shared" si="2"/>
        <v>0</v>
      </c>
      <c r="Q59" s="206">
        <v>0</v>
      </c>
      <c r="R59" s="195">
        <f t="shared" si="3"/>
        <v>0</v>
      </c>
      <c r="S59" s="198">
        <f t="shared" si="6"/>
        <v>0</v>
      </c>
      <c r="U59" s="161">
        <v>55201010100005</v>
      </c>
      <c r="V59" s="158" t="s">
        <v>54</v>
      </c>
      <c r="W59" s="164">
        <v>0</v>
      </c>
      <c r="AG59" s="31"/>
    </row>
    <row r="60" spans="1:33" s="39" customFormat="1" ht="12.75" customHeight="1" x14ac:dyDescent="0.2">
      <c r="A60" s="904"/>
      <c r="B60" s="911"/>
      <c r="C60" s="90"/>
      <c r="D60" s="92"/>
      <c r="E60" s="93"/>
      <c r="F60" s="101" t="s">
        <v>119</v>
      </c>
      <c r="G60" s="128">
        <v>0</v>
      </c>
      <c r="H60" s="128">
        <v>0</v>
      </c>
      <c r="I60" s="143">
        <v>0</v>
      </c>
      <c r="J60" s="149">
        <f t="shared" si="7"/>
        <v>0</v>
      </c>
      <c r="K60" s="151">
        <f t="shared" si="0"/>
        <v>0</v>
      </c>
      <c r="L60" s="37"/>
      <c r="M60" s="192">
        <v>0</v>
      </c>
      <c r="N60" s="195">
        <f t="shared" si="1"/>
        <v>0</v>
      </c>
      <c r="O60" s="192">
        <v>0</v>
      </c>
      <c r="P60" s="193">
        <f t="shared" si="2"/>
        <v>0</v>
      </c>
      <c r="Q60" s="206">
        <v>0</v>
      </c>
      <c r="R60" s="195">
        <f t="shared" si="3"/>
        <v>0</v>
      </c>
      <c r="S60" s="198">
        <f t="shared" si="6"/>
        <v>0</v>
      </c>
      <c r="U60" s="160"/>
      <c r="V60" s="157" t="s">
        <v>55</v>
      </c>
      <c r="W60" s="163">
        <f>SUM(W61:W69)</f>
        <v>0</v>
      </c>
      <c r="AG60" s="31"/>
    </row>
    <row r="61" spans="1:33" s="39" customFormat="1" ht="12.75" customHeight="1" thickBot="1" x14ac:dyDescent="0.25">
      <c r="A61" s="905"/>
      <c r="B61" s="912"/>
      <c r="C61" s="153"/>
      <c r="D61" s="129"/>
      <c r="E61" s="130"/>
      <c r="F61" s="131" t="s">
        <v>119</v>
      </c>
      <c r="G61" s="132">
        <v>0</v>
      </c>
      <c r="H61" s="132">
        <v>0</v>
      </c>
      <c r="I61" s="144">
        <v>0</v>
      </c>
      <c r="J61" s="147">
        <f t="shared" si="7"/>
        <v>0</v>
      </c>
      <c r="K61" s="139">
        <f t="shared" si="0"/>
        <v>0</v>
      </c>
      <c r="L61" s="37"/>
      <c r="M61" s="199">
        <v>0</v>
      </c>
      <c r="N61" s="196">
        <f t="shared" si="1"/>
        <v>0</v>
      </c>
      <c r="O61" s="199">
        <v>0</v>
      </c>
      <c r="P61" s="209">
        <f t="shared" si="2"/>
        <v>0</v>
      </c>
      <c r="Q61" s="207">
        <v>0</v>
      </c>
      <c r="R61" s="196">
        <f t="shared" si="3"/>
        <v>0</v>
      </c>
      <c r="S61" s="200">
        <f t="shared" si="6"/>
        <v>0</v>
      </c>
      <c r="U61" s="161">
        <v>53207010000000</v>
      </c>
      <c r="V61" s="158" t="s">
        <v>56</v>
      </c>
      <c r="W61" s="164">
        <v>0</v>
      </c>
      <c r="AG61" s="31"/>
    </row>
    <row r="62" spans="1:33" s="39" customFormat="1" ht="12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289">
        <f>SUM(K15:K61)</f>
        <v>1966270</v>
      </c>
      <c r="L62" s="31"/>
      <c r="M62" s="290">
        <f>+N62/$K$62</f>
        <v>0.3</v>
      </c>
      <c r="N62" s="291">
        <f>SUM(N15:N61)</f>
        <v>589881</v>
      </c>
      <c r="O62" s="290">
        <f>+P62/$K$62</f>
        <v>0.25</v>
      </c>
      <c r="P62" s="291">
        <f>SUM(P15:P61)</f>
        <v>491567.5</v>
      </c>
      <c r="Q62" s="290">
        <f>+R62/$K$62</f>
        <v>0.45</v>
      </c>
      <c r="R62" s="291">
        <f>SUM(R15:R61)</f>
        <v>884821.5</v>
      </c>
      <c r="S62" s="31"/>
      <c r="U62" s="161">
        <v>53207020000000</v>
      </c>
      <c r="V62" s="158" t="s">
        <v>57</v>
      </c>
      <c r="W62" s="164">
        <v>0</v>
      </c>
      <c r="AG62" s="31"/>
    </row>
    <row r="63" spans="1:33" s="39" customFormat="1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81">
        <v>1</v>
      </c>
      <c r="L63" s="31"/>
      <c r="M63" s="31"/>
      <c r="O63" s="31"/>
      <c r="P63" s="31"/>
      <c r="Q63" s="31"/>
      <c r="R63" s="31"/>
      <c r="S63" s="31"/>
      <c r="U63" s="161">
        <v>53208020000000</v>
      </c>
      <c r="V63" s="158" t="s">
        <v>58</v>
      </c>
      <c r="W63" s="164">
        <v>0</v>
      </c>
      <c r="AG63" s="31"/>
    </row>
    <row r="64" spans="1:33" s="39" customFormat="1" ht="12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U64" s="161">
        <v>53208990000000</v>
      </c>
      <c r="V64" s="158" t="s">
        <v>59</v>
      </c>
      <c r="W64" s="164">
        <v>0</v>
      </c>
      <c r="AG64" s="31"/>
    </row>
    <row r="65" spans="1:33" s="39" customFormat="1" ht="12.75" customHeight="1" x14ac:dyDescent="0.2">
      <c r="A65" s="914" t="s">
        <v>156</v>
      </c>
      <c r="B65" s="917" t="s">
        <v>122</v>
      </c>
      <c r="C65" s="292"/>
      <c r="D65" s="237"/>
      <c r="E65" s="293"/>
      <c r="F65" s="135" t="s">
        <v>121</v>
      </c>
      <c r="G65" s="238">
        <v>256987</v>
      </c>
      <c r="H65" s="238">
        <v>0</v>
      </c>
      <c r="I65" s="142">
        <v>0</v>
      </c>
      <c r="J65" s="294">
        <f t="shared" ref="J65:J69" si="10">SUM(G65:I65)</f>
        <v>256987</v>
      </c>
      <c r="K65" s="295">
        <f t="shared" ref="K65:K69" si="11">+J65*(1+$K$11)</f>
        <v>264696.61</v>
      </c>
      <c r="L65" s="37"/>
      <c r="M65" s="31"/>
      <c r="N65" s="31"/>
      <c r="O65" s="31"/>
      <c r="P65" s="31"/>
      <c r="Q65" s="31"/>
      <c r="R65" s="31"/>
      <c r="S65" s="31"/>
      <c r="U65" s="161">
        <v>53209010000000</v>
      </c>
      <c r="V65" s="158" t="s">
        <v>60</v>
      </c>
      <c r="W65" s="164">
        <v>0</v>
      </c>
      <c r="AG65" s="31"/>
    </row>
    <row r="66" spans="1:33" s="39" customFormat="1" ht="12.75" customHeight="1" x14ac:dyDescent="0.2">
      <c r="A66" s="915"/>
      <c r="B66" s="918"/>
      <c r="C66" s="91"/>
      <c r="D66" s="296"/>
      <c r="E66" s="297"/>
      <c r="F66" s="298" t="s">
        <v>121</v>
      </c>
      <c r="G66" s="191">
        <v>0</v>
      </c>
      <c r="H66" s="191">
        <v>0</v>
      </c>
      <c r="I66" s="299">
        <v>0</v>
      </c>
      <c r="J66" s="300">
        <f t="shared" si="10"/>
        <v>0</v>
      </c>
      <c r="K66" s="301">
        <f t="shared" si="11"/>
        <v>0</v>
      </c>
      <c r="L66" s="37"/>
      <c r="M66" s="31"/>
      <c r="N66" s="31"/>
      <c r="O66" s="31"/>
      <c r="P66" s="31"/>
      <c r="Q66" s="31"/>
      <c r="R66" s="31"/>
      <c r="S66" s="31"/>
      <c r="U66" s="161">
        <v>53209040000000</v>
      </c>
      <c r="V66" s="158" t="s">
        <v>61</v>
      </c>
      <c r="W66" s="164">
        <v>0</v>
      </c>
      <c r="AG66" s="31"/>
    </row>
    <row r="67" spans="1:33" x14ac:dyDescent="0.2">
      <c r="A67" s="915"/>
      <c r="B67" s="918"/>
      <c r="C67" s="91"/>
      <c r="D67" s="296"/>
      <c r="E67" s="297"/>
      <c r="F67" s="298" t="s">
        <v>121</v>
      </c>
      <c r="G67" s="191">
        <v>0</v>
      </c>
      <c r="H67" s="191">
        <v>0</v>
      </c>
      <c r="I67" s="299">
        <v>0</v>
      </c>
      <c r="J67" s="300">
        <f t="shared" si="10"/>
        <v>0</v>
      </c>
      <c r="K67" s="301">
        <f t="shared" si="11"/>
        <v>0</v>
      </c>
      <c r="L67" s="37"/>
      <c r="U67" s="161">
        <v>53209050000000</v>
      </c>
      <c r="V67" s="158" t="s">
        <v>62</v>
      </c>
      <c r="W67" s="164">
        <v>0</v>
      </c>
    </row>
    <row r="68" spans="1:33" x14ac:dyDescent="0.2">
      <c r="A68" s="915"/>
      <c r="B68" s="918"/>
      <c r="C68" s="302"/>
      <c r="D68" s="236"/>
      <c r="E68" s="303"/>
      <c r="F68" s="304" t="s">
        <v>121</v>
      </c>
      <c r="G68" s="191">
        <v>0</v>
      </c>
      <c r="H68" s="191">
        <v>0</v>
      </c>
      <c r="I68" s="299">
        <v>0</v>
      </c>
      <c r="J68" s="300">
        <f t="shared" si="10"/>
        <v>0</v>
      </c>
      <c r="K68" s="301">
        <f t="shared" si="11"/>
        <v>0</v>
      </c>
      <c r="L68" s="37"/>
      <c r="U68" s="161">
        <v>53209990000000</v>
      </c>
      <c r="V68" s="158" t="s">
        <v>63</v>
      </c>
      <c r="W68" s="164">
        <v>0</v>
      </c>
    </row>
    <row r="69" spans="1:33" ht="13.5" thickBot="1" x14ac:dyDescent="0.25">
      <c r="A69" s="916"/>
      <c r="B69" s="919"/>
      <c r="C69" s="260"/>
      <c r="D69" s="239"/>
      <c r="E69" s="305"/>
      <c r="F69" s="306" t="s">
        <v>121</v>
      </c>
      <c r="G69" s="240">
        <v>0</v>
      </c>
      <c r="H69" s="240">
        <v>0</v>
      </c>
      <c r="I69" s="307">
        <v>0</v>
      </c>
      <c r="J69" s="308">
        <f t="shared" si="10"/>
        <v>0</v>
      </c>
      <c r="K69" s="309">
        <f t="shared" si="11"/>
        <v>0</v>
      </c>
      <c r="L69" s="37"/>
      <c r="U69" s="161">
        <v>53210020100000</v>
      </c>
      <c r="V69" s="158" t="s">
        <v>64</v>
      </c>
      <c r="W69" s="164">
        <v>0</v>
      </c>
    </row>
    <row r="70" spans="1:33" ht="16.5" thickBot="1" x14ac:dyDescent="0.25">
      <c r="C70" s="29"/>
      <c r="D70" s="29"/>
      <c r="E70" s="41"/>
      <c r="F70" s="41"/>
      <c r="G70" s="41"/>
      <c r="H70" s="41"/>
      <c r="I70" s="41"/>
      <c r="K70" s="289">
        <f>SUM(K65:K69)</f>
        <v>264696.61</v>
      </c>
      <c r="L70" s="37"/>
      <c r="U70" s="160"/>
      <c r="V70" s="157" t="s">
        <v>65</v>
      </c>
      <c r="W70" s="163">
        <f>SUM(W71:W77)</f>
        <v>0</v>
      </c>
    </row>
    <row r="71" spans="1:33" x14ac:dyDescent="0.2">
      <c r="K71" s="81">
        <v>1</v>
      </c>
      <c r="L71" s="37"/>
      <c r="M71" s="42"/>
      <c r="O71" s="42"/>
      <c r="Q71" s="42"/>
      <c r="U71" s="161">
        <v>53206030000000</v>
      </c>
      <c r="V71" s="158" t="s">
        <v>99</v>
      </c>
      <c r="W71" s="164">
        <v>0</v>
      </c>
    </row>
    <row r="72" spans="1:33" ht="15.75" customHeight="1" x14ac:dyDescent="0.2">
      <c r="H72" s="155"/>
      <c r="U72" s="161">
        <v>53206040000000</v>
      </c>
      <c r="V72" s="158" t="s">
        <v>100</v>
      </c>
      <c r="W72" s="164">
        <v>0</v>
      </c>
    </row>
    <row r="73" spans="1:33" x14ac:dyDescent="0.2">
      <c r="U73" s="161">
        <v>53206060000000</v>
      </c>
      <c r="V73" s="158" t="s">
        <v>101</v>
      </c>
      <c r="W73" s="164">
        <v>0</v>
      </c>
    </row>
    <row r="74" spans="1:33" x14ac:dyDescent="0.2">
      <c r="U74" s="161">
        <v>53206070000000</v>
      </c>
      <c r="V74" s="158" t="s">
        <v>102</v>
      </c>
      <c r="W74" s="164">
        <v>0</v>
      </c>
    </row>
    <row r="75" spans="1:33" x14ac:dyDescent="0.2">
      <c r="U75" s="161">
        <v>53206990000000</v>
      </c>
      <c r="V75" s="158" t="s">
        <v>103</v>
      </c>
      <c r="W75" s="164">
        <v>0</v>
      </c>
    </row>
    <row r="76" spans="1:33" x14ac:dyDescent="0.2">
      <c r="U76" s="161">
        <v>53208030000000</v>
      </c>
      <c r="V76" s="158" t="s">
        <v>104</v>
      </c>
      <c r="W76" s="164">
        <v>0</v>
      </c>
    </row>
    <row r="77" spans="1:33" x14ac:dyDescent="0.2">
      <c r="U77" s="161">
        <v>53212060000000</v>
      </c>
      <c r="V77" s="158" t="s">
        <v>97</v>
      </c>
      <c r="W77" s="164">
        <v>0</v>
      </c>
    </row>
    <row r="78" spans="1:33" x14ac:dyDescent="0.2">
      <c r="U78" s="160"/>
      <c r="V78" s="157" t="s">
        <v>66</v>
      </c>
      <c r="W78" s="163">
        <f>SUM(W79:W79)</f>
        <v>0</v>
      </c>
    </row>
    <row r="79" spans="1:33" x14ac:dyDescent="0.2">
      <c r="U79" s="161">
        <v>53204999000000</v>
      </c>
      <c r="V79" s="158" t="s">
        <v>96</v>
      </c>
      <c r="W79" s="164">
        <v>0</v>
      </c>
    </row>
    <row r="80" spans="1:33" ht="15.75" customHeight="1" x14ac:dyDescent="0.2">
      <c r="U80" s="165"/>
      <c r="V80" s="166" t="s">
        <v>160</v>
      </c>
      <c r="W80" s="167">
        <f>+W40+W15</f>
        <v>5000000</v>
      </c>
    </row>
    <row r="94" spans="11:12" x14ac:dyDescent="0.2">
      <c r="L94" s="169"/>
    </row>
    <row r="96" spans="11:12" x14ac:dyDescent="0.2">
      <c r="K96" s="189"/>
    </row>
    <row r="98" spans="11:11" x14ac:dyDescent="0.2">
      <c r="K98" s="170"/>
    </row>
  </sheetData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6"/>
  <sheetViews>
    <sheetView showGridLines="0" zoomScale="80" zoomScaleNormal="80" workbookViewId="0">
      <selection activeCell="C12" sqref="C12"/>
    </sheetView>
  </sheetViews>
  <sheetFormatPr baseColWidth="10" defaultColWidth="11.42578125" defaultRowHeight="12.75" x14ac:dyDescent="0.2"/>
  <cols>
    <col min="1" max="1" width="43.5703125" style="4" customWidth="1"/>
    <col min="2" max="2" width="23.42578125" style="4" bestFit="1" customWidth="1"/>
    <col min="3" max="3" width="14.140625" style="25" customWidth="1"/>
    <col min="4" max="4" width="14.140625" style="25" bestFit="1" customWidth="1"/>
    <col min="5" max="17" width="14.140625" style="25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225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217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5"/>
      <c r="C4" s="119"/>
      <c r="F4" s="119" t="s">
        <v>0</v>
      </c>
      <c r="G4" s="943" t="str">
        <f>+'B) Reajuste Tarifas y Ocupación'!F5</f>
        <v>(DEPTO./DELEG.)</v>
      </c>
      <c r="H4" s="944"/>
      <c r="I4" s="119"/>
      <c r="J4" s="119"/>
      <c r="K4" s="119"/>
      <c r="L4" s="119"/>
      <c r="M4" s="119"/>
      <c r="N4" s="119"/>
      <c r="O4" s="119"/>
      <c r="P4" s="119"/>
      <c r="Q4" s="119"/>
      <c r="IA4" s="4"/>
      <c r="IB4" s="4"/>
      <c r="IC4" s="4"/>
      <c r="ID4" s="4"/>
      <c r="IE4" s="4"/>
      <c r="IF4" s="4"/>
    </row>
    <row r="5" spans="1:245" s="6" customFormat="1" x14ac:dyDescent="0.2">
      <c r="B5" s="25"/>
      <c r="C5" s="119"/>
      <c r="F5" s="119"/>
      <c r="G5" s="122"/>
      <c r="H5" s="122"/>
      <c r="I5" s="119"/>
      <c r="J5" s="119"/>
      <c r="K5" s="119"/>
      <c r="L5" s="119"/>
      <c r="M5" s="119"/>
      <c r="N5" s="119"/>
      <c r="O5" s="119"/>
      <c r="P5" s="119"/>
      <c r="Q5" s="119"/>
      <c r="IA5" s="4"/>
      <c r="IB5" s="4"/>
      <c r="IC5" s="4"/>
      <c r="ID5" s="4"/>
      <c r="IE5" s="4"/>
      <c r="IF5" s="4"/>
    </row>
    <row r="6" spans="1:245" s="6" customFormat="1" ht="15.75" x14ac:dyDescent="0.2">
      <c r="A6" s="950" t="s">
        <v>178</v>
      </c>
      <c r="B6" s="950"/>
      <c r="C6" s="950"/>
      <c r="D6" s="950"/>
      <c r="E6" s="121"/>
      <c r="F6" s="119"/>
      <c r="G6" s="122"/>
      <c r="H6" s="122"/>
      <c r="I6" s="119"/>
      <c r="J6" s="119"/>
      <c r="K6" s="119"/>
      <c r="L6" s="119"/>
      <c r="M6" s="119"/>
      <c r="N6" s="119"/>
      <c r="O6" s="119"/>
      <c r="P6" s="119"/>
      <c r="Q6" s="119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51" t="s">
        <v>114</v>
      </c>
      <c r="B8" s="953" t="s">
        <v>5</v>
      </c>
      <c r="C8" s="825" t="s">
        <v>235</v>
      </c>
      <c r="D8" s="948"/>
      <c r="E8" s="948"/>
      <c r="F8" s="948"/>
      <c r="G8" s="949"/>
      <c r="H8" s="945" t="s">
        <v>155</v>
      </c>
      <c r="I8" s="946"/>
      <c r="J8" s="946"/>
      <c r="K8" s="946"/>
      <c r="L8" s="947"/>
      <c r="M8" s="939" t="s">
        <v>125</v>
      </c>
      <c r="N8" s="940"/>
      <c r="O8" s="940"/>
      <c r="P8" s="940"/>
      <c r="Q8" s="941"/>
      <c r="R8" s="939" t="s">
        <v>126</v>
      </c>
      <c r="S8" s="940"/>
      <c r="T8" s="940"/>
      <c r="U8" s="940"/>
      <c r="V8" s="941"/>
    </row>
    <row r="9" spans="1:245" ht="64.5" thickBot="1" x14ac:dyDescent="0.25">
      <c r="A9" s="952" t="e">
        <f>NA()</f>
        <v>#N/A</v>
      </c>
      <c r="B9" s="954" t="e">
        <f>NA()</f>
        <v>#N/A</v>
      </c>
      <c r="C9" s="627" t="s">
        <v>86</v>
      </c>
      <c r="D9" s="620" t="s">
        <v>152</v>
      </c>
      <c r="E9" s="620" t="s">
        <v>153</v>
      </c>
      <c r="F9" s="620" t="s">
        <v>87</v>
      </c>
      <c r="G9" s="628" t="s">
        <v>88</v>
      </c>
      <c r="H9" s="635" t="s">
        <v>86</v>
      </c>
      <c r="I9" s="621" t="s">
        <v>152</v>
      </c>
      <c r="J9" s="621" t="s">
        <v>153</v>
      </c>
      <c r="K9" s="621" t="s">
        <v>87</v>
      </c>
      <c r="L9" s="622" t="s">
        <v>88</v>
      </c>
      <c r="M9" s="635" t="s">
        <v>86</v>
      </c>
      <c r="N9" s="621" t="s">
        <v>152</v>
      </c>
      <c r="O9" s="621" t="s">
        <v>153</v>
      </c>
      <c r="P9" s="621" t="s">
        <v>87</v>
      </c>
      <c r="Q9" s="622" t="s">
        <v>88</v>
      </c>
      <c r="R9" s="635" t="s">
        <v>86</v>
      </c>
      <c r="S9" s="621" t="s">
        <v>152</v>
      </c>
      <c r="T9" s="621" t="s">
        <v>153</v>
      </c>
      <c r="U9" s="621" t="s">
        <v>87</v>
      </c>
      <c r="V9" s="622" t="s">
        <v>88</v>
      </c>
    </row>
    <row r="10" spans="1:245" s="10" customFormat="1" ht="19.5" customHeight="1" x14ac:dyDescent="0.2">
      <c r="A10" s="937" t="str">
        <f>+'B) Reajuste Tarifas y Ocupación'!A12</f>
        <v>Jardín Infantil Tortuguita Marina</v>
      </c>
      <c r="B10" s="624" t="str">
        <f>+'B) Reajuste Tarifas y Ocupación'!B12</f>
        <v>Media jornada</v>
      </c>
      <c r="C10" s="171">
        <f>+'B) Reajuste Tarifas y Ocupación'!M12</f>
        <v>59700</v>
      </c>
      <c r="D10" s="600">
        <f>+'B) Reajuste Tarifas y Ocupación'!N12</f>
        <v>71600</v>
      </c>
      <c r="E10" s="600">
        <f>+'B) Reajuste Tarifas y Ocupación'!O12</f>
        <v>71600</v>
      </c>
      <c r="F10" s="600">
        <f>+'B) Reajuste Tarifas y Ocupación'!P12</f>
        <v>81500</v>
      </c>
      <c r="G10" s="629">
        <f>+'B) Reajuste Tarifas y Ocupación'!Q12</f>
        <v>103800</v>
      </c>
      <c r="H10" s="636">
        <f>+'B) Reajuste Tarifas y Ocupación'!C12</f>
        <v>57900</v>
      </c>
      <c r="I10" s="601">
        <f>+'B) Reajuste Tarifas y Ocupación'!D12</f>
        <v>69500</v>
      </c>
      <c r="J10" s="601">
        <f>+'B) Reajuste Tarifas y Ocupación'!E12</f>
        <v>69500</v>
      </c>
      <c r="K10" s="601">
        <f>+'B) Reajuste Tarifas y Ocupación'!F12</f>
        <v>79100</v>
      </c>
      <c r="L10" s="637">
        <f>+'B) Reajuste Tarifas y Ocupación'!G12</f>
        <v>100700</v>
      </c>
      <c r="M10" s="172">
        <f>C10-H10</f>
        <v>1800</v>
      </c>
      <c r="N10" s="602">
        <f>D10-I10</f>
        <v>2100</v>
      </c>
      <c r="O10" s="602">
        <f>E10-J10</f>
        <v>2100</v>
      </c>
      <c r="P10" s="602">
        <f>F10-K10</f>
        <v>2400</v>
      </c>
      <c r="Q10" s="642">
        <f>G10-L10</f>
        <v>3100</v>
      </c>
      <c r="R10" s="173">
        <f>+'B) Reajuste Tarifas y Ocupación'!H12</f>
        <v>0.03</v>
      </c>
      <c r="S10" s="603">
        <f>+'B) Reajuste Tarifas y Ocupación'!I12</f>
        <v>0.03</v>
      </c>
      <c r="T10" s="603">
        <f>+'B) Reajuste Tarifas y Ocupación'!J12</f>
        <v>0.03</v>
      </c>
      <c r="U10" s="603">
        <f>+'B) Reajuste Tarifas y Ocupación'!K12</f>
        <v>0.03</v>
      </c>
      <c r="V10" s="604">
        <f>+'B) Reajuste Tarifas y Ocupación'!L12</f>
        <v>0.03</v>
      </c>
    </row>
    <row r="11" spans="1:245" s="10" customFormat="1" ht="19.5" customHeight="1" thickBot="1" x14ac:dyDescent="0.25">
      <c r="A11" s="938"/>
      <c r="B11" s="625" t="str">
        <f>+'B) Reajuste Tarifas y Ocupación'!B13</f>
        <v xml:space="preserve">Doble Jornada </v>
      </c>
      <c r="C11" s="630">
        <f>+'B) Reajuste Tarifas y Ocupación'!M13</f>
        <v>76000</v>
      </c>
      <c r="D11" s="613"/>
      <c r="E11" s="613"/>
      <c r="F11" s="613"/>
      <c r="G11" s="631"/>
      <c r="H11" s="638">
        <f>+'B) Reajuste Tarifas y Ocupación'!C13</f>
        <v>73700</v>
      </c>
      <c r="I11" s="606"/>
      <c r="J11" s="606"/>
      <c r="K11" s="606"/>
      <c r="L11" s="616"/>
      <c r="M11" s="643">
        <f>C11-H11</f>
        <v>2300</v>
      </c>
      <c r="N11" s="607"/>
      <c r="O11" s="607"/>
      <c r="P11" s="607"/>
      <c r="Q11" s="644"/>
      <c r="R11" s="647">
        <f>+'B) Reajuste Tarifas y Ocupación'!H13</f>
        <v>0.03</v>
      </c>
      <c r="S11" s="608"/>
      <c r="T11" s="608"/>
      <c r="U11" s="608"/>
      <c r="V11" s="609"/>
    </row>
    <row r="12" spans="1:245" s="10" customFormat="1" ht="19.5" customHeight="1" x14ac:dyDescent="0.2">
      <c r="A12" s="937" t="str">
        <f>+'B) Reajuste Tarifas y Ocupación'!A14</f>
        <v>Jardín Infantil Burbujitas de Mar</v>
      </c>
      <c r="B12" s="624" t="str">
        <f>+'B) Reajuste Tarifas y Ocupación'!B14</f>
        <v>Media jornada</v>
      </c>
      <c r="C12" s="171">
        <f>+'B) Reajuste Tarifas y Ocupación'!M14</f>
        <v>0</v>
      </c>
      <c r="D12" s="600">
        <f>+'B) Reajuste Tarifas y Ocupación'!N14</f>
        <v>0</v>
      </c>
      <c r="E12" s="600">
        <f>+'B) Reajuste Tarifas y Ocupación'!O14</f>
        <v>0</v>
      </c>
      <c r="F12" s="600">
        <f>+'B) Reajuste Tarifas y Ocupación'!P14</f>
        <v>0</v>
      </c>
      <c r="G12" s="629">
        <f>+'B) Reajuste Tarifas y Ocupación'!Q14</f>
        <v>0</v>
      </c>
      <c r="H12" s="639"/>
      <c r="I12" s="614"/>
      <c r="J12" s="614"/>
      <c r="K12" s="614"/>
      <c r="L12" s="615"/>
      <c r="M12" s="639"/>
      <c r="N12" s="614"/>
      <c r="O12" s="614"/>
      <c r="P12" s="614"/>
      <c r="Q12" s="615"/>
      <c r="R12" s="639"/>
      <c r="S12" s="614"/>
      <c r="T12" s="614"/>
      <c r="U12" s="614"/>
      <c r="V12" s="615"/>
    </row>
    <row r="13" spans="1:245" s="10" customFormat="1" ht="19.5" customHeight="1" thickBot="1" x14ac:dyDescent="0.25">
      <c r="A13" s="938"/>
      <c r="B13" s="625" t="str">
        <f>+'B) Reajuste Tarifas y Ocupación'!B15</f>
        <v>Jornada  Completa</v>
      </c>
      <c r="C13" s="630">
        <f>+'B) Reajuste Tarifas y Ocupación'!M15</f>
        <v>0</v>
      </c>
      <c r="D13" s="605">
        <f>+'B) Reajuste Tarifas y Ocupación'!N15</f>
        <v>0</v>
      </c>
      <c r="E13" s="605">
        <f>+'B) Reajuste Tarifas y Ocupación'!O15</f>
        <v>0</v>
      </c>
      <c r="F13" s="605">
        <f>+'B) Reajuste Tarifas y Ocupación'!P15</f>
        <v>0</v>
      </c>
      <c r="G13" s="632">
        <f>+'B) Reajuste Tarifas y Ocupación'!Q15</f>
        <v>0</v>
      </c>
      <c r="H13" s="640"/>
      <c r="I13" s="606"/>
      <c r="J13" s="606"/>
      <c r="K13" s="606"/>
      <c r="L13" s="616"/>
      <c r="M13" s="640"/>
      <c r="N13" s="606"/>
      <c r="O13" s="606"/>
      <c r="P13" s="606"/>
      <c r="Q13" s="616"/>
      <c r="R13" s="640"/>
      <c r="S13" s="606"/>
      <c r="T13" s="606"/>
      <c r="U13" s="606"/>
      <c r="V13" s="616"/>
    </row>
    <row r="14" spans="1:245" s="10" customFormat="1" ht="19.5" customHeight="1" x14ac:dyDescent="0.2">
      <c r="A14" s="937" t="str">
        <f>+'B) Reajuste Tarifas y Ocupación'!A19</f>
        <v>Sala Cuna Burbujitas de Mar</v>
      </c>
      <c r="B14" s="624" t="str">
        <f>+'B) Reajuste Tarifas y Ocupación'!B19</f>
        <v>Jornada Completa Diurna</v>
      </c>
      <c r="C14" s="171">
        <f>+'B) Reajuste Tarifas y Ocupación'!M19</f>
        <v>275700</v>
      </c>
      <c r="D14" s="600">
        <f>+'B) Reajuste Tarifas y Ocupación'!N19</f>
        <v>330800</v>
      </c>
      <c r="E14" s="600">
        <f>+'B) Reajuste Tarifas y Ocupación'!O19</f>
        <v>330800</v>
      </c>
      <c r="F14" s="600">
        <f>+'B) Reajuste Tarifas y Ocupación'!P19</f>
        <v>301400</v>
      </c>
      <c r="G14" s="629">
        <f>+'B) Reajuste Tarifas y Ocupación'!Q19</f>
        <v>351900</v>
      </c>
      <c r="H14" s="636">
        <f>+'B) Reajuste Tarifas y Ocupación'!C19</f>
        <v>267600</v>
      </c>
      <c r="I14" s="601">
        <f>+'B) Reajuste Tarifas y Ocupación'!D19</f>
        <v>321100</v>
      </c>
      <c r="J14" s="601">
        <f>+'B) Reajuste Tarifas y Ocupación'!E19</f>
        <v>321100</v>
      </c>
      <c r="K14" s="601">
        <f>+'B) Reajuste Tarifas y Ocupación'!F19</f>
        <v>292600</v>
      </c>
      <c r="L14" s="637">
        <f>+'B) Reajuste Tarifas y Ocupación'!G19</f>
        <v>341600</v>
      </c>
      <c r="M14" s="172">
        <f t="shared" ref="M14:M16" si="0">C14-H14</f>
        <v>8100</v>
      </c>
      <c r="N14" s="602">
        <f t="shared" ref="N14:N16" si="1">D14-I14</f>
        <v>9700</v>
      </c>
      <c r="O14" s="602">
        <f t="shared" ref="O14:O16" si="2">E14-J14</f>
        <v>9700</v>
      </c>
      <c r="P14" s="602">
        <f t="shared" ref="P14:P16" si="3">F14-K14</f>
        <v>8800</v>
      </c>
      <c r="Q14" s="642">
        <f t="shared" ref="Q14:Q16" si="4">G14-L14</f>
        <v>10300</v>
      </c>
      <c r="R14" s="173">
        <f>+'B) Reajuste Tarifas y Ocupación'!H19</f>
        <v>0.03</v>
      </c>
      <c r="S14" s="603">
        <f>+'B) Reajuste Tarifas y Ocupación'!I19</f>
        <v>0.03</v>
      </c>
      <c r="T14" s="603">
        <f>+'B) Reajuste Tarifas y Ocupación'!J19</f>
        <v>0.03</v>
      </c>
      <c r="U14" s="603">
        <f>+'B) Reajuste Tarifas y Ocupación'!K19</f>
        <v>0.03</v>
      </c>
      <c r="V14" s="604">
        <f>+'B) Reajuste Tarifas y Ocupación'!L19</f>
        <v>0.03</v>
      </c>
    </row>
    <row r="15" spans="1:245" s="10" customFormat="1" ht="19.5" customHeight="1" x14ac:dyDescent="0.2">
      <c r="A15" s="942"/>
      <c r="B15" s="626" t="str">
        <f>+'B) Reajuste Tarifas y Ocupación'!B20</f>
        <v>Nocturna</v>
      </c>
      <c r="C15" s="633">
        <f>+'B) Reajuste Tarifas y Ocupación'!M20</f>
        <v>225600</v>
      </c>
      <c r="D15" s="619"/>
      <c r="E15" s="619"/>
      <c r="F15" s="619"/>
      <c r="G15" s="634"/>
      <c r="H15" s="641">
        <f>+'B) Reajuste Tarifas y Ocupación'!C20</f>
        <v>219000</v>
      </c>
      <c r="I15" s="599"/>
      <c r="J15" s="599"/>
      <c r="K15" s="599"/>
      <c r="L15" s="623"/>
      <c r="M15" s="645">
        <f t="shared" si="0"/>
        <v>6600</v>
      </c>
      <c r="N15" s="599"/>
      <c r="O15" s="599"/>
      <c r="P15" s="599"/>
      <c r="Q15" s="623"/>
      <c r="R15" s="648">
        <f>+'B) Reajuste Tarifas y Ocupación'!H20</f>
        <v>0.03</v>
      </c>
      <c r="S15" s="599"/>
      <c r="T15" s="599"/>
      <c r="U15" s="599"/>
      <c r="V15" s="623"/>
    </row>
    <row r="16" spans="1:245" s="10" customFormat="1" ht="19.5" customHeight="1" thickBot="1" x14ac:dyDescent="0.25">
      <c r="A16" s="938"/>
      <c r="B16" s="625" t="str">
        <f>+'B) Reajuste Tarifas y Ocupación'!B21</f>
        <v>Media Jornada</v>
      </c>
      <c r="C16" s="630">
        <f>+'B) Reajuste Tarifas y Ocupación'!M21</f>
        <v>165400</v>
      </c>
      <c r="D16" s="605">
        <f>+'B) Reajuste Tarifas y Ocupación'!N21</f>
        <v>0</v>
      </c>
      <c r="E16" s="605">
        <f>+'B) Reajuste Tarifas y Ocupación'!O21</f>
        <v>0</v>
      </c>
      <c r="F16" s="605">
        <f>+'B) Reajuste Tarifas y Ocupación'!P21</f>
        <v>0</v>
      </c>
      <c r="G16" s="632">
        <f>+'B) Reajuste Tarifas y Ocupación'!Q21</f>
        <v>0</v>
      </c>
      <c r="H16" s="638">
        <f>+'B) Reajuste Tarifas y Ocupación'!C21</f>
        <v>160500</v>
      </c>
      <c r="I16" s="606"/>
      <c r="J16" s="606"/>
      <c r="K16" s="606"/>
      <c r="L16" s="616"/>
      <c r="M16" s="643">
        <f t="shared" si="0"/>
        <v>4900</v>
      </c>
      <c r="N16" s="610">
        <f t="shared" si="1"/>
        <v>0</v>
      </c>
      <c r="O16" s="610">
        <f t="shared" si="2"/>
        <v>0</v>
      </c>
      <c r="P16" s="610">
        <f t="shared" si="3"/>
        <v>0</v>
      </c>
      <c r="Q16" s="646">
        <f t="shared" si="4"/>
        <v>0</v>
      </c>
      <c r="R16" s="647">
        <f>+'B) Reajuste Tarifas y Ocupación'!H21</f>
        <v>0.03</v>
      </c>
      <c r="S16" s="611">
        <f>+'B) Reajuste Tarifas y Ocupación'!I21</f>
        <v>0.03</v>
      </c>
      <c r="T16" s="611">
        <f>+'B) Reajuste Tarifas y Ocupación'!J21</f>
        <v>0.03</v>
      </c>
      <c r="U16" s="611">
        <f>+'B) Reajuste Tarifas y Ocupación'!K21</f>
        <v>0.03</v>
      </c>
      <c r="V16" s="612">
        <f>+'B) Reajuste Tarifas y Ocupación'!L21</f>
        <v>0.03</v>
      </c>
    </row>
  </sheetData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1 M14:Q14 M16:Q16 M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66"/>
  <sheetViews>
    <sheetView showGridLines="0" zoomScale="80" zoomScaleNormal="80" workbookViewId="0">
      <selection activeCell="M28" sqref="M28"/>
    </sheetView>
  </sheetViews>
  <sheetFormatPr baseColWidth="10" defaultColWidth="11.42578125" defaultRowHeight="12.75" x14ac:dyDescent="0.2"/>
  <cols>
    <col min="1" max="1" width="7.140625" style="31" customWidth="1"/>
    <col min="2" max="2" width="37.28515625" style="31" customWidth="1"/>
    <col min="3" max="3" width="28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2" width="19.140625" style="31" customWidth="1"/>
    <col min="13" max="13" width="16.140625" style="31" customWidth="1"/>
    <col min="14" max="14" width="17.140625" style="31" customWidth="1"/>
    <col min="15" max="15" width="14.85546875" style="31" customWidth="1"/>
    <col min="16" max="16" width="17.7109375" style="31" customWidth="1"/>
    <col min="17" max="17" width="17.140625" style="31" customWidth="1"/>
    <col min="18" max="18" width="18.140625" style="43" customWidth="1"/>
    <col min="19" max="19" width="16.28515625" style="31" customWidth="1"/>
    <col min="20" max="20" width="15.85546875" style="31" customWidth="1"/>
    <col min="21" max="21" width="14.85546875" style="31" customWidth="1"/>
    <col min="22" max="22" width="15.85546875" style="31" customWidth="1"/>
    <col min="23" max="23" width="14.28515625" style="31" customWidth="1"/>
    <col min="24" max="24" width="14.85546875" style="31" customWidth="1"/>
    <col min="25" max="25" width="14.140625" style="31" customWidth="1"/>
    <col min="26" max="26" width="16.85546875" style="31" customWidth="1"/>
    <col min="27" max="27" width="17.5703125" style="31" customWidth="1"/>
    <col min="28" max="28" width="15.28515625" style="31" customWidth="1"/>
    <col min="29" max="29" width="19.7109375" style="31" customWidth="1"/>
    <col min="30" max="30" width="17.42578125" style="31" customWidth="1"/>
    <col min="31" max="31" width="12" style="31" customWidth="1"/>
    <col min="32" max="16384" width="11.42578125" style="31"/>
  </cols>
  <sheetData>
    <row r="1" spans="2:248" s="6" customFormat="1" x14ac:dyDescent="0.2">
      <c r="C1" s="7"/>
      <c r="D1" s="7"/>
      <c r="E1" s="44" t="s">
        <v>226</v>
      </c>
      <c r="F1" s="44"/>
      <c r="G1" s="44"/>
      <c r="H1" s="44"/>
      <c r="I1" s="44"/>
      <c r="J1" s="7"/>
      <c r="K1" s="7"/>
      <c r="IM1" s="4"/>
      <c r="IN1" s="4"/>
    </row>
    <row r="2" spans="2:248" s="6" customFormat="1" x14ac:dyDescent="0.2">
      <c r="E2" s="44" t="s">
        <v>218</v>
      </c>
      <c r="F2" s="44"/>
      <c r="G2" s="44"/>
      <c r="H2" s="44"/>
      <c r="I2" s="44"/>
      <c r="IM2" s="4"/>
      <c r="IN2" s="4"/>
    </row>
    <row r="3" spans="2:248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48" s="6" customFormat="1" ht="18.75" customHeight="1" x14ac:dyDescent="0.2">
      <c r="B4" s="26"/>
      <c r="D4" s="118" t="s">
        <v>0</v>
      </c>
      <c r="E4" s="190" t="str">
        <f>+'B) Reajuste Tarifas y Ocupación'!F5</f>
        <v>(DEPTO./DELEG.)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48" s="6" customFormat="1" x14ac:dyDescent="0.2">
      <c r="B5" s="26"/>
      <c r="D5" s="119"/>
      <c r="E5" s="122"/>
      <c r="F5" s="122"/>
      <c r="G5" s="122"/>
      <c r="H5" s="122"/>
      <c r="I5" s="122"/>
      <c r="J5" s="122"/>
      <c r="N5" s="3"/>
      <c r="ID5" s="4"/>
      <c r="IE5" s="4"/>
      <c r="IF5" s="4"/>
      <c r="IG5" s="4"/>
      <c r="IH5" s="4"/>
      <c r="II5" s="4"/>
    </row>
    <row r="6" spans="2:248" s="6" customFormat="1" x14ac:dyDescent="0.2">
      <c r="B6" s="26"/>
      <c r="D6" s="119"/>
      <c r="E6" s="122"/>
      <c r="F6" s="122"/>
      <c r="G6" s="122"/>
      <c r="H6" s="122"/>
      <c r="I6" s="122"/>
      <c r="J6" s="122"/>
      <c r="N6" s="3"/>
      <c r="ID6" s="4"/>
      <c r="IE6" s="4"/>
      <c r="IF6" s="4"/>
      <c r="IG6" s="4"/>
      <c r="IH6" s="4"/>
      <c r="II6" s="4"/>
    </row>
    <row r="7" spans="2:248" s="17" customFormat="1" ht="15.75" x14ac:dyDescent="0.2">
      <c r="B7" s="797" t="s">
        <v>179</v>
      </c>
      <c r="C7" s="797"/>
      <c r="D7" s="797"/>
      <c r="E7" s="797"/>
      <c r="F7" s="120"/>
      <c r="G7" s="120"/>
      <c r="H7" s="120"/>
      <c r="I7" s="120"/>
      <c r="J7" s="122"/>
      <c r="K7" s="75" t="s">
        <v>4</v>
      </c>
      <c r="L7" s="76">
        <v>0.03</v>
      </c>
      <c r="N7" s="28"/>
      <c r="ID7" s="10"/>
      <c r="IE7" s="10"/>
      <c r="IF7" s="10"/>
      <c r="IG7" s="10"/>
      <c r="IH7" s="10"/>
      <c r="II7" s="10"/>
    </row>
    <row r="8" spans="2:248" ht="13.5" thickBot="1" x14ac:dyDescent="0.25"/>
    <row r="9" spans="2:248" ht="15" customHeight="1" x14ac:dyDescent="0.2">
      <c r="B9" s="975" t="s">
        <v>114</v>
      </c>
      <c r="C9" s="933" t="s">
        <v>73</v>
      </c>
      <c r="D9" s="933" t="s">
        <v>74</v>
      </c>
      <c r="E9" s="935" t="s">
        <v>3</v>
      </c>
      <c r="F9" s="973" t="s">
        <v>81</v>
      </c>
      <c r="G9" s="901" t="s">
        <v>242</v>
      </c>
      <c r="H9" s="902"/>
      <c r="I9" s="902"/>
      <c r="J9" s="902"/>
      <c r="K9" s="925" t="s">
        <v>243</v>
      </c>
      <c r="L9" s="961" t="s">
        <v>115</v>
      </c>
      <c r="O9" s="30"/>
      <c r="P9" s="30"/>
      <c r="Q9" s="30"/>
      <c r="R9" s="30"/>
      <c r="S9" s="30"/>
      <c r="T9" s="30"/>
    </row>
    <row r="10" spans="2:248" ht="39" thickBot="1" x14ac:dyDescent="0.25">
      <c r="B10" s="976"/>
      <c r="C10" s="934"/>
      <c r="D10" s="934"/>
      <c r="E10" s="936"/>
      <c r="F10" s="974"/>
      <c r="G10" s="372" t="s">
        <v>244</v>
      </c>
      <c r="H10" s="373" t="s">
        <v>116</v>
      </c>
      <c r="I10" s="373" t="s">
        <v>117</v>
      </c>
      <c r="J10" s="374" t="s">
        <v>245</v>
      </c>
      <c r="K10" s="926"/>
      <c r="L10" s="962"/>
      <c r="M10" s="32"/>
      <c r="N10" s="60"/>
      <c r="O10" s="60"/>
      <c r="P10" s="23"/>
      <c r="Q10" s="23"/>
      <c r="R10" s="23"/>
      <c r="S10" s="32"/>
      <c r="T10" s="970"/>
      <c r="U10" s="970"/>
      <c r="V10" s="970"/>
      <c r="W10" s="970"/>
      <c r="X10" s="32"/>
    </row>
    <row r="11" spans="2:248" x14ac:dyDescent="0.2">
      <c r="B11" s="955" t="str">
        <f>+'B) Reajuste Tarifas y Ocupación'!A12</f>
        <v>Jardín Infantil Tortuguita Marina</v>
      </c>
      <c r="C11" s="237" t="s">
        <v>133</v>
      </c>
      <c r="D11" s="237" t="s">
        <v>133</v>
      </c>
      <c r="E11" s="237" t="s">
        <v>144</v>
      </c>
      <c r="F11" s="241" t="s">
        <v>134</v>
      </c>
      <c r="G11" s="244">
        <v>1234567</v>
      </c>
      <c r="H11" s="238">
        <v>0</v>
      </c>
      <c r="I11" s="238">
        <v>0</v>
      </c>
      <c r="J11" s="245">
        <f>SUM(G11:I11)</f>
        <v>1234567</v>
      </c>
      <c r="K11" s="250">
        <f>+J11*(1+$L$7)</f>
        <v>1271604.01</v>
      </c>
      <c r="L11" s="971">
        <f>SUM(K11:K18)</f>
        <v>1271604.01</v>
      </c>
      <c r="M11" s="32"/>
      <c r="N11" s="60"/>
      <c r="O11" s="60"/>
      <c r="P11" s="23"/>
      <c r="Q11" s="23"/>
      <c r="R11" s="23"/>
      <c r="S11" s="32"/>
      <c r="T11" s="371"/>
      <c r="U11" s="371"/>
      <c r="V11" s="371"/>
      <c r="W11" s="371"/>
      <c r="X11" s="32"/>
    </row>
    <row r="12" spans="2:248" x14ac:dyDescent="0.2">
      <c r="B12" s="956"/>
      <c r="C12" s="236" t="s">
        <v>133</v>
      </c>
      <c r="D12" s="236" t="s">
        <v>133</v>
      </c>
      <c r="E12" s="236" t="s">
        <v>145</v>
      </c>
      <c r="F12" s="242" t="s">
        <v>134</v>
      </c>
      <c r="G12" s="246">
        <v>0</v>
      </c>
      <c r="H12" s="191">
        <v>0</v>
      </c>
      <c r="I12" s="191">
        <v>0</v>
      </c>
      <c r="J12" s="247">
        <f t="shared" ref="J12:J17" si="0">SUM(G12:I12)</f>
        <v>0</v>
      </c>
      <c r="K12" s="251">
        <f t="shared" ref="K12:K17" si="1">+J12*(1+$L$7)</f>
        <v>0</v>
      </c>
      <c r="L12" s="972"/>
      <c r="M12" s="32"/>
      <c r="N12" s="60"/>
      <c r="O12" s="60"/>
      <c r="P12" s="23"/>
      <c r="Q12" s="23"/>
      <c r="R12" s="23"/>
      <c r="S12" s="32"/>
      <c r="T12" s="371"/>
      <c r="U12" s="371"/>
      <c r="V12" s="371"/>
      <c r="W12" s="371"/>
      <c r="X12" s="32"/>
    </row>
    <row r="13" spans="2:248" x14ac:dyDescent="0.2">
      <c r="B13" s="956"/>
      <c r="C13" s="236" t="s">
        <v>133</v>
      </c>
      <c r="D13" s="236" t="s">
        <v>133</v>
      </c>
      <c r="E13" s="236" t="s">
        <v>146</v>
      </c>
      <c r="F13" s="242" t="s">
        <v>134</v>
      </c>
      <c r="G13" s="246">
        <v>0</v>
      </c>
      <c r="H13" s="191">
        <v>0</v>
      </c>
      <c r="I13" s="191">
        <v>0</v>
      </c>
      <c r="J13" s="247">
        <f t="shared" si="0"/>
        <v>0</v>
      </c>
      <c r="K13" s="251">
        <f t="shared" si="1"/>
        <v>0</v>
      </c>
      <c r="L13" s="972"/>
      <c r="M13" s="32"/>
      <c r="N13" s="60"/>
      <c r="O13" s="60"/>
      <c r="P13" s="23"/>
      <c r="Q13" s="23"/>
      <c r="R13" s="23"/>
      <c r="S13" s="32"/>
      <c r="T13" s="371"/>
      <c r="U13" s="371"/>
      <c r="V13" s="371"/>
      <c r="W13" s="371"/>
      <c r="X13" s="32"/>
    </row>
    <row r="14" spans="2:248" x14ac:dyDescent="0.2">
      <c r="B14" s="956"/>
      <c r="C14" s="236" t="s">
        <v>133</v>
      </c>
      <c r="D14" s="236" t="s">
        <v>133</v>
      </c>
      <c r="E14" s="236" t="s">
        <v>147</v>
      </c>
      <c r="F14" s="242" t="s">
        <v>134</v>
      </c>
      <c r="G14" s="246">
        <v>0</v>
      </c>
      <c r="H14" s="191">
        <v>0</v>
      </c>
      <c r="I14" s="191">
        <v>0</v>
      </c>
      <c r="J14" s="247">
        <f t="shared" si="0"/>
        <v>0</v>
      </c>
      <c r="K14" s="251">
        <f t="shared" si="1"/>
        <v>0</v>
      </c>
      <c r="L14" s="972"/>
      <c r="M14" s="32"/>
      <c r="N14" s="60"/>
      <c r="O14" s="60"/>
      <c r="P14" s="23"/>
      <c r="Q14" s="23"/>
      <c r="R14" s="23"/>
      <c r="S14" s="32"/>
      <c r="T14" s="371"/>
      <c r="U14" s="371"/>
      <c r="V14" s="371"/>
      <c r="W14" s="371"/>
      <c r="X14" s="32"/>
    </row>
    <row r="15" spans="2:248" x14ac:dyDescent="0.2">
      <c r="B15" s="956"/>
      <c r="C15" s="236" t="s">
        <v>133</v>
      </c>
      <c r="D15" s="236" t="s">
        <v>133</v>
      </c>
      <c r="E15" s="236" t="s">
        <v>148</v>
      </c>
      <c r="F15" s="242" t="s">
        <v>134</v>
      </c>
      <c r="G15" s="246">
        <v>0</v>
      </c>
      <c r="H15" s="191">
        <v>0</v>
      </c>
      <c r="I15" s="191">
        <v>0</v>
      </c>
      <c r="J15" s="247">
        <f t="shared" si="0"/>
        <v>0</v>
      </c>
      <c r="K15" s="251">
        <f t="shared" si="1"/>
        <v>0</v>
      </c>
      <c r="L15" s="972"/>
      <c r="M15" s="32"/>
      <c r="N15" s="60"/>
      <c r="O15" s="60"/>
      <c r="P15" s="23"/>
      <c r="Q15" s="23"/>
      <c r="R15" s="23"/>
      <c r="S15" s="32"/>
      <c r="T15" s="371"/>
      <c r="U15" s="371"/>
      <c r="V15" s="371"/>
      <c r="W15" s="371"/>
      <c r="X15" s="32"/>
    </row>
    <row r="16" spans="2:248" x14ac:dyDescent="0.2">
      <c r="B16" s="956"/>
      <c r="C16" s="236"/>
      <c r="D16" s="236"/>
      <c r="E16" s="236"/>
      <c r="F16" s="242"/>
      <c r="G16" s="246">
        <v>0</v>
      </c>
      <c r="H16" s="191">
        <v>0</v>
      </c>
      <c r="I16" s="191">
        <v>0</v>
      </c>
      <c r="J16" s="247">
        <f t="shared" si="0"/>
        <v>0</v>
      </c>
      <c r="K16" s="251">
        <f t="shared" si="1"/>
        <v>0</v>
      </c>
      <c r="L16" s="972"/>
      <c r="M16" s="32"/>
      <c r="N16" s="60"/>
      <c r="O16" s="60"/>
      <c r="P16" s="23"/>
      <c r="Q16" s="23"/>
      <c r="R16" s="23"/>
      <c r="S16" s="32"/>
      <c r="T16" s="371"/>
      <c r="U16" s="371"/>
      <c r="V16" s="371"/>
      <c r="W16" s="371"/>
      <c r="X16" s="32"/>
    </row>
    <row r="17" spans="2:259" x14ac:dyDescent="0.2">
      <c r="B17" s="956"/>
      <c r="C17" s="236"/>
      <c r="D17" s="236"/>
      <c r="E17" s="236"/>
      <c r="F17" s="242"/>
      <c r="G17" s="246">
        <v>0</v>
      </c>
      <c r="H17" s="191">
        <v>0</v>
      </c>
      <c r="I17" s="191">
        <v>0</v>
      </c>
      <c r="J17" s="247">
        <f t="shared" si="0"/>
        <v>0</v>
      </c>
      <c r="K17" s="251">
        <f t="shared" si="1"/>
        <v>0</v>
      </c>
      <c r="L17" s="972"/>
      <c r="M17" s="32"/>
      <c r="N17" s="60"/>
      <c r="O17" s="60"/>
      <c r="P17" s="23"/>
      <c r="Q17" s="23"/>
      <c r="R17" s="23"/>
      <c r="S17" s="32"/>
      <c r="T17" s="371"/>
      <c r="U17" s="371"/>
      <c r="V17" s="371"/>
      <c r="W17" s="371"/>
      <c r="X17" s="32"/>
    </row>
    <row r="18" spans="2:259" ht="13.5" thickBot="1" x14ac:dyDescent="0.25">
      <c r="B18" s="956"/>
      <c r="C18" s="236"/>
      <c r="D18" s="236"/>
      <c r="E18" s="236"/>
      <c r="F18" s="242"/>
      <c r="G18" s="246">
        <v>0</v>
      </c>
      <c r="H18" s="191">
        <v>0</v>
      </c>
      <c r="I18" s="191">
        <v>0</v>
      </c>
      <c r="J18" s="247">
        <f>SUM(G18:I18)</f>
        <v>0</v>
      </c>
      <c r="K18" s="251">
        <f>+J18*(1+$L$7)</f>
        <v>0</v>
      </c>
      <c r="L18" s="972"/>
      <c r="M18" s="32"/>
      <c r="N18" s="60"/>
      <c r="O18" s="60"/>
      <c r="P18" s="23"/>
      <c r="Q18" s="23"/>
      <c r="R18" s="23"/>
      <c r="S18" s="32"/>
      <c r="T18" s="371"/>
      <c r="U18" s="371"/>
      <c r="V18" s="371"/>
      <c r="W18" s="371"/>
      <c r="X18" s="32"/>
    </row>
    <row r="19" spans="2:259" s="2" customFormat="1" ht="12.75" customHeight="1" x14ac:dyDescent="0.2">
      <c r="B19" s="955" t="str">
        <f>'B) Reajuste Tarifas y Ocupación'!A29</f>
        <v>Jardín Infantil Burbujitas de Mar</v>
      </c>
      <c r="C19" s="394" t="s">
        <v>133</v>
      </c>
      <c r="D19" s="394" t="s">
        <v>133</v>
      </c>
      <c r="E19" s="394" t="s">
        <v>144</v>
      </c>
      <c r="F19" s="395" t="s">
        <v>134</v>
      </c>
      <c r="G19" s="244">
        <v>1234567</v>
      </c>
      <c r="H19" s="396">
        <v>0</v>
      </c>
      <c r="I19" s="396">
        <v>0</v>
      </c>
      <c r="J19" s="397">
        <f>SUM(G19:I19)</f>
        <v>1234567</v>
      </c>
      <c r="K19" s="398">
        <f>+J19*(1+$L$7)</f>
        <v>1271604.01</v>
      </c>
      <c r="L19" s="958">
        <f>SUM(K19:K26)</f>
        <v>1271604.01</v>
      </c>
      <c r="M19" s="32"/>
      <c r="N19" s="36"/>
      <c r="O19" s="36"/>
      <c r="P19" s="61"/>
      <c r="Q19" s="61"/>
      <c r="R19" s="61"/>
      <c r="S19" s="34"/>
      <c r="T19" s="33"/>
      <c r="U19" s="33"/>
      <c r="V19" s="33"/>
      <c r="W19" s="33"/>
      <c r="X19" s="3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2.75" customHeight="1" x14ac:dyDescent="0.2">
      <c r="B20" s="956"/>
      <c r="C20" s="399" t="s">
        <v>133</v>
      </c>
      <c r="D20" s="399" t="s">
        <v>133</v>
      </c>
      <c r="E20" s="399" t="s">
        <v>145</v>
      </c>
      <c r="F20" s="400" t="s">
        <v>134</v>
      </c>
      <c r="G20" s="401">
        <v>0</v>
      </c>
      <c r="H20" s="402">
        <v>0</v>
      </c>
      <c r="I20" s="402">
        <v>0</v>
      </c>
      <c r="J20" s="403">
        <f t="shared" ref="J20:J25" si="2">SUM(G20:I20)</f>
        <v>0</v>
      </c>
      <c r="K20" s="404">
        <f t="shared" ref="K20:K25" si="3">+J20*(1+$L$7)</f>
        <v>0</v>
      </c>
      <c r="L20" s="959"/>
      <c r="M20" s="32"/>
      <c r="N20" s="36"/>
      <c r="O20" s="36"/>
      <c r="P20" s="23"/>
      <c r="Q20" s="23"/>
      <c r="R20" s="23"/>
      <c r="S20" s="34"/>
      <c r="T20" s="33"/>
      <c r="U20" s="33"/>
      <c r="V20" s="33"/>
      <c r="W20" s="33"/>
      <c r="X20" s="3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2.75" customHeight="1" x14ac:dyDescent="0.2">
      <c r="B21" s="956"/>
      <c r="C21" s="399" t="s">
        <v>133</v>
      </c>
      <c r="D21" s="399" t="s">
        <v>133</v>
      </c>
      <c r="E21" s="399" t="s">
        <v>146</v>
      </c>
      <c r="F21" s="400" t="s">
        <v>134</v>
      </c>
      <c r="G21" s="401">
        <v>0</v>
      </c>
      <c r="H21" s="402">
        <v>0</v>
      </c>
      <c r="I21" s="402">
        <v>0</v>
      </c>
      <c r="J21" s="403">
        <f t="shared" si="2"/>
        <v>0</v>
      </c>
      <c r="K21" s="404">
        <f t="shared" si="3"/>
        <v>0</v>
      </c>
      <c r="L21" s="959"/>
      <c r="M21" s="32"/>
      <c r="N21" s="36"/>
      <c r="O21" s="36"/>
      <c r="P21" s="23"/>
      <c r="Q21" s="23"/>
      <c r="R21" s="23"/>
      <c r="S21" s="34"/>
      <c r="T21" s="33"/>
      <c r="U21" s="33"/>
      <c r="V21" s="33"/>
      <c r="W21" s="33"/>
      <c r="X21" s="3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2.75" customHeight="1" x14ac:dyDescent="0.2">
      <c r="B22" s="956"/>
      <c r="C22" s="399" t="s">
        <v>133</v>
      </c>
      <c r="D22" s="399" t="s">
        <v>133</v>
      </c>
      <c r="E22" s="399" t="s">
        <v>147</v>
      </c>
      <c r="F22" s="400" t="s">
        <v>134</v>
      </c>
      <c r="G22" s="401">
        <v>0</v>
      </c>
      <c r="H22" s="402">
        <v>0</v>
      </c>
      <c r="I22" s="402">
        <v>0</v>
      </c>
      <c r="J22" s="403">
        <f t="shared" si="2"/>
        <v>0</v>
      </c>
      <c r="K22" s="404">
        <f t="shared" si="3"/>
        <v>0</v>
      </c>
      <c r="L22" s="959"/>
      <c r="M22" s="32"/>
      <c r="N22" s="36"/>
      <c r="O22" s="36"/>
      <c r="P22" s="23"/>
      <c r="Q22" s="23"/>
      <c r="R22" s="23"/>
      <c r="S22" s="34"/>
      <c r="T22" s="33"/>
      <c r="U22" s="33"/>
      <c r="V22" s="33"/>
      <c r="W22" s="33"/>
      <c r="X22" s="3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2.75" customHeight="1" x14ac:dyDescent="0.2">
      <c r="B23" s="956"/>
      <c r="C23" s="399" t="s">
        <v>133</v>
      </c>
      <c r="D23" s="399" t="s">
        <v>133</v>
      </c>
      <c r="E23" s="399" t="s">
        <v>148</v>
      </c>
      <c r="F23" s="400" t="s">
        <v>134</v>
      </c>
      <c r="G23" s="401">
        <v>0</v>
      </c>
      <c r="H23" s="402">
        <v>0</v>
      </c>
      <c r="I23" s="402">
        <v>0</v>
      </c>
      <c r="J23" s="403">
        <f t="shared" si="2"/>
        <v>0</v>
      </c>
      <c r="K23" s="404">
        <f t="shared" si="3"/>
        <v>0</v>
      </c>
      <c r="L23" s="959"/>
      <c r="M23" s="32"/>
      <c r="N23" s="36"/>
      <c r="O23" s="36"/>
      <c r="P23" s="23"/>
      <c r="Q23" s="23"/>
      <c r="R23" s="23"/>
      <c r="S23" s="34"/>
      <c r="T23" s="33"/>
      <c r="U23" s="33"/>
      <c r="V23" s="33"/>
      <c r="W23" s="33"/>
      <c r="X23" s="3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2.75" customHeight="1" x14ac:dyDescent="0.2">
      <c r="B24" s="956"/>
      <c r="C24" s="399"/>
      <c r="D24" s="399"/>
      <c r="E24" s="399"/>
      <c r="F24" s="400"/>
      <c r="G24" s="401">
        <v>0</v>
      </c>
      <c r="H24" s="402">
        <v>0</v>
      </c>
      <c r="I24" s="402">
        <v>0</v>
      </c>
      <c r="J24" s="403">
        <f t="shared" si="2"/>
        <v>0</v>
      </c>
      <c r="K24" s="404">
        <f t="shared" si="3"/>
        <v>0</v>
      </c>
      <c r="L24" s="959"/>
      <c r="M24" s="32"/>
      <c r="N24" s="36"/>
      <c r="O24" s="36"/>
      <c r="P24" s="23"/>
      <c r="Q24" s="23"/>
      <c r="R24" s="23"/>
      <c r="S24" s="34"/>
      <c r="T24" s="33"/>
      <c r="U24" s="33"/>
      <c r="V24" s="33"/>
      <c r="W24" s="33"/>
      <c r="X24" s="3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2.75" customHeight="1" x14ac:dyDescent="0.2">
      <c r="B25" s="956"/>
      <c r="C25" s="399"/>
      <c r="D25" s="399"/>
      <c r="E25" s="399"/>
      <c r="F25" s="400"/>
      <c r="G25" s="401">
        <v>0</v>
      </c>
      <c r="H25" s="402">
        <v>0</v>
      </c>
      <c r="I25" s="402">
        <v>0</v>
      </c>
      <c r="J25" s="403">
        <f t="shared" si="2"/>
        <v>0</v>
      </c>
      <c r="K25" s="404">
        <f t="shared" si="3"/>
        <v>0</v>
      </c>
      <c r="L25" s="959"/>
      <c r="M25" s="32"/>
      <c r="N25" s="36"/>
      <c r="O25" s="36"/>
      <c r="P25" s="23"/>
      <c r="Q25" s="23"/>
      <c r="R25" s="23"/>
      <c r="S25" s="34"/>
      <c r="T25" s="33"/>
      <c r="U25" s="33"/>
      <c r="V25" s="33"/>
      <c r="W25" s="33"/>
      <c r="X25" s="3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2.75" customHeight="1" thickBot="1" x14ac:dyDescent="0.25">
      <c r="B26" s="957"/>
      <c r="C26" s="405"/>
      <c r="D26" s="405"/>
      <c r="E26" s="405"/>
      <c r="F26" s="406"/>
      <c r="G26" s="407">
        <v>0</v>
      </c>
      <c r="H26" s="408">
        <v>0</v>
      </c>
      <c r="I26" s="408">
        <v>0</v>
      </c>
      <c r="J26" s="409">
        <f>SUM(G26:I26)</f>
        <v>0</v>
      </c>
      <c r="K26" s="410">
        <f>+J26*(1+$L$7)</f>
        <v>0</v>
      </c>
      <c r="L26" s="960"/>
      <c r="M26" s="32"/>
      <c r="N26" s="36"/>
      <c r="O26" s="36"/>
      <c r="P26" s="23"/>
      <c r="Q26" s="23"/>
      <c r="R26" s="23"/>
      <c r="S26" s="34"/>
      <c r="T26" s="33"/>
      <c r="U26" s="33"/>
      <c r="V26" s="33"/>
      <c r="W26" s="33"/>
      <c r="X26" s="3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ht="15" customHeight="1" x14ac:dyDescent="0.2">
      <c r="B27" s="963" t="s">
        <v>114</v>
      </c>
      <c r="C27" s="964" t="s">
        <v>73</v>
      </c>
      <c r="D27" s="964" t="s">
        <v>74</v>
      </c>
      <c r="E27" s="966" t="s">
        <v>3</v>
      </c>
      <c r="F27" s="968" t="s">
        <v>81</v>
      </c>
      <c r="G27" s="901" t="s">
        <v>242</v>
      </c>
      <c r="H27" s="902"/>
      <c r="I27" s="902"/>
      <c r="J27" s="902"/>
      <c r="K27" s="925" t="s">
        <v>243</v>
      </c>
      <c r="L27" s="961" t="s">
        <v>115</v>
      </c>
      <c r="O27" s="30"/>
      <c r="P27" s="30"/>
      <c r="Q27" s="30"/>
      <c r="R27" s="30"/>
      <c r="S27" s="30"/>
      <c r="T27" s="30"/>
    </row>
    <row r="28" spans="2:259" ht="39" thickBot="1" x14ac:dyDescent="0.25">
      <c r="B28" s="963"/>
      <c r="C28" s="965"/>
      <c r="D28" s="965"/>
      <c r="E28" s="967"/>
      <c r="F28" s="969"/>
      <c r="G28" s="372" t="s">
        <v>244</v>
      </c>
      <c r="H28" s="373" t="s">
        <v>116</v>
      </c>
      <c r="I28" s="373" t="s">
        <v>117</v>
      </c>
      <c r="J28" s="374" t="s">
        <v>245</v>
      </c>
      <c r="K28" s="926"/>
      <c r="L28" s="962"/>
      <c r="M28" s="32"/>
      <c r="N28" s="60"/>
      <c r="O28" s="60"/>
      <c r="P28" s="23"/>
      <c r="Q28" s="23"/>
      <c r="R28" s="23"/>
      <c r="S28" s="32"/>
      <c r="T28" s="970"/>
      <c r="U28" s="970"/>
      <c r="V28" s="970"/>
      <c r="W28" s="970"/>
      <c r="X28" s="32"/>
    </row>
    <row r="29" spans="2:259" x14ac:dyDescent="0.2">
      <c r="B29" s="977" t="str">
        <f>+'A) Resumen Ingresos y Egresos'!A11</f>
        <v>Sala Cuna Burbujitas de Mar Diurna</v>
      </c>
      <c r="C29" s="237" t="s">
        <v>133</v>
      </c>
      <c r="D29" s="237" t="s">
        <v>133</v>
      </c>
      <c r="E29" s="237" t="s">
        <v>144</v>
      </c>
      <c r="F29" s="241" t="s">
        <v>149</v>
      </c>
      <c r="G29" s="244">
        <v>1500000</v>
      </c>
      <c r="H29" s="238">
        <v>0</v>
      </c>
      <c r="I29" s="238">
        <v>0</v>
      </c>
      <c r="J29" s="245">
        <f t="shared" ref="J29:J43" si="4">SUM(G29:I29)</f>
        <v>1500000</v>
      </c>
      <c r="K29" s="250">
        <f t="shared" ref="K29:K43" si="5">+J29*(1+$L$7)</f>
        <v>1545000</v>
      </c>
      <c r="L29" s="971">
        <f>SUM(K29:K43)</f>
        <v>1545000</v>
      </c>
      <c r="M29" s="32"/>
      <c r="N29" s="36"/>
      <c r="O29" s="36"/>
      <c r="P29" s="23"/>
      <c r="Q29" s="23"/>
      <c r="R29" s="23"/>
      <c r="S29" s="37"/>
      <c r="T29" s="37"/>
      <c r="U29" s="38"/>
      <c r="V29" s="38"/>
      <c r="W29" s="39"/>
      <c r="X29" s="39"/>
    </row>
    <row r="30" spans="2:259" x14ac:dyDescent="0.2">
      <c r="B30" s="978"/>
      <c r="C30" s="236" t="s">
        <v>133</v>
      </c>
      <c r="D30" s="236" t="s">
        <v>133</v>
      </c>
      <c r="E30" s="236" t="s">
        <v>145</v>
      </c>
      <c r="F30" s="242" t="s">
        <v>149</v>
      </c>
      <c r="G30" s="246">
        <v>0</v>
      </c>
      <c r="H30" s="191">
        <v>0</v>
      </c>
      <c r="I30" s="191">
        <v>0</v>
      </c>
      <c r="J30" s="247">
        <f t="shared" si="4"/>
        <v>0</v>
      </c>
      <c r="K30" s="251">
        <f t="shared" si="5"/>
        <v>0</v>
      </c>
      <c r="L30" s="972"/>
      <c r="M30" s="32"/>
      <c r="N30" s="36"/>
      <c r="O30" s="36"/>
      <c r="P30" s="36"/>
      <c r="Q30" s="36"/>
      <c r="R30" s="36"/>
      <c r="S30" s="37"/>
      <c r="T30" s="37"/>
      <c r="U30" s="38"/>
      <c r="V30" s="38"/>
      <c r="W30" s="39"/>
      <c r="X30" s="39"/>
    </row>
    <row r="31" spans="2:259" x14ac:dyDescent="0.2">
      <c r="B31" s="978"/>
      <c r="C31" s="236" t="s">
        <v>133</v>
      </c>
      <c r="D31" s="236" t="s">
        <v>133</v>
      </c>
      <c r="E31" s="236" t="s">
        <v>146</v>
      </c>
      <c r="F31" s="242" t="s">
        <v>149</v>
      </c>
      <c r="G31" s="246">
        <v>0</v>
      </c>
      <c r="H31" s="191">
        <v>0</v>
      </c>
      <c r="I31" s="191">
        <v>0</v>
      </c>
      <c r="J31" s="247">
        <f t="shared" si="4"/>
        <v>0</v>
      </c>
      <c r="K31" s="251">
        <f>+J31*(1+$L$7)</f>
        <v>0</v>
      </c>
      <c r="L31" s="972"/>
      <c r="M31" s="32"/>
      <c r="N31" s="36"/>
      <c r="O31" s="36"/>
      <c r="P31" s="61"/>
      <c r="Q31" s="61"/>
      <c r="R31" s="61"/>
      <c r="T31" s="123"/>
      <c r="U31" s="123"/>
      <c r="V31" s="123"/>
      <c r="W31" s="123"/>
    </row>
    <row r="32" spans="2:259" x14ac:dyDescent="0.2">
      <c r="B32" s="978"/>
      <c r="C32" s="236" t="s">
        <v>133</v>
      </c>
      <c r="D32" s="236" t="s">
        <v>133</v>
      </c>
      <c r="E32" s="236" t="s">
        <v>147</v>
      </c>
      <c r="F32" s="242" t="s">
        <v>149</v>
      </c>
      <c r="G32" s="246">
        <v>0</v>
      </c>
      <c r="H32" s="191">
        <v>0</v>
      </c>
      <c r="I32" s="191">
        <v>0</v>
      </c>
      <c r="J32" s="247">
        <f t="shared" si="4"/>
        <v>0</v>
      </c>
      <c r="K32" s="251">
        <f t="shared" si="5"/>
        <v>0</v>
      </c>
      <c r="L32" s="972"/>
      <c r="M32" s="32"/>
      <c r="N32" s="36"/>
      <c r="O32" s="36"/>
      <c r="P32" s="23"/>
      <c r="Q32" s="23"/>
      <c r="R32" s="23"/>
      <c r="S32" s="37"/>
      <c r="T32" s="37"/>
      <c r="U32" s="38"/>
      <c r="V32" s="38"/>
      <c r="W32" s="39"/>
      <c r="X32" s="39"/>
    </row>
    <row r="33" spans="2:24" x14ac:dyDescent="0.2">
      <c r="B33" s="978"/>
      <c r="C33" s="236" t="s">
        <v>133</v>
      </c>
      <c r="D33" s="236" t="s">
        <v>133</v>
      </c>
      <c r="E33" s="236" t="s">
        <v>148</v>
      </c>
      <c r="F33" s="242" t="s">
        <v>149</v>
      </c>
      <c r="G33" s="246">
        <v>0</v>
      </c>
      <c r="H33" s="191">
        <v>0</v>
      </c>
      <c r="I33" s="191">
        <v>0</v>
      </c>
      <c r="J33" s="247">
        <f t="shared" si="4"/>
        <v>0</v>
      </c>
      <c r="K33" s="251">
        <f t="shared" si="5"/>
        <v>0</v>
      </c>
      <c r="L33" s="972"/>
      <c r="M33" s="32"/>
      <c r="N33" s="36"/>
      <c r="O33" s="36"/>
      <c r="P33" s="23"/>
      <c r="Q33" s="23"/>
      <c r="R33" s="23"/>
      <c r="S33" s="37"/>
      <c r="T33" s="37"/>
      <c r="U33" s="38"/>
      <c r="V33" s="38"/>
      <c r="W33" s="39"/>
      <c r="X33" s="39"/>
    </row>
    <row r="34" spans="2:24" x14ac:dyDescent="0.2">
      <c r="B34" s="978"/>
      <c r="C34" s="236"/>
      <c r="D34" s="236"/>
      <c r="E34" s="236"/>
      <c r="F34" s="242"/>
      <c r="G34" s="246">
        <v>0</v>
      </c>
      <c r="H34" s="191">
        <v>0</v>
      </c>
      <c r="I34" s="191">
        <v>0</v>
      </c>
      <c r="J34" s="247">
        <f t="shared" si="4"/>
        <v>0</v>
      </c>
      <c r="K34" s="251">
        <f t="shared" si="5"/>
        <v>0</v>
      </c>
      <c r="L34" s="972"/>
      <c r="M34" s="32"/>
      <c r="N34" s="36"/>
      <c r="O34" s="36"/>
      <c r="P34" s="23"/>
      <c r="Q34" s="23"/>
      <c r="R34" s="23"/>
      <c r="S34" s="37"/>
      <c r="T34" s="37"/>
      <c r="U34" s="38"/>
      <c r="V34" s="38"/>
      <c r="W34" s="39"/>
      <c r="X34" s="39"/>
    </row>
    <row r="35" spans="2:24" x14ac:dyDescent="0.2">
      <c r="B35" s="978"/>
      <c r="C35" s="236"/>
      <c r="D35" s="236"/>
      <c r="E35" s="236"/>
      <c r="F35" s="242"/>
      <c r="G35" s="246">
        <v>0</v>
      </c>
      <c r="H35" s="191">
        <v>0</v>
      </c>
      <c r="I35" s="191">
        <v>0</v>
      </c>
      <c r="J35" s="247">
        <f t="shared" si="4"/>
        <v>0</v>
      </c>
      <c r="K35" s="251">
        <f t="shared" si="5"/>
        <v>0</v>
      </c>
      <c r="L35" s="972"/>
      <c r="M35" s="32"/>
      <c r="N35" s="36"/>
      <c r="O35" s="36"/>
      <c r="P35" s="23"/>
      <c r="Q35" s="23"/>
      <c r="R35" s="23"/>
      <c r="S35" s="37"/>
      <c r="T35" s="37"/>
      <c r="U35" s="38"/>
      <c r="V35" s="38"/>
      <c r="W35" s="39"/>
      <c r="X35" s="39"/>
    </row>
    <row r="36" spans="2:24" x14ac:dyDescent="0.2">
      <c r="B36" s="978"/>
      <c r="C36" s="236"/>
      <c r="D36" s="236"/>
      <c r="E36" s="236"/>
      <c r="F36" s="242"/>
      <c r="G36" s="246">
        <v>0</v>
      </c>
      <c r="H36" s="191">
        <v>0</v>
      </c>
      <c r="I36" s="191">
        <v>0</v>
      </c>
      <c r="J36" s="247">
        <f t="shared" si="4"/>
        <v>0</v>
      </c>
      <c r="K36" s="251">
        <f t="shared" si="5"/>
        <v>0</v>
      </c>
      <c r="L36" s="972"/>
      <c r="M36" s="32"/>
      <c r="N36" s="36"/>
      <c r="O36" s="36"/>
      <c r="P36" s="23"/>
      <c r="Q36" s="23"/>
      <c r="R36" s="23"/>
      <c r="S36" s="37"/>
      <c r="T36" s="37"/>
      <c r="U36" s="38"/>
      <c r="V36" s="38"/>
      <c r="W36" s="39"/>
      <c r="X36" s="39"/>
    </row>
    <row r="37" spans="2:24" x14ac:dyDescent="0.2">
      <c r="B37" s="978"/>
      <c r="C37" s="236"/>
      <c r="D37" s="236"/>
      <c r="E37" s="236"/>
      <c r="F37" s="242"/>
      <c r="G37" s="246">
        <v>0</v>
      </c>
      <c r="H37" s="191">
        <v>0</v>
      </c>
      <c r="I37" s="191">
        <v>0</v>
      </c>
      <c r="J37" s="247">
        <f t="shared" si="4"/>
        <v>0</v>
      </c>
      <c r="K37" s="251">
        <f t="shared" si="5"/>
        <v>0</v>
      </c>
      <c r="L37" s="972"/>
      <c r="M37" s="32"/>
      <c r="N37" s="36"/>
      <c r="O37" s="36"/>
      <c r="P37" s="23"/>
      <c r="Q37" s="23"/>
      <c r="R37" s="23"/>
      <c r="S37" s="37"/>
      <c r="T37" s="37"/>
      <c r="U37" s="38"/>
      <c r="V37" s="38"/>
      <c r="W37" s="39"/>
      <c r="X37" s="39"/>
    </row>
    <row r="38" spans="2:24" x14ac:dyDescent="0.2">
      <c r="B38" s="978"/>
      <c r="C38" s="236"/>
      <c r="D38" s="236"/>
      <c r="E38" s="236"/>
      <c r="F38" s="242"/>
      <c r="G38" s="246">
        <v>0</v>
      </c>
      <c r="H38" s="191">
        <v>0</v>
      </c>
      <c r="I38" s="191">
        <v>0</v>
      </c>
      <c r="J38" s="247">
        <f t="shared" si="4"/>
        <v>0</v>
      </c>
      <c r="K38" s="251">
        <f t="shared" si="5"/>
        <v>0</v>
      </c>
      <c r="L38" s="972"/>
      <c r="M38" s="32"/>
      <c r="N38" s="36"/>
      <c r="O38" s="36"/>
      <c r="P38" s="23"/>
      <c r="Q38" s="23"/>
      <c r="R38" s="23"/>
      <c r="S38" s="37"/>
      <c r="T38" s="37"/>
      <c r="U38" s="38"/>
      <c r="V38" s="38"/>
      <c r="W38" s="39"/>
      <c r="X38" s="39"/>
    </row>
    <row r="39" spans="2:24" x14ac:dyDescent="0.2">
      <c r="B39" s="978"/>
      <c r="C39" s="236"/>
      <c r="D39" s="236"/>
      <c r="E39" s="236"/>
      <c r="F39" s="242"/>
      <c r="G39" s="246">
        <v>0</v>
      </c>
      <c r="H39" s="191">
        <v>0</v>
      </c>
      <c r="I39" s="191">
        <v>0</v>
      </c>
      <c r="J39" s="247">
        <f t="shared" si="4"/>
        <v>0</v>
      </c>
      <c r="K39" s="251">
        <f t="shared" si="5"/>
        <v>0</v>
      </c>
      <c r="L39" s="972"/>
      <c r="M39" s="32"/>
      <c r="N39" s="36"/>
      <c r="O39" s="36"/>
      <c r="P39" s="23"/>
      <c r="Q39" s="23"/>
      <c r="R39" s="23"/>
      <c r="S39" s="37"/>
      <c r="T39" s="37"/>
      <c r="U39" s="38"/>
      <c r="V39" s="38"/>
      <c r="W39" s="39"/>
      <c r="X39" s="39"/>
    </row>
    <row r="40" spans="2:24" x14ac:dyDescent="0.2">
      <c r="B40" s="978"/>
      <c r="C40" s="236"/>
      <c r="D40" s="236"/>
      <c r="E40" s="236"/>
      <c r="F40" s="242"/>
      <c r="G40" s="246">
        <v>0</v>
      </c>
      <c r="H40" s="191">
        <v>0</v>
      </c>
      <c r="I40" s="191">
        <v>0</v>
      </c>
      <c r="J40" s="247">
        <f t="shared" si="4"/>
        <v>0</v>
      </c>
      <c r="K40" s="251">
        <f t="shared" si="5"/>
        <v>0</v>
      </c>
      <c r="L40" s="972"/>
      <c r="M40" s="32"/>
      <c r="N40" s="36"/>
      <c r="O40" s="36"/>
      <c r="P40" s="23"/>
      <c r="Q40" s="23"/>
      <c r="R40" s="23"/>
      <c r="S40" s="37"/>
      <c r="T40" s="37"/>
      <c r="U40" s="38"/>
      <c r="V40" s="38"/>
      <c r="W40" s="39"/>
      <c r="X40" s="39"/>
    </row>
    <row r="41" spans="2:24" x14ac:dyDescent="0.2">
      <c r="B41" s="978"/>
      <c r="C41" s="236"/>
      <c r="D41" s="236"/>
      <c r="E41" s="236"/>
      <c r="F41" s="242"/>
      <c r="G41" s="246">
        <v>0</v>
      </c>
      <c r="H41" s="191">
        <v>0</v>
      </c>
      <c r="I41" s="191">
        <v>0</v>
      </c>
      <c r="J41" s="247">
        <f t="shared" si="4"/>
        <v>0</v>
      </c>
      <c r="K41" s="251">
        <f t="shared" si="5"/>
        <v>0</v>
      </c>
      <c r="L41" s="972"/>
      <c r="M41" s="32"/>
      <c r="N41" s="36"/>
      <c r="O41" s="36"/>
      <c r="P41" s="23"/>
      <c r="Q41" s="23"/>
      <c r="R41" s="23"/>
      <c r="S41" s="37"/>
      <c r="T41" s="37"/>
      <c r="U41" s="38"/>
      <c r="V41" s="38"/>
      <c r="W41" s="39"/>
      <c r="X41" s="39"/>
    </row>
    <row r="42" spans="2:24" x14ac:dyDescent="0.2">
      <c r="B42" s="978"/>
      <c r="C42" s="236"/>
      <c r="D42" s="236"/>
      <c r="E42" s="236"/>
      <c r="F42" s="242"/>
      <c r="G42" s="246">
        <v>0</v>
      </c>
      <c r="H42" s="191">
        <v>0</v>
      </c>
      <c r="I42" s="191">
        <v>0</v>
      </c>
      <c r="J42" s="247">
        <f t="shared" si="4"/>
        <v>0</v>
      </c>
      <c r="K42" s="251">
        <f t="shared" si="5"/>
        <v>0</v>
      </c>
      <c r="L42" s="972"/>
      <c r="M42" s="32"/>
      <c r="N42" s="36"/>
      <c r="O42" s="36"/>
      <c r="P42" s="23"/>
      <c r="Q42" s="23"/>
      <c r="R42" s="23"/>
      <c r="S42" s="37"/>
      <c r="T42" s="37"/>
      <c r="U42" s="38"/>
      <c r="V42" s="38"/>
      <c r="W42" s="39"/>
      <c r="X42" s="39"/>
    </row>
    <row r="43" spans="2:24" ht="13.5" thickBot="1" x14ac:dyDescent="0.25">
      <c r="B43" s="979"/>
      <c r="C43" s="239"/>
      <c r="D43" s="239"/>
      <c r="E43" s="239"/>
      <c r="F43" s="243"/>
      <c r="G43" s="248">
        <v>0</v>
      </c>
      <c r="H43" s="240">
        <v>0</v>
      </c>
      <c r="I43" s="240">
        <v>0</v>
      </c>
      <c r="J43" s="249">
        <f t="shared" si="4"/>
        <v>0</v>
      </c>
      <c r="K43" s="252">
        <f t="shared" si="5"/>
        <v>0</v>
      </c>
      <c r="L43" s="960"/>
      <c r="M43" s="32"/>
      <c r="N43" s="36"/>
      <c r="O43" s="36"/>
      <c r="P43" s="23"/>
      <c r="Q43" s="23"/>
      <c r="R43" s="23"/>
      <c r="S43" s="37"/>
      <c r="T43" s="37"/>
      <c r="U43" s="38"/>
      <c r="V43" s="38"/>
      <c r="W43" s="39"/>
      <c r="X43" s="39"/>
    </row>
    <row r="44" spans="2:24" x14ac:dyDescent="0.2">
      <c r="B44" s="977" t="str">
        <f>+'A) Resumen Ingresos y Egresos'!A12</f>
        <v>Sala Cuna Burbujitas de Mar Nocturna</v>
      </c>
      <c r="C44" s="237"/>
      <c r="D44" s="237"/>
      <c r="E44" s="237"/>
      <c r="F44" s="241"/>
      <c r="G44" s="244">
        <v>0</v>
      </c>
      <c r="H44" s="238">
        <v>0</v>
      </c>
      <c r="I44" s="238">
        <v>0</v>
      </c>
      <c r="J44" s="245">
        <f t="shared" ref="J44:J58" si="6">SUM(G44:I44)</f>
        <v>0</v>
      </c>
      <c r="K44" s="250">
        <f t="shared" ref="K44:K58" si="7">+J44*(1+$L$7)</f>
        <v>0</v>
      </c>
      <c r="L44" s="971">
        <f>SUM(K44:K58)</f>
        <v>0</v>
      </c>
      <c r="M44" s="32"/>
      <c r="N44" s="36"/>
      <c r="O44" s="36"/>
      <c r="P44" s="23"/>
      <c r="Q44" s="23"/>
      <c r="R44" s="23"/>
      <c r="S44" s="37"/>
      <c r="T44" s="37"/>
      <c r="U44" s="38"/>
      <c r="V44" s="38"/>
      <c r="W44" s="39"/>
      <c r="X44" s="39"/>
    </row>
    <row r="45" spans="2:24" ht="12.75" customHeight="1" x14ac:dyDescent="0.2">
      <c r="B45" s="978"/>
      <c r="C45" s="236"/>
      <c r="D45" s="236"/>
      <c r="E45" s="236"/>
      <c r="F45" s="242"/>
      <c r="G45" s="246">
        <v>0</v>
      </c>
      <c r="H45" s="191">
        <v>0</v>
      </c>
      <c r="I45" s="191">
        <v>0</v>
      </c>
      <c r="J45" s="247">
        <f t="shared" si="6"/>
        <v>0</v>
      </c>
      <c r="K45" s="251">
        <f t="shared" si="7"/>
        <v>0</v>
      </c>
      <c r="L45" s="972"/>
      <c r="M45" s="32"/>
      <c r="N45" s="36"/>
      <c r="O45" s="36"/>
      <c r="P45" s="36"/>
      <c r="Q45" s="36"/>
      <c r="R45" s="36"/>
      <c r="S45" s="37"/>
      <c r="T45" s="37"/>
      <c r="U45" s="38"/>
      <c r="V45" s="38"/>
      <c r="W45" s="39"/>
      <c r="X45" s="39"/>
    </row>
    <row r="46" spans="2:24" ht="12.75" customHeight="1" x14ac:dyDescent="0.2">
      <c r="B46" s="978"/>
      <c r="C46" s="236"/>
      <c r="D46" s="236"/>
      <c r="E46" s="236"/>
      <c r="F46" s="242"/>
      <c r="G46" s="246">
        <v>0</v>
      </c>
      <c r="H46" s="191">
        <v>0</v>
      </c>
      <c r="I46" s="191">
        <v>0</v>
      </c>
      <c r="J46" s="247">
        <f t="shared" si="6"/>
        <v>0</v>
      </c>
      <c r="K46" s="251">
        <f t="shared" si="7"/>
        <v>0</v>
      </c>
      <c r="L46" s="972"/>
      <c r="M46" s="32"/>
      <c r="N46" s="36"/>
      <c r="O46" s="36"/>
      <c r="P46" s="61"/>
      <c r="Q46" s="61"/>
      <c r="R46" s="61"/>
      <c r="T46" s="123"/>
      <c r="U46" s="123"/>
      <c r="V46" s="123"/>
      <c r="W46" s="123"/>
    </row>
    <row r="47" spans="2:24" ht="12.75" customHeight="1" x14ac:dyDescent="0.2">
      <c r="B47" s="978"/>
      <c r="C47" s="236"/>
      <c r="D47" s="236"/>
      <c r="E47" s="236"/>
      <c r="F47" s="242"/>
      <c r="G47" s="246">
        <v>0</v>
      </c>
      <c r="H47" s="191">
        <v>0</v>
      </c>
      <c r="I47" s="191">
        <v>0</v>
      </c>
      <c r="J47" s="247">
        <f t="shared" si="6"/>
        <v>0</v>
      </c>
      <c r="K47" s="251">
        <f t="shared" si="7"/>
        <v>0</v>
      </c>
      <c r="L47" s="972"/>
      <c r="M47" s="32"/>
      <c r="N47" s="36"/>
      <c r="O47" s="36"/>
      <c r="P47" s="23"/>
      <c r="Q47" s="23"/>
      <c r="R47" s="23"/>
      <c r="S47" s="37"/>
      <c r="T47" s="37"/>
      <c r="U47" s="38"/>
      <c r="V47" s="38"/>
      <c r="W47" s="39"/>
      <c r="X47" s="39"/>
    </row>
    <row r="48" spans="2:24" ht="12.75" customHeight="1" x14ac:dyDescent="0.2">
      <c r="B48" s="978"/>
      <c r="C48" s="236"/>
      <c r="D48" s="236"/>
      <c r="E48" s="236"/>
      <c r="F48" s="242"/>
      <c r="G48" s="246">
        <v>0</v>
      </c>
      <c r="H48" s="191">
        <v>0</v>
      </c>
      <c r="I48" s="191">
        <v>0</v>
      </c>
      <c r="J48" s="247">
        <f t="shared" si="6"/>
        <v>0</v>
      </c>
      <c r="K48" s="251">
        <f t="shared" si="7"/>
        <v>0</v>
      </c>
      <c r="L48" s="972"/>
      <c r="M48" s="32"/>
      <c r="N48" s="36"/>
      <c r="O48" s="36"/>
      <c r="P48" s="23"/>
      <c r="Q48" s="23"/>
      <c r="R48" s="23"/>
      <c r="S48" s="37"/>
      <c r="T48" s="37"/>
      <c r="U48" s="38"/>
      <c r="V48" s="38"/>
      <c r="W48" s="39"/>
      <c r="X48" s="39"/>
    </row>
    <row r="49" spans="2:24" ht="12.75" customHeight="1" x14ac:dyDescent="0.2">
      <c r="B49" s="978"/>
      <c r="C49" s="236"/>
      <c r="D49" s="236"/>
      <c r="E49" s="236"/>
      <c r="F49" s="242"/>
      <c r="G49" s="246">
        <v>0</v>
      </c>
      <c r="H49" s="191">
        <v>0</v>
      </c>
      <c r="I49" s="191">
        <v>0</v>
      </c>
      <c r="J49" s="247">
        <f t="shared" si="6"/>
        <v>0</v>
      </c>
      <c r="K49" s="251">
        <f t="shared" si="7"/>
        <v>0</v>
      </c>
      <c r="L49" s="972"/>
      <c r="M49" s="32"/>
      <c r="N49" s="36"/>
      <c r="O49" s="36"/>
      <c r="P49" s="23"/>
      <c r="Q49" s="23"/>
      <c r="R49" s="23"/>
      <c r="S49" s="37"/>
      <c r="T49" s="37"/>
      <c r="U49" s="38"/>
      <c r="V49" s="38"/>
      <c r="W49" s="39"/>
      <c r="X49" s="39"/>
    </row>
    <row r="50" spans="2:24" ht="12.75" customHeight="1" x14ac:dyDescent="0.2">
      <c r="B50" s="978"/>
      <c r="C50" s="236"/>
      <c r="D50" s="236"/>
      <c r="E50" s="236"/>
      <c r="F50" s="242"/>
      <c r="G50" s="246">
        <v>0</v>
      </c>
      <c r="H50" s="191">
        <v>0</v>
      </c>
      <c r="I50" s="191">
        <v>0</v>
      </c>
      <c r="J50" s="247">
        <f t="shared" si="6"/>
        <v>0</v>
      </c>
      <c r="K50" s="251">
        <f t="shared" si="7"/>
        <v>0</v>
      </c>
      <c r="L50" s="972"/>
      <c r="M50" s="32"/>
      <c r="N50" s="36"/>
      <c r="O50" s="36"/>
      <c r="P50" s="23"/>
      <c r="Q50" s="23"/>
      <c r="R50" s="23"/>
      <c r="S50" s="37"/>
      <c r="T50" s="37"/>
      <c r="U50" s="38"/>
      <c r="V50" s="38"/>
      <c r="W50" s="39"/>
      <c r="X50" s="39"/>
    </row>
    <row r="51" spans="2:24" ht="12.75" customHeight="1" x14ac:dyDescent="0.2">
      <c r="B51" s="978"/>
      <c r="C51" s="236"/>
      <c r="D51" s="236"/>
      <c r="E51" s="236"/>
      <c r="F51" s="242"/>
      <c r="G51" s="246">
        <v>0</v>
      </c>
      <c r="H51" s="191">
        <v>0</v>
      </c>
      <c r="I51" s="191">
        <v>0</v>
      </c>
      <c r="J51" s="247">
        <f t="shared" si="6"/>
        <v>0</v>
      </c>
      <c r="K51" s="251">
        <f t="shared" si="7"/>
        <v>0</v>
      </c>
      <c r="L51" s="972"/>
      <c r="M51" s="32"/>
      <c r="N51" s="36"/>
      <c r="O51" s="36"/>
      <c r="P51" s="23"/>
      <c r="Q51" s="23"/>
      <c r="R51" s="23"/>
      <c r="S51" s="37"/>
      <c r="T51" s="37"/>
      <c r="U51" s="38"/>
      <c r="V51" s="38"/>
      <c r="W51" s="39"/>
      <c r="X51" s="39"/>
    </row>
    <row r="52" spans="2:24" x14ac:dyDescent="0.2">
      <c r="B52" s="978"/>
      <c r="C52" s="236"/>
      <c r="D52" s="236"/>
      <c r="E52" s="236"/>
      <c r="F52" s="242"/>
      <c r="G52" s="246">
        <v>0</v>
      </c>
      <c r="H52" s="191">
        <v>0</v>
      </c>
      <c r="I52" s="191">
        <v>0</v>
      </c>
      <c r="J52" s="247">
        <f t="shared" si="6"/>
        <v>0</v>
      </c>
      <c r="K52" s="251">
        <f t="shared" si="7"/>
        <v>0</v>
      </c>
      <c r="L52" s="972"/>
      <c r="M52" s="32"/>
      <c r="N52" s="36"/>
      <c r="O52" s="36"/>
      <c r="P52" s="23"/>
      <c r="Q52" s="23"/>
      <c r="R52" s="23"/>
      <c r="S52" s="37"/>
      <c r="T52" s="37"/>
      <c r="U52" s="38"/>
      <c r="V52" s="38"/>
      <c r="W52" s="39"/>
      <c r="X52" s="39"/>
    </row>
    <row r="53" spans="2:24" ht="12.75" customHeight="1" x14ac:dyDescent="0.2">
      <c r="B53" s="978"/>
      <c r="C53" s="236"/>
      <c r="D53" s="236"/>
      <c r="E53" s="236"/>
      <c r="F53" s="242"/>
      <c r="G53" s="246">
        <v>0</v>
      </c>
      <c r="H53" s="191">
        <v>0</v>
      </c>
      <c r="I53" s="191">
        <v>0</v>
      </c>
      <c r="J53" s="247">
        <f t="shared" si="6"/>
        <v>0</v>
      </c>
      <c r="K53" s="251">
        <f t="shared" si="7"/>
        <v>0</v>
      </c>
      <c r="L53" s="972"/>
      <c r="M53" s="32"/>
      <c r="N53" s="36"/>
      <c r="O53" s="36"/>
      <c r="P53" s="23"/>
      <c r="Q53" s="23"/>
      <c r="R53" s="23"/>
      <c r="S53" s="37"/>
      <c r="T53" s="37"/>
      <c r="U53" s="38"/>
      <c r="V53" s="38"/>
      <c r="W53" s="39"/>
      <c r="X53" s="39"/>
    </row>
    <row r="54" spans="2:24" ht="12.75" customHeight="1" x14ac:dyDescent="0.2">
      <c r="B54" s="978"/>
      <c r="C54" s="236"/>
      <c r="D54" s="236"/>
      <c r="E54" s="236"/>
      <c r="F54" s="242"/>
      <c r="G54" s="246">
        <v>0</v>
      </c>
      <c r="H54" s="191">
        <v>0</v>
      </c>
      <c r="I54" s="191">
        <v>0</v>
      </c>
      <c r="J54" s="247">
        <f t="shared" si="6"/>
        <v>0</v>
      </c>
      <c r="K54" s="251">
        <f t="shared" si="7"/>
        <v>0</v>
      </c>
      <c r="L54" s="972"/>
      <c r="M54" s="32"/>
      <c r="N54" s="36"/>
      <c r="O54" s="36"/>
      <c r="P54" s="23"/>
      <c r="Q54" s="23"/>
      <c r="R54" s="23"/>
      <c r="S54" s="37"/>
      <c r="T54" s="37"/>
      <c r="U54" s="38"/>
      <c r="V54" s="38"/>
      <c r="W54" s="39"/>
      <c r="X54" s="39"/>
    </row>
    <row r="55" spans="2:24" ht="13.5" customHeight="1" x14ac:dyDescent="0.2">
      <c r="B55" s="978"/>
      <c r="C55" s="236"/>
      <c r="D55" s="236"/>
      <c r="E55" s="236"/>
      <c r="F55" s="242"/>
      <c r="G55" s="246">
        <v>0</v>
      </c>
      <c r="H55" s="191">
        <v>0</v>
      </c>
      <c r="I55" s="191">
        <v>0</v>
      </c>
      <c r="J55" s="247">
        <f t="shared" si="6"/>
        <v>0</v>
      </c>
      <c r="K55" s="251">
        <f t="shared" si="7"/>
        <v>0</v>
      </c>
      <c r="L55" s="972"/>
      <c r="M55" s="32"/>
      <c r="N55" s="36"/>
      <c r="O55" s="36"/>
      <c r="P55" s="23"/>
      <c r="Q55" s="23"/>
      <c r="R55" s="23"/>
      <c r="S55" s="37"/>
      <c r="T55" s="37"/>
      <c r="U55" s="38"/>
      <c r="V55" s="38"/>
      <c r="W55" s="39"/>
      <c r="X55" s="39"/>
    </row>
    <row r="56" spans="2:24" ht="12.75" customHeight="1" x14ac:dyDescent="0.2">
      <c r="B56" s="978"/>
      <c r="C56" s="236"/>
      <c r="D56" s="236"/>
      <c r="E56" s="236"/>
      <c r="F56" s="242"/>
      <c r="G56" s="246">
        <v>0</v>
      </c>
      <c r="H56" s="191">
        <v>0</v>
      </c>
      <c r="I56" s="191">
        <v>0</v>
      </c>
      <c r="J56" s="247">
        <f t="shared" si="6"/>
        <v>0</v>
      </c>
      <c r="K56" s="251">
        <f t="shared" si="7"/>
        <v>0</v>
      </c>
      <c r="L56" s="972"/>
      <c r="M56" s="32"/>
      <c r="N56" s="36"/>
      <c r="O56" s="36"/>
      <c r="P56" s="23"/>
      <c r="Q56" s="23"/>
      <c r="R56" s="23"/>
      <c r="S56" s="37"/>
      <c r="T56" s="37"/>
      <c r="U56" s="38"/>
      <c r="V56" s="38"/>
      <c r="W56" s="39"/>
      <c r="X56" s="39"/>
    </row>
    <row r="57" spans="2:24" ht="13.5" customHeight="1" x14ac:dyDescent="0.2">
      <c r="B57" s="978"/>
      <c r="C57" s="236"/>
      <c r="D57" s="236"/>
      <c r="E57" s="236"/>
      <c r="F57" s="242"/>
      <c r="G57" s="246">
        <v>0</v>
      </c>
      <c r="H57" s="191">
        <v>0</v>
      </c>
      <c r="I57" s="191">
        <v>0</v>
      </c>
      <c r="J57" s="247">
        <f t="shared" si="6"/>
        <v>0</v>
      </c>
      <c r="K57" s="251">
        <f t="shared" si="7"/>
        <v>0</v>
      </c>
      <c r="L57" s="972"/>
      <c r="M57" s="32"/>
      <c r="N57" s="36"/>
      <c r="O57" s="36"/>
      <c r="P57" s="23"/>
      <c r="Q57" s="23"/>
      <c r="R57" s="23"/>
      <c r="S57" s="37"/>
      <c r="T57" s="37"/>
      <c r="U57" s="38"/>
      <c r="V57" s="38"/>
      <c r="W57" s="39"/>
      <c r="X57" s="39"/>
    </row>
    <row r="58" spans="2:24" ht="13.5" customHeight="1" thickBot="1" x14ac:dyDescent="0.25">
      <c r="B58" s="979"/>
      <c r="C58" s="239"/>
      <c r="D58" s="239"/>
      <c r="E58" s="239"/>
      <c r="F58" s="243"/>
      <c r="G58" s="248">
        <v>0</v>
      </c>
      <c r="H58" s="240">
        <v>0</v>
      </c>
      <c r="I58" s="240">
        <v>0</v>
      </c>
      <c r="J58" s="249">
        <f t="shared" si="6"/>
        <v>0</v>
      </c>
      <c r="K58" s="252">
        <f t="shared" si="7"/>
        <v>0</v>
      </c>
      <c r="L58" s="960"/>
      <c r="M58" s="32"/>
      <c r="N58" s="36"/>
      <c r="O58" s="36"/>
      <c r="P58" s="23"/>
      <c r="Q58" s="23"/>
      <c r="R58" s="23"/>
      <c r="S58" s="37"/>
      <c r="T58" s="37"/>
      <c r="U58" s="38"/>
      <c r="V58" s="38"/>
      <c r="W58" s="39"/>
      <c r="X58" s="39"/>
    </row>
    <row r="59" spans="2:24" ht="16.5" thickBot="1" x14ac:dyDescent="0.25">
      <c r="B59" s="29"/>
      <c r="C59" s="45"/>
      <c r="D59" s="45"/>
      <c r="E59" s="46"/>
      <c r="F59" s="46"/>
      <c r="G59" s="46"/>
      <c r="H59" s="46"/>
      <c r="I59" s="46"/>
      <c r="J59" s="40"/>
      <c r="K59" s="649" t="s">
        <v>94</v>
      </c>
      <c r="L59" s="253">
        <f>SUM(L11:L58)</f>
        <v>4088208.02</v>
      </c>
      <c r="M59" s="30"/>
      <c r="N59" s="30"/>
      <c r="O59" s="30"/>
      <c r="P59" s="36"/>
      <c r="Q59" s="36"/>
      <c r="R59" s="36"/>
      <c r="S59" s="37"/>
      <c r="T59" s="37"/>
      <c r="U59" s="38"/>
      <c r="V59" s="38"/>
      <c r="W59" s="39"/>
      <c r="X59" s="39"/>
    </row>
    <row r="60" spans="2:24" x14ac:dyDescent="0.2">
      <c r="B60" s="29"/>
      <c r="C60" s="45"/>
      <c r="D60" s="45"/>
      <c r="E60" s="46"/>
      <c r="F60" s="46"/>
      <c r="G60" s="46"/>
      <c r="H60" s="46"/>
      <c r="I60" s="46"/>
      <c r="J60" s="40"/>
      <c r="K60" s="40"/>
      <c r="L60" s="40"/>
      <c r="M60" s="30"/>
      <c r="N60" s="30"/>
      <c r="O60" s="30"/>
      <c r="P60" s="36"/>
      <c r="Q60" s="36"/>
      <c r="R60" s="36"/>
      <c r="S60" s="37"/>
      <c r="T60" s="37"/>
      <c r="U60" s="38"/>
      <c r="V60" s="38"/>
      <c r="W60" s="39"/>
      <c r="X60" s="39"/>
    </row>
    <row r="61" spans="2:24" x14ac:dyDescent="0.2">
      <c r="B61" s="29"/>
      <c r="C61" s="29"/>
      <c r="D61" s="29"/>
      <c r="E61" s="29"/>
      <c r="F61" s="29"/>
      <c r="G61" s="29"/>
      <c r="H61" s="29"/>
      <c r="I61" s="29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W61" s="39"/>
      <c r="X61" s="39"/>
    </row>
    <row r="62" spans="2:24" x14ac:dyDescent="0.2">
      <c r="B62" s="29"/>
      <c r="C62" s="29"/>
      <c r="D62" s="29"/>
      <c r="E62" s="29"/>
      <c r="F62" s="29"/>
      <c r="G62" s="29"/>
      <c r="H62" s="29"/>
      <c r="I62" s="29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8"/>
      <c r="W62" s="39"/>
      <c r="X62" s="39"/>
    </row>
    <row r="63" spans="2:24" x14ac:dyDescent="0.2">
      <c r="B63" s="29"/>
      <c r="C63" s="29"/>
      <c r="D63" s="29"/>
      <c r="E63" s="29"/>
      <c r="F63" s="29"/>
      <c r="G63" s="29"/>
      <c r="H63" s="29"/>
      <c r="I63" s="29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8"/>
      <c r="W63" s="39"/>
      <c r="X63" s="39"/>
    </row>
    <row r="64" spans="2:24" x14ac:dyDescent="0.2">
      <c r="B64" s="29"/>
      <c r="C64" s="29"/>
      <c r="D64" s="29"/>
      <c r="E64" s="29"/>
      <c r="F64" s="29"/>
      <c r="G64" s="29"/>
      <c r="H64" s="29"/>
      <c r="I64" s="29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8"/>
      <c r="W64" s="39"/>
      <c r="X64" s="39"/>
    </row>
    <row r="65" spans="2:24" x14ac:dyDescent="0.2">
      <c r="B65" s="29"/>
      <c r="C65" s="29"/>
      <c r="D65" s="29"/>
      <c r="E65" s="29"/>
      <c r="F65" s="29"/>
      <c r="G65" s="29"/>
      <c r="H65" s="29"/>
      <c r="I65" s="29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8"/>
      <c r="W65" s="39"/>
      <c r="X65" s="39"/>
    </row>
    <row r="66" spans="2:24" x14ac:dyDescent="0.2">
      <c r="B66" s="29"/>
      <c r="C66" s="29"/>
      <c r="D66" s="29"/>
      <c r="E66" s="29"/>
      <c r="F66" s="29"/>
      <c r="G66" s="29"/>
      <c r="H66" s="29"/>
      <c r="I66" s="29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8"/>
      <c r="W66" s="39"/>
      <c r="X66" s="39"/>
    </row>
  </sheetData>
  <mergeCells count="27">
    <mergeCell ref="B44:B58"/>
    <mergeCell ref="L44:L58"/>
    <mergeCell ref="T28:W28"/>
    <mergeCell ref="B29:B43"/>
    <mergeCell ref="L29:L43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18"/>
    <mergeCell ref="L11:L18"/>
    <mergeCell ref="F9:F10"/>
    <mergeCell ref="B19:B26"/>
    <mergeCell ref="L19:L26"/>
    <mergeCell ref="G27:J27"/>
    <mergeCell ref="K27:K28"/>
    <mergeCell ref="L27:L28"/>
    <mergeCell ref="B27:B28"/>
    <mergeCell ref="C27:C28"/>
    <mergeCell ref="D27:D28"/>
    <mergeCell ref="E27:E28"/>
    <mergeCell ref="F27:F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5"/>
  <sheetViews>
    <sheetView showGridLines="0" zoomScale="80" zoomScaleNormal="80" workbookViewId="0">
      <selection activeCell="P17" sqref="P17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227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219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1" t="s">
        <v>0</v>
      </c>
      <c r="D4" s="989" t="str">
        <f>+'B) Reajuste Tarifas y Ocupación'!F5</f>
        <v>(DEPTO./DELEG.)</v>
      </c>
      <c r="E4" s="760"/>
      <c r="F4" s="990"/>
      <c r="G4" s="278"/>
      <c r="H4" s="278"/>
      <c r="I4" s="278"/>
      <c r="J4" s="278"/>
      <c r="K4" s="278"/>
      <c r="L4" s="278"/>
      <c r="N4" s="278"/>
      <c r="P4" s="278"/>
    </row>
    <row r="5" spans="1:19" x14ac:dyDescent="0.2">
      <c r="A5" s="9"/>
      <c r="B5" s="22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P5" s="278"/>
    </row>
    <row r="6" spans="1:19" x14ac:dyDescent="0.2">
      <c r="A6" s="9"/>
      <c r="B6" s="22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P6" s="278"/>
    </row>
    <row r="7" spans="1:19" ht="12.75" customHeight="1" x14ac:dyDescent="0.2">
      <c r="A7" s="993" t="s">
        <v>131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5"/>
      <c r="P7" s="68"/>
    </row>
    <row r="8" spans="1:19" x14ac:dyDescent="0.2">
      <c r="A8" s="996"/>
      <c r="B8" s="997"/>
      <c r="C8" s="997"/>
      <c r="D8" s="997"/>
      <c r="E8" s="997"/>
      <c r="F8" s="997"/>
      <c r="G8" s="997"/>
      <c r="H8" s="997"/>
      <c r="I8" s="997"/>
      <c r="J8" s="997"/>
      <c r="K8" s="997"/>
      <c r="L8" s="997"/>
      <c r="M8" s="997"/>
      <c r="N8" s="997"/>
      <c r="O8" s="998"/>
      <c r="P8" s="68"/>
    </row>
    <row r="9" spans="1:19" x14ac:dyDescent="0.2">
      <c r="A9" s="999"/>
      <c r="B9" s="1000"/>
      <c r="C9" s="1000"/>
      <c r="D9" s="1000"/>
      <c r="E9" s="1000"/>
      <c r="F9" s="1000"/>
      <c r="G9" s="1000"/>
      <c r="H9" s="1000"/>
      <c r="I9" s="1000"/>
      <c r="J9" s="1000"/>
      <c r="K9" s="1000"/>
      <c r="L9" s="1000"/>
      <c r="M9" s="1000"/>
      <c r="N9" s="1000"/>
      <c r="O9" s="1001"/>
      <c r="P9" s="68"/>
    </row>
    <row r="10" spans="1:19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950" t="s">
        <v>180</v>
      </c>
      <c r="B12" s="950"/>
      <c r="C12" s="950"/>
      <c r="D12" s="950"/>
      <c r="E12" s="279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2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P13" s="278"/>
    </row>
    <row r="14" spans="1:19" ht="20.25" customHeight="1" x14ac:dyDescent="0.2">
      <c r="A14" s="1011" t="s">
        <v>141</v>
      </c>
      <c r="B14" s="982" t="s">
        <v>5</v>
      </c>
      <c r="C14" s="984" t="s">
        <v>235</v>
      </c>
      <c r="D14" s="985"/>
      <c r="E14" s="985"/>
      <c r="F14" s="985"/>
      <c r="G14" s="986"/>
      <c r="H14" s="1002" t="s">
        <v>161</v>
      </c>
      <c r="I14" s="1003"/>
      <c r="J14" s="1003"/>
      <c r="K14" s="1003"/>
      <c r="L14" s="1004"/>
      <c r="M14" s="1013" t="s">
        <v>110</v>
      </c>
      <c r="N14" s="1014"/>
      <c r="O14" s="991" t="s">
        <v>111</v>
      </c>
      <c r="P14" s="992"/>
      <c r="Q14" s="987" t="s">
        <v>132</v>
      </c>
    </row>
    <row r="15" spans="1:19" ht="51.75" thickBot="1" x14ac:dyDescent="0.25">
      <c r="A15" s="1012"/>
      <c r="B15" s="983"/>
      <c r="C15" s="315" t="s">
        <v>86</v>
      </c>
      <c r="D15" s="316" t="s">
        <v>152</v>
      </c>
      <c r="E15" s="316" t="s">
        <v>153</v>
      </c>
      <c r="F15" s="316" t="s">
        <v>87</v>
      </c>
      <c r="G15" s="317" t="s">
        <v>88</v>
      </c>
      <c r="H15" s="177" t="s">
        <v>86</v>
      </c>
      <c r="I15" s="346" t="s">
        <v>152</v>
      </c>
      <c r="J15" s="346" t="s">
        <v>153</v>
      </c>
      <c r="K15" s="346" t="s">
        <v>87</v>
      </c>
      <c r="L15" s="347" t="s">
        <v>88</v>
      </c>
      <c r="M15" s="348" t="s">
        <v>72</v>
      </c>
      <c r="N15" s="262" t="s">
        <v>85</v>
      </c>
      <c r="O15" s="349" t="s">
        <v>72</v>
      </c>
      <c r="P15" s="262" t="s">
        <v>85</v>
      </c>
      <c r="Q15" s="988"/>
    </row>
    <row r="16" spans="1:19" ht="12.75" customHeight="1" x14ac:dyDescent="0.2">
      <c r="A16" s="1008" t="str">
        <f>'B) Reajuste Tarifas y Ocupación'!A12</f>
        <v>Jardín Infantil Tortuguita Marina</v>
      </c>
      <c r="B16" s="350" t="str">
        <f>+'B) Reajuste Tarifas y Ocupación'!B12</f>
        <v>Media jornada</v>
      </c>
      <c r="C16" s="171">
        <f>+'B) Reajuste Tarifas y Ocupación'!M12</f>
        <v>59700</v>
      </c>
      <c r="D16" s="351">
        <f>+'B) Reajuste Tarifas y Ocupación'!N12</f>
        <v>71600</v>
      </c>
      <c r="E16" s="351">
        <f>+'B) Reajuste Tarifas y Ocupación'!O12</f>
        <v>71600</v>
      </c>
      <c r="F16" s="351">
        <f>+'B) Reajuste Tarifas y Ocupación'!P12</f>
        <v>81500</v>
      </c>
      <c r="G16" s="352">
        <f>+'B) Reajuste Tarifas y Ocupación'!Q12</f>
        <v>103800</v>
      </c>
      <c r="H16" s="178">
        <f>IFERROR(C16/$Q16,0)</f>
        <v>0</v>
      </c>
      <c r="I16" s="353">
        <f>IFERROR(D16/$Q16,0)</f>
        <v>0</v>
      </c>
      <c r="J16" s="353">
        <f>IFERROR(E16/$Q16,0)</f>
        <v>0</v>
      </c>
      <c r="K16" s="353">
        <f>IFERROR(F16/$Q16,0)</f>
        <v>0</v>
      </c>
      <c r="L16" s="354">
        <f t="shared" ref="L16" si="0">IFERROR(G16/$Q16,0)</f>
        <v>0</v>
      </c>
      <c r="M16" s="355" t="s">
        <v>129</v>
      </c>
      <c r="N16" s="356">
        <v>0</v>
      </c>
      <c r="O16" s="355" t="s">
        <v>130</v>
      </c>
      <c r="P16" s="356">
        <v>0</v>
      </c>
      <c r="Q16" s="174">
        <f>AVERAGE(N16,P16)</f>
        <v>0</v>
      </c>
      <c r="R16" s="23"/>
      <c r="S16" s="24"/>
    </row>
    <row r="17" spans="1:19" ht="13.5" thickBot="1" x14ac:dyDescent="0.25">
      <c r="A17" s="1009"/>
      <c r="B17" s="175" t="str">
        <f>+'B) Reajuste Tarifas y Ocupación'!B13</f>
        <v xml:space="preserve">Doble Jornada </v>
      </c>
      <c r="C17" s="663">
        <f>+'B) Reajuste Tarifas y Ocupación'!M13</f>
        <v>76000</v>
      </c>
      <c r="D17" s="664">
        <f>+'B) Reajuste Tarifas y Ocupación'!N13</f>
        <v>0</v>
      </c>
      <c r="E17" s="664">
        <f>+'B) Reajuste Tarifas y Ocupación'!O13</f>
        <v>0</v>
      </c>
      <c r="F17" s="664">
        <f>+'B) Reajuste Tarifas y Ocupación'!P13</f>
        <v>0</v>
      </c>
      <c r="G17" s="665">
        <f>+'B) Reajuste Tarifas y Ocupación'!Q13</f>
        <v>0</v>
      </c>
      <c r="H17" s="263">
        <f t="shared" ref="H17" si="1">IFERROR(C17/$Q17,0)</f>
        <v>0</v>
      </c>
      <c r="I17" s="264">
        <f t="shared" ref="I17" si="2">IFERROR(D17/$Q17,0)</f>
        <v>0</v>
      </c>
      <c r="J17" s="264">
        <f t="shared" ref="J17" si="3">IFERROR(E17/$Q17,0)</f>
        <v>0</v>
      </c>
      <c r="K17" s="264">
        <f t="shared" ref="K17" si="4">IFERROR(F17/$Q17,0)</f>
        <v>0</v>
      </c>
      <c r="L17" s="265">
        <f t="shared" ref="L17:L18" si="5">IFERROR(G17/$Q17,0)</f>
        <v>0</v>
      </c>
      <c r="M17" s="260" t="s">
        <v>129</v>
      </c>
      <c r="N17" s="258">
        <v>0</v>
      </c>
      <c r="O17" s="260" t="s">
        <v>130</v>
      </c>
      <c r="P17" s="258">
        <v>0</v>
      </c>
      <c r="Q17" s="286">
        <f t="shared" ref="Q17" si="6">AVERAGE(N17,P17)</f>
        <v>0</v>
      </c>
      <c r="R17" s="23"/>
      <c r="S17" s="24"/>
    </row>
    <row r="18" spans="1:19" x14ac:dyDescent="0.2">
      <c r="A18" s="1008" t="str">
        <f>'B) Reajuste Tarifas y Ocupación'!A14</f>
        <v>Jardín Infantil Burbujitas de Mar</v>
      </c>
      <c r="B18" s="350" t="str">
        <f>+'B) Reajuste Tarifas y Ocupación'!B14</f>
        <v>Media jornada</v>
      </c>
      <c r="C18" s="171">
        <f>+'B) Reajuste Tarifas y Ocupación'!M14</f>
        <v>0</v>
      </c>
      <c r="D18" s="351">
        <f>+'B) Reajuste Tarifas y Ocupación'!N14</f>
        <v>0</v>
      </c>
      <c r="E18" s="351">
        <f>+'B) Reajuste Tarifas y Ocupación'!O14</f>
        <v>0</v>
      </c>
      <c r="F18" s="351">
        <f>+'B) Reajuste Tarifas y Ocupación'!P14</f>
        <v>0</v>
      </c>
      <c r="G18" s="666">
        <f>+'B) Reajuste Tarifas y Ocupación'!Q14</f>
        <v>0</v>
      </c>
      <c r="H18" s="661">
        <f>IFERROR(C18/$Q18,0)</f>
        <v>0</v>
      </c>
      <c r="I18" s="353">
        <f>IFERROR(D18/$Q18,0)</f>
        <v>0</v>
      </c>
      <c r="J18" s="353">
        <f>IFERROR(E18/$Q18,0)</f>
        <v>0</v>
      </c>
      <c r="K18" s="353">
        <f>IFERROR(F18/$Q18,0)</f>
        <v>0</v>
      </c>
      <c r="L18" s="354">
        <f t="shared" si="5"/>
        <v>0</v>
      </c>
      <c r="M18" s="355" t="s">
        <v>129</v>
      </c>
      <c r="N18" s="356">
        <v>0</v>
      </c>
      <c r="O18" s="355" t="s">
        <v>130</v>
      </c>
      <c r="P18" s="356">
        <v>0</v>
      </c>
      <c r="Q18" s="174">
        <f>AVERAGE(N18,P18)</f>
        <v>0</v>
      </c>
      <c r="R18" s="23"/>
      <c r="S18" s="24"/>
    </row>
    <row r="19" spans="1:19" ht="13.5" thickBot="1" x14ac:dyDescent="0.25">
      <c r="A19" s="1009"/>
      <c r="B19" s="175" t="str">
        <f>+'B) Reajuste Tarifas y Ocupación'!B15</f>
        <v>Jornada  Completa</v>
      </c>
      <c r="C19" s="630">
        <f>+'B) Reajuste Tarifas y Ocupación'!M15</f>
        <v>0</v>
      </c>
      <c r="D19" s="605">
        <f>+'B) Reajuste Tarifas y Ocupación'!N15</f>
        <v>0</v>
      </c>
      <c r="E19" s="605">
        <f>+'B) Reajuste Tarifas y Ocupación'!O15</f>
        <v>0</v>
      </c>
      <c r="F19" s="605">
        <f>+'B) Reajuste Tarifas y Ocupación'!P15</f>
        <v>0</v>
      </c>
      <c r="G19" s="632">
        <f>+'B) Reajuste Tarifas y Ocupación'!Q15</f>
        <v>0</v>
      </c>
      <c r="H19" s="662">
        <f t="shared" ref="H19" si="7">IFERROR(C19/$Q19,0)</f>
        <v>0</v>
      </c>
      <c r="I19" s="264">
        <f t="shared" ref="I19" si="8">IFERROR(D19/$Q19,0)</f>
        <v>0</v>
      </c>
      <c r="J19" s="264">
        <f t="shared" ref="J19" si="9">IFERROR(E19/$Q19,0)</f>
        <v>0</v>
      </c>
      <c r="K19" s="264">
        <f t="shared" ref="K19" si="10">IFERROR(F19/$Q19,0)</f>
        <v>0</v>
      </c>
      <c r="L19" s="265">
        <f t="shared" ref="L19" si="11">IFERROR(G19/$Q19,0)</f>
        <v>0</v>
      </c>
      <c r="M19" s="260" t="s">
        <v>129</v>
      </c>
      <c r="N19" s="258">
        <v>0</v>
      </c>
      <c r="O19" s="260" t="s">
        <v>130</v>
      </c>
      <c r="P19" s="258">
        <v>0</v>
      </c>
      <c r="Q19" s="286">
        <f t="shared" ref="Q19" si="12">AVERAGE(N19,P19)</f>
        <v>0</v>
      </c>
      <c r="R19" s="23"/>
      <c r="S19" s="24"/>
    </row>
    <row r="20" spans="1:19" ht="12.75" customHeight="1" thickBot="1" x14ac:dyDescent="0.25">
      <c r="A20" s="10"/>
      <c r="M20" s="10"/>
      <c r="O20" s="10"/>
      <c r="Q20" s="10"/>
    </row>
    <row r="21" spans="1:19" ht="20.25" customHeight="1" x14ac:dyDescent="0.2">
      <c r="A21" s="1011" t="s">
        <v>142</v>
      </c>
      <c r="B21" s="982" t="s">
        <v>5</v>
      </c>
      <c r="C21" s="984" t="s">
        <v>154</v>
      </c>
      <c r="D21" s="985"/>
      <c r="E21" s="985"/>
      <c r="F21" s="985"/>
      <c r="G21" s="986"/>
      <c r="H21" s="1002" t="s">
        <v>161</v>
      </c>
      <c r="I21" s="1003"/>
      <c r="J21" s="1003"/>
      <c r="K21" s="1003"/>
      <c r="L21" s="1004"/>
      <c r="M21" s="1005" t="s">
        <v>110</v>
      </c>
      <c r="N21" s="1006"/>
      <c r="O21" s="1007" t="s">
        <v>111</v>
      </c>
      <c r="P21" s="1006"/>
      <c r="Q21" s="980" t="s">
        <v>132</v>
      </c>
    </row>
    <row r="22" spans="1:19" ht="51.75" thickBot="1" x14ac:dyDescent="0.25">
      <c r="A22" s="1012"/>
      <c r="B22" s="983"/>
      <c r="C22" s="315" t="s">
        <v>86</v>
      </c>
      <c r="D22" s="316" t="s">
        <v>152</v>
      </c>
      <c r="E22" s="316" t="s">
        <v>153</v>
      </c>
      <c r="F22" s="316" t="s">
        <v>87</v>
      </c>
      <c r="G22" s="317" t="s">
        <v>88</v>
      </c>
      <c r="H22" s="181" t="s">
        <v>86</v>
      </c>
      <c r="I22" s="359" t="s">
        <v>152</v>
      </c>
      <c r="J22" s="346" t="s">
        <v>153</v>
      </c>
      <c r="K22" s="359" t="s">
        <v>87</v>
      </c>
      <c r="L22" s="360" t="s">
        <v>88</v>
      </c>
      <c r="M22" s="287" t="s">
        <v>72</v>
      </c>
      <c r="N22" s="235" t="s">
        <v>85</v>
      </c>
      <c r="O22" s="288" t="s">
        <v>72</v>
      </c>
      <c r="P22" s="235" t="s">
        <v>85</v>
      </c>
      <c r="Q22" s="981"/>
    </row>
    <row r="23" spans="1:19" ht="12.75" customHeight="1" x14ac:dyDescent="0.2">
      <c r="A23" s="1010" t="str">
        <f>'B) Reajuste Tarifas y Ocupación'!A19</f>
        <v>Sala Cuna Burbujitas de Mar</v>
      </c>
      <c r="B23" s="361" t="str">
        <f>+'B) Reajuste Tarifas y Ocupación'!B19</f>
        <v>Jornada Completa Diurna</v>
      </c>
      <c r="C23" s="171">
        <f>+'B) Reajuste Tarifas y Ocupación'!M19</f>
        <v>275700</v>
      </c>
      <c r="D23" s="351">
        <f>+'B) Reajuste Tarifas y Ocupación'!N19</f>
        <v>330800</v>
      </c>
      <c r="E23" s="351">
        <f>+'B) Reajuste Tarifas y Ocupación'!O19</f>
        <v>330800</v>
      </c>
      <c r="F23" s="351">
        <f>+'B) Reajuste Tarifas y Ocupación'!P19</f>
        <v>301400</v>
      </c>
      <c r="G23" s="352">
        <f>+'B) Reajuste Tarifas y Ocupación'!Q19</f>
        <v>351900</v>
      </c>
      <c r="H23" s="178">
        <f>IFERROR(C23/$Q23,0)</f>
        <v>0</v>
      </c>
      <c r="I23" s="362">
        <f t="shared" ref="I23:L23" si="13">IFERROR(D23/$Q23,0)</f>
        <v>0</v>
      </c>
      <c r="J23" s="362">
        <f t="shared" si="13"/>
        <v>0</v>
      </c>
      <c r="K23" s="362">
        <f t="shared" si="13"/>
        <v>0</v>
      </c>
      <c r="L23" s="363">
        <f t="shared" si="13"/>
        <v>0</v>
      </c>
      <c r="M23" s="364" t="s">
        <v>139</v>
      </c>
      <c r="N23" s="356">
        <v>0</v>
      </c>
      <c r="O23" s="365" t="s">
        <v>140</v>
      </c>
      <c r="P23" s="356">
        <v>0</v>
      </c>
      <c r="Q23" s="366">
        <f t="shared" ref="Q23:Q25" si="14">AVERAGE(N23,P23)</f>
        <v>0</v>
      </c>
    </row>
    <row r="24" spans="1:19" ht="12.75" customHeight="1" x14ac:dyDescent="0.2">
      <c r="A24" s="1008"/>
      <c r="B24" s="350" t="str">
        <f>+'B) Reajuste Tarifas y Ocupación'!B20</f>
        <v>Nocturna</v>
      </c>
      <c r="C24" s="367">
        <f>+'B) Reajuste Tarifas y Ocupación'!M20</f>
        <v>225600</v>
      </c>
      <c r="D24" s="368">
        <f>+'B) Reajuste Tarifas y Ocupación'!N20</f>
        <v>0</v>
      </c>
      <c r="E24" s="368">
        <f>+'B) Reajuste Tarifas y Ocupación'!O20</f>
        <v>0</v>
      </c>
      <c r="F24" s="368">
        <f>+'B) Reajuste Tarifas y Ocupación'!P20</f>
        <v>0</v>
      </c>
      <c r="G24" s="369">
        <f>+'B) Reajuste Tarifas y Ocupación'!Q20</f>
        <v>0</v>
      </c>
      <c r="H24" s="180">
        <f t="shared" ref="H24:H25" si="15">IFERROR(C24/$Q24,0)</f>
        <v>0</v>
      </c>
      <c r="I24" s="179">
        <f t="shared" ref="I24:I25" si="16">IFERROR(D24/$Q24,0)</f>
        <v>0</v>
      </c>
      <c r="J24" s="179">
        <f t="shared" ref="J24:J25" si="17">IFERROR(E24/$Q24,0)</f>
        <v>0</v>
      </c>
      <c r="K24" s="179">
        <f t="shared" ref="K24:K25" si="18">IFERROR(F24/$Q24,0)</f>
        <v>0</v>
      </c>
      <c r="L24" s="261">
        <f t="shared" ref="L24:L25" si="19">IFERROR(G24/$Q24,0)</f>
        <v>0</v>
      </c>
      <c r="M24" s="255" t="s">
        <v>139</v>
      </c>
      <c r="N24" s="256">
        <v>0</v>
      </c>
      <c r="O24" s="259" t="s">
        <v>140</v>
      </c>
      <c r="P24" s="256">
        <v>0</v>
      </c>
      <c r="Q24" s="370">
        <f t="shared" si="14"/>
        <v>0</v>
      </c>
    </row>
    <row r="25" spans="1:19" ht="12.75" customHeight="1" thickBot="1" x14ac:dyDescent="0.25">
      <c r="A25" s="1009"/>
      <c r="B25" s="175" t="str">
        <f>+'B) Reajuste Tarifas y Ocupación'!B21</f>
        <v>Media Jornada</v>
      </c>
      <c r="C25" s="357">
        <f>+'B) Reajuste Tarifas y Ocupación'!M21</f>
        <v>165400</v>
      </c>
      <c r="D25" s="358">
        <f>+'B) Reajuste Tarifas y Ocupación'!N21</f>
        <v>0</v>
      </c>
      <c r="E25" s="358">
        <f>+'B) Reajuste Tarifas y Ocupación'!O21</f>
        <v>0</v>
      </c>
      <c r="F25" s="358">
        <f>+'B) Reajuste Tarifas y Ocupación'!P21</f>
        <v>0</v>
      </c>
      <c r="G25" s="176">
        <f>+'B) Reajuste Tarifas y Ocupación'!Q21</f>
        <v>0</v>
      </c>
      <c r="H25" s="263">
        <f t="shared" si="15"/>
        <v>0</v>
      </c>
      <c r="I25" s="264">
        <f t="shared" si="16"/>
        <v>0</v>
      </c>
      <c r="J25" s="264">
        <f t="shared" si="17"/>
        <v>0</v>
      </c>
      <c r="K25" s="264">
        <f t="shared" si="18"/>
        <v>0</v>
      </c>
      <c r="L25" s="254">
        <f t="shared" si="19"/>
        <v>0</v>
      </c>
      <c r="M25" s="257" t="s">
        <v>139</v>
      </c>
      <c r="N25" s="258">
        <v>0</v>
      </c>
      <c r="O25" s="260" t="s">
        <v>140</v>
      </c>
      <c r="P25" s="258">
        <v>0</v>
      </c>
      <c r="Q25" s="286">
        <f t="shared" si="14"/>
        <v>0</v>
      </c>
    </row>
  </sheetData>
  <mergeCells count="20">
    <mergeCell ref="A23:A25"/>
    <mergeCell ref="A21:A22"/>
    <mergeCell ref="A14:A15"/>
    <mergeCell ref="B14:B15"/>
    <mergeCell ref="M14:N14"/>
    <mergeCell ref="C14:G14"/>
    <mergeCell ref="H14:L14"/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2020-08-31T15:48:19Z</dcterms:modified>
</cp:coreProperties>
</file>