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codeName="ThisWorkbook"/>
  <mc:AlternateContent xmlns:mc="http://schemas.openxmlformats.org/markup-compatibility/2006">
    <mc:Choice Requires="x15">
      <x15ac:absPath xmlns:x15ac="http://schemas.microsoft.com/office/spreadsheetml/2010/11/ac" url="Z:\02 USUARIOS\L. MONDACA\MIS COMPARTIDAS\EDUCACIONAL\TARIFAS 2022\PLANILLAS 2022 PARA PUBLICAR\"/>
    </mc:Choice>
  </mc:AlternateContent>
  <xr:revisionPtr revIDLastSave="0" documentId="13_ncr:1_{6640239F-7D5D-4599-B010-054536AA5FFF}" xr6:coauthVersionLast="46" xr6:coauthVersionMax="46" xr10:uidLastSave="{00000000-0000-0000-0000-000000000000}"/>
  <bookViews>
    <workbookView xWindow="-120" yWindow="-120" windowWidth="29040" windowHeight="15840" tabRatio="929" xr2:uid="{00000000-000D-0000-FFFF-FFFF00000000}"/>
  </bookViews>
  <sheets>
    <sheet name="Instrucciones" sheetId="10" r:id="rId1"/>
    <sheet name="Índice Tablas" sheetId="11" r:id="rId2"/>
    <sheet name="A) Resumen Ingresos y Egresos" sheetId="2" r:id="rId3"/>
    <sheet name="B) Reajuste Tarifas y Ocupación" sheetId="7" r:id="rId4"/>
    <sheet name="C) Costos Directos" sheetId="3" r:id="rId5"/>
    <sheet name="D) Costos Indirectos" sheetId="13" r:id="rId6"/>
    <sheet name="E) Resumen Tarifado " sheetId="5" r:id="rId7"/>
    <sheet name="F) Remuneraciones" sheetId="12" r:id="rId8"/>
    <sheet name="G) Comparación Mercado" sheetId="1" r:id="rId9"/>
    <sheet name="H) Detalle Datos" sheetId="9" r:id="rId10"/>
    <sheet name="Proyección Mensual." sheetId="15" r:id="rId11"/>
  </sheets>
  <definedNames>
    <definedName name="__xlnm_Print_Area">'A) Resumen Ingresos y Egresos'!$A$1:$N$28</definedName>
    <definedName name="__xlnm_Print_Area_1">'C) Costos Directos'!$A$1:$H$11</definedName>
    <definedName name="__xlnm_Print_Area_2">'E) Resumen Tarifado '!$A$4:$G$11</definedName>
    <definedName name="__xlnm_Print_Titles">'A) Resumen Ingresos y Egresos'!$1:$21</definedName>
    <definedName name="__xlnm_Print_Titles_1">'C) Costos Directos'!$1:$11</definedName>
    <definedName name="__xlnm_Print_Titles_2">NA()</definedName>
    <definedName name="_xlnm.Print_Area" localSheetId="2">'A) Resumen Ingresos y Egresos'!$A$1:$N$28</definedName>
    <definedName name="_xlnm.Print_Area" localSheetId="4">'C) Costos Directos'!$A$1:$H$11</definedName>
    <definedName name="_xlnm.Print_Area" localSheetId="6">'E) Resumen Tarifado '!$A$4:$G$11</definedName>
    <definedName name="bienique1">'A) Resumen Ingresos y Egresos'!$A$8</definedName>
    <definedName name="Excel_BuiltIn_Print_Area" localSheetId="4">'C) Costos Directos'!$A$1:$H$11</definedName>
    <definedName name="Excel_BuiltIn_Print_Area_1_1">NA()</definedName>
    <definedName name="Excel_BuiltIn_Print_Area_4_1">NA()</definedName>
    <definedName name="Excel_BuiltIn_Print_Area_5_1">NA()</definedName>
    <definedName name="Excel_BuiltIn_Print_Titles_4">NA()</definedName>
    <definedName name="Excel_BuiltIn_Print_Titles_5">NA()</definedName>
    <definedName name="_xlnm.Print_Titles" localSheetId="2">'A) Resumen Ingresos y Egresos'!$1:$21</definedName>
    <definedName name="_xlnm.Print_Titles" localSheetId="4">'C) Costos Directos'!$1:$11</definedName>
  </definedNames>
  <calcPr calcId="181029"/>
</workbook>
</file>

<file path=xl/calcChain.xml><?xml version="1.0" encoding="utf-8"?>
<calcChain xmlns="http://schemas.openxmlformats.org/spreadsheetml/2006/main">
  <c r="G13" i="7" l="1"/>
  <c r="F13" i="7"/>
  <c r="E13" i="7"/>
  <c r="D13" i="7"/>
  <c r="J47" i="15" l="1"/>
  <c r="B47" i="15"/>
  <c r="C42" i="15"/>
  <c r="D42" i="15"/>
  <c r="E42" i="15"/>
  <c r="F42" i="15"/>
  <c r="G42" i="15"/>
  <c r="H42" i="15"/>
  <c r="I42" i="15"/>
  <c r="J42" i="15"/>
  <c r="K42" i="15"/>
  <c r="L42" i="15"/>
  <c r="M42" i="15"/>
  <c r="B42" i="15"/>
  <c r="C46" i="15"/>
  <c r="D46" i="15"/>
  <c r="E46" i="15"/>
  <c r="F46" i="15"/>
  <c r="G46" i="15"/>
  <c r="H46" i="15"/>
  <c r="I46" i="15"/>
  <c r="J46" i="15"/>
  <c r="K46" i="15"/>
  <c r="L46" i="15"/>
  <c r="M46" i="15"/>
  <c r="B46" i="15"/>
  <c r="J35" i="15"/>
  <c r="B35" i="15"/>
  <c r="C34" i="15"/>
  <c r="D34" i="15"/>
  <c r="E34" i="15"/>
  <c r="F34" i="15"/>
  <c r="G34" i="15"/>
  <c r="H34" i="15"/>
  <c r="I34" i="15"/>
  <c r="J34" i="15"/>
  <c r="K34" i="15"/>
  <c r="L34" i="15"/>
  <c r="M34" i="15"/>
  <c r="B34" i="15"/>
  <c r="C30" i="15"/>
  <c r="D30" i="15"/>
  <c r="E30" i="15"/>
  <c r="F30" i="15"/>
  <c r="G30" i="15"/>
  <c r="H30" i="15"/>
  <c r="I30" i="15"/>
  <c r="J30" i="15"/>
  <c r="K30" i="15"/>
  <c r="L30" i="15"/>
  <c r="M30" i="15"/>
  <c r="B30" i="15"/>
  <c r="J23" i="15"/>
  <c r="M23" i="15" s="1"/>
  <c r="B23" i="15"/>
  <c r="C22" i="15"/>
  <c r="D22" i="15"/>
  <c r="E22" i="15"/>
  <c r="F22" i="15"/>
  <c r="G22" i="15"/>
  <c r="H22" i="15"/>
  <c r="I22" i="15"/>
  <c r="J22" i="15"/>
  <c r="K22" i="15"/>
  <c r="L22" i="15"/>
  <c r="M22" i="15"/>
  <c r="B22" i="15"/>
  <c r="B21" i="15"/>
  <c r="C18" i="15"/>
  <c r="D18" i="15"/>
  <c r="E18" i="15"/>
  <c r="F18" i="15"/>
  <c r="G18" i="15"/>
  <c r="H18" i="15"/>
  <c r="I18" i="15"/>
  <c r="J18" i="15"/>
  <c r="K18" i="15"/>
  <c r="L18" i="15"/>
  <c r="M18" i="15"/>
  <c r="B18" i="15"/>
  <c r="J11" i="15"/>
  <c r="M11" i="15" s="1"/>
  <c r="B11" i="15"/>
  <c r="C10" i="15"/>
  <c r="D10" i="15"/>
  <c r="E10" i="15"/>
  <c r="F10" i="15"/>
  <c r="G10" i="15"/>
  <c r="H10" i="15"/>
  <c r="I10" i="15"/>
  <c r="J10" i="15"/>
  <c r="K10" i="15"/>
  <c r="L10" i="15"/>
  <c r="M10" i="15"/>
  <c r="B10" i="15"/>
  <c r="B9" i="15"/>
  <c r="P34" i="2"/>
  <c r="P32" i="2"/>
  <c r="P29" i="2"/>
  <c r="P31" i="2"/>
  <c r="P35" i="2" s="1"/>
  <c r="C6" i="15"/>
  <c r="D6" i="15"/>
  <c r="E6" i="15"/>
  <c r="F6" i="15"/>
  <c r="G6" i="15"/>
  <c r="H6" i="15"/>
  <c r="I6" i="15"/>
  <c r="J6" i="15"/>
  <c r="K6" i="15"/>
  <c r="L6" i="15"/>
  <c r="M6" i="15"/>
  <c r="B6" i="15"/>
  <c r="A20" i="15"/>
  <c r="A8" i="15"/>
  <c r="K46" i="12"/>
  <c r="K47" i="12"/>
  <c r="K48" i="12"/>
  <c r="K49" i="12"/>
  <c r="K50" i="12"/>
  <c r="K51" i="12"/>
  <c r="K52" i="12"/>
  <c r="K53" i="12"/>
  <c r="K54" i="12"/>
  <c r="K55" i="12"/>
  <c r="K56" i="12"/>
  <c r="K57" i="12"/>
  <c r="K58" i="12"/>
  <c r="K45" i="12"/>
  <c r="K31" i="12"/>
  <c r="K32" i="12"/>
  <c r="K33" i="12"/>
  <c r="K34" i="12"/>
  <c r="K35" i="12"/>
  <c r="K36" i="12"/>
  <c r="K37" i="12"/>
  <c r="K38" i="12"/>
  <c r="K39" i="12"/>
  <c r="K40" i="12"/>
  <c r="K41" i="12"/>
  <c r="K42" i="12"/>
  <c r="K43" i="12"/>
  <c r="K30" i="12"/>
  <c r="K29" i="12"/>
  <c r="H45" i="12"/>
  <c r="H46" i="12"/>
  <c r="H47" i="12"/>
  <c r="H48" i="12"/>
  <c r="H49" i="12"/>
  <c r="H50" i="12"/>
  <c r="H51" i="12"/>
  <c r="H52" i="12"/>
  <c r="H53" i="12"/>
  <c r="H54" i="12"/>
  <c r="H55" i="12"/>
  <c r="H56" i="12"/>
  <c r="H57" i="12"/>
  <c r="H58" i="12"/>
  <c r="H44" i="12"/>
  <c r="K44" i="12" s="1"/>
  <c r="H31" i="12"/>
  <c r="H32" i="12"/>
  <c r="H33" i="12"/>
  <c r="H34" i="12"/>
  <c r="H35" i="12"/>
  <c r="H36" i="12"/>
  <c r="H37" i="12"/>
  <c r="H38" i="12"/>
  <c r="H39" i="12"/>
  <c r="H40" i="12"/>
  <c r="H41" i="12"/>
  <c r="H42" i="12"/>
  <c r="H43" i="12"/>
  <c r="H30" i="12"/>
  <c r="H29" i="12"/>
  <c r="H26" i="12"/>
  <c r="H25" i="12"/>
  <c r="H24" i="12"/>
  <c r="H23" i="12"/>
  <c r="H21" i="12"/>
  <c r="H22" i="12"/>
  <c r="H20" i="12"/>
  <c r="H19" i="12"/>
  <c r="H18" i="12"/>
  <c r="H17" i="12"/>
  <c r="H16" i="12"/>
  <c r="H15" i="12"/>
  <c r="H14" i="12"/>
  <c r="H13" i="12"/>
  <c r="H12" i="12"/>
  <c r="H11" i="12"/>
  <c r="K12" i="12"/>
  <c r="K13" i="12"/>
  <c r="K17" i="12"/>
  <c r="K21" i="12"/>
  <c r="K24" i="12"/>
  <c r="K25" i="12"/>
  <c r="K14" i="12"/>
  <c r="K15" i="12"/>
  <c r="K18" i="12"/>
  <c r="K22" i="12"/>
  <c r="K26" i="12"/>
  <c r="K16" i="12"/>
  <c r="K20" i="12"/>
  <c r="K11" i="12"/>
  <c r="R15" i="5"/>
  <c r="N16" i="5"/>
  <c r="O16" i="5"/>
  <c r="P16" i="5"/>
  <c r="Q16" i="5"/>
  <c r="R16" i="5"/>
  <c r="S16" i="5"/>
  <c r="T16" i="5"/>
  <c r="U16" i="5"/>
  <c r="V16" i="5"/>
  <c r="D16" i="5"/>
  <c r="E16" i="5"/>
  <c r="F16" i="5"/>
  <c r="G16" i="5"/>
  <c r="I16" i="5"/>
  <c r="J16" i="5"/>
  <c r="K16" i="5"/>
  <c r="L16" i="5"/>
  <c r="R12" i="5"/>
  <c r="S12" i="5"/>
  <c r="T12" i="5"/>
  <c r="U12" i="5"/>
  <c r="V12" i="5"/>
  <c r="R13" i="5"/>
  <c r="M12" i="5"/>
  <c r="N12" i="5"/>
  <c r="O12" i="5"/>
  <c r="P12" i="5"/>
  <c r="Q12" i="5"/>
  <c r="H12" i="5"/>
  <c r="I12" i="5"/>
  <c r="J12" i="5"/>
  <c r="K12" i="5"/>
  <c r="L12" i="5"/>
  <c r="H13" i="5"/>
  <c r="I13" i="5"/>
  <c r="J13" i="5"/>
  <c r="K13" i="5"/>
  <c r="L13" i="5"/>
  <c r="S11" i="5"/>
  <c r="T11" i="5"/>
  <c r="U11" i="5"/>
  <c r="V11" i="5"/>
  <c r="I11" i="5"/>
  <c r="N11" i="5" s="1"/>
  <c r="J11" i="5"/>
  <c r="O11" i="5" s="1"/>
  <c r="K11" i="5"/>
  <c r="L11" i="5"/>
  <c r="D11" i="5"/>
  <c r="E11" i="5"/>
  <c r="I13" i="7"/>
  <c r="J13" i="7"/>
  <c r="K13" i="7"/>
  <c r="P13" i="7" s="1"/>
  <c r="F11" i="5" s="1"/>
  <c r="P11" i="5" s="1"/>
  <c r="L13" i="7"/>
  <c r="Q13" i="7"/>
  <c r="G11" i="5" s="1"/>
  <c r="O13" i="7"/>
  <c r="N13" i="7"/>
  <c r="M13" i="7"/>
  <c r="N22" i="15" l="1"/>
  <c r="N46" i="15"/>
  <c r="Q11" i="5"/>
  <c r="N34" i="15"/>
  <c r="M47" i="15"/>
  <c r="N47" i="15" s="1"/>
  <c r="N10" i="15"/>
  <c r="M35" i="15"/>
  <c r="N35" i="15" s="1"/>
  <c r="N11" i="15"/>
  <c r="N23" i="15" l="1"/>
  <c r="K19" i="12"/>
  <c r="K23" i="12"/>
  <c r="M15" i="7" l="1"/>
  <c r="M14" i="7"/>
  <c r="I14" i="7"/>
  <c r="N14" i="7" s="1"/>
  <c r="J14" i="7"/>
  <c r="O14" i="7" s="1"/>
  <c r="K14" i="7"/>
  <c r="P14" i="7" s="1"/>
  <c r="L14" i="7"/>
  <c r="Q14" i="7" s="1"/>
  <c r="I15" i="7"/>
  <c r="J15" i="7"/>
  <c r="K15" i="7"/>
  <c r="L15" i="7"/>
  <c r="T13" i="5" l="1"/>
  <c r="O15" i="7"/>
  <c r="F32" i="2" s="1"/>
  <c r="K32" i="2" s="1"/>
  <c r="N15" i="7"/>
  <c r="D13" i="5" s="1"/>
  <c r="N13" i="5" s="1"/>
  <c r="S13" i="5"/>
  <c r="V13" i="5"/>
  <c r="Q15" i="7"/>
  <c r="G19" i="1" s="1"/>
  <c r="L19" i="1" s="1"/>
  <c r="U13" i="5"/>
  <c r="P15" i="7"/>
  <c r="F13" i="5" s="1"/>
  <c r="P13" i="5" s="1"/>
  <c r="C18" i="1"/>
  <c r="C19" i="1"/>
  <c r="Q19" i="1"/>
  <c r="B19" i="1"/>
  <c r="Q18" i="1"/>
  <c r="B18" i="1"/>
  <c r="A18" i="1"/>
  <c r="G18" i="1"/>
  <c r="L18" i="1" s="1"/>
  <c r="F18" i="1"/>
  <c r="K18" i="1" s="1"/>
  <c r="E18" i="1"/>
  <c r="D18" i="1"/>
  <c r="I18" i="1" s="1"/>
  <c r="H15" i="5"/>
  <c r="H16" i="5"/>
  <c r="I14" i="5"/>
  <c r="J14" i="5"/>
  <c r="K14" i="5"/>
  <c r="L14" i="5"/>
  <c r="R11" i="5"/>
  <c r="H11" i="5"/>
  <c r="N122" i="3"/>
  <c r="O122" i="3"/>
  <c r="P122" i="3"/>
  <c r="D131" i="3" s="1"/>
  <c r="N123" i="3"/>
  <c r="D198" i="3" s="1"/>
  <c r="O123" i="3"/>
  <c r="P123" i="3"/>
  <c r="N124" i="3"/>
  <c r="D199" i="3" s="1"/>
  <c r="O124" i="3"/>
  <c r="D265" i="3" s="1"/>
  <c r="H265" i="3" s="1"/>
  <c r="P124" i="3"/>
  <c r="D133" i="3" s="1"/>
  <c r="N125" i="3"/>
  <c r="D200" i="3" s="1"/>
  <c r="O125" i="3"/>
  <c r="P125" i="3"/>
  <c r="N126" i="3"/>
  <c r="O126" i="3"/>
  <c r="D267" i="3" s="1"/>
  <c r="P126" i="3"/>
  <c r="D135" i="3" s="1"/>
  <c r="N127" i="3"/>
  <c r="D202" i="3" s="1"/>
  <c r="O127" i="3"/>
  <c r="P127" i="3"/>
  <c r="D136" i="3" s="1"/>
  <c r="N114" i="3"/>
  <c r="O114" i="3"/>
  <c r="D254" i="3" s="1"/>
  <c r="H254" i="3" s="1"/>
  <c r="P114" i="3"/>
  <c r="N115" i="3"/>
  <c r="D189" i="3"/>
  <c r="H189" i="3" s="1"/>
  <c r="O115" i="3"/>
  <c r="P115" i="3"/>
  <c r="N116" i="3"/>
  <c r="D190" i="3" s="1"/>
  <c r="O116" i="3"/>
  <c r="D256" i="3" s="1"/>
  <c r="H256" i="3" s="1"/>
  <c r="P116" i="3"/>
  <c r="D124" i="3" s="1"/>
  <c r="N117" i="3"/>
  <c r="D192" i="3" s="1"/>
  <c r="O117" i="3"/>
  <c r="D258" i="3" s="1"/>
  <c r="P117" i="3"/>
  <c r="D126" i="3" s="1"/>
  <c r="N118" i="3"/>
  <c r="O118" i="3"/>
  <c r="D259" i="3" s="1"/>
  <c r="P118" i="3"/>
  <c r="N119" i="3"/>
  <c r="D194" i="3" s="1"/>
  <c r="O119" i="3"/>
  <c r="D260" i="3" s="1"/>
  <c r="P119" i="3"/>
  <c r="D128" i="3" s="1"/>
  <c r="N105" i="3"/>
  <c r="D179" i="3" s="1"/>
  <c r="O105" i="3"/>
  <c r="P105" i="3"/>
  <c r="D113" i="3" s="1"/>
  <c r="N106" i="3"/>
  <c r="D180" i="3" s="1"/>
  <c r="O106" i="3"/>
  <c r="D246" i="3" s="1"/>
  <c r="H246" i="3" s="1"/>
  <c r="P106" i="3"/>
  <c r="N107" i="3"/>
  <c r="D181" i="3" s="1"/>
  <c r="H181" i="3" s="1"/>
  <c r="O107" i="3"/>
  <c r="D247" i="3"/>
  <c r="H247" i="3" s="1"/>
  <c r="P107" i="3"/>
  <c r="N108" i="3"/>
  <c r="D182" i="3" s="1"/>
  <c r="O108" i="3"/>
  <c r="P108" i="3"/>
  <c r="D116" i="3" s="1"/>
  <c r="N109" i="3"/>
  <c r="D183" i="3" s="1"/>
  <c r="O109" i="3"/>
  <c r="D249" i="3" s="1"/>
  <c r="H249" i="3" s="1"/>
  <c r="P109" i="3"/>
  <c r="N110" i="3"/>
  <c r="D184" i="3" s="1"/>
  <c r="H184" i="3" s="1"/>
  <c r="O110" i="3"/>
  <c r="D250" i="3" s="1"/>
  <c r="H250" i="3" s="1"/>
  <c r="P110" i="3"/>
  <c r="N111" i="3"/>
  <c r="D185" i="3" s="1"/>
  <c r="H185" i="3" s="1"/>
  <c r="O111" i="3"/>
  <c r="D251" i="3"/>
  <c r="P111" i="3"/>
  <c r="D119" i="3" s="1"/>
  <c r="O102" i="3"/>
  <c r="D242" i="3" s="1"/>
  <c r="N81" i="3"/>
  <c r="D153" i="3" s="1"/>
  <c r="N82" i="3"/>
  <c r="D154" i="3" s="1"/>
  <c r="H154" i="3" s="1"/>
  <c r="N83" i="3"/>
  <c r="N84" i="3"/>
  <c r="D156" i="3" s="1"/>
  <c r="N85" i="3"/>
  <c r="D157" i="3" s="1"/>
  <c r="N86" i="3"/>
  <c r="D158" i="3" s="1"/>
  <c r="H158" i="3" s="1"/>
  <c r="N87" i="3"/>
  <c r="N88" i="3"/>
  <c r="N89" i="3"/>
  <c r="N90" i="3"/>
  <c r="D162" i="3" s="1"/>
  <c r="N91" i="3"/>
  <c r="N92" i="3"/>
  <c r="D164" i="3" s="1"/>
  <c r="H164" i="3" s="1"/>
  <c r="N93" i="3"/>
  <c r="N94" i="3"/>
  <c r="D166" i="3" s="1"/>
  <c r="N95" i="3"/>
  <c r="N96" i="3"/>
  <c r="O81" i="3"/>
  <c r="O82" i="3"/>
  <c r="D220" i="3" s="1"/>
  <c r="H220" i="3" s="1"/>
  <c r="O83" i="3"/>
  <c r="O84" i="3"/>
  <c r="D222" i="3" s="1"/>
  <c r="O85" i="3"/>
  <c r="D223" i="3" s="1"/>
  <c r="H223" i="3" s="1"/>
  <c r="O86" i="3"/>
  <c r="O87" i="3"/>
  <c r="D225" i="3" s="1"/>
  <c r="H225" i="3" s="1"/>
  <c r="O88" i="3"/>
  <c r="O89" i="3"/>
  <c r="D227" i="3" s="1"/>
  <c r="H227" i="3" s="1"/>
  <c r="O90" i="3"/>
  <c r="O91" i="3"/>
  <c r="O92" i="3"/>
  <c r="D230" i="3" s="1"/>
  <c r="O93" i="3"/>
  <c r="D231" i="3" s="1"/>
  <c r="H231" i="3" s="1"/>
  <c r="O94" i="3"/>
  <c r="O95" i="3"/>
  <c r="O96" i="3"/>
  <c r="D234" i="3" s="1"/>
  <c r="P81" i="3"/>
  <c r="P82" i="3"/>
  <c r="P83" i="3"/>
  <c r="P84" i="3"/>
  <c r="D90" i="3" s="1"/>
  <c r="P85" i="3"/>
  <c r="D91" i="3" s="1"/>
  <c r="H91" i="3" s="1"/>
  <c r="P86" i="3"/>
  <c r="P87" i="3"/>
  <c r="P88" i="3"/>
  <c r="D94" i="3" s="1"/>
  <c r="P89" i="3"/>
  <c r="D95" i="3" s="1"/>
  <c r="H95" i="3" s="1"/>
  <c r="P90" i="3"/>
  <c r="P91" i="3"/>
  <c r="P92" i="3"/>
  <c r="D98" i="3" s="1"/>
  <c r="P93" i="3"/>
  <c r="D99" i="3" s="1"/>
  <c r="H99" i="3" s="1"/>
  <c r="P94" i="3"/>
  <c r="P95" i="3"/>
  <c r="P96" i="3"/>
  <c r="D102" i="3" s="1"/>
  <c r="D263" i="3"/>
  <c r="H263" i="3" s="1"/>
  <c r="D264" i="3"/>
  <c r="D266" i="3"/>
  <c r="D268" i="3"/>
  <c r="O121" i="3"/>
  <c r="D262" i="3" s="1"/>
  <c r="H262" i="3" s="1"/>
  <c r="D255" i="3"/>
  <c r="D245" i="3"/>
  <c r="D248" i="3"/>
  <c r="D219" i="3"/>
  <c r="D221" i="3"/>
  <c r="H221" i="3" s="1"/>
  <c r="D226" i="3"/>
  <c r="D228" i="3"/>
  <c r="D229" i="3"/>
  <c r="H229" i="3" s="1"/>
  <c r="D232" i="3"/>
  <c r="D233" i="3"/>
  <c r="O80" i="3"/>
  <c r="D218" i="3" s="1"/>
  <c r="G270" i="3"/>
  <c r="D269" i="3"/>
  <c r="G268" i="3"/>
  <c r="G267" i="3"/>
  <c r="G266" i="3"/>
  <c r="G265" i="3"/>
  <c r="G264" i="3"/>
  <c r="H264" i="3"/>
  <c r="G263" i="3"/>
  <c r="G262" i="3"/>
  <c r="G260" i="3"/>
  <c r="G259" i="3"/>
  <c r="G258" i="3"/>
  <c r="G257" i="3"/>
  <c r="H257" i="3" s="1"/>
  <c r="G256" i="3"/>
  <c r="G255" i="3"/>
  <c r="H255" i="3" s="1"/>
  <c r="G254" i="3"/>
  <c r="G253" i="3"/>
  <c r="H253" i="3"/>
  <c r="G251" i="3"/>
  <c r="H251" i="3" s="1"/>
  <c r="G250" i="3"/>
  <c r="G249" i="3"/>
  <c r="G248" i="3"/>
  <c r="H248" i="3" s="1"/>
  <c r="G247" i="3"/>
  <c r="G246" i="3"/>
  <c r="G245" i="3"/>
  <c r="H245" i="3" s="1"/>
  <c r="G244" i="3"/>
  <c r="G242" i="3"/>
  <c r="G241" i="3"/>
  <c r="G240" i="3"/>
  <c r="G239" i="3"/>
  <c r="G238" i="3"/>
  <c r="H238" i="3" s="1"/>
  <c r="G237" i="3"/>
  <c r="G234" i="3"/>
  <c r="G233" i="3"/>
  <c r="G232" i="3"/>
  <c r="H232" i="3" s="1"/>
  <c r="G231" i="3"/>
  <c r="G230" i="3"/>
  <c r="H230" i="3" s="1"/>
  <c r="G229" i="3"/>
  <c r="G228" i="3"/>
  <c r="G227" i="3"/>
  <c r="G226" i="3"/>
  <c r="G225" i="3"/>
  <c r="G224" i="3"/>
  <c r="G223" i="3"/>
  <c r="G222" i="3"/>
  <c r="H222" i="3" s="1"/>
  <c r="G221" i="3"/>
  <c r="G220" i="3"/>
  <c r="G219" i="3"/>
  <c r="H219" i="3"/>
  <c r="G218" i="3"/>
  <c r="G217" i="3"/>
  <c r="H217" i="3" s="1"/>
  <c r="G216" i="3"/>
  <c r="H216" i="3" s="1"/>
  <c r="G215" i="3"/>
  <c r="H215" i="3"/>
  <c r="G213" i="3"/>
  <c r="H213" i="3" s="1"/>
  <c r="G212" i="3"/>
  <c r="H212" i="3" s="1"/>
  <c r="G211" i="3"/>
  <c r="H211" i="3" s="1"/>
  <c r="G210" i="3"/>
  <c r="D197" i="3"/>
  <c r="D201" i="3"/>
  <c r="N121" i="3"/>
  <c r="D196" i="3"/>
  <c r="H196" i="3" s="1"/>
  <c r="D193" i="3"/>
  <c r="D188" i="3"/>
  <c r="G204" i="3"/>
  <c r="G203" i="3" s="1"/>
  <c r="N102" i="3"/>
  <c r="D176" i="3" s="1"/>
  <c r="D155" i="3"/>
  <c r="D159" i="3"/>
  <c r="D160" i="3"/>
  <c r="H160" i="3" s="1"/>
  <c r="D161" i="3"/>
  <c r="D163" i="3"/>
  <c r="D165" i="3"/>
  <c r="D167" i="3"/>
  <c r="H167" i="3" s="1"/>
  <c r="D168" i="3"/>
  <c r="N80" i="3"/>
  <c r="D152" i="3" s="1"/>
  <c r="H204" i="3"/>
  <c r="H203" i="3" s="1"/>
  <c r="D203" i="3"/>
  <c r="G202" i="3"/>
  <c r="G201" i="3"/>
  <c r="G200" i="3"/>
  <c r="H200" i="3" s="1"/>
  <c r="G199" i="3"/>
  <c r="G198" i="3"/>
  <c r="G197" i="3"/>
  <c r="G196" i="3"/>
  <c r="G194" i="3"/>
  <c r="G193" i="3"/>
  <c r="G192" i="3"/>
  <c r="H192" i="3" s="1"/>
  <c r="G190" i="3"/>
  <c r="G189" i="3"/>
  <c r="G188" i="3"/>
  <c r="H188" i="3" s="1"/>
  <c r="G187" i="3"/>
  <c r="G185" i="3"/>
  <c r="G184" i="3"/>
  <c r="G183" i="3"/>
  <c r="G182" i="3"/>
  <c r="G181" i="3"/>
  <c r="G180" i="3"/>
  <c r="G179" i="3"/>
  <c r="G178" i="3"/>
  <c r="G176" i="3"/>
  <c r="G175" i="3" s="1"/>
  <c r="G174" i="3"/>
  <c r="G173" i="3"/>
  <c r="G172" i="3"/>
  <c r="H172" i="3" s="1"/>
  <c r="G171" i="3"/>
  <c r="H171" i="3"/>
  <c r="G170" i="3"/>
  <c r="G168" i="3"/>
  <c r="G167" i="3"/>
  <c r="G166" i="3"/>
  <c r="G165" i="3"/>
  <c r="G164" i="3"/>
  <c r="G163" i="3"/>
  <c r="G162" i="3"/>
  <c r="G161" i="3"/>
  <c r="G160" i="3"/>
  <c r="G159" i="3"/>
  <c r="G158" i="3"/>
  <c r="G157" i="3"/>
  <c r="G156" i="3"/>
  <c r="G155" i="3"/>
  <c r="G154" i="3"/>
  <c r="G153" i="3"/>
  <c r="G152" i="3"/>
  <c r="G151" i="3"/>
  <c r="H151" i="3"/>
  <c r="G150" i="3"/>
  <c r="G149" i="3"/>
  <c r="G147" i="3"/>
  <c r="H147" i="3" s="1"/>
  <c r="G146" i="3"/>
  <c r="H146" i="3" s="1"/>
  <c r="G145" i="3"/>
  <c r="H145" i="3" s="1"/>
  <c r="G144" i="3"/>
  <c r="G143" i="3" s="1"/>
  <c r="D132" i="3"/>
  <c r="D134" i="3"/>
  <c r="D127" i="3"/>
  <c r="D122" i="3"/>
  <c r="D123" i="3"/>
  <c r="D114" i="3"/>
  <c r="D115" i="3"/>
  <c r="H115" i="3" s="1"/>
  <c r="D117" i="3"/>
  <c r="D118" i="3"/>
  <c r="P102" i="3"/>
  <c r="D110" i="3" s="1"/>
  <c r="D87" i="3"/>
  <c r="H87" i="3" s="1"/>
  <c r="D88" i="3"/>
  <c r="D89" i="3"/>
  <c r="D93" i="3"/>
  <c r="D96" i="3"/>
  <c r="D97" i="3"/>
  <c r="D100" i="3"/>
  <c r="D101" i="3"/>
  <c r="H101" i="3" s="1"/>
  <c r="P80" i="3"/>
  <c r="D86" i="3" s="1"/>
  <c r="G17" i="3"/>
  <c r="H17" i="3" s="1"/>
  <c r="G74" i="3"/>
  <c r="G73" i="3" s="1"/>
  <c r="D73" i="3"/>
  <c r="G72" i="3"/>
  <c r="H72" i="3" s="1"/>
  <c r="G71" i="3"/>
  <c r="H71" i="3" s="1"/>
  <c r="G70" i="3"/>
  <c r="H70" i="3" s="1"/>
  <c r="G69" i="3"/>
  <c r="H69" i="3" s="1"/>
  <c r="H68" i="3"/>
  <c r="G68" i="3"/>
  <c r="G67" i="3"/>
  <c r="H67" i="3" s="1"/>
  <c r="G66" i="3"/>
  <c r="H66" i="3" s="1"/>
  <c r="D65" i="3"/>
  <c r="G64" i="3"/>
  <c r="H64" i="3" s="1"/>
  <c r="G63" i="3"/>
  <c r="H63" i="3" s="1"/>
  <c r="G62" i="3"/>
  <c r="H62" i="3" s="1"/>
  <c r="G60" i="3"/>
  <c r="H60" i="3" s="1"/>
  <c r="G59" i="3"/>
  <c r="H59" i="3" s="1"/>
  <c r="G58" i="3"/>
  <c r="H58" i="3" s="1"/>
  <c r="G57" i="3"/>
  <c r="D56" i="3"/>
  <c r="G55" i="3"/>
  <c r="H55" i="3" s="1"/>
  <c r="G54" i="3"/>
  <c r="H54" i="3" s="1"/>
  <c r="G53" i="3"/>
  <c r="H53" i="3" s="1"/>
  <c r="G52" i="3"/>
  <c r="H52" i="3" s="1"/>
  <c r="G51" i="3"/>
  <c r="H51" i="3" s="1"/>
  <c r="G50" i="3"/>
  <c r="H50" i="3" s="1"/>
  <c r="G49" i="3"/>
  <c r="H49" i="3" s="1"/>
  <c r="G48" i="3"/>
  <c r="H48" i="3" s="1"/>
  <c r="D47" i="3"/>
  <c r="G46" i="3"/>
  <c r="G45" i="3" s="1"/>
  <c r="D45" i="3"/>
  <c r="G44" i="3"/>
  <c r="H44" i="3" s="1"/>
  <c r="G43" i="3"/>
  <c r="H43" i="3"/>
  <c r="G42" i="3"/>
  <c r="G41" i="3"/>
  <c r="H41" i="3" s="1"/>
  <c r="D40" i="3"/>
  <c r="G38" i="3"/>
  <c r="H38" i="3" s="1"/>
  <c r="G37" i="3"/>
  <c r="H37" i="3" s="1"/>
  <c r="G36" i="3"/>
  <c r="H36" i="3"/>
  <c r="G35" i="3"/>
  <c r="H35" i="3" s="1"/>
  <c r="G34" i="3"/>
  <c r="H34" i="3" s="1"/>
  <c r="G33" i="3"/>
  <c r="H33" i="3" s="1"/>
  <c r="G32" i="3"/>
  <c r="H32" i="3"/>
  <c r="G31" i="3"/>
  <c r="H31" i="3" s="1"/>
  <c r="G30" i="3"/>
  <c r="H30" i="3" s="1"/>
  <c r="G29" i="3"/>
  <c r="H29" i="3" s="1"/>
  <c r="G28" i="3"/>
  <c r="H28" i="3"/>
  <c r="G27" i="3"/>
  <c r="H27" i="3" s="1"/>
  <c r="G26" i="3"/>
  <c r="H26" i="3" s="1"/>
  <c r="G25" i="3"/>
  <c r="H25" i="3" s="1"/>
  <c r="G24" i="3"/>
  <c r="H24" i="3"/>
  <c r="G23" i="3"/>
  <c r="H23" i="3" s="1"/>
  <c r="G22" i="3"/>
  <c r="H22" i="3" s="1"/>
  <c r="G21" i="3"/>
  <c r="H21" i="3" s="1"/>
  <c r="G20" i="3"/>
  <c r="H20" i="3"/>
  <c r="G19" i="3"/>
  <c r="D18" i="3"/>
  <c r="G16" i="3"/>
  <c r="H16" i="3" s="1"/>
  <c r="G15" i="3"/>
  <c r="G14" i="3"/>
  <c r="H194" i="3"/>
  <c r="H156" i="3"/>
  <c r="H149" i="3"/>
  <c r="H46" i="3"/>
  <c r="H45" i="3" s="1"/>
  <c r="H74" i="3"/>
  <c r="H73" i="3" s="1"/>
  <c r="D29" i="2"/>
  <c r="I29" i="2" s="1"/>
  <c r="I31" i="2" s="1"/>
  <c r="I30" i="2"/>
  <c r="D30" i="2" s="1"/>
  <c r="E29" i="2"/>
  <c r="J29" i="2" s="1"/>
  <c r="J30" i="2"/>
  <c r="E30" i="2" s="1"/>
  <c r="F29" i="2"/>
  <c r="K29" i="2" s="1"/>
  <c r="K30" i="2"/>
  <c r="F30" i="2" s="1"/>
  <c r="G29" i="2"/>
  <c r="L30" i="2"/>
  <c r="G30" i="2" s="1"/>
  <c r="H29" i="2"/>
  <c r="M29" i="2" s="1"/>
  <c r="M31" i="2" s="1"/>
  <c r="M30" i="2"/>
  <c r="H30" i="2" s="1"/>
  <c r="D32" i="2"/>
  <c r="I33" i="2"/>
  <c r="D33" i="2" s="1"/>
  <c r="D34" i="2" s="1"/>
  <c r="E32" i="2"/>
  <c r="E34" i="2" s="1"/>
  <c r="J33" i="2"/>
  <c r="E33" i="2" s="1"/>
  <c r="K33" i="2"/>
  <c r="F33" i="2" s="1"/>
  <c r="L33" i="2"/>
  <c r="G33" i="2" s="1"/>
  <c r="M33" i="2"/>
  <c r="H33" i="2" s="1"/>
  <c r="J37" i="2"/>
  <c r="E37" i="2" s="1"/>
  <c r="K37" i="2"/>
  <c r="L37" i="2"/>
  <c r="G37" i="2" s="1"/>
  <c r="M37" i="2"/>
  <c r="I37" i="2"/>
  <c r="H30" i="7"/>
  <c r="E12" i="5"/>
  <c r="F12" i="5"/>
  <c r="A12" i="5"/>
  <c r="B12" i="5"/>
  <c r="C12" i="5"/>
  <c r="G12" i="5"/>
  <c r="B13" i="5"/>
  <c r="C13" i="5"/>
  <c r="M13" i="5" s="1"/>
  <c r="P121" i="3"/>
  <c r="D130" i="3" s="1"/>
  <c r="P113" i="3"/>
  <c r="D121" i="3" s="1"/>
  <c r="O113" i="3"/>
  <c r="D253" i="3" s="1"/>
  <c r="N113" i="3"/>
  <c r="D187" i="3" s="1"/>
  <c r="N104" i="3"/>
  <c r="D178" i="3" s="1"/>
  <c r="H178" i="3" s="1"/>
  <c r="O104" i="3"/>
  <c r="D244" i="3" s="1"/>
  <c r="P104" i="3"/>
  <c r="D112" i="3" s="1"/>
  <c r="A12" i="3"/>
  <c r="A76" i="3"/>
  <c r="N100" i="3"/>
  <c r="D174" i="3" s="1"/>
  <c r="H174" i="3" s="1"/>
  <c r="P100" i="3"/>
  <c r="D108" i="3" s="1"/>
  <c r="P99" i="3"/>
  <c r="D107" i="3" s="1"/>
  <c r="O100" i="3"/>
  <c r="D240" i="3" s="1"/>
  <c r="H240" i="3" s="1"/>
  <c r="O99" i="3"/>
  <c r="D239" i="3" s="1"/>
  <c r="D92" i="3"/>
  <c r="N99" i="3"/>
  <c r="D173" i="3" s="1"/>
  <c r="D224" i="3"/>
  <c r="H224" i="3" s="1"/>
  <c r="G138" i="3"/>
  <c r="H138" i="3"/>
  <c r="H137" i="3" s="1"/>
  <c r="D137" i="3"/>
  <c r="G136" i="3"/>
  <c r="H136" i="3" s="1"/>
  <c r="G135" i="3"/>
  <c r="G134" i="3"/>
  <c r="G133" i="3"/>
  <c r="G132" i="3"/>
  <c r="G131" i="3"/>
  <c r="G130" i="3"/>
  <c r="G128" i="3"/>
  <c r="G127" i="3"/>
  <c r="G126" i="3"/>
  <c r="G124" i="3"/>
  <c r="G123" i="3"/>
  <c r="G122" i="3"/>
  <c r="G121" i="3"/>
  <c r="G119" i="3"/>
  <c r="G118" i="3"/>
  <c r="H118" i="3" s="1"/>
  <c r="G117" i="3"/>
  <c r="G116" i="3"/>
  <c r="G115" i="3"/>
  <c r="G114" i="3"/>
  <c r="H114" i="3" s="1"/>
  <c r="G113" i="3"/>
  <c r="G112" i="3"/>
  <c r="G110" i="3"/>
  <c r="G109" i="3"/>
  <c r="G108" i="3"/>
  <c r="H108" i="3" s="1"/>
  <c r="G107" i="3"/>
  <c r="G106" i="3"/>
  <c r="H106" i="3"/>
  <c r="G105" i="3"/>
  <c r="H105" i="3" s="1"/>
  <c r="G102" i="3"/>
  <c r="G101" i="3"/>
  <c r="G100" i="3"/>
  <c r="G99" i="3"/>
  <c r="G98" i="3"/>
  <c r="G97" i="3"/>
  <c r="H97" i="3" s="1"/>
  <c r="G96" i="3"/>
  <c r="H96" i="3" s="1"/>
  <c r="G95" i="3"/>
  <c r="G94" i="3"/>
  <c r="G93" i="3"/>
  <c r="G92" i="3"/>
  <c r="H92" i="3" s="1"/>
  <c r="G91" i="3"/>
  <c r="G90" i="3"/>
  <c r="G89" i="3"/>
  <c r="H89" i="3" s="1"/>
  <c r="G88" i="3"/>
  <c r="H88" i="3" s="1"/>
  <c r="G87" i="3"/>
  <c r="G86" i="3"/>
  <c r="G85" i="3"/>
  <c r="H85" i="3" s="1"/>
  <c r="G84" i="3"/>
  <c r="G83" i="3"/>
  <c r="H83" i="3" s="1"/>
  <c r="G81" i="3"/>
  <c r="H81" i="3" s="1"/>
  <c r="G80" i="3"/>
  <c r="H80" i="3" s="1"/>
  <c r="G79" i="3"/>
  <c r="H79" i="3" s="1"/>
  <c r="G78" i="3"/>
  <c r="H119" i="3"/>
  <c r="H102" i="3"/>
  <c r="H98" i="3"/>
  <c r="H90" i="3"/>
  <c r="H94" i="3"/>
  <c r="H132" i="3"/>
  <c r="G137" i="3"/>
  <c r="D111" i="3"/>
  <c r="H112" i="3"/>
  <c r="G111" i="3"/>
  <c r="J43" i="2"/>
  <c r="E43" i="2" s="1"/>
  <c r="K43" i="2"/>
  <c r="F43" i="2" s="1"/>
  <c r="L43" i="2"/>
  <c r="G43" i="2" s="1"/>
  <c r="M43" i="2"/>
  <c r="H43" i="2" s="1"/>
  <c r="G13" i="5"/>
  <c r="Q13" i="5" s="1"/>
  <c r="E13" i="5"/>
  <c r="O13" i="5" s="1"/>
  <c r="C17" i="1"/>
  <c r="D12" i="5"/>
  <c r="A10" i="2"/>
  <c r="A29" i="7"/>
  <c r="B29" i="7"/>
  <c r="H29" i="7"/>
  <c r="I30" i="7" s="1"/>
  <c r="B30" i="7"/>
  <c r="B32" i="2" s="1"/>
  <c r="I32" i="2"/>
  <c r="I34" i="2" s="1"/>
  <c r="L29" i="2"/>
  <c r="B29" i="2"/>
  <c r="A22" i="2"/>
  <c r="J69" i="13"/>
  <c r="K69" i="13"/>
  <c r="J68" i="13"/>
  <c r="K68" i="13" s="1"/>
  <c r="J67" i="13"/>
  <c r="K67" i="13"/>
  <c r="J66" i="13"/>
  <c r="K66" i="13" s="1"/>
  <c r="J65" i="13"/>
  <c r="K65" i="13" s="1"/>
  <c r="I12" i="7"/>
  <c r="N12" i="7" s="1"/>
  <c r="D16" i="1" s="1"/>
  <c r="M12" i="7"/>
  <c r="C10" i="5" s="1"/>
  <c r="S16" i="13"/>
  <c r="S17" i="13"/>
  <c r="S18" i="13"/>
  <c r="S19" i="13"/>
  <c r="S20" i="13"/>
  <c r="S21" i="13"/>
  <c r="S22" i="13"/>
  <c r="S23" i="13"/>
  <c r="S24" i="13"/>
  <c r="S25" i="13"/>
  <c r="S26" i="13"/>
  <c r="S27" i="13"/>
  <c r="S28" i="13"/>
  <c r="S29" i="13"/>
  <c r="S30" i="13"/>
  <c r="S31" i="13"/>
  <c r="S32" i="13"/>
  <c r="S33" i="13"/>
  <c r="S34" i="13"/>
  <c r="S35" i="13"/>
  <c r="S36" i="13"/>
  <c r="S37" i="13"/>
  <c r="S38" i="13"/>
  <c r="S39" i="13"/>
  <c r="S40" i="13"/>
  <c r="S41" i="13"/>
  <c r="S42" i="13"/>
  <c r="S43" i="13"/>
  <c r="S44" i="13"/>
  <c r="S45" i="13"/>
  <c r="S46" i="13"/>
  <c r="S47" i="13"/>
  <c r="S48" i="13"/>
  <c r="S49" i="13"/>
  <c r="S50" i="13"/>
  <c r="S51" i="13"/>
  <c r="S52" i="13"/>
  <c r="S53" i="13"/>
  <c r="S54" i="13"/>
  <c r="S55" i="13"/>
  <c r="S56" i="13"/>
  <c r="S57" i="13"/>
  <c r="S58" i="13"/>
  <c r="S59" i="13"/>
  <c r="S60" i="13"/>
  <c r="S61" i="13"/>
  <c r="S15" i="13"/>
  <c r="J48" i="13"/>
  <c r="K48" i="13"/>
  <c r="P48" i="13" s="1"/>
  <c r="J47" i="13"/>
  <c r="K47" i="13" s="1"/>
  <c r="J46" i="13"/>
  <c r="K46" i="13"/>
  <c r="J45" i="13"/>
  <c r="K45" i="13" s="1"/>
  <c r="J44" i="13"/>
  <c r="K44" i="13"/>
  <c r="N44" i="13" s="1"/>
  <c r="J43" i="13"/>
  <c r="K43" i="13" s="1"/>
  <c r="N43" i="13" s="1"/>
  <c r="J42" i="13"/>
  <c r="K42" i="13"/>
  <c r="N42" i="13" s="1"/>
  <c r="J41" i="13"/>
  <c r="K41" i="13" s="1"/>
  <c r="J53" i="13"/>
  <c r="K53" i="13" s="1"/>
  <c r="J52" i="13"/>
  <c r="K52" i="13" s="1"/>
  <c r="J51" i="13"/>
  <c r="K51" i="13" s="1"/>
  <c r="J50" i="13"/>
  <c r="K50" i="13" s="1"/>
  <c r="H35" i="7"/>
  <c r="R45" i="13"/>
  <c r="R43" i="13"/>
  <c r="R44" i="13"/>
  <c r="R47" i="13"/>
  <c r="P51" i="13"/>
  <c r="Q16" i="1"/>
  <c r="R14" i="5"/>
  <c r="R10" i="5"/>
  <c r="H14" i="5"/>
  <c r="J10" i="5"/>
  <c r="K10" i="5"/>
  <c r="L10" i="5"/>
  <c r="W78" i="13"/>
  <c r="W70" i="13"/>
  <c r="W60" i="13"/>
  <c r="W49" i="13"/>
  <c r="W46" i="13"/>
  <c r="W41" i="13"/>
  <c r="W20" i="13"/>
  <c r="W16" i="13"/>
  <c r="W15" i="13" s="1"/>
  <c r="J61" i="13"/>
  <c r="K61" i="13"/>
  <c r="J60" i="13"/>
  <c r="K60" i="13" s="1"/>
  <c r="P60" i="13" s="1"/>
  <c r="J59" i="13"/>
  <c r="K59" i="13" s="1"/>
  <c r="J58" i="13"/>
  <c r="K58" i="13" s="1"/>
  <c r="R58" i="13" s="1"/>
  <c r="J57" i="13"/>
  <c r="K57" i="13"/>
  <c r="P57" i="13" s="1"/>
  <c r="J56" i="13"/>
  <c r="K56" i="13" s="1"/>
  <c r="P56" i="13" s="1"/>
  <c r="J55" i="13"/>
  <c r="K55" i="13" s="1"/>
  <c r="J54" i="13"/>
  <c r="K54" i="13" s="1"/>
  <c r="J49" i="13"/>
  <c r="K49" i="13" s="1"/>
  <c r="J40" i="13"/>
  <c r="K40" i="13" s="1"/>
  <c r="J39" i="13"/>
  <c r="K39" i="13" s="1"/>
  <c r="J38" i="13"/>
  <c r="K38" i="13"/>
  <c r="R38" i="13" s="1"/>
  <c r="J37" i="13"/>
  <c r="K37" i="13" s="1"/>
  <c r="J36" i="13"/>
  <c r="K36" i="13"/>
  <c r="J35" i="13"/>
  <c r="K35" i="13" s="1"/>
  <c r="P35" i="13" s="1"/>
  <c r="J34" i="13"/>
  <c r="K34" i="13" s="1"/>
  <c r="J33" i="13"/>
  <c r="K33" i="13" s="1"/>
  <c r="P33" i="13" s="1"/>
  <c r="J32" i="13"/>
  <c r="K32" i="13"/>
  <c r="P32" i="13" s="1"/>
  <c r="J31" i="13"/>
  <c r="K31" i="13" s="1"/>
  <c r="R31" i="13" s="1"/>
  <c r="J30" i="13"/>
  <c r="K30" i="13" s="1"/>
  <c r="J29" i="13"/>
  <c r="K29" i="13" s="1"/>
  <c r="J28" i="13"/>
  <c r="K28" i="13"/>
  <c r="N28" i="13" s="1"/>
  <c r="J27" i="13"/>
  <c r="K27" i="13" s="1"/>
  <c r="P27" i="13" s="1"/>
  <c r="J26" i="13"/>
  <c r="K26" i="13" s="1"/>
  <c r="R26" i="13" s="1"/>
  <c r="J25" i="13"/>
  <c r="K25" i="13" s="1"/>
  <c r="J24" i="13"/>
  <c r="K24" i="13" s="1"/>
  <c r="J23" i="13"/>
  <c r="K23" i="13" s="1"/>
  <c r="P23" i="13" s="1"/>
  <c r="J22" i="13"/>
  <c r="K22" i="13"/>
  <c r="P22" i="13" s="1"/>
  <c r="J21" i="13"/>
  <c r="K21" i="13" s="1"/>
  <c r="J20" i="13"/>
  <c r="K20" i="13"/>
  <c r="J19" i="13"/>
  <c r="K19" i="13" s="1"/>
  <c r="P19" i="13" s="1"/>
  <c r="J18" i="13"/>
  <c r="K18" i="13" s="1"/>
  <c r="P18" i="13" s="1"/>
  <c r="J17" i="13"/>
  <c r="K17" i="13" s="1"/>
  <c r="P17" i="13" s="1"/>
  <c r="J16" i="13"/>
  <c r="K16" i="13"/>
  <c r="N16" i="13" s="1"/>
  <c r="J15" i="13"/>
  <c r="K15" i="13" s="1"/>
  <c r="P15" i="13" s="1"/>
  <c r="E4" i="13"/>
  <c r="B44" i="12"/>
  <c r="B29" i="12"/>
  <c r="N15" i="13"/>
  <c r="R61" i="13"/>
  <c r="N56" i="13"/>
  <c r="P25" i="13"/>
  <c r="R37" i="13"/>
  <c r="N18" i="13"/>
  <c r="R18" i="13"/>
  <c r="P31" i="13"/>
  <c r="R39" i="13"/>
  <c r="P54" i="13"/>
  <c r="R32" i="13"/>
  <c r="N27" i="13"/>
  <c r="N36" i="13"/>
  <c r="N58" i="13"/>
  <c r="P58" i="13"/>
  <c r="P20" i="13"/>
  <c r="N38" i="13"/>
  <c r="R23" i="13"/>
  <c r="P34" i="13"/>
  <c r="P38" i="13"/>
  <c r="R60" i="13"/>
  <c r="R56" i="13"/>
  <c r="N60" i="13"/>
  <c r="F37" i="2"/>
  <c r="D41" i="2"/>
  <c r="D38" i="2"/>
  <c r="I23" i="2"/>
  <c r="D23" i="2" s="1"/>
  <c r="M21" i="7"/>
  <c r="C16" i="5" s="1"/>
  <c r="M16" i="5" s="1"/>
  <c r="M20" i="7"/>
  <c r="C15" i="5" s="1"/>
  <c r="M15" i="5" s="1"/>
  <c r="M19" i="7"/>
  <c r="I36" i="2" s="1"/>
  <c r="F41" i="2"/>
  <c r="K41" i="2"/>
  <c r="L21" i="7"/>
  <c r="K21" i="7"/>
  <c r="J21" i="7"/>
  <c r="O21" i="7" s="1"/>
  <c r="I21" i="7"/>
  <c r="L19" i="7"/>
  <c r="Q19" i="7" s="1"/>
  <c r="G14" i="5" s="1"/>
  <c r="Q14" i="5" s="1"/>
  <c r="K19" i="7"/>
  <c r="U14" i="5" s="1"/>
  <c r="J19" i="7"/>
  <c r="O19" i="7" s="1"/>
  <c r="E14" i="5" s="1"/>
  <c r="I19" i="7"/>
  <c r="N19" i="7" s="1"/>
  <c r="J36" i="2" s="1"/>
  <c r="E36" i="2" s="1"/>
  <c r="I22" i="2"/>
  <c r="C11" i="5"/>
  <c r="M11" i="5" s="1"/>
  <c r="L12" i="7"/>
  <c r="V10" i="5" s="1"/>
  <c r="K12" i="7"/>
  <c r="P12" i="7" s="1"/>
  <c r="P22" i="2"/>
  <c r="P24" i="2" s="1"/>
  <c r="E17" i="1"/>
  <c r="J17" i="1" s="1"/>
  <c r="G17" i="1"/>
  <c r="D17" i="1"/>
  <c r="F17" i="1"/>
  <c r="K17" i="1" s="1"/>
  <c r="P25" i="2"/>
  <c r="P27" i="2" s="1"/>
  <c r="P28" i="2" s="1"/>
  <c r="K26" i="2"/>
  <c r="F26" i="2" s="1"/>
  <c r="K23" i="2"/>
  <c r="F23" i="2" s="1"/>
  <c r="J12" i="7"/>
  <c r="H27" i="7"/>
  <c r="K25" i="2"/>
  <c r="F25" i="2" s="1"/>
  <c r="E4" i="12"/>
  <c r="B11" i="12"/>
  <c r="C16" i="1"/>
  <c r="H16" i="1" s="1"/>
  <c r="I43" i="2"/>
  <c r="I40" i="2"/>
  <c r="H37" i="2"/>
  <c r="B42" i="2"/>
  <c r="B39" i="2"/>
  <c r="B36" i="2"/>
  <c r="J26" i="2"/>
  <c r="E26" i="2" s="1"/>
  <c r="L26" i="2"/>
  <c r="G26" i="2" s="1"/>
  <c r="M26" i="2"/>
  <c r="H26" i="2" s="1"/>
  <c r="I26" i="2"/>
  <c r="J23" i="2"/>
  <c r="E23" i="2" s="1"/>
  <c r="L23" i="2"/>
  <c r="G23" i="2" s="1"/>
  <c r="M23" i="2"/>
  <c r="H23" i="2" s="1"/>
  <c r="A36" i="2"/>
  <c r="B25" i="2"/>
  <c r="B22" i="2"/>
  <c r="I10" i="5"/>
  <c r="H10" i="5"/>
  <c r="B11" i="5"/>
  <c r="B14" i="5"/>
  <c r="B15" i="5"/>
  <c r="B16" i="5"/>
  <c r="A14" i="5"/>
  <c r="B17" i="1"/>
  <c r="B23" i="1"/>
  <c r="B24" i="1"/>
  <c r="B25" i="1"/>
  <c r="B16" i="1"/>
  <c r="A23" i="1"/>
  <c r="H36" i="7"/>
  <c r="B36" i="7"/>
  <c r="B35" i="7"/>
  <c r="H34" i="7"/>
  <c r="B34" i="7"/>
  <c r="A34" i="7"/>
  <c r="M25" i="2"/>
  <c r="H25" i="2" s="1"/>
  <c r="H28" i="7"/>
  <c r="A27" i="7"/>
  <c r="B28" i="7"/>
  <c r="B27" i="7"/>
  <c r="D22" i="2"/>
  <c r="A16" i="1"/>
  <c r="C8" i="2"/>
  <c r="B8" i="2"/>
  <c r="M41" i="2"/>
  <c r="H41" i="2"/>
  <c r="D26" i="2"/>
  <c r="L41" i="2"/>
  <c r="L25" i="2"/>
  <c r="G41" i="2"/>
  <c r="J4" i="9"/>
  <c r="Q17" i="1"/>
  <c r="Q23" i="1"/>
  <c r="Q24" i="1"/>
  <c r="Q25" i="1"/>
  <c r="I17" i="1"/>
  <c r="G4" i="5"/>
  <c r="D4" i="1"/>
  <c r="B10" i="5"/>
  <c r="A10" i="5"/>
  <c r="A9" i="2"/>
  <c r="D44" i="2"/>
  <c r="A9" i="5"/>
  <c r="B9" i="5"/>
  <c r="J41" i="2"/>
  <c r="J25" i="2"/>
  <c r="E25" i="2" s="1"/>
  <c r="E41" i="2"/>
  <c r="N41" i="2"/>
  <c r="B12" i="2" s="1"/>
  <c r="D82" i="3" l="1"/>
  <c r="H86" i="3"/>
  <c r="G32" i="2"/>
  <c r="L32" i="2" s="1"/>
  <c r="L34" i="2" s="1"/>
  <c r="F19" i="1"/>
  <c r="K19" i="1" s="1"/>
  <c r="E19" i="1"/>
  <c r="J19" i="1" s="1"/>
  <c r="H32" i="2"/>
  <c r="M32" i="2" s="1"/>
  <c r="M34" i="2" s="1"/>
  <c r="M35" i="2" s="1"/>
  <c r="E41" i="15"/>
  <c r="I41" i="15"/>
  <c r="M41" i="15"/>
  <c r="J41" i="15"/>
  <c r="B41" i="15"/>
  <c r="F41" i="15"/>
  <c r="C41" i="15"/>
  <c r="G41" i="15"/>
  <c r="K41" i="15"/>
  <c r="D41" i="15"/>
  <c r="H41" i="15"/>
  <c r="L41" i="15"/>
  <c r="L27" i="2"/>
  <c r="K31" i="2"/>
  <c r="J31" i="2"/>
  <c r="E17" i="15"/>
  <c r="I17" i="15"/>
  <c r="M17" i="15"/>
  <c r="F17" i="15"/>
  <c r="J17" i="15"/>
  <c r="D17" i="15"/>
  <c r="G17" i="15"/>
  <c r="K17" i="15"/>
  <c r="F125" i="3"/>
  <c r="G125" i="3" s="1"/>
  <c r="H125" i="3" s="1"/>
  <c r="H17" i="15"/>
  <c r="L17" i="15"/>
  <c r="I28" i="7"/>
  <c r="I5" i="15" s="1"/>
  <c r="K5" i="15"/>
  <c r="H190" i="3"/>
  <c r="I36" i="7"/>
  <c r="E38" i="2"/>
  <c r="L31" i="2"/>
  <c r="H27" i="2"/>
  <c r="N30" i="13"/>
  <c r="R30" i="13"/>
  <c r="P24" i="13"/>
  <c r="R24" i="13"/>
  <c r="N24" i="13"/>
  <c r="N40" i="13"/>
  <c r="R40" i="13"/>
  <c r="P40" i="13"/>
  <c r="N59" i="13"/>
  <c r="P59" i="13"/>
  <c r="R59" i="13"/>
  <c r="P49" i="13"/>
  <c r="N49" i="13"/>
  <c r="R49" i="13"/>
  <c r="P16" i="13"/>
  <c r="N20" i="13"/>
  <c r="R20" i="13"/>
  <c r="R25" i="13"/>
  <c r="N25" i="13"/>
  <c r="N34" i="13"/>
  <c r="R34" i="13"/>
  <c r="N54" i="13"/>
  <c r="R54" i="13"/>
  <c r="N46" i="13"/>
  <c r="P46" i="13"/>
  <c r="M10" i="5"/>
  <c r="B19" i="12"/>
  <c r="A29" i="2"/>
  <c r="D243" i="3"/>
  <c r="G40" i="3"/>
  <c r="H42" i="3"/>
  <c r="H57" i="3"/>
  <c r="H123" i="3"/>
  <c r="N39" i="13"/>
  <c r="P39" i="13"/>
  <c r="P45" i="13"/>
  <c r="N45" i="13"/>
  <c r="D45" i="2"/>
  <c r="R16" i="13"/>
  <c r="R57" i="13"/>
  <c r="N17" i="13"/>
  <c r="R17" i="13"/>
  <c r="N55" i="13"/>
  <c r="R55" i="13"/>
  <c r="P61" i="13"/>
  <c r="N61" i="13"/>
  <c r="N41" i="13"/>
  <c r="R41" i="13"/>
  <c r="P41" i="13"/>
  <c r="H84" i="3"/>
  <c r="G82" i="3"/>
  <c r="H47" i="3"/>
  <c r="H65" i="3"/>
  <c r="G142" i="3"/>
  <c r="O12" i="7"/>
  <c r="E16" i="1" s="1"/>
  <c r="J16" i="1" s="1"/>
  <c r="T10" i="5"/>
  <c r="R33" i="13"/>
  <c r="N33" i="13"/>
  <c r="I24" i="2"/>
  <c r="T14" i="5"/>
  <c r="N32" i="13"/>
  <c r="P26" i="13"/>
  <c r="P55" i="13"/>
  <c r="N21" i="13"/>
  <c r="R21" i="13"/>
  <c r="R36" i="13"/>
  <c r="P36" i="13"/>
  <c r="P43" i="13"/>
  <c r="R51" i="13"/>
  <c r="N51" i="13"/>
  <c r="G13" i="3"/>
  <c r="H15" i="3"/>
  <c r="D109" i="3"/>
  <c r="H110" i="3"/>
  <c r="H109" i="3" s="1"/>
  <c r="H150" i="3"/>
  <c r="G148" i="3"/>
  <c r="H161" i="3"/>
  <c r="G209" i="3"/>
  <c r="G208" i="3" s="1"/>
  <c r="H100" i="3"/>
  <c r="G236" i="3"/>
  <c r="G261" i="3"/>
  <c r="H228" i="3"/>
  <c r="H268" i="3"/>
  <c r="H157" i="3"/>
  <c r="H183" i="3"/>
  <c r="H180" i="3"/>
  <c r="H128" i="3"/>
  <c r="H199" i="3"/>
  <c r="I16" i="1"/>
  <c r="H134" i="3"/>
  <c r="H107" i="3"/>
  <c r="K34" i="2"/>
  <c r="K35" i="2" s="1"/>
  <c r="H127" i="3"/>
  <c r="H165" i="3"/>
  <c r="H237" i="3"/>
  <c r="H226" i="3"/>
  <c r="H116" i="3"/>
  <c r="H260" i="3"/>
  <c r="H259" i="3"/>
  <c r="H267" i="3"/>
  <c r="H261" i="3" s="1"/>
  <c r="H19" i="1"/>
  <c r="J27" i="2"/>
  <c r="I38" i="2"/>
  <c r="H104" i="3"/>
  <c r="H113" i="3"/>
  <c r="H117" i="3"/>
  <c r="H122" i="3"/>
  <c r="H126" i="3"/>
  <c r="H131" i="3"/>
  <c r="H135" i="3"/>
  <c r="H124" i="3"/>
  <c r="H168" i="3"/>
  <c r="H182" i="3"/>
  <c r="H202" i="3"/>
  <c r="H163" i="3"/>
  <c r="H155" i="3"/>
  <c r="H193" i="3"/>
  <c r="H201" i="3"/>
  <c r="H266" i="3"/>
  <c r="H133" i="3"/>
  <c r="J32" i="2"/>
  <c r="J34" i="2" s="1"/>
  <c r="R35" i="13"/>
  <c r="N35" i="13"/>
  <c r="R46" i="13"/>
  <c r="N22" i="13"/>
  <c r="R27" i="13"/>
  <c r="P30" i="13"/>
  <c r="N26" i="13"/>
  <c r="R15" i="13"/>
  <c r="R22" i="13"/>
  <c r="K70" i="13"/>
  <c r="N23" i="13"/>
  <c r="N31" i="13"/>
  <c r="P21" i="13"/>
  <c r="N57" i="13"/>
  <c r="P44" i="13"/>
  <c r="V14" i="5"/>
  <c r="E23" i="1"/>
  <c r="J23" i="1" s="1"/>
  <c r="P19" i="7"/>
  <c r="F14" i="5" s="1"/>
  <c r="P14" i="5" s="1"/>
  <c r="K36" i="2"/>
  <c r="S14" i="5"/>
  <c r="P21" i="7"/>
  <c r="L42" i="2" s="1"/>
  <c r="L44" i="2" s="1"/>
  <c r="N21" i="7"/>
  <c r="J42" i="2" s="1"/>
  <c r="Q21" i="7"/>
  <c r="M42" i="2" s="1"/>
  <c r="M44" i="2" s="1"/>
  <c r="L22" i="2"/>
  <c r="G22" i="2" s="1"/>
  <c r="G24" i="2" s="1"/>
  <c r="F16" i="1"/>
  <c r="K16" i="1" s="1"/>
  <c r="F10" i="5"/>
  <c r="P10" i="5" s="1"/>
  <c r="E10" i="5"/>
  <c r="O10" i="5" s="1"/>
  <c r="U10" i="5"/>
  <c r="S10" i="5"/>
  <c r="J22" i="2"/>
  <c r="D10" i="5"/>
  <c r="N10" i="5" s="1"/>
  <c r="I35" i="2"/>
  <c r="K27" i="2"/>
  <c r="G34" i="2"/>
  <c r="F34" i="2"/>
  <c r="L35" i="2"/>
  <c r="I25" i="2"/>
  <c r="I39" i="2"/>
  <c r="I41" i="2" s="1"/>
  <c r="J38" i="2"/>
  <c r="F23" i="1"/>
  <c r="K23" i="1" s="1"/>
  <c r="C23" i="1"/>
  <c r="H23" i="1" s="1"/>
  <c r="C24" i="1"/>
  <c r="H24" i="1" s="1"/>
  <c r="I42" i="2"/>
  <c r="I44" i="2" s="1"/>
  <c r="G23" i="1"/>
  <c r="L23" i="1" s="1"/>
  <c r="M36" i="2"/>
  <c r="O14" i="5"/>
  <c r="D9" i="2"/>
  <c r="P50" i="13"/>
  <c r="N50" i="13"/>
  <c r="R50" i="13"/>
  <c r="K62" i="13"/>
  <c r="L29" i="12"/>
  <c r="D144" i="3" s="1"/>
  <c r="O31" i="2"/>
  <c r="L11" i="12"/>
  <c r="N52" i="13"/>
  <c r="P52" i="13"/>
  <c r="R52" i="13"/>
  <c r="G25" i="2"/>
  <c r="G27" i="2" s="1"/>
  <c r="F27" i="2"/>
  <c r="N19" i="13"/>
  <c r="R19" i="13"/>
  <c r="W40" i="13"/>
  <c r="W80" i="13" s="1"/>
  <c r="L19" i="12"/>
  <c r="D78" i="3" s="1"/>
  <c r="M27" i="2"/>
  <c r="Q12" i="7"/>
  <c r="C14" i="5"/>
  <c r="M14" i="5" s="1"/>
  <c r="C25" i="1"/>
  <c r="H25" i="1" s="1"/>
  <c r="D24" i="2"/>
  <c r="L44" i="12"/>
  <c r="P28" i="13"/>
  <c r="R28" i="13"/>
  <c r="P47" i="13"/>
  <c r="N47" i="13"/>
  <c r="H173" i="3"/>
  <c r="H170" i="3" s="1"/>
  <c r="D170" i="3"/>
  <c r="H130" i="3"/>
  <c r="D129" i="3"/>
  <c r="D14" i="5"/>
  <c r="N14" i="5" s="1"/>
  <c r="D23" i="1"/>
  <c r="I23" i="1" s="1"/>
  <c r="R42" i="13"/>
  <c r="P42" i="13"/>
  <c r="N48" i="13"/>
  <c r="R48" i="13"/>
  <c r="E27" i="2"/>
  <c r="L17" i="1"/>
  <c r="H17" i="1"/>
  <c r="N29" i="13"/>
  <c r="P29" i="13"/>
  <c r="R29" i="13"/>
  <c r="P37" i="13"/>
  <c r="N37" i="13"/>
  <c r="N53" i="13"/>
  <c r="R53" i="13"/>
  <c r="P53" i="13"/>
  <c r="D120" i="3"/>
  <c r="H121" i="3"/>
  <c r="P45" i="2"/>
  <c r="H197" i="3"/>
  <c r="D195" i="3"/>
  <c r="G269" i="3"/>
  <c r="H270" i="3"/>
  <c r="H269" i="3" s="1"/>
  <c r="H258" i="3"/>
  <c r="G120" i="3"/>
  <c r="H111" i="3"/>
  <c r="G31" i="2"/>
  <c r="E31" i="2"/>
  <c r="E35" i="2" s="1"/>
  <c r="G214" i="3"/>
  <c r="H244" i="3"/>
  <c r="H243" i="3" s="1"/>
  <c r="G252" i="3"/>
  <c r="H218" i="3"/>
  <c r="D214" i="3"/>
  <c r="D241" i="3"/>
  <c r="H242" i="3"/>
  <c r="H241" i="3" s="1"/>
  <c r="G104" i="3"/>
  <c r="G77" i="3"/>
  <c r="D236" i="3"/>
  <c r="H239" i="3"/>
  <c r="D39" i="3"/>
  <c r="H93" i="3"/>
  <c r="H82" i="3" s="1"/>
  <c r="G195" i="3"/>
  <c r="H176" i="3"/>
  <c r="H175" i="3" s="1"/>
  <c r="D175" i="3"/>
  <c r="H252" i="3"/>
  <c r="D261" i="3"/>
  <c r="H166" i="3"/>
  <c r="H162" i="3"/>
  <c r="D10" i="2"/>
  <c r="D19" i="1"/>
  <c r="I19" i="1" s="1"/>
  <c r="G129" i="3"/>
  <c r="D177" i="3"/>
  <c r="H31" i="2"/>
  <c r="F31" i="2"/>
  <c r="D31" i="2"/>
  <c r="D104" i="3"/>
  <c r="H152" i="3"/>
  <c r="D148" i="3"/>
  <c r="H179" i="3"/>
  <c r="H177" i="3" s="1"/>
  <c r="H233" i="3"/>
  <c r="H198" i="3"/>
  <c r="H187" i="3"/>
  <c r="D186" i="3"/>
  <c r="H19" i="3"/>
  <c r="H18" i="3" s="1"/>
  <c r="G18" i="3"/>
  <c r="H40" i="3"/>
  <c r="G47" i="3"/>
  <c r="G177" i="3"/>
  <c r="H159" i="3"/>
  <c r="H234" i="3"/>
  <c r="H153" i="3"/>
  <c r="J18" i="1"/>
  <c r="D252" i="3"/>
  <c r="G65" i="3"/>
  <c r="G243" i="3"/>
  <c r="H18" i="1"/>
  <c r="H34" i="2" l="1"/>
  <c r="H35" i="2" s="1"/>
  <c r="B29" i="15"/>
  <c r="G29" i="15"/>
  <c r="K29" i="15"/>
  <c r="F191" i="3"/>
  <c r="G191" i="3" s="1"/>
  <c r="H29" i="15"/>
  <c r="E29" i="15"/>
  <c r="I29" i="15"/>
  <c r="M29" i="15"/>
  <c r="F29" i="15"/>
  <c r="J29" i="15"/>
  <c r="D29" i="15"/>
  <c r="C29" i="15"/>
  <c r="L29" i="15"/>
  <c r="J5" i="15"/>
  <c r="F5" i="15"/>
  <c r="H5" i="15"/>
  <c r="E5" i="15"/>
  <c r="F61" i="3"/>
  <c r="G61" i="3" s="1"/>
  <c r="G5" i="15"/>
  <c r="M5" i="15"/>
  <c r="L5" i="15"/>
  <c r="D5" i="15"/>
  <c r="D210" i="3"/>
  <c r="H210" i="3" s="1"/>
  <c r="H209" i="3" s="1"/>
  <c r="L59" i="12"/>
  <c r="O34" i="2"/>
  <c r="O35" i="2" s="1"/>
  <c r="P46" i="2"/>
  <c r="G12" i="3"/>
  <c r="G76" i="3"/>
  <c r="H120" i="3"/>
  <c r="H103" i="3" s="1"/>
  <c r="P62" i="13"/>
  <c r="AC15" i="13" s="1"/>
  <c r="J35" i="2"/>
  <c r="K22" i="2"/>
  <c r="F22" i="2" s="1"/>
  <c r="F24" i="2" s="1"/>
  <c r="F28" i="2" s="1"/>
  <c r="G235" i="3"/>
  <c r="G271" i="3" s="1"/>
  <c r="J270" i="3"/>
  <c r="H148" i="3"/>
  <c r="H195" i="3"/>
  <c r="D103" i="3"/>
  <c r="H236" i="3"/>
  <c r="H235" i="3" s="1"/>
  <c r="H129" i="3"/>
  <c r="G28" i="2"/>
  <c r="N34" i="2"/>
  <c r="L24" i="2"/>
  <c r="L28" i="2" s="1"/>
  <c r="F25" i="1"/>
  <c r="K25" i="1" s="1"/>
  <c r="G42" i="2"/>
  <c r="G44" i="2" s="1"/>
  <c r="L36" i="2"/>
  <c r="L38" i="2" s="1"/>
  <c r="L45" i="2" s="1"/>
  <c r="F36" i="2"/>
  <c r="F38" i="2" s="1"/>
  <c r="F45" i="2" s="1"/>
  <c r="K38" i="2"/>
  <c r="H42" i="2"/>
  <c r="H44" i="2" s="1"/>
  <c r="J44" i="2"/>
  <c r="J45" i="2" s="1"/>
  <c r="E42" i="2"/>
  <c r="E44" i="2" s="1"/>
  <c r="E45" i="2" s="1"/>
  <c r="D25" i="1"/>
  <c r="I25" i="1" s="1"/>
  <c r="G25" i="1"/>
  <c r="L25" i="1" s="1"/>
  <c r="K24" i="2"/>
  <c r="K28" i="2" s="1"/>
  <c r="E22" i="2"/>
  <c r="E24" i="2" s="1"/>
  <c r="E28" i="2" s="1"/>
  <c r="J24" i="2"/>
  <c r="J28" i="2" s="1"/>
  <c r="O41" i="2"/>
  <c r="I45" i="2"/>
  <c r="G35" i="2"/>
  <c r="F35" i="2"/>
  <c r="D25" i="2"/>
  <c r="D27" i="2" s="1"/>
  <c r="D28" i="2" s="1"/>
  <c r="I27" i="2"/>
  <c r="I28" i="2" s="1"/>
  <c r="K42" i="2"/>
  <c r="E25" i="1"/>
  <c r="J25" i="1" s="1"/>
  <c r="H36" i="2"/>
  <c r="H38" i="2" s="1"/>
  <c r="M38" i="2"/>
  <c r="D235" i="3"/>
  <c r="M22" i="2"/>
  <c r="G10" i="5"/>
  <c r="Q10" i="5" s="1"/>
  <c r="G16" i="1"/>
  <c r="L16" i="1" s="1"/>
  <c r="R62" i="13"/>
  <c r="N31" i="2"/>
  <c r="D35" i="2"/>
  <c r="J138" i="3"/>
  <c r="H78" i="3"/>
  <c r="H77" i="3" s="1"/>
  <c r="H76" i="3" s="1"/>
  <c r="D77" i="3"/>
  <c r="D76" i="3" s="1"/>
  <c r="N62" i="13"/>
  <c r="D14" i="3"/>
  <c r="D13" i="2"/>
  <c r="G103" i="3"/>
  <c r="G139" i="3" s="1"/>
  <c r="H214" i="3"/>
  <c r="D169" i="3"/>
  <c r="H144" i="3"/>
  <c r="H143" i="3" s="1"/>
  <c r="D143" i="3"/>
  <c r="D142" i="3" s="1"/>
  <c r="H142" i="3" l="1"/>
  <c r="D209" i="3"/>
  <c r="D208" i="3" s="1"/>
  <c r="D271" i="3" s="1"/>
  <c r="D205" i="3"/>
  <c r="C12" i="2"/>
  <c r="E12" i="2" s="1"/>
  <c r="C45" i="15"/>
  <c r="G45" i="15"/>
  <c r="K45" i="15"/>
  <c r="D45" i="15"/>
  <c r="H45" i="15"/>
  <c r="L45" i="15"/>
  <c r="E45" i="15"/>
  <c r="I45" i="15"/>
  <c r="M45" i="15"/>
  <c r="F45" i="15"/>
  <c r="J45" i="15"/>
  <c r="B45" i="15"/>
  <c r="H191" i="3"/>
  <c r="G186" i="3"/>
  <c r="G169" i="3" s="1"/>
  <c r="G205" i="3" s="1"/>
  <c r="C10" i="2"/>
  <c r="F21" i="15"/>
  <c r="J21" i="15"/>
  <c r="E21" i="15"/>
  <c r="G21" i="15"/>
  <c r="K21" i="15"/>
  <c r="H21" i="15"/>
  <c r="L21" i="15"/>
  <c r="I21" i="15"/>
  <c r="M21" i="15"/>
  <c r="H61" i="3"/>
  <c r="G56" i="3"/>
  <c r="G39" i="3" s="1"/>
  <c r="G75" i="3" s="1"/>
  <c r="O62" i="13"/>
  <c r="AB15" i="13" s="1"/>
  <c r="AI15" i="13" s="1"/>
  <c r="AJ15" i="13" s="1"/>
  <c r="AP15" i="13" s="1"/>
  <c r="Q34" i="2"/>
  <c r="L46" i="2"/>
  <c r="D139" i="3"/>
  <c r="G36" i="2"/>
  <c r="G38" i="2" s="1"/>
  <c r="G45" i="2" s="1"/>
  <c r="G46" i="2" s="1"/>
  <c r="H139" i="3"/>
  <c r="H45" i="2"/>
  <c r="N44" i="2"/>
  <c r="N38" i="2"/>
  <c r="J46" i="2"/>
  <c r="Q41" i="2"/>
  <c r="E46" i="2"/>
  <c r="F46" i="2"/>
  <c r="I46" i="2"/>
  <c r="N27" i="2"/>
  <c r="D46" i="2"/>
  <c r="O27" i="2"/>
  <c r="F42" i="2"/>
  <c r="K44" i="2"/>
  <c r="M45" i="2"/>
  <c r="O38" i="2"/>
  <c r="N35" i="2"/>
  <c r="Q31" i="2"/>
  <c r="D13" i="3"/>
  <c r="D12" i="3" s="1"/>
  <c r="D75" i="3" s="1"/>
  <c r="H14" i="3"/>
  <c r="H13" i="3" s="1"/>
  <c r="H12" i="3" s="1"/>
  <c r="H22" i="2"/>
  <c r="H24" i="2" s="1"/>
  <c r="M24" i="2"/>
  <c r="Q62" i="13"/>
  <c r="AD15" i="13" s="1"/>
  <c r="AK15" i="13" s="1"/>
  <c r="AL15" i="13" s="1"/>
  <c r="AE15" i="13"/>
  <c r="AA15" i="13"/>
  <c r="M62" i="13"/>
  <c r="Z15" i="13" s="1"/>
  <c r="AG15" i="13" s="1"/>
  <c r="AH15" i="13" s="1"/>
  <c r="H208" i="3"/>
  <c r="H271" i="3" s="1"/>
  <c r="C48" i="15" l="1"/>
  <c r="C49" i="15" s="1"/>
  <c r="G48" i="15"/>
  <c r="G49" i="15" s="1"/>
  <c r="K48" i="15"/>
  <c r="K49" i="15" s="1"/>
  <c r="D48" i="15"/>
  <c r="H48" i="15"/>
  <c r="H49" i="15" s="1"/>
  <c r="L48" i="15"/>
  <c r="L49" i="15" s="1"/>
  <c r="E48" i="15"/>
  <c r="E49" i="15" s="1"/>
  <c r="I48" i="15"/>
  <c r="I49" i="15" s="1"/>
  <c r="M48" i="15"/>
  <c r="F48" i="15"/>
  <c r="F49" i="15" s="1"/>
  <c r="J48" i="15"/>
  <c r="J49" i="15" s="1"/>
  <c r="B48" i="15"/>
  <c r="B49" i="15" s="1"/>
  <c r="M49" i="15"/>
  <c r="N45" i="2"/>
  <c r="N45" i="15"/>
  <c r="H186" i="3"/>
  <c r="H169" i="3" s="1"/>
  <c r="H205" i="3" s="1"/>
  <c r="J204" i="3"/>
  <c r="B10" i="2"/>
  <c r="E10" i="2" s="1"/>
  <c r="D21" i="15"/>
  <c r="C21" i="15"/>
  <c r="J139" i="3"/>
  <c r="F24" i="15"/>
  <c r="F25" i="15" s="1"/>
  <c r="J24" i="15"/>
  <c r="J25" i="15" s="1"/>
  <c r="B24" i="15"/>
  <c r="C24" i="15"/>
  <c r="G24" i="15"/>
  <c r="G25" i="15" s="1"/>
  <c r="K24" i="15"/>
  <c r="K25" i="15" s="1"/>
  <c r="D24" i="15"/>
  <c r="H24" i="15"/>
  <c r="H25" i="15" s="1"/>
  <c r="L24" i="15"/>
  <c r="L25" i="15" s="1"/>
  <c r="E24" i="15"/>
  <c r="E25" i="15" s="1"/>
  <c r="I24" i="15"/>
  <c r="I25" i="15" s="1"/>
  <c r="M24" i="15"/>
  <c r="M25" i="15" s="1"/>
  <c r="J74" i="3"/>
  <c r="H56" i="3"/>
  <c r="H39" i="3" s="1"/>
  <c r="H75" i="3" s="1"/>
  <c r="Q35" i="2"/>
  <c r="B11" i="2"/>
  <c r="F10" i="2"/>
  <c r="AR15" i="13"/>
  <c r="Q27" i="2"/>
  <c r="K45" i="2"/>
  <c r="K46" i="2" s="1"/>
  <c r="O44" i="2"/>
  <c r="Q44" i="2" s="1"/>
  <c r="Q38" i="2"/>
  <c r="J271" i="3"/>
  <c r="F12" i="2"/>
  <c r="AN15" i="13"/>
  <c r="M28" i="2"/>
  <c r="M46" i="2" s="1"/>
  <c r="O24" i="2"/>
  <c r="O28" i="2" s="1"/>
  <c r="H28" i="2"/>
  <c r="H46" i="2" s="1"/>
  <c r="N24" i="2"/>
  <c r="N48" i="15" l="1"/>
  <c r="N49" i="15" s="1"/>
  <c r="D49" i="15"/>
  <c r="E33" i="15"/>
  <c r="B33" i="15"/>
  <c r="K33" i="15"/>
  <c r="G33" i="15"/>
  <c r="L33" i="15"/>
  <c r="M33" i="15"/>
  <c r="H33" i="15"/>
  <c r="J33" i="15"/>
  <c r="C33" i="15"/>
  <c r="I33" i="15"/>
  <c r="D33" i="15"/>
  <c r="F33" i="15"/>
  <c r="F11" i="2"/>
  <c r="E36" i="15"/>
  <c r="I36" i="15"/>
  <c r="M36" i="15"/>
  <c r="B36" i="15"/>
  <c r="F36" i="15"/>
  <c r="C36" i="15"/>
  <c r="G36" i="15"/>
  <c r="G37" i="15" s="1"/>
  <c r="K36" i="15"/>
  <c r="K37" i="15" s="1"/>
  <c r="D36" i="15"/>
  <c r="H36" i="15"/>
  <c r="L36" i="15"/>
  <c r="J36" i="15"/>
  <c r="J205" i="3"/>
  <c r="H37" i="15"/>
  <c r="D25" i="15"/>
  <c r="C25" i="15"/>
  <c r="N21" i="15"/>
  <c r="N24" i="15"/>
  <c r="B25" i="15"/>
  <c r="E12" i="15"/>
  <c r="J12" i="15"/>
  <c r="L12" i="15"/>
  <c r="H272" i="3"/>
  <c r="J75" i="3"/>
  <c r="I12" i="15"/>
  <c r="D12" i="15"/>
  <c r="B12" i="15"/>
  <c r="B13" i="15" s="1"/>
  <c r="F9" i="2"/>
  <c r="G12" i="15"/>
  <c r="M12" i="15"/>
  <c r="K12" i="15"/>
  <c r="H12" i="15"/>
  <c r="F12" i="15"/>
  <c r="C12" i="15"/>
  <c r="F9" i="15"/>
  <c r="J9" i="15"/>
  <c r="E9" i="15"/>
  <c r="G9" i="15"/>
  <c r="K9" i="15"/>
  <c r="H9" i="15"/>
  <c r="H13" i="15" s="1"/>
  <c r="L9" i="15"/>
  <c r="I9" i="15"/>
  <c r="M9" i="15"/>
  <c r="O45" i="2"/>
  <c r="O46" i="2" s="1"/>
  <c r="C11" i="2"/>
  <c r="E11" i="2" s="1"/>
  <c r="Q45" i="2"/>
  <c r="N28" i="2"/>
  <c r="Q24" i="2"/>
  <c r="Q28" i="2" s="1"/>
  <c r="C9" i="2"/>
  <c r="B37" i="15" l="1"/>
  <c r="D37" i="15"/>
  <c r="J37" i="15"/>
  <c r="C37" i="15"/>
  <c r="F13" i="2"/>
  <c r="G10" i="2" s="1"/>
  <c r="E37" i="15"/>
  <c r="L37" i="15"/>
  <c r="M37" i="15"/>
  <c r="N33" i="15"/>
  <c r="I37" i="15"/>
  <c r="F37" i="15"/>
  <c r="N36" i="15"/>
  <c r="N12" i="15"/>
  <c r="E13" i="15"/>
  <c r="L13" i="15"/>
  <c r="J13" i="15"/>
  <c r="M13" i="15"/>
  <c r="F13" i="15"/>
  <c r="N25" i="15"/>
  <c r="K13" i="15"/>
  <c r="I13" i="15"/>
  <c r="G13" i="15"/>
  <c r="D9" i="15"/>
  <c r="D13" i="15" s="1"/>
  <c r="C9" i="15"/>
  <c r="G12" i="2"/>
  <c r="Q46" i="2"/>
  <c r="C13" i="2"/>
  <c r="B9" i="2"/>
  <c r="N46" i="2"/>
  <c r="G11" i="2" l="1"/>
  <c r="H11" i="2" s="1"/>
  <c r="I11" i="2" s="1"/>
  <c r="G9" i="2"/>
  <c r="N37" i="15"/>
  <c r="H12" i="2"/>
  <c r="I12" i="2" s="1"/>
  <c r="C13" i="15"/>
  <c r="N9" i="15"/>
  <c r="N13" i="15" s="1"/>
  <c r="B13" i="2"/>
  <c r="E9" i="2"/>
  <c r="H10" i="2"/>
  <c r="I10" i="2" s="1"/>
  <c r="G13" i="2" l="1"/>
  <c r="L9" i="2" s="1"/>
  <c r="H9" i="2"/>
  <c r="H13" i="2" s="1"/>
  <c r="E13" i="2"/>
  <c r="I9" i="2" l="1"/>
  <c r="I13" i="2" s="1"/>
  <c r="L10" i="2"/>
  <c r="L11" i="2"/>
  <c r="L12" i="2"/>
  <c r="L13" i="2" l="1"/>
</calcChain>
</file>

<file path=xl/sharedStrings.xml><?xml version="1.0" encoding="utf-8"?>
<sst xmlns="http://schemas.openxmlformats.org/spreadsheetml/2006/main" count="1055" uniqueCount="284">
  <si>
    <t>REPARTICION:</t>
  </si>
  <si>
    <t xml:space="preserve">TOTAL </t>
  </si>
  <si>
    <t>Cálculo Ingreso</t>
  </si>
  <si>
    <t>Ocupación / Cargo</t>
  </si>
  <si>
    <t>Reajuste</t>
  </si>
  <si>
    <t>Prestación</t>
  </si>
  <si>
    <t>Total</t>
  </si>
  <si>
    <t>Meta Ocupación</t>
  </si>
  <si>
    <t>Total Prestaciones</t>
  </si>
  <si>
    <t>Ingreso anual</t>
  </si>
  <si>
    <t>Ingreso total anual</t>
  </si>
  <si>
    <t>COSTOS DE OPERACIÓN</t>
  </si>
  <si>
    <t>REMUNERACIONES DIRECTAS</t>
  </si>
  <si>
    <t>SUPLENCIAS Y REEMPLAZOS</t>
  </si>
  <si>
    <t>PERSONAL A TRATO Y TEMPORAL</t>
  </si>
  <si>
    <t>OTRAS REMUNERACIONES</t>
  </si>
  <si>
    <t>GASTO DE OPERACIÓN</t>
  </si>
  <si>
    <t>ALIMENTOS Y BEBIDAS</t>
  </si>
  <si>
    <t>TEXTILES Y ACABADOS TEXTILES</t>
  </si>
  <si>
    <t>COMBUSTIBLE LUBRIC P.VEHICULOS</t>
  </si>
  <si>
    <t>PARA CALEFACCION</t>
  </si>
  <si>
    <t>PRODUCTOS QUIMICOS</t>
  </si>
  <si>
    <t>MAT.P/MATEN.Y REPARACION</t>
  </si>
  <si>
    <t>EQUIPOS MENORES</t>
  </si>
  <si>
    <t>ELECTRICIDAD</t>
  </si>
  <si>
    <t>AGUA</t>
  </si>
  <si>
    <t>GAS</t>
  </si>
  <si>
    <t>TELEFONIA FIJA</t>
  </si>
  <si>
    <t>TELEFONIA CELULAR</t>
  </si>
  <si>
    <t>ACCESO A INTERNET</t>
  </si>
  <si>
    <t>SERVICIOS DE ASEO</t>
  </si>
  <si>
    <t>PASAJES, FLETES Y BODEGAJE</t>
  </si>
  <si>
    <t>SERVICIOS INFORMATICOS</t>
  </si>
  <si>
    <t>MAQUINAS Y EQUIPOS DE OFICINA</t>
  </si>
  <si>
    <t>GASTOS DE ADMINISTRACIÓN Y VENTAS</t>
  </si>
  <si>
    <t>GASTO EN PERSONAL</t>
  </si>
  <si>
    <t>% tiempo</t>
  </si>
  <si>
    <t>$ Costo</t>
  </si>
  <si>
    <t>VIATICOS PERSONAL COD.TRABAJO</t>
  </si>
  <si>
    <t>VESTUARIO ACC.Y PRENDAS DIVERS</t>
  </si>
  <si>
    <t>CALZADO</t>
  </si>
  <si>
    <t>CURSOS DE CAPACITACION</t>
  </si>
  <si>
    <t>CONSUMOS BÁSICOS</t>
  </si>
  <si>
    <t>ENLACES DE TELECOMUNICACIONES</t>
  </si>
  <si>
    <t>OTROS SERVICIOS BASICOS</t>
  </si>
  <si>
    <t>BIENES DE CONSUMO</t>
  </si>
  <si>
    <t>COMB.LUBR.DIRECTOS-INDIRECTOS</t>
  </si>
  <si>
    <t>MATERIALES DE OFICINA</t>
  </si>
  <si>
    <t>PROD.QUIMIC,FARMACEUTICOS IND.</t>
  </si>
  <si>
    <t>FERT.INSECT.FUNG.Y OTROS</t>
  </si>
  <si>
    <t>MAT.Y UTILES DE ASEO</t>
  </si>
  <si>
    <t>MENAJE OFICINA CASINO Y OTROS</t>
  </si>
  <si>
    <t>MOBILIARIO Y OTROS</t>
  </si>
  <si>
    <t>COSTO SERVICIO DESAYUNO</t>
  </si>
  <si>
    <t>COSTOS DE TEXT. VEST,O PRENDAS</t>
  </si>
  <si>
    <t>SERVICIOS GENERALES</t>
  </si>
  <si>
    <t>SERVICIO DE PUBLICIDAD</t>
  </si>
  <si>
    <t>SERVICIO DE IMPRESION</t>
  </si>
  <si>
    <t>SERVICIOS DE VIGILANCIA</t>
  </si>
  <si>
    <t>OTROS SERVICIOS GENERALES</t>
  </si>
  <si>
    <t>ARRIENDO DE TERRENOS</t>
  </si>
  <si>
    <t>ARRIENDO DE MOBILIARIO Y OTROS</t>
  </si>
  <si>
    <t>ARRIENDO DE MAQUINAS Y EQUIPOS</t>
  </si>
  <si>
    <t>OTROS ARRIENDOS</t>
  </si>
  <si>
    <t>SEGURO INMUEBLES</t>
  </si>
  <si>
    <t>MANTENCIÓN Y REPARACIÓN</t>
  </si>
  <si>
    <t>OTROS GASTOS</t>
  </si>
  <si>
    <t>Costo Unitario Promedio</t>
  </si>
  <si>
    <t>Cantidad</t>
  </si>
  <si>
    <t>ASISTENCIA RECREATIVA</t>
  </si>
  <si>
    <t>ASISTENCIA EDUCACIONAL</t>
  </si>
  <si>
    <t>ASISTENCIA COMERCIAL</t>
  </si>
  <si>
    <t>Institución</t>
  </si>
  <si>
    <t>Nombre</t>
  </si>
  <si>
    <t>Apellido</t>
  </si>
  <si>
    <t>Número de Cuenta</t>
  </si>
  <si>
    <t>ítem de Gasto (según Plan de Cuenta Institucional)</t>
  </si>
  <si>
    <t>Costos Fijos</t>
  </si>
  <si>
    <t>Costos Variables</t>
  </si>
  <si>
    <t>Costos Directos</t>
  </si>
  <si>
    <t>Costos Indirectos</t>
  </si>
  <si>
    <t>Centro de Costo</t>
  </si>
  <si>
    <t>Ingresos Totales</t>
  </si>
  <si>
    <t>INSTRUCCIONES</t>
  </si>
  <si>
    <t>ÍNDICE DE TABLAS</t>
  </si>
  <si>
    <t>Mensualidad</t>
  </si>
  <si>
    <t>Personal Servicio Activo Armada y otras FFAA</t>
  </si>
  <si>
    <t>En retiro</t>
  </si>
  <si>
    <t>Casos Especiales</t>
  </si>
  <si>
    <t>Ingreso por Matrícula</t>
  </si>
  <si>
    <t>Ingreso por Mensualidad</t>
  </si>
  <si>
    <t>Departamento de Informática</t>
  </si>
  <si>
    <t>Departamento de RR.HH.</t>
  </si>
  <si>
    <t>Departamento de Finanzas y Abastecimiento</t>
  </si>
  <si>
    <t>TOTAL GENERAL</t>
  </si>
  <si>
    <t>REMUNERACIONES TOTALES CÓDIGO DEL TRABAJO</t>
  </si>
  <si>
    <t>OTROS MATERIALES DE USO CONSUMO</t>
  </si>
  <si>
    <t>OTROS GASTOS IMPREVISTOS</t>
  </si>
  <si>
    <t>GASTOS MENORES (FOFI)</t>
  </si>
  <si>
    <t>MANT.Y REPAR. MOBILIARIO Y OTROS</t>
  </si>
  <si>
    <t>MANT.Y REPAR. DE EQUIPOS OFICINA</t>
  </si>
  <si>
    <t>MANT.Y REPAR. OTRAS MAQ. Y EQUIP.</t>
  </si>
  <si>
    <t>MANT.Y REPAR. EQUIPOS INFORMATICOS</t>
  </si>
  <si>
    <t>OTROS MANTEN. Y REPAR. MENORES</t>
  </si>
  <si>
    <t>SERVICIO DE MANTENCION JARDINES</t>
  </si>
  <si>
    <t>COSTO DIRECTO TOTAL</t>
  </si>
  <si>
    <t>Total Anual</t>
  </si>
  <si>
    <t>Costos Totales</t>
  </si>
  <si>
    <t>Reajuste propuesto</t>
  </si>
  <si>
    <t>TOTAL GENERAL COSTOS DIRECTOS</t>
  </si>
  <si>
    <t>COMPARACIÓN 1</t>
  </si>
  <si>
    <t>COMPARACIÓN 2</t>
  </si>
  <si>
    <t>% Distribución Costo Indirecto</t>
  </si>
  <si>
    <t>Excedentes</t>
  </si>
  <si>
    <t>Centro de Beneficio</t>
  </si>
  <si>
    <t>Costo Total Remuneraciones por Centro de Beneficio</t>
  </si>
  <si>
    <t>Total Bonos anual</t>
  </si>
  <si>
    <t>Total Aguinaldos anual</t>
  </si>
  <si>
    <t>Unidades de Apoyo Administrativo</t>
  </si>
  <si>
    <t>ADM. CENTRAL</t>
  </si>
  <si>
    <t>Otros</t>
  </si>
  <si>
    <t>APOYO ADM.</t>
  </si>
  <si>
    <t>Asistencia Educacional</t>
  </si>
  <si>
    <t xml:space="preserve">En esta hoja deberá incorporar toda la información, tablas y cálculos complementarios que permitan explicar y justificar sus proyecciones de ingresos y egresos, de acuerdo a los datos incorporados en las hojas anteriores.
</t>
  </si>
  <si>
    <t>(DEPTO./DELEG.)</t>
  </si>
  <si>
    <t>Reajuste en pesos ($)</t>
  </si>
  <si>
    <t>Reajuste en porcentaje (%)</t>
  </si>
  <si>
    <t>Ingreso por Escuela de Verano</t>
  </si>
  <si>
    <t>Media jornada</t>
  </si>
  <si>
    <t>Jardín Infantil ABC</t>
  </si>
  <si>
    <t>Jardín Infantil XYZ</t>
  </si>
  <si>
    <r>
      <t xml:space="preserve">Con el objeto de medir comparativamente el bienestar otorgado al personal de la Armada, es necesario recabar antecedentes comparativos que permitan cuantificar las alternativas de precios que ofrece el mercado </t>
    </r>
    <r>
      <rPr>
        <b/>
        <u/>
        <sz val="10"/>
        <rFont val="Arial"/>
        <family val="2"/>
      </rPr>
      <t>dentro de la misma comuna en la que se encuentran los Jardines Infantiles (J.I.) y Salas Cunas (S.C.)</t>
    </r>
    <r>
      <rPr>
        <sz val="10"/>
        <rFont val="Arial"/>
        <family val="2"/>
      </rPr>
      <t xml:space="preserve"> de su Repartición. Este cuadro comparativo debe ser completado con, </t>
    </r>
    <r>
      <rPr>
        <b/>
        <u/>
        <sz val="10"/>
        <rFont val="Arial"/>
        <family val="2"/>
      </rPr>
      <t>A LO MENOS</t>
    </r>
    <r>
      <rPr>
        <sz val="10"/>
        <rFont val="Arial"/>
        <family val="2"/>
      </rPr>
      <t xml:space="preserve">, dos instituciones públicas o privadas </t>
    </r>
    <r>
      <rPr>
        <b/>
        <u/>
        <sz val="10"/>
        <rFont val="Arial"/>
        <family val="2"/>
      </rPr>
      <t>puedan considerarse como las principales competencias directas</t>
    </r>
    <r>
      <rPr>
        <sz val="10"/>
        <rFont val="Arial"/>
        <family val="2"/>
      </rPr>
      <t xml:space="preserve"> y que otorguen </t>
    </r>
    <r>
      <rPr>
        <b/>
        <u/>
        <sz val="10"/>
        <rFont val="Arial"/>
        <family val="2"/>
      </rPr>
      <t>prestaciones de calidad igual o similar</t>
    </r>
    <r>
      <rPr>
        <sz val="10"/>
        <rFont val="Arial"/>
        <family val="2"/>
      </rPr>
      <t xml:space="preserve"> a las brindadas por las instalaciones de este Departamento/Delegación.</t>
    </r>
  </si>
  <si>
    <t>Precio promedio mercado (ppm)</t>
  </si>
  <si>
    <t>N.N.</t>
  </si>
  <si>
    <t>SERVICIO DE SUSCRIPCION</t>
  </si>
  <si>
    <t>EQUIPOS COMPUTACIONALES</t>
  </si>
  <si>
    <t>Total Meta Ocupación</t>
  </si>
  <si>
    <t>Media Jornada</t>
  </si>
  <si>
    <t>Sala Cuna Privada 1</t>
  </si>
  <si>
    <t>Sala Cuna Privada 2</t>
  </si>
  <si>
    <t>Jardines Infantiles</t>
  </si>
  <si>
    <t>Salas Cunas</t>
  </si>
  <si>
    <t>Ej: Contador</t>
  </si>
  <si>
    <t>Ej: Encargado Informática</t>
  </si>
  <si>
    <t>Ej: Encargado RR.HH.</t>
  </si>
  <si>
    <t>PDI</t>
  </si>
  <si>
    <t>GENDARMERIA</t>
  </si>
  <si>
    <t>ÁREA APOYO A. EDUCACIONAL</t>
  </si>
  <si>
    <t>Nocturna</t>
  </si>
  <si>
    <t>ADMINISTRACIÓN CENTRAL</t>
  </si>
  <si>
    <t>COSTO  TOTAL</t>
  </si>
  <si>
    <t>% Respecto a Precio Promedio Mercado</t>
  </si>
  <si>
    <t>Depto. / Del.</t>
  </si>
  <si>
    <t>Tiempo Total</t>
  </si>
  <si>
    <t>$ Costo Total</t>
  </si>
  <si>
    <t>$Costo Total</t>
  </si>
  <si>
    <t>TABLA 1: RESUMEN DE INGRESOS Y EGRESOS DE CENTROS DE BENEFICIOS</t>
  </si>
  <si>
    <t>TABLA 2: DETALLE DE INGRESOS POR PRESTACIÓN Y SEGMENTO</t>
  </si>
  <si>
    <t>TABLA 3: REAJUSTE DE TARIFAS POR PRESTACIÓN Y SEGMENTO</t>
  </si>
  <si>
    <t>TABLA 4: METAS DE OCUPACIÓN POR PRESTACIÓN Y SEGMENTO</t>
  </si>
  <si>
    <t>Depto./ Del.</t>
  </si>
  <si>
    <t>TABLA 5: COSTOS DIRECTOS DE CENTROS DE BENEFICIOS</t>
  </si>
  <si>
    <t>TABLA 6: REMUNERACIONES DEL PERSONAL LEY 18.712 ADMINISTRACION CENTRAL Y APOYO ADMINISTRATIVO ASISTENCIA EDUCACIONAL</t>
  </si>
  <si>
    <t>TABLA 7: DISTRIBUCION COSTOS REMUNERACIONES ADMINISTRACION CENTRAL Y APOYO ADMINISTRATIVO A. EDUCACIONAL</t>
  </si>
  <si>
    <t>TABLA 8: COSTOS DE OPERACION ADMINISTRACIÓN CENTRAL Y  APOYO ADMINISTRATIVO ASISTENCIA EDUCACIONAL</t>
  </si>
  <si>
    <t>TABLA 9: RESUMEN DISTRIBUCION COSTOS REMUNERACIONES ADMINISTRACION CENTRAL Y APOYO ADMINISTRATIVO A. EDUCACIONAL</t>
  </si>
  <si>
    <t>TABLA 10: RESUMEN DISTRIBUCION COSTOS OPERACIÓN ADMINISTRACION CENTRAL  Y APOYO ADMINISTRATIVO A. EDUCACIONAL</t>
  </si>
  <si>
    <t>TABLA 11: FINANCIAMIENTO ADM. CENTRAL  Y APOYO ADMINISTRATIVO 
(REMUNERACIONES + COSTO OPERACIÓN)</t>
  </si>
  <si>
    <t>TABLA 12: RESUMEN DE TARIFADO</t>
  </si>
  <si>
    <t>TABLA 13: REMUNERACIONES DEL PERSONAL LEY 18.712 DE CENTROS DE BENEFICIOS</t>
  </si>
  <si>
    <t>TABLA 14: COMPARACIÓN TARIFAS CON PRECIOS DE MERCADO</t>
  </si>
  <si>
    <t>A) Resumen Ingresos y Egresos</t>
  </si>
  <si>
    <t>B) Reajuste Tarifas y Ocupación</t>
  </si>
  <si>
    <t>C) Costos Directos</t>
  </si>
  <si>
    <t>D) Costos Indirectos</t>
  </si>
  <si>
    <t>E) Resumen Tarifado</t>
  </si>
  <si>
    <t>F) Remuneraciones</t>
  </si>
  <si>
    <t>G) Comparación Mercado</t>
  </si>
  <si>
    <t>H) Detalle Datos</t>
  </si>
  <si>
    <t>SERVICIOS DE VIGILANCIA /SEGURIDAD</t>
  </si>
  <si>
    <t>SUPLENCIAS Y REEMPLAZOS (EC  oPAC)</t>
  </si>
  <si>
    <t xml:space="preserve"> INDEMNIZACIÓN CÓDIGO DEL TRABAJO</t>
  </si>
  <si>
    <t>OTRAS REMUNERACIONES (ALUMNOS EN PRACTICA)</t>
  </si>
  <si>
    <t>ALIMENTOS Y BEBIDAS (PERSONAL)</t>
  </si>
  <si>
    <t>ALIMENTOS Y BEBIDAS (NIÑOS)</t>
  </si>
  <si>
    <t>ALIMENTOS Y BEBIDAS (ALUMNOS EN PRÁCTICA)</t>
  </si>
  <si>
    <t>TEXTILES Y ACABADOS TEXTILES (CORTINAJE ROLLER, SACOS DE DORMIR, COBERTORES, ETC.)</t>
  </si>
  <si>
    <t>PARA CALEFACCION (CALDERAS, ESTUFAS, ETC)</t>
  </si>
  <si>
    <t>TEXTOS Y OTROS MAT.ENSEÑANZA</t>
  </si>
  <si>
    <t>EQUIPOS MENORES (EQUIPAMIENTO)</t>
  </si>
  <si>
    <t>SERVICIO DE SUSCRIPCION (MATERIAL DE APOYO)</t>
  </si>
  <si>
    <t>GASTOS MENORES (FOFI) DIRECTIVA DGFA N°02-DC/0201/22 FECHA ENERO 2009</t>
  </si>
  <si>
    <t>MAQUINAS Y EQUIPOS DE OFICINA (ADQUISICION)</t>
  </si>
  <si>
    <t>VESTUARIO ACC.Y PRENDAS DIVERSAS</t>
  </si>
  <si>
    <t>CALZADO E PERSONAL DE COCINA</t>
  </si>
  <si>
    <t>COM.DE SERVICIO EN EL PAIS (VIATICO - 2 REUNIONES ANUALES DIRECTORA)</t>
  </si>
  <si>
    <t>EQUIPOS COMPUTACIONALES (CAMARAS DE VIGILANCIA)</t>
  </si>
  <si>
    <t>OTROS SERVICIOS GENERALES (FUMIGACIÓN)</t>
  </si>
  <si>
    <t>OTROS ARRIENDOS (BUSES)</t>
  </si>
  <si>
    <t>SEGURO PARVULOS</t>
  </si>
  <si>
    <t>OTROS SERVICIOS GENERALES (LAVANDERIIA)</t>
  </si>
  <si>
    <t>MANT.Y REPAR. OTRAS MAQ. Y EQUIP. (COCINA)</t>
  </si>
  <si>
    <t>OTROS MANTEN. Y REPAR. MENORES (GASFITERIA Y ELECTRICIDAD)</t>
  </si>
  <si>
    <t>TOTAL</t>
  </si>
  <si>
    <t>A) RESUMEN DE INGRESOS Y EGRESOS</t>
  </si>
  <si>
    <t>B) REAJUSTE DE TARIFAS Y METAS DE OCUPACIÓN POR CENTRO DE BENEFICIO</t>
  </si>
  <si>
    <t>D) COSTOS INDIRECTOS ASISTENCIA EDUCACIONAL</t>
  </si>
  <si>
    <t>E) RESUMEN DE TARIFADO</t>
  </si>
  <si>
    <t>F) REMUNERACIONES DEL PERSONAL CÓDIGO DEL TRABAJO</t>
  </si>
  <si>
    <t>G) COMPARACIÓN TARIFAS CON PRECIOS DE MERCADO</t>
  </si>
  <si>
    <t>H) DETALLE DE DATOS COMPLEMENTARIOS</t>
  </si>
  <si>
    <t>ANEXO A</t>
  </si>
  <si>
    <t>ANEXO B</t>
  </si>
  <si>
    <t>ANEXO C</t>
  </si>
  <si>
    <t>ANEXO D</t>
  </si>
  <si>
    <t>ANEXO E</t>
  </si>
  <si>
    <t>ANEXO F</t>
  </si>
  <si>
    <t>ANEXO G</t>
  </si>
  <si>
    <t>Jardín Infantil Tortuguita Marina</t>
  </si>
  <si>
    <t xml:space="preserve">Doble Jornada </t>
  </si>
  <si>
    <t>Sala Cuna Burbujitas de Mar</t>
  </si>
  <si>
    <t>Jornada Completa Diurna</t>
  </si>
  <si>
    <t>Sala Cuna Burbujitas de Mar Diurna</t>
  </si>
  <si>
    <t>Sala Cuna Burbujitas de Mar Nocturna</t>
  </si>
  <si>
    <t xml:space="preserve">C) ESTIMACION DE COSTOS DIRECTOS </t>
  </si>
  <si>
    <t>Mensualidad 2021</t>
  </si>
  <si>
    <t>Jardín Infantil Burbujitas de Mar</t>
  </si>
  <si>
    <t>Jornada  Completa</t>
  </si>
  <si>
    <t>Gasto Total empresa</t>
  </si>
  <si>
    <t>SCN (20%)</t>
  </si>
  <si>
    <t>PRODUCTOS QUIMICOS (EXTINTOR)</t>
  </si>
  <si>
    <t>PROD.QUIMIC,FARMACEUTICOS IND. (BOTIQUIN)</t>
  </si>
  <si>
    <t>OTROS MANTEN. Y REP.MENORES</t>
  </si>
  <si>
    <t>CUOTA DE PADRES</t>
  </si>
  <si>
    <t xml:space="preserve"> </t>
  </si>
  <si>
    <t xml:space="preserve"> COSTOS DIRECTOS COMUNES  "BURBUJITAS DE MAR"</t>
  </si>
  <si>
    <t>AFL</t>
  </si>
  <si>
    <t>PAF</t>
  </si>
  <si>
    <t>JI
 (20%)</t>
  </si>
  <si>
    <t>SCD 
(60%)</t>
  </si>
  <si>
    <t>Matrícula 2022</t>
  </si>
  <si>
    <t>Mensualidad 2022</t>
  </si>
  <si>
    <t>Tarifa 2022</t>
  </si>
  <si>
    <t>Propuesta Mensualidad 2022</t>
  </si>
  <si>
    <t>Meta Ocupación niños 2022</t>
  </si>
  <si>
    <t>COSTO DIRECTO ESTIMADO 2022</t>
  </si>
  <si>
    <t>Costo Total por Servidor Reajustado 2022</t>
  </si>
  <si>
    <t>Costo Total anual por Servidor 2021</t>
  </si>
  <si>
    <t>REMUNERACIONES 2021</t>
  </si>
  <si>
    <t>COSTO INDIRECTO ESTIMADO 2022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</si>
  <si>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</si>
  <si>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</si>
  <si>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</si>
  <si>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</si>
  <si>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</si>
  <si>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</si>
  <si>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</si>
  <si>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</si>
  <si>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</si>
  <si>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</si>
  <si>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</si>
  <si>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</si>
  <si>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INGRESOS DE OPERACION</t>
  </si>
  <si>
    <t>REMUNERACIONES COD.DEL TRABAJO</t>
  </si>
  <si>
    <t>COSTOS  DE OPERACION</t>
  </si>
  <si>
    <t>BONOS CÓDIGO DEL TRABAJO</t>
  </si>
  <si>
    <t>I) Proyección mensual</t>
  </si>
  <si>
    <t>TABLA N°15: PROYECCIÓN MENSUAL</t>
  </si>
  <si>
    <t>MATRICULA</t>
  </si>
  <si>
    <t>PERSONAL</t>
  </si>
  <si>
    <t>ACUMULADO A DICIEMBRE</t>
  </si>
  <si>
    <t>RESULTADO OPERACIONAL</t>
  </si>
  <si>
    <t>Gasto Total empresa
2021</t>
  </si>
  <si>
    <t>Gasto Total empresa
2022</t>
  </si>
  <si>
    <t>Jardín Infantil Burbujita de Mar</t>
  </si>
  <si>
    <t>Sala Cuna Burbujita de Mar</t>
  </si>
  <si>
    <t>BIENTALC</t>
  </si>
  <si>
    <t>Sala Cuna Brurbujita de Mar Diurna</t>
  </si>
  <si>
    <t>Sala Cuna Brurbujita de Mar Nocturna</t>
  </si>
  <si>
    <t xml:space="preserve">Ed. De Párvulos </t>
  </si>
  <si>
    <t>Técnicos en Párvulos</t>
  </si>
  <si>
    <t>Aux.  De Aseo</t>
  </si>
  <si>
    <t>Técnicos de Párvulos</t>
  </si>
  <si>
    <t>Manip. De Alimentos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</si>
</sst>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5">
    <numFmt numFmtId="42" formatCode="_ &quot;$&quot;* #,##0_ ;_ &quot;$&quot;* \-#,##0_ ;_ &quot;$&quot;* &quot;-&quot;_ ;_ @_ "/>
    <numFmt numFmtId="41" formatCode="_ * #,##0_ ;_ * \-#,##0_ ;_ * &quot;-&quot;_ ;_ @_ "/>
    <numFmt numFmtId="164" formatCode="_-&quot;$&quot;\ * #,##0_-;\-&quot;$&quot;\ * #,##0_-;_-&quot;$&quot;\ * &quot;-&quot;_-;_-@_-"/>
    <numFmt numFmtId="165" formatCode="_-* #,##0.00_-;\-* #,##0.00_-;_-* &quot;-&quot;??_-;_-@_-"/>
    <numFmt numFmtId="166" formatCode="_-\$* #,##0.00_-;&quot;-$&quot;* #,##0.00_-;_-\$* \-??_-;_-@_-"/>
    <numFmt numFmtId="167" formatCode="\$#,##0_);&quot;($&quot;#,##0\)"/>
    <numFmt numFmtId="168" formatCode="_-&quot;$ &quot;* #,##0_-;&quot;-$ &quot;* #,##0_-;_-&quot;$ &quot;* \-_-;_-@_-"/>
    <numFmt numFmtId="169" formatCode="0\ %"/>
    <numFmt numFmtId="170" formatCode="0.0%"/>
    <numFmt numFmtId="171" formatCode="#,##0_ ;[Red]\-#,##0\ "/>
    <numFmt numFmtId="172" formatCode="_-* #,##0.00_-;\-* #,##0.00_-;_-* \-??_-;_-@_-"/>
    <numFmt numFmtId="173" formatCode="_-\ * #,##0_-;&quot;$ &quot;* #,##0_-;_-\ * \-_-;_-@_-"/>
    <numFmt numFmtId="174" formatCode="_-* #,##0.0_-;\-* #,##0.0_-;_-* \-??_-;_-@_-"/>
    <numFmt numFmtId="175" formatCode="_(* #,##0_);_(* \(#,##0\);_(* \-_);_(@_)"/>
    <numFmt numFmtId="176" formatCode="_-* #,##0_-;\-* #,##0_-;_-* \-??_-;_-@_-"/>
    <numFmt numFmtId="177" formatCode="&quot;$&quot;\ #,##0"/>
    <numFmt numFmtId="178" formatCode="_-&quot;$&quot;* #,##0_-;\-&quot;$&quot;* #,##0_-;_-&quot;$&quot;* &quot;-&quot;??_-;_-@_-"/>
    <numFmt numFmtId="179" formatCode="#,##0_ ;\-#,##0\ "/>
    <numFmt numFmtId="180" formatCode="0.00\ %"/>
    <numFmt numFmtId="181" formatCode="_-\$* #,##0_-;&quot;-$&quot;* #,##0_-;_-\$* \-??_-;_-@_-"/>
    <numFmt numFmtId="182" formatCode="_-[$$-340A]\ * #,##0_-;\-[$$-340A]\ * #,##0_-;_-[$$-340A]\ * &quot;-&quot;??_-;_-@_-"/>
    <numFmt numFmtId="183" formatCode="_-* #,##0.00\ &quot;€&quot;_-;\-* #,##0.00\ &quot;€&quot;_-;_-* &quot;-&quot;??\ &quot;€&quot;_-;_-@_-"/>
    <numFmt numFmtId="184" formatCode="_-[$€]* #,##0.00_-;\-[$€]* #,##0.00_-;_-[$€]* &quot;-&quot;??_-;_-@_-"/>
    <numFmt numFmtId="185" formatCode="_-[$€-2]\ * #,##0.00_-;\-[$€-2]\ * #,##0.00_-;_-[$€-2]\ * &quot;-&quot;??_-"/>
    <numFmt numFmtId="186" formatCode="_-&quot;$&quot;\ * #,##0_-;\-&quot;$&quot;\ * #,##0_-;_-&quot;$&quot;\ * &quot;-&quot;??_-;_-@_-"/>
  </numFmts>
  <fonts count="38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24"/>
      <color indexed="8"/>
      <name val="Arial"/>
      <family val="2"/>
    </font>
    <font>
      <sz val="18"/>
      <color indexed="8"/>
      <name val="Arial"/>
      <family val="2"/>
    </font>
    <font>
      <sz val="12"/>
      <color indexed="8"/>
      <name val="Arial"/>
      <family val="2"/>
    </font>
    <font>
      <sz val="10"/>
      <color indexed="63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10"/>
      <color indexed="19"/>
      <name val="Arial"/>
      <family val="2"/>
    </font>
    <font>
      <sz val="10"/>
      <color indexed="16"/>
      <name val="Arial"/>
      <family val="2"/>
    </font>
    <font>
      <b/>
      <sz val="10"/>
      <color indexed="9"/>
      <name val="Arial"/>
      <family val="2"/>
    </font>
    <font>
      <b/>
      <sz val="10"/>
      <color indexed="8"/>
      <name val="Arial"/>
      <family val="2"/>
    </font>
    <font>
      <sz val="10"/>
      <color indexed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sz val="10"/>
      <color indexed="10"/>
      <name val="Arial"/>
      <family val="2"/>
    </font>
    <font>
      <b/>
      <sz val="10"/>
      <color indexed="40"/>
      <name val="Arial"/>
      <family val="2"/>
    </font>
    <font>
      <b/>
      <sz val="10"/>
      <color theme="0"/>
      <name val="Arial"/>
      <family val="2"/>
    </font>
    <font>
      <sz val="10"/>
      <color indexed="8"/>
      <name val="Arial"/>
      <family val="2"/>
    </font>
    <font>
      <b/>
      <u/>
      <sz val="10"/>
      <name val="Arial"/>
      <family val="2"/>
    </font>
    <font>
      <u/>
      <sz val="10"/>
      <color theme="1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sz val="12"/>
      <color theme="0"/>
      <name val="Arial"/>
      <family val="2"/>
    </font>
    <font>
      <b/>
      <u/>
      <sz val="12"/>
      <color rgb="FF0000CC"/>
      <name val="Arial"/>
      <family val="2"/>
    </font>
    <font>
      <b/>
      <sz val="16"/>
      <name val="Arial"/>
      <family val="2"/>
    </font>
    <font>
      <b/>
      <sz val="10"/>
      <color rgb="FF000099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b/>
      <sz val="10"/>
      <color theme="0"/>
      <name val="Arial Narrow"/>
      <family val="2"/>
    </font>
    <font>
      <sz val="11"/>
      <color indexed="8"/>
      <name val="Calibri"/>
      <family val="2"/>
    </font>
    <font>
      <sz val="10"/>
      <name val="Verdana"/>
      <family val="2"/>
    </font>
    <font>
      <b/>
      <sz val="10"/>
      <color theme="1"/>
      <name val="Arial Narrow"/>
      <family val="2"/>
    </font>
    <font>
      <sz val="8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66">
    <fill>
      <patternFill patternType="none"/>
    </fill>
    <fill>
      <patternFill patternType="gray125"/>
    </fill>
    <fill>
      <patternFill patternType="solid">
        <fgColor indexed="8"/>
        <bgColor indexed="5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22"/>
      </patternFill>
    </fill>
    <fill>
      <patternFill patternType="solid">
        <fgColor indexed="22"/>
        <bgColor indexed="47"/>
      </patternFill>
    </fill>
    <fill>
      <patternFill patternType="solid">
        <fgColor indexed="16"/>
        <bgColor indexed="10"/>
      </patternFill>
    </fill>
    <fill>
      <patternFill patternType="solid">
        <fgColor indexed="42"/>
        <bgColor indexed="27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gray125">
        <bgColor indexed="9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26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249977111117893"/>
        <bgColor indexed="26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indexed="24"/>
      </patternFill>
    </fill>
    <fill>
      <patternFill patternType="solid">
        <fgColor theme="0" tint="-0.249977111117893"/>
        <bgColor indexed="4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79998168889431442"/>
        <bgColor indexed="24"/>
      </patternFill>
    </fill>
    <fill>
      <patternFill patternType="solid">
        <fgColor theme="5" tint="0.39997558519241921"/>
        <bgColor indexed="24"/>
      </patternFill>
    </fill>
    <fill>
      <patternFill patternType="gray125">
        <fgColor auto="1"/>
        <bgColor theme="5" tint="0.79998168889431442"/>
      </patternFill>
    </fill>
    <fill>
      <patternFill patternType="solid">
        <fgColor theme="5" tint="0.39997558519241921"/>
        <bgColor indexed="40"/>
      </patternFill>
    </fill>
    <fill>
      <patternFill patternType="solid">
        <fgColor rgb="FFC00000"/>
        <bgColor indexed="26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0.39997558519241921"/>
        <bgColor indexed="24"/>
      </patternFill>
    </fill>
    <fill>
      <patternFill patternType="solid">
        <fgColor theme="3" tint="0.39997558519241921"/>
        <bgColor indexed="44"/>
      </patternFill>
    </fill>
    <fill>
      <patternFill patternType="gray125">
        <fgColor auto="1"/>
        <bgColor theme="3" tint="0.39997558519241921"/>
      </patternFill>
    </fill>
    <fill>
      <patternFill patternType="solid">
        <fgColor theme="3" tint="-0.249977111117893"/>
        <bgColor indexed="24"/>
      </patternFill>
    </fill>
    <fill>
      <patternFill patternType="solid">
        <fgColor theme="3" tint="0.39997558519241921"/>
        <bgColor indexed="26"/>
      </patternFill>
    </fill>
    <fill>
      <patternFill patternType="solid">
        <fgColor theme="3" tint="-0.249977111117893"/>
        <b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69D8FF"/>
        <bgColor indexed="24"/>
      </patternFill>
    </fill>
    <fill>
      <patternFill patternType="solid">
        <fgColor theme="4" tint="0.59999389629810485"/>
        <bgColor indexed="24"/>
      </patternFill>
    </fill>
    <fill>
      <patternFill patternType="solid">
        <fgColor theme="5" tint="0.39997558519241921"/>
        <bgColor auto="1"/>
      </patternFill>
    </fill>
    <fill>
      <patternFill patternType="solid">
        <fgColor theme="5" tint="0.79998168889431442"/>
        <bgColor auto="1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24"/>
      </patternFill>
    </fill>
    <fill>
      <patternFill patternType="gray125">
        <bgColor theme="0"/>
      </patternFill>
    </fill>
    <fill>
      <patternFill patternType="solid">
        <fgColor theme="4" tint="0.59999389629810485"/>
        <bgColor indexed="64"/>
      </patternFill>
    </fill>
    <fill>
      <patternFill patternType="gray125">
        <fgColor indexed="24"/>
        <bgColor theme="4" tint="0.59999389629810485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2060"/>
        <bgColor indexed="64"/>
      </patternFill>
    </fill>
    <fill>
      <patternFill patternType="gray125">
        <bgColor theme="4" tint="0.59999389629810485"/>
      </patternFill>
    </fill>
    <fill>
      <patternFill patternType="gray125">
        <bgColor theme="0" tint="-0.14996795556505021"/>
      </patternFill>
    </fill>
    <fill>
      <patternFill patternType="solid">
        <fgColor theme="5" tint="0.39994506668294322"/>
        <bgColor auto="1"/>
      </patternFill>
    </fill>
    <fill>
      <patternFill patternType="gray125">
        <bgColor theme="5" tint="0.79992065187536243"/>
      </patternFill>
    </fill>
    <fill>
      <patternFill patternType="gray125">
        <bgColor theme="5" tint="0.39994506668294322"/>
      </patternFill>
    </fill>
    <fill>
      <patternFill patternType="solid">
        <fgColor theme="3" tint="0.79995117038483843"/>
        <bgColor indexed="64"/>
      </patternFill>
    </fill>
    <fill>
      <patternFill patternType="solid">
        <fgColor theme="3" tint="0.79995117038483843"/>
        <bgColor auto="1"/>
      </patternFill>
    </fill>
    <fill>
      <patternFill patternType="solid">
        <fgColor theme="9"/>
        <bgColor indexed="64"/>
      </patternFill>
    </fill>
    <fill>
      <patternFill patternType="solid">
        <fgColor rgb="FFFFFF00"/>
        <bgColor auto="1"/>
      </patternFill>
    </fill>
    <fill>
      <patternFill patternType="gray125">
        <bgColor rgb="FFFFFF00"/>
      </patternFill>
    </fill>
    <fill>
      <patternFill patternType="gray125">
        <bgColor theme="3" tint="0.79995117038483843"/>
      </patternFill>
    </fill>
    <fill>
      <patternFill patternType="gray125">
        <fgColor auto="1"/>
        <bgColor theme="5" tint="0.39997558519241921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29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rgb="FF0070C0"/>
      </left>
      <right style="thin">
        <color rgb="FF0070C0"/>
      </right>
      <top/>
      <bottom style="thin">
        <color rgb="FF0070C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indexed="8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8"/>
      </bottom>
      <diagonal/>
    </border>
    <border>
      <left/>
      <right style="thin">
        <color indexed="8"/>
      </right>
      <top/>
      <bottom/>
      <diagonal/>
    </border>
    <border>
      <left/>
      <right/>
      <top style="thin">
        <color indexed="8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auto="1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thin">
        <color auto="1"/>
      </top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medium">
        <color indexed="8"/>
      </left>
      <right style="medium">
        <color indexed="64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auto="1"/>
      </left>
      <right style="medium">
        <color indexed="64"/>
      </right>
      <top style="medium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medium">
        <color indexed="64"/>
      </bottom>
      <diagonal/>
    </border>
    <border>
      <left style="thin">
        <color indexed="8"/>
      </left>
      <right/>
      <top style="thin">
        <color auto="1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medium">
        <color indexed="64"/>
      </right>
      <top style="thin">
        <color indexed="8"/>
      </top>
      <bottom/>
      <diagonal/>
    </border>
    <border>
      <left/>
      <right style="thin">
        <color indexed="8"/>
      </right>
      <top style="thin">
        <color auto="1"/>
      </top>
      <bottom style="medium">
        <color indexed="64"/>
      </bottom>
      <diagonal/>
    </border>
    <border>
      <left style="thin">
        <color indexed="8"/>
      </left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medium">
        <color indexed="64"/>
      </bottom>
      <diagonal/>
    </border>
    <border>
      <left style="thin">
        <color indexed="8"/>
      </left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</borders>
  <cellStyleXfs count="36">
    <xf numFmtId="0" fontId="0" fillId="0" borderId="0"/>
    <xf numFmtId="0" fontId="11" fillId="0" borderId="0" applyNumberFormat="0" applyFill="0" applyBorder="0" applyAlignment="0" applyProtection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1" fillId="4" borderId="0" applyNumberFormat="0" applyBorder="0" applyAlignment="0" applyProtection="0"/>
    <xf numFmtId="0" fontId="9" fillId="5" borderId="0" applyNumberFormat="0" applyBorder="0" applyAlignment="0" applyProtection="0"/>
    <xf numFmtId="0" fontId="10" fillId="6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7" borderId="0" applyNumberFormat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72" fontId="14" fillId="0" borderId="0"/>
    <xf numFmtId="166" fontId="14" fillId="0" borderId="0"/>
    <xf numFmtId="0" fontId="8" fillId="8" borderId="0" applyNumberFormat="0" applyBorder="0" applyAlignment="0" applyProtection="0"/>
    <xf numFmtId="0" fontId="5" fillId="8" borderId="1" applyNumberFormat="0" applyAlignment="0" applyProtection="0"/>
    <xf numFmtId="169" fontId="14" fillId="0" borderId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184" fontId="32" fillId="0" borderId="0" applyFont="0" applyFill="0" applyBorder="0" applyAlignment="0" applyProtection="0"/>
    <xf numFmtId="185" fontId="33" fillId="0" borderId="0" applyFont="0" applyFill="0" applyBorder="0" applyAlignment="0" applyProtection="0"/>
    <xf numFmtId="185" fontId="33" fillId="0" borderId="0" applyFont="0" applyFill="0" applyBorder="0" applyAlignment="0" applyProtection="0"/>
    <xf numFmtId="172" fontId="14" fillId="0" borderId="0" applyFill="0" applyBorder="0" applyAlignment="0" applyProtection="0"/>
    <xf numFmtId="166" fontId="14" fillId="0" borderId="0" applyFill="0" applyBorder="0" applyAlignment="0" applyProtection="0"/>
    <xf numFmtId="18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9" fontId="14" fillId="0" borderId="0" applyFill="0" applyBorder="0" applyAlignment="0" applyProtection="0"/>
    <xf numFmtId="41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</cellStyleXfs>
  <cellXfs count="1030">
    <xf numFmtId="0" fontId="0" fillId="0" borderId="0" xfId="0"/>
    <xf numFmtId="0" fontId="0" fillId="0" borderId="0" xfId="0" applyFont="1" applyProtection="1"/>
    <xf numFmtId="0" fontId="0" fillId="0" borderId="0" xfId="0" applyFont="1" applyFill="1" applyProtection="1"/>
    <xf numFmtId="169" fontId="0" fillId="0" borderId="0" xfId="16" applyFont="1" applyProtection="1"/>
    <xf numFmtId="0" fontId="0" fillId="0" borderId="0" xfId="0" applyFont="1" applyAlignment="1" applyProtection="1">
      <alignment vertical="center"/>
    </xf>
    <xf numFmtId="0" fontId="16" fillId="0" borderId="0" xfId="0" applyFont="1" applyAlignment="1" applyProtection="1">
      <alignment vertical="center"/>
    </xf>
    <xf numFmtId="0" fontId="13" fillId="0" borderId="0" xfId="0" applyFont="1" applyAlignment="1" applyProtection="1">
      <alignment vertical="center"/>
    </xf>
    <xf numFmtId="0" fontId="13" fillId="0" borderId="0" xfId="0" applyFont="1" applyBorder="1" applyAlignment="1" applyProtection="1">
      <alignment vertical="center"/>
    </xf>
    <xf numFmtId="0" fontId="17" fillId="0" borderId="0" xfId="0" applyFont="1" applyAlignment="1" applyProtection="1">
      <alignment vertical="center"/>
    </xf>
    <xf numFmtId="0" fontId="13" fillId="0" borderId="0" xfId="0" applyFont="1" applyAlignment="1" applyProtection="1">
      <alignment horizontal="right" vertical="center"/>
    </xf>
    <xf numFmtId="0" fontId="0" fillId="0" borderId="0" xfId="0" applyFont="1" applyFill="1" applyAlignment="1" applyProtection="1">
      <alignment vertical="center"/>
    </xf>
    <xf numFmtId="0" fontId="13" fillId="15" borderId="5" xfId="0" applyFont="1" applyFill="1" applyBorder="1" applyAlignment="1" applyProtection="1">
      <alignment horizontal="center" vertical="center" wrapText="1"/>
    </xf>
    <xf numFmtId="0" fontId="13" fillId="15" borderId="3" xfId="0" applyFont="1" applyFill="1" applyBorder="1" applyAlignment="1" applyProtection="1">
      <alignment horizontal="center" vertical="center" wrapText="1"/>
    </xf>
    <xf numFmtId="0" fontId="13" fillId="15" borderId="5" xfId="0" applyFont="1" applyFill="1" applyBorder="1" applyAlignment="1" applyProtection="1">
      <alignment horizontal="center" vertical="center"/>
    </xf>
    <xf numFmtId="0" fontId="13" fillId="9" borderId="0" xfId="0" applyFont="1" applyFill="1" applyBorder="1" applyAlignment="1" applyProtection="1">
      <alignment horizontal="left" vertical="center"/>
    </xf>
    <xf numFmtId="168" fontId="13" fillId="9" borderId="0" xfId="13" applyNumberFormat="1" applyFont="1" applyFill="1" applyBorder="1" applyAlignment="1" applyProtection="1">
      <alignment vertical="center"/>
    </xf>
    <xf numFmtId="166" fontId="13" fillId="0" borderId="0" xfId="13" applyFont="1" applyFill="1" applyBorder="1" applyAlignment="1" applyProtection="1">
      <alignment vertical="center"/>
    </xf>
    <xf numFmtId="0" fontId="13" fillId="0" borderId="0" xfId="0" applyFont="1" applyFill="1" applyAlignment="1" applyProtection="1">
      <alignment vertical="center"/>
    </xf>
    <xf numFmtId="171" fontId="13" fillId="0" borderId="0" xfId="0" applyNumberFormat="1" applyFont="1" applyFill="1" applyAlignment="1" applyProtection="1">
      <alignment vertical="center"/>
    </xf>
    <xf numFmtId="0" fontId="0" fillId="0" borderId="0" xfId="0" applyFont="1" applyAlignment="1" applyProtection="1">
      <alignment horizontal="center" vertical="center"/>
    </xf>
    <xf numFmtId="168" fontId="13" fillId="0" borderId="0" xfId="0" applyNumberFormat="1" applyFont="1" applyFill="1" applyBorder="1" applyAlignment="1" applyProtection="1">
      <alignment horizontal="center" vertical="center" wrapText="1"/>
    </xf>
    <xf numFmtId="0" fontId="13" fillId="0" borderId="2" xfId="0" applyFont="1" applyBorder="1" applyAlignment="1" applyProtection="1">
      <alignment horizontal="center" vertical="center"/>
    </xf>
    <xf numFmtId="0" fontId="13" fillId="0" borderId="0" xfId="0" applyFont="1" applyFill="1" applyBorder="1" applyAlignment="1" applyProtection="1">
      <alignment horizontal="right" vertical="center"/>
    </xf>
    <xf numFmtId="0" fontId="13" fillId="0" borderId="0" xfId="0" applyFont="1" applyFill="1" applyBorder="1" applyAlignment="1" applyProtection="1">
      <alignment horizontal="center" vertical="center" wrapText="1"/>
    </xf>
    <xf numFmtId="166" fontId="0" fillId="0" borderId="0" xfId="13" applyFont="1" applyFill="1" applyBorder="1" applyAlignment="1" applyProtection="1">
      <alignment vertical="center"/>
    </xf>
    <xf numFmtId="0" fontId="0" fillId="0" borderId="0" xfId="0" applyFont="1" applyFill="1" applyBorder="1" applyAlignment="1" applyProtection="1">
      <alignment vertical="center"/>
    </xf>
    <xf numFmtId="169" fontId="16" fillId="0" borderId="0" xfId="16" applyFont="1" applyBorder="1" applyAlignment="1" applyProtection="1">
      <alignment vertical="center"/>
    </xf>
    <xf numFmtId="174" fontId="0" fillId="0" borderId="0" xfId="12" applyNumberFormat="1" applyFont="1" applyFill="1" applyBorder="1" applyAlignment="1" applyProtection="1">
      <alignment vertical="center"/>
    </xf>
    <xf numFmtId="169" fontId="0" fillId="0" borderId="0" xfId="16" applyFont="1" applyFill="1" applyProtection="1"/>
    <xf numFmtId="0" fontId="0" fillId="11" borderId="0" xfId="0" applyFont="1" applyFill="1" applyBorder="1" applyAlignment="1" applyProtection="1">
      <alignment horizontal="left" vertical="center"/>
    </xf>
    <xf numFmtId="177" fontId="0" fillId="11" borderId="0" xfId="0" applyNumberFormat="1" applyFont="1" applyFill="1" applyBorder="1" applyAlignment="1" applyProtection="1">
      <alignment horizontal="right" vertical="center"/>
    </xf>
    <xf numFmtId="0" fontId="0" fillId="11" borderId="0" xfId="0" applyFont="1" applyFill="1" applyProtection="1"/>
    <xf numFmtId="0" fontId="0" fillId="0" borderId="0" xfId="0" applyFont="1" applyFill="1" applyBorder="1" applyProtection="1"/>
    <xf numFmtId="17" fontId="18" fillId="0" borderId="0" xfId="0" applyNumberFormat="1" applyFont="1" applyFill="1" applyBorder="1" applyAlignment="1" applyProtection="1">
      <alignment horizontal="center" vertical="center" wrapText="1"/>
    </xf>
    <xf numFmtId="0" fontId="18" fillId="0" borderId="0" xfId="0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 applyProtection="1">
      <alignment horizontal="center" vertical="center" wrapText="1"/>
    </xf>
    <xf numFmtId="177" fontId="0" fillId="0" borderId="0" xfId="0" applyNumberFormat="1" applyFont="1" applyFill="1" applyBorder="1" applyAlignment="1" applyProtection="1">
      <alignment horizontal="right" vertical="center"/>
    </xf>
    <xf numFmtId="177" fontId="13" fillId="11" borderId="0" xfId="0" applyNumberFormat="1" applyFont="1" applyFill="1" applyBorder="1" applyAlignment="1" applyProtection="1">
      <alignment horizontal="right" vertical="center"/>
    </xf>
    <xf numFmtId="9" fontId="0" fillId="11" borderId="0" xfId="0" applyNumberFormat="1" applyFont="1" applyFill="1" applyBorder="1" applyAlignment="1" applyProtection="1">
      <alignment horizontal="center" vertical="center"/>
    </xf>
    <xf numFmtId="0" fontId="0" fillId="11" borderId="0" xfId="0" applyFont="1" applyFill="1" applyBorder="1" applyProtection="1"/>
    <xf numFmtId="177" fontId="0" fillId="0" borderId="0" xfId="0" applyNumberFormat="1" applyFont="1" applyFill="1" applyBorder="1" applyProtection="1"/>
    <xf numFmtId="177" fontId="0" fillId="11" borderId="0" xfId="0" applyNumberFormat="1" applyFont="1" applyFill="1" applyBorder="1" applyProtection="1"/>
    <xf numFmtId="0" fontId="0" fillId="11" borderId="0" xfId="0" applyFont="1" applyFill="1" applyAlignment="1" applyProtection="1">
      <alignment horizontal="center" vertical="center"/>
    </xf>
    <xf numFmtId="0" fontId="0" fillId="11" borderId="0" xfId="0" applyFont="1" applyFill="1" applyAlignment="1" applyProtection="1"/>
    <xf numFmtId="0" fontId="13" fillId="0" borderId="0" xfId="0" applyFont="1" applyBorder="1" applyAlignment="1" applyProtection="1">
      <alignment horizontal="center" vertical="center"/>
    </xf>
    <xf numFmtId="0" fontId="0" fillId="0" borderId="0" xfId="0" applyFont="1" applyBorder="1" applyProtection="1"/>
    <xf numFmtId="0" fontId="13" fillId="0" borderId="0" xfId="0" applyFont="1" applyBorder="1" applyProtection="1"/>
    <xf numFmtId="0" fontId="18" fillId="24" borderId="9" xfId="0" applyFont="1" applyFill="1" applyBorder="1" applyAlignment="1" applyProtection="1">
      <alignment horizontal="center" vertical="center" wrapText="1"/>
    </xf>
    <xf numFmtId="0" fontId="18" fillId="24" borderId="6" xfId="0" applyFont="1" applyFill="1" applyBorder="1" applyAlignment="1" applyProtection="1">
      <alignment horizontal="center" vertical="center" wrapText="1"/>
    </xf>
    <xf numFmtId="0" fontId="18" fillId="24" borderId="3" xfId="0" applyFont="1" applyFill="1" applyBorder="1" applyAlignment="1" applyProtection="1">
      <alignment horizontal="center" vertical="center" wrapText="1"/>
    </xf>
    <xf numFmtId="168" fontId="0" fillId="19" borderId="10" xfId="13" applyNumberFormat="1" applyFont="1" applyFill="1" applyBorder="1" applyAlignment="1" applyProtection="1">
      <alignment vertical="center"/>
    </xf>
    <xf numFmtId="168" fontId="0" fillId="19" borderId="6" xfId="13" applyNumberFormat="1" applyFont="1" applyFill="1" applyBorder="1" applyAlignment="1" applyProtection="1">
      <alignment vertical="center"/>
    </xf>
    <xf numFmtId="168" fontId="0" fillId="19" borderId="16" xfId="13" applyNumberFormat="1" applyFont="1" applyFill="1" applyBorder="1" applyAlignment="1" applyProtection="1">
      <alignment vertical="center"/>
    </xf>
    <xf numFmtId="168" fontId="13" fillId="19" borderId="3" xfId="13" applyNumberFormat="1" applyFont="1" applyFill="1" applyBorder="1" applyAlignment="1" applyProtection="1">
      <alignment vertical="center"/>
    </xf>
    <xf numFmtId="0" fontId="13" fillId="0" borderId="7" xfId="0" applyFont="1" applyFill="1" applyBorder="1" applyAlignment="1" applyProtection="1">
      <alignment vertical="center"/>
    </xf>
    <xf numFmtId="0" fontId="13" fillId="0" borderId="0" xfId="0" applyFont="1" applyFill="1" applyBorder="1" applyAlignment="1" applyProtection="1">
      <alignment vertical="center"/>
    </xf>
    <xf numFmtId="169" fontId="13" fillId="0" borderId="0" xfId="16" applyFont="1" applyFill="1" applyBorder="1" applyAlignment="1" applyProtection="1">
      <alignment horizontal="center" vertical="center"/>
    </xf>
    <xf numFmtId="0" fontId="0" fillId="0" borderId="0" xfId="0" applyFont="1" applyAlignment="1" applyProtection="1">
      <alignment horizontal="left" vertical="center"/>
    </xf>
    <xf numFmtId="0" fontId="0" fillId="0" borderId="0" xfId="0" applyFont="1" applyAlignment="1" applyProtection="1">
      <alignment horizontal="left" vertical="center" wrapText="1"/>
    </xf>
    <xf numFmtId="1" fontId="0" fillId="0" borderId="0" xfId="16" applyNumberFormat="1" applyFont="1" applyProtection="1"/>
    <xf numFmtId="0" fontId="13" fillId="0" borderId="0" xfId="0" applyFont="1" applyFill="1" applyBorder="1" applyAlignment="1" applyProtection="1">
      <alignment horizontal="center"/>
    </xf>
    <xf numFmtId="177" fontId="13" fillId="0" borderId="0" xfId="0" applyNumberFormat="1" applyFont="1" applyFill="1" applyBorder="1" applyAlignment="1" applyProtection="1">
      <alignment horizontal="center" vertical="center" wrapText="1"/>
    </xf>
    <xf numFmtId="0" fontId="13" fillId="0" borderId="5" xfId="0" applyFont="1" applyFill="1" applyBorder="1" applyAlignment="1" applyProtection="1">
      <alignment horizontal="left" vertical="center"/>
    </xf>
    <xf numFmtId="168" fontId="18" fillId="35" borderId="13" xfId="0" applyNumberFormat="1" applyFont="1" applyFill="1" applyBorder="1" applyAlignment="1" applyProtection="1">
      <alignment horizontal="center" vertical="center" wrapText="1"/>
    </xf>
    <xf numFmtId="168" fontId="18" fillId="35" borderId="4" xfId="0" applyNumberFormat="1" applyFont="1" applyFill="1" applyBorder="1" applyAlignment="1" applyProtection="1">
      <alignment horizontal="center" vertical="center" wrapText="1"/>
    </xf>
    <xf numFmtId="168" fontId="18" fillId="35" borderId="24" xfId="0" applyNumberFormat="1" applyFont="1" applyFill="1" applyBorder="1" applyAlignment="1" applyProtection="1">
      <alignment horizontal="center" vertical="center" wrapText="1"/>
    </xf>
    <xf numFmtId="0" fontId="18" fillId="35" borderId="5" xfId="0" applyFont="1" applyFill="1" applyBorder="1" applyAlignment="1" applyProtection="1">
      <alignment horizontal="center" vertical="center" wrapText="1"/>
    </xf>
    <xf numFmtId="0" fontId="0" fillId="0" borderId="0" xfId="0" applyFont="1" applyBorder="1" applyAlignment="1" applyProtection="1">
      <alignment horizontal="left" vertical="center" wrapText="1"/>
    </xf>
    <xf numFmtId="0" fontId="13" fillId="16" borderId="26" xfId="0" applyFont="1" applyFill="1" applyBorder="1" applyAlignment="1" applyProtection="1">
      <alignment horizontal="center" vertical="center" wrapText="1"/>
    </xf>
    <xf numFmtId="168" fontId="0" fillId="28" borderId="13" xfId="13" applyNumberFormat="1" applyFont="1" applyFill="1" applyBorder="1" applyAlignment="1" applyProtection="1">
      <alignment vertical="center"/>
    </xf>
    <xf numFmtId="168" fontId="0" fillId="28" borderId="3" xfId="13" applyNumberFormat="1" applyFont="1" applyFill="1" applyBorder="1" applyAlignment="1" applyProtection="1">
      <alignment vertical="center"/>
    </xf>
    <xf numFmtId="168" fontId="13" fillId="28" borderId="23" xfId="13" applyNumberFormat="1" applyFont="1" applyFill="1" applyBorder="1" applyAlignment="1" applyProtection="1">
      <alignment vertical="center"/>
    </xf>
    <xf numFmtId="0" fontId="23" fillId="0" borderId="41" xfId="0" applyFont="1" applyFill="1" applyBorder="1" applyAlignment="1" applyProtection="1">
      <alignment horizontal="center" vertical="center"/>
    </xf>
    <xf numFmtId="0" fontId="23" fillId="0" borderId="0" xfId="0" applyFont="1" applyFill="1" applyBorder="1" applyAlignment="1" applyProtection="1">
      <alignment horizontal="center" vertical="center"/>
    </xf>
    <xf numFmtId="177" fontId="13" fillId="25" borderId="26" xfId="0" applyNumberFormat="1" applyFont="1" applyFill="1" applyBorder="1" applyAlignment="1" applyProtection="1">
      <alignment horizontal="center" vertical="center"/>
    </xf>
    <xf numFmtId="170" fontId="13" fillId="19" borderId="26" xfId="16" applyNumberFormat="1" applyFont="1" applyFill="1" applyBorder="1" applyAlignment="1" applyProtection="1">
      <alignment horizontal="center" vertical="center"/>
    </xf>
    <xf numFmtId="177" fontId="0" fillId="25" borderId="26" xfId="0" applyNumberFormat="1" applyFont="1" applyFill="1" applyBorder="1" applyAlignment="1" applyProtection="1">
      <alignment horizontal="center" vertical="center"/>
    </xf>
    <xf numFmtId="168" fontId="0" fillId="28" borderId="45" xfId="13" applyNumberFormat="1" applyFont="1" applyFill="1" applyBorder="1" applyAlignment="1" applyProtection="1">
      <alignment vertical="center"/>
    </xf>
    <xf numFmtId="168" fontId="13" fillId="0" borderId="3" xfId="13" applyNumberFormat="1" applyFont="1" applyFill="1" applyBorder="1" applyAlignment="1" applyProtection="1">
      <alignment vertical="center"/>
    </xf>
    <xf numFmtId="168" fontId="0" fillId="28" borderId="46" xfId="13" applyNumberFormat="1" applyFont="1" applyFill="1" applyBorder="1" applyAlignment="1" applyProtection="1">
      <alignment vertical="center"/>
    </xf>
    <xf numFmtId="169" fontId="15" fillId="19" borderId="8" xfId="16" applyFont="1" applyFill="1" applyBorder="1" applyAlignment="1" applyProtection="1">
      <alignment horizontal="center" vertical="center"/>
    </xf>
    <xf numFmtId="168" fontId="22" fillId="15" borderId="11" xfId="13" applyNumberFormat="1" applyFont="1" applyFill="1" applyBorder="1" applyAlignment="1" applyProtection="1">
      <alignment vertical="center"/>
    </xf>
    <xf numFmtId="168" fontId="22" fillId="15" borderId="30" xfId="13" applyNumberFormat="1" applyFont="1" applyFill="1" applyBorder="1" applyAlignment="1" applyProtection="1">
      <alignment vertical="center"/>
    </xf>
    <xf numFmtId="0" fontId="13" fillId="42" borderId="0" xfId="0" applyFont="1" applyFill="1" applyBorder="1" applyAlignment="1" applyProtection="1">
      <alignment horizontal="center" vertical="center"/>
    </xf>
    <xf numFmtId="0" fontId="0" fillId="42" borderId="0" xfId="0" applyFill="1" applyProtection="1"/>
    <xf numFmtId="0" fontId="0" fillId="42" borderId="0" xfId="0" applyFill="1" applyAlignment="1" applyProtection="1">
      <alignment horizontal="center" vertical="center"/>
    </xf>
    <xf numFmtId="178" fontId="0" fillId="0" borderId="0" xfId="13" applyNumberFormat="1" applyFont="1" applyFill="1" applyBorder="1" applyAlignment="1" applyProtection="1">
      <alignment vertical="center"/>
    </xf>
    <xf numFmtId="178" fontId="0" fillId="0" borderId="0" xfId="13" applyNumberFormat="1" applyFont="1" applyFill="1" applyBorder="1" applyProtection="1"/>
    <xf numFmtId="0" fontId="0" fillId="12" borderId="34" xfId="0" applyFont="1" applyFill="1" applyBorder="1" applyAlignment="1" applyProtection="1">
      <alignment horizontal="left" vertical="center"/>
      <protection locked="0"/>
    </xf>
    <xf numFmtId="0" fontId="0" fillId="12" borderId="36" xfId="0" applyFont="1" applyFill="1" applyBorder="1" applyAlignment="1" applyProtection="1">
      <alignment horizontal="left" vertical="center"/>
      <protection locked="0"/>
    </xf>
    <xf numFmtId="0" fontId="0" fillId="12" borderId="20" xfId="0" applyFont="1" applyFill="1" applyBorder="1" applyAlignment="1" applyProtection="1">
      <alignment horizontal="left" vertical="center"/>
      <protection locked="0"/>
    </xf>
    <xf numFmtId="0" fontId="0" fillId="12" borderId="27" xfId="0" applyFont="1" applyFill="1" applyBorder="1" applyAlignment="1" applyProtection="1">
      <alignment horizontal="left" vertical="center"/>
      <protection locked="0"/>
    </xf>
    <xf numFmtId="0" fontId="0" fillId="12" borderId="27" xfId="0" applyFont="1" applyFill="1" applyBorder="1" applyProtection="1">
      <protection locked="0"/>
    </xf>
    <xf numFmtId="169" fontId="14" fillId="0" borderId="26" xfId="16" applyBorder="1" applyAlignment="1" applyProtection="1">
      <alignment horizontal="center" vertical="center"/>
    </xf>
    <xf numFmtId="169" fontId="14" fillId="0" borderId="0" xfId="16" applyFill="1" applyBorder="1" applyAlignment="1" applyProtection="1">
      <alignment horizontal="center" vertical="center"/>
    </xf>
    <xf numFmtId="169" fontId="13" fillId="16" borderId="26" xfId="16" applyFont="1" applyFill="1" applyBorder="1" applyAlignment="1" applyProtection="1">
      <alignment horizontal="center" vertical="center"/>
    </xf>
    <xf numFmtId="0" fontId="0" fillId="0" borderId="0" xfId="0" applyProtection="1">
      <protection locked="0"/>
    </xf>
    <xf numFmtId="0" fontId="0" fillId="0" borderId="0" xfId="0" applyFont="1" applyAlignment="1" applyProtection="1">
      <alignment horizontal="left" vertical="center" wrapText="1"/>
      <protection locked="0"/>
    </xf>
    <xf numFmtId="0" fontId="0" fillId="12" borderId="50" xfId="0" applyFont="1" applyFill="1" applyBorder="1" applyProtection="1">
      <protection locked="0"/>
    </xf>
    <xf numFmtId="168" fontId="13" fillId="34" borderId="56" xfId="0" applyNumberFormat="1" applyFont="1" applyFill="1" applyBorder="1" applyAlignment="1" applyProtection="1">
      <alignment horizontal="center" vertical="center" wrapText="1"/>
    </xf>
    <xf numFmtId="168" fontId="13" fillId="34" borderId="57" xfId="0" applyNumberFormat="1" applyFont="1" applyFill="1" applyBorder="1" applyAlignment="1" applyProtection="1">
      <alignment horizontal="center" vertical="center" wrapText="1"/>
    </xf>
    <xf numFmtId="168" fontId="0" fillId="28" borderId="55" xfId="13" applyNumberFormat="1" applyFont="1" applyFill="1" applyBorder="1" applyAlignment="1" applyProtection="1">
      <alignment vertical="center"/>
    </xf>
    <xf numFmtId="168" fontId="13" fillId="28" borderId="62" xfId="13" applyNumberFormat="1" applyFont="1" applyFill="1" applyBorder="1" applyAlignment="1" applyProtection="1">
      <alignment vertical="center"/>
    </xf>
    <xf numFmtId="0" fontId="28" fillId="0" borderId="0" xfId="0" applyFont="1" applyFill="1" applyBorder="1" applyAlignment="1" applyProtection="1">
      <alignment horizontal="center" vertical="center" wrapText="1"/>
    </xf>
    <xf numFmtId="169" fontId="29" fillId="0" borderId="0" xfId="16" applyFont="1" applyFill="1" applyBorder="1" applyAlignment="1" applyProtection="1">
      <alignment horizontal="center" vertical="center"/>
    </xf>
    <xf numFmtId="0" fontId="13" fillId="0" borderId="2" xfId="0" applyFont="1" applyBorder="1" applyAlignment="1" applyProtection="1">
      <alignment horizontal="right" vertical="center"/>
    </xf>
    <xf numFmtId="0" fontId="13" fillId="0" borderId="0" xfId="0" applyFont="1" applyBorder="1" applyAlignment="1" applyProtection="1">
      <alignment horizontal="right" vertical="center"/>
    </xf>
    <xf numFmtId="0" fontId="25" fillId="11" borderId="0" xfId="0" applyFont="1" applyFill="1" applyBorder="1" applyAlignment="1" applyProtection="1">
      <alignment horizontal="left" vertical="center" indent="2"/>
    </xf>
    <xf numFmtId="0" fontId="25" fillId="0" borderId="0" xfId="0" applyFont="1" applyBorder="1" applyAlignment="1" applyProtection="1">
      <alignment horizontal="left" vertical="center" indent="2"/>
    </xf>
    <xf numFmtId="0" fontId="13" fillId="0" borderId="0" xfId="0" applyFont="1" applyFill="1" applyBorder="1" applyAlignment="1" applyProtection="1">
      <alignment horizontal="center" vertical="center"/>
    </xf>
    <xf numFmtId="0" fontId="18" fillId="0" borderId="0" xfId="0" applyFont="1" applyFill="1" applyBorder="1" applyAlignment="1" applyProtection="1">
      <alignment horizontal="center" vertical="center"/>
    </xf>
    <xf numFmtId="0" fontId="0" fillId="12" borderId="65" xfId="0" applyFont="1" applyFill="1" applyBorder="1" applyAlignment="1" applyProtection="1">
      <alignment horizontal="left" vertical="center"/>
      <protection locked="0"/>
    </xf>
    <xf numFmtId="0" fontId="0" fillId="12" borderId="65" xfId="0" applyFont="1" applyFill="1" applyBorder="1" applyProtection="1">
      <protection locked="0"/>
    </xf>
    <xf numFmtId="0" fontId="0" fillId="12" borderId="66" xfId="0" applyFont="1" applyFill="1" applyBorder="1" applyProtection="1">
      <protection locked="0"/>
    </xf>
    <xf numFmtId="178" fontId="0" fillId="12" borderId="67" xfId="13" applyNumberFormat="1" applyFont="1" applyFill="1" applyBorder="1" applyAlignment="1" applyProtection="1">
      <alignment vertical="center"/>
      <protection locked="0"/>
    </xf>
    <xf numFmtId="178" fontId="0" fillId="12" borderId="68" xfId="13" applyNumberFormat="1" applyFont="1" applyFill="1" applyBorder="1" applyAlignment="1" applyProtection="1">
      <alignment vertical="center"/>
      <protection locked="0"/>
    </xf>
    <xf numFmtId="0" fontId="0" fillId="12" borderId="69" xfId="0" applyFont="1" applyFill="1" applyBorder="1" applyAlignment="1" applyProtection="1">
      <alignment horizontal="left" vertical="center"/>
      <protection locked="0"/>
    </xf>
    <xf numFmtId="0" fontId="0" fillId="12" borderId="69" xfId="0" applyFont="1" applyFill="1" applyBorder="1" applyProtection="1">
      <protection locked="0"/>
    </xf>
    <xf numFmtId="0" fontId="0" fillId="12" borderId="70" xfId="0" applyFont="1" applyFill="1" applyBorder="1" applyProtection="1">
      <protection locked="0"/>
    </xf>
    <xf numFmtId="178" fontId="0" fillId="12" borderId="69" xfId="13" applyNumberFormat="1" applyFont="1" applyFill="1" applyBorder="1" applyAlignment="1" applyProtection="1">
      <alignment vertical="center"/>
      <protection locked="0"/>
    </xf>
    <xf numFmtId="0" fontId="0" fillId="12" borderId="67" xfId="0" applyFont="1" applyFill="1" applyBorder="1" applyAlignment="1" applyProtection="1">
      <alignment horizontal="left" vertical="center"/>
      <protection locked="0"/>
    </xf>
    <xf numFmtId="0" fontId="0" fillId="12" borderId="67" xfId="0" applyFont="1" applyFill="1" applyBorder="1" applyProtection="1">
      <protection locked="0"/>
    </xf>
    <xf numFmtId="0" fontId="0" fillId="12" borderId="72" xfId="0" applyFont="1" applyFill="1" applyBorder="1" applyProtection="1">
      <protection locked="0"/>
    </xf>
    <xf numFmtId="0" fontId="0" fillId="12" borderId="68" xfId="0" applyFont="1" applyFill="1" applyBorder="1" applyAlignment="1" applyProtection="1">
      <alignment horizontal="left" vertical="center"/>
      <protection locked="0"/>
    </xf>
    <xf numFmtId="0" fontId="0" fillId="12" borderId="68" xfId="0" applyFont="1" applyFill="1" applyBorder="1" applyProtection="1">
      <protection locked="0"/>
    </xf>
    <xf numFmtId="0" fontId="0" fillId="12" borderId="74" xfId="0" applyFont="1" applyFill="1" applyBorder="1" applyProtection="1">
      <protection locked="0"/>
    </xf>
    <xf numFmtId="177" fontId="0" fillId="0" borderId="75" xfId="0" applyNumberFormat="1" applyFont="1" applyFill="1" applyBorder="1" applyAlignment="1" applyProtection="1">
      <alignment horizontal="right" vertical="center"/>
    </xf>
    <xf numFmtId="177" fontId="0" fillId="0" borderId="77" xfId="0" applyNumberFormat="1" applyFont="1" applyFill="1" applyBorder="1" applyAlignment="1" applyProtection="1">
      <alignment horizontal="right" vertical="center"/>
    </xf>
    <xf numFmtId="177" fontId="0" fillId="0" borderId="78" xfId="0" applyNumberFormat="1" applyFont="1" applyFill="1" applyBorder="1" applyAlignment="1" applyProtection="1">
      <alignment horizontal="right" vertical="center"/>
    </xf>
    <xf numFmtId="178" fontId="0" fillId="12" borderId="72" xfId="13" applyNumberFormat="1" applyFont="1" applyFill="1" applyBorder="1" applyAlignment="1" applyProtection="1">
      <alignment vertical="center"/>
      <protection locked="0"/>
    </xf>
    <xf numFmtId="178" fontId="0" fillId="12" borderId="74" xfId="13" applyNumberFormat="1" applyFont="1" applyFill="1" applyBorder="1" applyAlignment="1" applyProtection="1">
      <alignment vertical="center"/>
      <protection locked="0"/>
    </xf>
    <xf numFmtId="178" fontId="0" fillId="12" borderId="70" xfId="13" applyNumberFormat="1" applyFont="1" applyFill="1" applyBorder="1" applyAlignment="1" applyProtection="1">
      <alignment vertical="center"/>
      <protection locked="0"/>
    </xf>
    <xf numFmtId="177" fontId="0" fillId="28" borderId="77" xfId="0" applyNumberFormat="1" applyFont="1" applyFill="1" applyBorder="1" applyAlignment="1" applyProtection="1">
      <alignment horizontal="right" vertical="center"/>
    </xf>
    <xf numFmtId="177" fontId="0" fillId="28" borderId="78" xfId="0" applyNumberFormat="1" applyFont="1" applyFill="1" applyBorder="1" applyAlignment="1" applyProtection="1">
      <alignment horizontal="right" vertical="center"/>
    </xf>
    <xf numFmtId="177" fontId="0" fillId="28" borderId="75" xfId="0" applyNumberFormat="1" applyFont="1" applyFill="1" applyBorder="1" applyAlignment="1" applyProtection="1">
      <alignment horizontal="right" vertical="center"/>
    </xf>
    <xf numFmtId="177" fontId="0" fillId="28" borderId="71" xfId="0" applyNumberFormat="1" applyFont="1" applyFill="1" applyBorder="1" applyAlignment="1" applyProtection="1">
      <alignment horizontal="right" vertical="center"/>
    </xf>
    <xf numFmtId="177" fontId="0" fillId="28" borderId="79" xfId="0" applyNumberFormat="1" applyFont="1" applyFill="1" applyBorder="1" applyAlignment="1" applyProtection="1">
      <alignment horizontal="right" vertical="center"/>
    </xf>
    <xf numFmtId="177" fontId="0" fillId="0" borderId="71" xfId="0" applyNumberFormat="1" applyFont="1" applyFill="1" applyBorder="1" applyAlignment="1" applyProtection="1">
      <alignment horizontal="right" vertical="center"/>
    </xf>
    <xf numFmtId="177" fontId="0" fillId="0" borderId="79" xfId="0" applyNumberFormat="1" applyFont="1" applyFill="1" applyBorder="1" applyAlignment="1" applyProtection="1">
      <alignment horizontal="right" vertical="center"/>
    </xf>
    <xf numFmtId="0" fontId="0" fillId="12" borderId="80" xfId="0" applyFont="1" applyFill="1" applyBorder="1" applyAlignment="1" applyProtection="1">
      <alignment horizontal="left" vertical="center"/>
      <protection locked="0"/>
    </xf>
    <xf numFmtId="0" fontId="0" fillId="12" borderId="81" xfId="0" applyFont="1" applyFill="1" applyBorder="1" applyAlignment="1" applyProtection="1">
      <alignment horizontal="left" vertical="center"/>
      <protection locked="0"/>
    </xf>
    <xf numFmtId="0" fontId="0" fillId="12" borderId="82" xfId="0" applyFont="1" applyFill="1" applyBorder="1" applyAlignment="1" applyProtection="1">
      <alignment horizontal="left" vertical="center"/>
      <protection locked="0"/>
    </xf>
    <xf numFmtId="0" fontId="25" fillId="0" borderId="0" xfId="0" applyFont="1" applyBorder="1" applyAlignment="1" applyProtection="1">
      <alignment vertical="center"/>
    </xf>
    <xf numFmtId="0" fontId="11" fillId="23" borderId="68" xfId="0" applyFont="1" applyFill="1" applyBorder="1" applyAlignment="1" applyProtection="1">
      <alignment horizontal="left" vertical="center"/>
    </xf>
    <xf numFmtId="0" fontId="11" fillId="20" borderId="68" xfId="0" applyFont="1" applyFill="1" applyBorder="1" applyAlignment="1" applyProtection="1">
      <alignment horizontal="left" vertical="center"/>
    </xf>
    <xf numFmtId="175" fontId="19" fillId="0" borderId="68" xfId="0" applyNumberFormat="1" applyFont="1" applyFill="1" applyBorder="1" applyAlignment="1" applyProtection="1">
      <alignment horizontal="left"/>
    </xf>
    <xf numFmtId="0" fontId="13" fillId="21" borderId="68" xfId="0" applyFont="1" applyFill="1" applyBorder="1" applyAlignment="1" applyProtection="1">
      <alignment horizontal="center" vertical="center"/>
    </xf>
    <xf numFmtId="0" fontId="13" fillId="20" borderId="68" xfId="0" applyFont="1" applyFill="1" applyBorder="1" applyAlignment="1" applyProtection="1">
      <alignment horizontal="center" vertical="center" wrapText="1"/>
    </xf>
    <xf numFmtId="1" fontId="0" fillId="0" borderId="68" xfId="0" applyNumberFormat="1" applyFont="1" applyFill="1" applyBorder="1" applyAlignment="1" applyProtection="1">
      <alignment horizontal="center" vertical="center" wrapText="1"/>
    </xf>
    <xf numFmtId="168" fontId="11" fillId="23" borderId="68" xfId="13" applyNumberFormat="1" applyFont="1" applyFill="1" applyBorder="1" applyAlignment="1" applyProtection="1">
      <alignment horizontal="center" vertical="center"/>
    </xf>
    <xf numFmtId="168" fontId="11" fillId="20" borderId="68" xfId="13" applyNumberFormat="1" applyFont="1" applyFill="1" applyBorder="1" applyAlignment="1" applyProtection="1">
      <alignment horizontal="center" vertical="center"/>
    </xf>
    <xf numFmtId="168" fontId="0" fillId="12" borderId="68" xfId="13" applyNumberFormat="1" applyFont="1" applyFill="1" applyBorder="1" applyAlignment="1" applyProtection="1">
      <alignment vertical="center"/>
      <protection locked="0"/>
    </xf>
    <xf numFmtId="0" fontId="13" fillId="30" borderId="68" xfId="0" applyFont="1" applyFill="1" applyBorder="1" applyAlignment="1" applyProtection="1">
      <alignment horizontal="center" vertical="center" wrapText="1"/>
    </xf>
    <xf numFmtId="0" fontId="13" fillId="31" borderId="68" xfId="0" applyFont="1" applyFill="1" applyBorder="1" applyAlignment="1" applyProtection="1">
      <alignment horizontal="left" vertical="center"/>
    </xf>
    <xf numFmtId="168" fontId="13" fillId="30" borderId="68" xfId="0" applyNumberFormat="1" applyFont="1" applyFill="1" applyBorder="1" applyAlignment="1" applyProtection="1">
      <alignment horizontal="center" vertical="center" wrapText="1"/>
    </xf>
    <xf numFmtId="9" fontId="0" fillId="12" borderId="83" xfId="0" applyNumberFormat="1" applyFont="1" applyFill="1" applyBorder="1" applyAlignment="1" applyProtection="1">
      <alignment horizontal="center" vertical="center"/>
      <protection locked="0"/>
    </xf>
    <xf numFmtId="182" fontId="0" fillId="11" borderId="0" xfId="0" applyNumberFormat="1" applyFont="1" applyFill="1" applyProtection="1"/>
    <xf numFmtId="181" fontId="0" fillId="11" borderId="0" xfId="0" applyNumberFormat="1" applyFont="1" applyFill="1" applyProtection="1"/>
    <xf numFmtId="168" fontId="0" fillId="28" borderId="83" xfId="13" applyNumberFormat="1" applyFont="1" applyFill="1" applyBorder="1" applyAlignment="1" applyProtection="1">
      <alignment vertical="center"/>
    </xf>
    <xf numFmtId="168" fontId="0" fillId="28" borderId="93" xfId="13" applyNumberFormat="1" applyFont="1" applyFill="1" applyBorder="1" applyAlignment="1" applyProtection="1">
      <alignment vertical="center"/>
    </xf>
    <xf numFmtId="167" fontId="0" fillId="0" borderId="95" xfId="13" applyNumberFormat="1" applyFont="1" applyFill="1" applyBorder="1" applyAlignment="1" applyProtection="1">
      <alignment vertical="center"/>
    </xf>
    <xf numFmtId="168" fontId="0" fillId="28" borderId="96" xfId="13" applyNumberFormat="1" applyFont="1" applyFill="1" applyBorder="1" applyAlignment="1" applyProtection="1">
      <alignment vertical="center"/>
    </xf>
    <xf numFmtId="168" fontId="13" fillId="15" borderId="97" xfId="0" applyNumberFormat="1" applyFont="1" applyFill="1" applyBorder="1" applyAlignment="1" applyProtection="1">
      <alignment horizontal="center" vertical="center" wrapText="1"/>
    </xf>
    <xf numFmtId="180" fontId="14" fillId="36" borderId="83" xfId="16" applyNumberFormat="1" applyFill="1" applyBorder="1" applyAlignment="1" applyProtection="1">
      <alignment horizontal="center" vertical="center"/>
    </xf>
    <xf numFmtId="180" fontId="14" fillId="36" borderId="101" xfId="16" applyNumberFormat="1" applyFill="1" applyBorder="1" applyAlignment="1" applyProtection="1">
      <alignment horizontal="center" vertical="center"/>
    </xf>
    <xf numFmtId="168" fontId="13" fillId="15" borderId="103" xfId="0" applyNumberFormat="1" applyFont="1" applyFill="1" applyBorder="1" applyAlignment="1" applyProtection="1">
      <alignment horizontal="center" vertical="center" wrapText="1"/>
    </xf>
    <xf numFmtId="179" fontId="0" fillId="12" borderId="104" xfId="13" applyNumberFormat="1" applyFont="1" applyFill="1" applyBorder="1" applyAlignment="1" applyProtection="1">
      <alignment horizontal="center" vertical="center"/>
      <protection locked="0"/>
    </xf>
    <xf numFmtId="169" fontId="14" fillId="0" borderId="0" xfId="16" applyProtection="1"/>
    <xf numFmtId="181" fontId="14" fillId="0" borderId="0" xfId="13" applyNumberFormat="1" applyProtection="1"/>
    <xf numFmtId="0" fontId="23" fillId="12" borderId="40" xfId="0" applyFont="1" applyFill="1" applyBorder="1" applyAlignment="1" applyProtection="1">
      <alignment horizontal="center" vertical="center"/>
      <protection locked="0"/>
    </xf>
    <xf numFmtId="178" fontId="0" fillId="12" borderId="100" xfId="13" applyNumberFormat="1" applyFont="1" applyFill="1" applyBorder="1" applyAlignment="1" applyProtection="1">
      <alignment vertical="center"/>
      <protection locked="0"/>
    </xf>
    <xf numFmtId="9" fontId="0" fillId="12" borderId="101" xfId="0" applyNumberFormat="1" applyFont="1" applyFill="1" applyBorder="1" applyAlignment="1" applyProtection="1">
      <alignment horizontal="center" vertical="center"/>
      <protection locked="0"/>
    </xf>
    <xf numFmtId="177" fontId="0" fillId="0" borderId="102" xfId="0" applyNumberFormat="1" applyFont="1" applyFill="1" applyBorder="1" applyAlignment="1" applyProtection="1">
      <alignment horizontal="right" vertical="center"/>
    </xf>
    <xf numFmtId="177" fontId="0" fillId="0" borderId="72" xfId="0" applyNumberFormat="1" applyFont="1" applyFill="1" applyBorder="1" applyAlignment="1" applyProtection="1">
      <alignment horizontal="right" vertical="center"/>
    </xf>
    <xf numFmtId="177" fontId="0" fillId="0" borderId="112" xfId="0" applyNumberFormat="1" applyFont="1" applyFill="1" applyBorder="1" applyAlignment="1" applyProtection="1">
      <alignment horizontal="right" vertical="center"/>
    </xf>
    <xf numFmtId="177" fontId="0" fillId="0" borderId="96" xfId="0" applyNumberFormat="1" applyFont="1" applyFill="1" applyBorder="1" applyAlignment="1" applyProtection="1">
      <alignment horizontal="right" vertical="center"/>
    </xf>
    <xf numFmtId="9" fontId="0" fillId="12" borderId="106" xfId="0" applyNumberFormat="1" applyFont="1" applyFill="1" applyBorder="1" applyAlignment="1" applyProtection="1">
      <alignment horizontal="center" vertical="center"/>
      <protection locked="0"/>
    </xf>
    <xf numFmtId="0" fontId="10" fillId="14" borderId="106" xfId="0" applyFont="1" applyFill="1" applyBorder="1" applyAlignment="1" applyProtection="1">
      <alignment horizontal="center" vertical="center"/>
    </xf>
    <xf numFmtId="0" fontId="10" fillId="48" borderId="105" xfId="0" applyFont="1" applyFill="1" applyBorder="1" applyAlignment="1" applyProtection="1">
      <alignment horizontal="center" vertical="center"/>
    </xf>
    <xf numFmtId="0" fontId="10" fillId="14" borderId="96" xfId="0" applyFont="1" applyFill="1" applyBorder="1" applyAlignment="1" applyProtection="1">
      <alignment horizontal="center" vertical="center"/>
    </xf>
    <xf numFmtId="0" fontId="10" fillId="48" borderId="119" xfId="0" applyFont="1" applyFill="1" applyBorder="1" applyAlignment="1" applyProtection="1">
      <alignment horizontal="center" vertical="center"/>
    </xf>
    <xf numFmtId="169" fontId="0" fillId="12" borderId="85" xfId="16" applyFont="1" applyFill="1" applyBorder="1" applyAlignment="1" applyProtection="1">
      <alignment horizontal="center" vertical="center"/>
      <protection locked="0"/>
    </xf>
    <xf numFmtId="169" fontId="0" fillId="12" borderId="120" xfId="16" applyFont="1" applyFill="1" applyBorder="1" applyAlignment="1" applyProtection="1">
      <alignment horizontal="center" vertical="center"/>
      <protection locked="0"/>
    </xf>
    <xf numFmtId="169" fontId="0" fillId="12" borderId="119" xfId="16" applyFont="1" applyFill="1" applyBorder="1" applyAlignment="1" applyProtection="1">
      <alignment horizontal="center" vertical="center"/>
      <protection locked="0"/>
    </xf>
    <xf numFmtId="177" fontId="0" fillId="0" borderId="99" xfId="0" applyNumberFormat="1" applyFont="1" applyFill="1" applyBorder="1" applyAlignment="1" applyProtection="1">
      <alignment horizontal="right" vertical="center"/>
    </xf>
    <xf numFmtId="177" fontId="0" fillId="0" borderId="105" xfId="0" applyNumberFormat="1" applyFont="1" applyFill="1" applyBorder="1" applyAlignment="1" applyProtection="1">
      <alignment horizontal="right" vertical="center"/>
    </xf>
    <xf numFmtId="0" fontId="25" fillId="0" borderId="0" xfId="0" applyFont="1" applyBorder="1" applyAlignment="1" applyProtection="1">
      <alignment vertical="center" wrapText="1"/>
    </xf>
    <xf numFmtId="0" fontId="10" fillId="49" borderId="106" xfId="0" applyFont="1" applyFill="1" applyBorder="1" applyAlignment="1" applyProtection="1">
      <alignment horizontal="center" vertical="center"/>
    </xf>
    <xf numFmtId="0" fontId="10" fillId="49" borderId="105" xfId="0" applyFont="1" applyFill="1" applyBorder="1" applyAlignment="1" applyProtection="1">
      <alignment horizontal="center" vertical="center"/>
    </xf>
    <xf numFmtId="169" fontId="30" fillId="0" borderId="86" xfId="16" applyFont="1" applyFill="1" applyBorder="1" applyAlignment="1" applyProtection="1">
      <alignment horizontal="center" vertical="center"/>
    </xf>
    <xf numFmtId="169" fontId="30" fillId="0" borderId="89" xfId="16" applyFont="1" applyFill="1" applyBorder="1" applyAlignment="1" applyProtection="1">
      <alignment horizontal="center" vertical="center"/>
    </xf>
    <xf numFmtId="177" fontId="0" fillId="26" borderId="88" xfId="0" applyNumberFormat="1" applyFont="1" applyFill="1" applyBorder="1" applyAlignment="1" applyProtection="1">
      <alignment horizontal="right" vertical="center"/>
    </xf>
    <xf numFmtId="177" fontId="0" fillId="26" borderId="123" xfId="0" applyNumberFormat="1" applyFont="1" applyFill="1" applyBorder="1" applyAlignment="1" applyProtection="1">
      <alignment horizontal="right" vertical="center"/>
    </xf>
    <xf numFmtId="0" fontId="0" fillId="11" borderId="126" xfId="0" applyFont="1" applyFill="1" applyBorder="1" applyProtection="1"/>
    <xf numFmtId="0" fontId="0" fillId="11" borderId="127" xfId="0" applyFont="1" applyFill="1" applyBorder="1" applyProtection="1"/>
    <xf numFmtId="0" fontId="0" fillId="11" borderId="128" xfId="0" applyFont="1" applyFill="1" applyBorder="1" applyProtection="1"/>
    <xf numFmtId="0" fontId="0" fillId="11" borderId="115" xfId="0" applyFont="1" applyFill="1" applyBorder="1" applyProtection="1"/>
    <xf numFmtId="0" fontId="0" fillId="11" borderId="63" xfId="0" applyFont="1" applyFill="1" applyBorder="1" applyProtection="1"/>
    <xf numFmtId="0" fontId="25" fillId="0" borderId="115" xfId="0" applyFont="1" applyBorder="1" applyAlignment="1" applyProtection="1">
      <alignment vertical="center"/>
    </xf>
    <xf numFmtId="0" fontId="10" fillId="14" borderId="107" xfId="0" applyFont="1" applyFill="1" applyBorder="1" applyAlignment="1" applyProtection="1">
      <alignment horizontal="center" vertical="center"/>
    </xf>
    <xf numFmtId="0" fontId="10" fillId="14" borderId="124" xfId="0" applyFont="1" applyFill="1" applyBorder="1" applyAlignment="1" applyProtection="1">
      <alignment horizontal="center" vertical="center"/>
    </xf>
    <xf numFmtId="0" fontId="10" fillId="49" borderId="107" xfId="0" applyFont="1" applyFill="1" applyBorder="1" applyAlignment="1" applyProtection="1">
      <alignment horizontal="center" vertical="center"/>
    </xf>
    <xf numFmtId="0" fontId="10" fillId="49" borderId="124" xfId="0" applyFont="1" applyFill="1" applyBorder="1" applyAlignment="1" applyProtection="1">
      <alignment horizontal="center" vertical="center"/>
    </xf>
    <xf numFmtId="0" fontId="10" fillId="48" borderId="107" xfId="0" applyFont="1" applyFill="1" applyBorder="1" applyAlignment="1" applyProtection="1">
      <alignment horizontal="center" vertical="center"/>
    </xf>
    <xf numFmtId="0" fontId="10" fillId="48" borderId="124" xfId="0" applyFont="1" applyFill="1" applyBorder="1" applyAlignment="1" applyProtection="1">
      <alignment horizontal="center" vertical="center"/>
    </xf>
    <xf numFmtId="0" fontId="0" fillId="11" borderId="116" xfId="0" applyFont="1" applyFill="1" applyBorder="1" applyProtection="1"/>
    <xf numFmtId="0" fontId="0" fillId="11" borderId="122" xfId="0" applyFont="1" applyFill="1" applyBorder="1" applyProtection="1"/>
    <xf numFmtId="0" fontId="0" fillId="11" borderId="58" xfId="0" applyFont="1" applyFill="1" applyBorder="1" applyProtection="1"/>
    <xf numFmtId="168" fontId="11" fillId="20" borderId="68" xfId="13" applyNumberFormat="1" applyFont="1" applyFill="1" applyBorder="1" applyAlignment="1" applyProtection="1">
      <alignment horizontal="center" vertical="center"/>
      <protection locked="0"/>
    </xf>
    <xf numFmtId="0" fontId="13" fillId="16" borderId="124" xfId="0" applyFont="1" applyFill="1" applyBorder="1" applyAlignment="1" applyProtection="1">
      <alignment horizontal="center" vertical="center" wrapText="1"/>
    </xf>
    <xf numFmtId="0" fontId="0" fillId="12" borderId="100" xfId="0" applyFont="1" applyFill="1" applyBorder="1" applyAlignment="1" applyProtection="1">
      <alignment horizontal="left" vertical="center"/>
      <protection locked="0"/>
    </xf>
    <xf numFmtId="0" fontId="0" fillId="12" borderId="98" xfId="0" applyFont="1" applyFill="1" applyBorder="1" applyAlignment="1" applyProtection="1">
      <alignment horizontal="left" vertical="center"/>
      <protection locked="0"/>
    </xf>
    <xf numFmtId="178" fontId="0" fillId="12" borderId="98" xfId="13" applyNumberFormat="1" applyFont="1" applyFill="1" applyBorder="1" applyAlignment="1" applyProtection="1">
      <alignment vertical="center"/>
      <protection locked="0"/>
    </xf>
    <xf numFmtId="0" fontId="0" fillId="12" borderId="104" xfId="0" applyFont="1" applyFill="1" applyBorder="1" applyAlignment="1" applyProtection="1">
      <alignment horizontal="left" vertical="center"/>
      <protection locked="0"/>
    </xf>
    <xf numFmtId="178" fontId="0" fillId="12" borderId="104" xfId="13" applyNumberFormat="1" applyFont="1" applyFill="1" applyBorder="1" applyAlignment="1" applyProtection="1">
      <alignment vertical="center"/>
      <protection locked="0"/>
    </xf>
    <xf numFmtId="0" fontId="0" fillId="12" borderId="72" xfId="0" applyFont="1" applyFill="1" applyBorder="1" applyAlignment="1" applyProtection="1">
      <alignment horizontal="left" vertical="center"/>
      <protection locked="0"/>
    </xf>
    <xf numFmtId="0" fontId="0" fillId="12" borderId="112" xfId="0" applyFont="1" applyFill="1" applyBorder="1" applyAlignment="1" applyProtection="1">
      <alignment horizontal="left" vertical="center"/>
      <protection locked="0"/>
    </xf>
    <xf numFmtId="177" fontId="0" fillId="28" borderId="118" xfId="0" applyNumberFormat="1" applyFont="1" applyFill="1" applyBorder="1" applyAlignment="1" applyProtection="1">
      <alignment horizontal="right" vertical="center"/>
    </xf>
    <xf numFmtId="177" fontId="0" fillId="28" borderId="136" xfId="0" applyNumberFormat="1" applyFont="1" applyFill="1" applyBorder="1" applyAlignment="1" applyProtection="1">
      <alignment horizontal="right" vertical="center"/>
    </xf>
    <xf numFmtId="177" fontId="23" fillId="27" borderId="49" xfId="0" applyNumberFormat="1" applyFont="1" applyFill="1" applyBorder="1" applyAlignment="1" applyProtection="1">
      <alignment vertical="center"/>
    </xf>
    <xf numFmtId="180" fontId="14" fillId="36" borderId="96" xfId="16" applyNumberFormat="1" applyFill="1" applyBorder="1" applyAlignment="1" applyProtection="1">
      <alignment horizontal="center" vertical="center"/>
    </xf>
    <xf numFmtId="0" fontId="0" fillId="12" borderId="101" xfId="0" applyFont="1" applyFill="1" applyBorder="1" applyAlignment="1" applyProtection="1">
      <alignment horizontal="left" vertical="center"/>
      <protection locked="0"/>
    </xf>
    <xf numFmtId="168" fontId="0" fillId="12" borderId="102" xfId="13" applyNumberFormat="1" applyFont="1" applyFill="1" applyBorder="1" applyAlignment="1" applyProtection="1">
      <alignment vertical="center"/>
      <protection locked="0"/>
    </xf>
    <xf numFmtId="0" fontId="0" fillId="12" borderId="106" xfId="0" applyFont="1" applyFill="1" applyBorder="1" applyAlignment="1" applyProtection="1">
      <alignment horizontal="left" vertical="center"/>
      <protection locked="0"/>
    </xf>
    <xf numFmtId="168" fontId="0" fillId="12" borderId="105" xfId="13" applyNumberFormat="1" applyFont="1" applyFill="1" applyBorder="1" applyAlignment="1" applyProtection="1">
      <alignment vertical="center"/>
      <protection locked="0"/>
    </xf>
    <xf numFmtId="0" fontId="0" fillId="12" borderId="120" xfId="0" applyFont="1" applyFill="1" applyBorder="1" applyAlignment="1" applyProtection="1">
      <alignment horizontal="left" vertical="center"/>
      <protection locked="0"/>
    </xf>
    <xf numFmtId="0" fontId="0" fillId="12" borderId="119" xfId="0" applyFont="1" applyFill="1" applyBorder="1" applyAlignment="1" applyProtection="1">
      <alignment horizontal="left" vertical="center"/>
      <protection locked="0"/>
    </xf>
    <xf numFmtId="0" fontId="13" fillId="16" borderId="105" xfId="0" applyFont="1" applyFill="1" applyBorder="1" applyAlignment="1" applyProtection="1">
      <alignment horizontal="center" vertical="center" wrapText="1"/>
    </xf>
    <xf numFmtId="180" fontId="14" fillId="36" borderId="106" xfId="16" applyNumberFormat="1" applyFill="1" applyBorder="1" applyAlignment="1" applyProtection="1">
      <alignment horizontal="center" vertical="center"/>
    </xf>
    <xf numFmtId="180" fontId="14" fillId="36" borderId="104" xfId="16" applyNumberFormat="1" applyFill="1" applyBorder="1" applyAlignment="1" applyProtection="1">
      <alignment horizontal="center" vertical="center"/>
    </xf>
    <xf numFmtId="180" fontId="14" fillId="36" borderId="105" xfId="16" applyNumberFormat="1" applyFill="1" applyBorder="1" applyAlignment="1" applyProtection="1">
      <alignment horizontal="center" vertical="center"/>
    </xf>
    <xf numFmtId="0" fontId="0" fillId="0" borderId="0" xfId="0" applyFont="1"/>
    <xf numFmtId="0" fontId="21" fillId="0" borderId="0" xfId="20" applyFill="1" applyBorder="1" applyAlignment="1" applyProtection="1">
      <alignment vertical="center"/>
    </xf>
    <xf numFmtId="0" fontId="21" fillId="11" borderId="0" xfId="20" applyFill="1" applyBorder="1" applyAlignment="1" applyProtection="1">
      <alignment vertical="center"/>
    </xf>
    <xf numFmtId="0" fontId="21" fillId="0" borderId="0" xfId="20" applyProtection="1"/>
    <xf numFmtId="0" fontId="21" fillId="0" borderId="0" xfId="20" applyBorder="1" applyAlignment="1" applyProtection="1">
      <alignment vertical="center"/>
    </xf>
    <xf numFmtId="0" fontId="21" fillId="0" borderId="0" xfId="20" applyBorder="1" applyAlignment="1" applyProtection="1">
      <alignment horizontal="left" vertical="center"/>
    </xf>
    <xf numFmtId="0" fontId="25" fillId="0" borderId="0" xfId="0" applyFont="1" applyBorder="1" applyAlignment="1" applyProtection="1">
      <alignment horizontal="left" vertical="center"/>
    </xf>
    <xf numFmtId="0" fontId="21" fillId="0" borderId="0" xfId="20" quotePrefix="1" applyBorder="1" applyAlignment="1" applyProtection="1">
      <alignment horizontal="left" vertical="center"/>
    </xf>
    <xf numFmtId="0" fontId="21" fillId="0" borderId="0" xfId="20"/>
    <xf numFmtId="0" fontId="21" fillId="11" borderId="0" xfId="20" applyFill="1" applyBorder="1" applyAlignment="1" applyProtection="1">
      <alignment horizontal="left" vertical="center"/>
    </xf>
    <xf numFmtId="0" fontId="21" fillId="0" borderId="0" xfId="20" applyAlignment="1" applyProtection="1">
      <alignment horizontal="left"/>
    </xf>
    <xf numFmtId="0" fontId="13" fillId="0" borderId="0" xfId="0" applyFont="1" applyBorder="1" applyAlignment="1" applyProtection="1">
      <alignment horizontal="right" vertical="center"/>
    </xf>
    <xf numFmtId="0" fontId="13" fillId="0" borderId="0" xfId="0" applyFont="1" applyFill="1" applyBorder="1" applyAlignment="1" applyProtection="1">
      <alignment horizontal="center" vertical="center"/>
    </xf>
    <xf numFmtId="0" fontId="25" fillId="0" borderId="0" xfId="0" applyFont="1" applyBorder="1" applyAlignment="1" applyProtection="1">
      <alignment horizontal="left" vertical="center" indent="2"/>
    </xf>
    <xf numFmtId="0" fontId="13" fillId="0" borderId="0" xfId="0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0" fillId="0" borderId="0" xfId="0" applyFont="1" applyAlignment="1" applyProtection="1">
      <alignment horizontal="left" vertical="center"/>
      <protection locked="0"/>
    </xf>
    <xf numFmtId="0" fontId="13" fillId="0" borderId="0" xfId="0" applyFont="1" applyBorder="1" applyAlignment="1" applyProtection="1">
      <alignment vertical="center"/>
      <protection locked="0"/>
    </xf>
    <xf numFmtId="168" fontId="0" fillId="0" borderId="0" xfId="0" applyNumberFormat="1" applyFont="1" applyAlignment="1" applyProtection="1">
      <alignment vertical="center"/>
    </xf>
    <xf numFmtId="168" fontId="13" fillId="0" borderId="0" xfId="0" applyNumberFormat="1" applyFont="1" applyAlignment="1" applyProtection="1">
      <alignment vertical="center"/>
    </xf>
    <xf numFmtId="168" fontId="0" fillId="28" borderId="141" xfId="13" applyNumberFormat="1" applyFont="1" applyFill="1" applyBorder="1" applyAlignment="1" applyProtection="1">
      <alignment vertical="center"/>
    </xf>
    <xf numFmtId="0" fontId="13" fillId="15" borderId="107" xfId="0" applyFont="1" applyFill="1" applyBorder="1" applyAlignment="1" applyProtection="1">
      <alignment horizontal="center" vertical="center"/>
    </xf>
    <xf numFmtId="0" fontId="13" fillId="15" borderId="139" xfId="0" applyFont="1" applyFill="1" applyBorder="1" applyAlignment="1" applyProtection="1">
      <alignment horizontal="center" vertical="center"/>
    </xf>
    <xf numFmtId="177" fontId="23" fillId="25" borderId="64" xfId="0" applyNumberFormat="1" applyFont="1" applyFill="1" applyBorder="1" applyAlignment="1" applyProtection="1">
      <alignment horizontal="right" vertical="center"/>
    </xf>
    <xf numFmtId="169" fontId="15" fillId="19" borderId="52" xfId="16" applyFont="1" applyFill="1" applyBorder="1" applyAlignment="1" applyProtection="1">
      <alignment horizontal="center" vertical="center"/>
    </xf>
    <xf numFmtId="177" fontId="23" fillId="25" borderId="54" xfId="0" applyNumberFormat="1" applyFont="1" applyFill="1" applyBorder="1" applyAlignment="1" applyProtection="1">
      <alignment horizontal="right" vertical="center"/>
    </xf>
    <xf numFmtId="0" fontId="0" fillId="12" borderId="143" xfId="0" applyFont="1" applyFill="1" applyBorder="1" applyAlignment="1" applyProtection="1">
      <alignment horizontal="left" vertical="center"/>
      <protection locked="0"/>
    </xf>
    <xf numFmtId="0" fontId="0" fillId="12" borderId="98" xfId="0" applyFont="1" applyFill="1" applyBorder="1" applyProtection="1">
      <protection locked="0"/>
    </xf>
    <xf numFmtId="177" fontId="0" fillId="28" borderId="131" xfId="0" applyNumberFormat="1" applyFont="1" applyFill="1" applyBorder="1" applyAlignment="1" applyProtection="1">
      <alignment horizontal="right" vertical="center"/>
    </xf>
    <xf numFmtId="177" fontId="0" fillId="0" borderId="131" xfId="0" applyNumberFormat="1" applyFont="1" applyFill="1" applyBorder="1" applyAlignment="1" applyProtection="1">
      <alignment horizontal="right" vertical="center"/>
    </xf>
    <xf numFmtId="0" fontId="0" fillId="12" borderId="144" xfId="0" applyFont="1" applyFill="1" applyBorder="1" applyAlignment="1" applyProtection="1">
      <alignment horizontal="left" vertical="center"/>
      <protection locked="0"/>
    </xf>
    <xf numFmtId="0" fontId="0" fillId="12" borderId="144" xfId="0" applyFont="1" applyFill="1" applyBorder="1" applyProtection="1">
      <protection locked="0"/>
    </xf>
    <xf numFmtId="0" fontId="0" fillId="12" borderId="145" xfId="0" applyFont="1" applyFill="1" applyBorder="1" applyProtection="1">
      <protection locked="0"/>
    </xf>
    <xf numFmtId="178" fontId="0" fillId="12" borderId="112" xfId="13" applyNumberFormat="1" applyFont="1" applyFill="1" applyBorder="1" applyAlignment="1" applyProtection="1">
      <alignment vertical="center"/>
      <protection locked="0"/>
    </xf>
    <xf numFmtId="177" fontId="0" fillId="28" borderId="132" xfId="0" applyNumberFormat="1" applyFont="1" applyFill="1" applyBorder="1" applyAlignment="1" applyProtection="1">
      <alignment horizontal="right" vertical="center"/>
    </xf>
    <xf numFmtId="177" fontId="0" fillId="0" borderId="132" xfId="0" applyNumberFormat="1" applyFont="1" applyFill="1" applyBorder="1" applyAlignment="1" applyProtection="1">
      <alignment horizontal="right" vertical="center"/>
    </xf>
    <xf numFmtId="0" fontId="0" fillId="12" borderId="146" xfId="0" applyFont="1" applyFill="1" applyBorder="1" applyAlignment="1" applyProtection="1">
      <alignment horizontal="left" vertical="center"/>
      <protection locked="0"/>
    </xf>
    <xf numFmtId="0" fontId="0" fillId="12" borderId="100" xfId="0" applyFont="1" applyFill="1" applyBorder="1" applyProtection="1">
      <protection locked="0"/>
    </xf>
    <xf numFmtId="0" fontId="0" fillId="12" borderId="112" xfId="0" applyFont="1" applyFill="1" applyBorder="1" applyProtection="1">
      <protection locked="0"/>
    </xf>
    <xf numFmtId="0" fontId="0" fillId="12" borderId="104" xfId="0" applyFont="1" applyFill="1" applyBorder="1" applyProtection="1">
      <protection locked="0"/>
    </xf>
    <xf numFmtId="0" fontId="0" fillId="12" borderId="96" xfId="0" applyFont="1" applyFill="1" applyBorder="1" applyProtection="1">
      <protection locked="0"/>
    </xf>
    <xf numFmtId="178" fontId="0" fillId="12" borderId="96" xfId="13" applyNumberFormat="1" applyFont="1" applyFill="1" applyBorder="1" applyAlignment="1" applyProtection="1">
      <alignment vertical="center"/>
      <protection locked="0"/>
    </xf>
    <xf numFmtId="177" fontId="0" fillId="28" borderId="133" xfId="0" applyNumberFormat="1" applyFont="1" applyFill="1" applyBorder="1" applyAlignment="1" applyProtection="1">
      <alignment horizontal="right" vertical="center"/>
    </xf>
    <xf numFmtId="177" fontId="0" fillId="0" borderId="133" xfId="0" applyNumberFormat="1" applyFont="1" applyFill="1" applyBorder="1" applyAlignment="1" applyProtection="1">
      <alignment horizontal="right" vertical="center"/>
    </xf>
    <xf numFmtId="9" fontId="0" fillId="43" borderId="52" xfId="0" applyNumberFormat="1" applyFont="1" applyFill="1" applyBorder="1" applyAlignment="1" applyProtection="1">
      <alignment horizontal="center" vertical="center"/>
    </xf>
    <xf numFmtId="177" fontId="0" fillId="25" borderId="53" xfId="0" applyNumberFormat="1" applyFont="1" applyFill="1" applyBorder="1" applyAlignment="1" applyProtection="1">
      <alignment horizontal="right" vertical="center"/>
    </xf>
    <xf numFmtId="9" fontId="0" fillId="43" borderId="53" xfId="0" applyNumberFormat="1" applyFont="1" applyFill="1" applyBorder="1" applyAlignment="1" applyProtection="1">
      <alignment horizontal="center" vertical="center"/>
    </xf>
    <xf numFmtId="169" fontId="0" fillId="43" borderId="53" xfId="16" applyFont="1" applyFill="1" applyBorder="1" applyAlignment="1" applyProtection="1">
      <alignment horizontal="center" vertical="center"/>
    </xf>
    <xf numFmtId="177" fontId="0" fillId="25" borderId="54" xfId="0" applyNumberFormat="1" applyFont="1" applyFill="1" applyBorder="1" applyAlignment="1" applyProtection="1">
      <alignment horizontal="right" vertical="center"/>
    </xf>
    <xf numFmtId="168" fontId="13" fillId="34" borderId="154" xfId="0" applyNumberFormat="1" applyFont="1" applyFill="1" applyBorder="1" applyAlignment="1" applyProtection="1">
      <alignment horizontal="center" vertical="center" wrapText="1"/>
    </xf>
    <xf numFmtId="168" fontId="13" fillId="34" borderId="155" xfId="0" applyNumberFormat="1" applyFont="1" applyFill="1" applyBorder="1" applyAlignment="1" applyProtection="1">
      <alignment horizontal="center" vertical="center" wrapText="1"/>
    </xf>
    <xf numFmtId="168" fontId="13" fillId="34" borderId="153" xfId="0" applyNumberFormat="1" applyFont="1" applyFill="1" applyBorder="1" applyAlignment="1" applyProtection="1">
      <alignment horizontal="center" vertical="center" wrapText="1"/>
    </xf>
    <xf numFmtId="168" fontId="22" fillId="31" borderId="52" xfId="13" applyNumberFormat="1" applyFont="1" applyFill="1" applyBorder="1" applyAlignment="1" applyProtection="1">
      <alignment vertical="center" wrapText="1"/>
    </xf>
    <xf numFmtId="168" fontId="13" fillId="34" borderId="166" xfId="0" applyNumberFormat="1" applyFont="1" applyFill="1" applyBorder="1" applyAlignment="1" applyProtection="1">
      <alignment horizontal="center" vertical="center" wrapText="1"/>
    </xf>
    <xf numFmtId="0" fontId="13" fillId="16" borderId="167" xfId="0" applyFont="1" applyFill="1" applyBorder="1" applyAlignment="1" applyProtection="1">
      <alignment horizontal="center" vertical="center" wrapText="1"/>
    </xf>
    <xf numFmtId="179" fontId="0" fillId="12" borderId="83" xfId="13" applyNumberFormat="1" applyFont="1" applyFill="1" applyBorder="1" applyAlignment="1" applyProtection="1">
      <alignment horizontal="center" vertical="center"/>
      <protection locked="0"/>
    </xf>
    <xf numFmtId="179" fontId="0" fillId="12" borderId="156" xfId="13" applyNumberFormat="1" applyFont="1" applyFill="1" applyBorder="1" applyAlignment="1" applyProtection="1">
      <alignment horizontal="center" vertical="center"/>
      <protection locked="0"/>
    </xf>
    <xf numFmtId="179" fontId="0" fillId="12" borderId="106" xfId="13" applyNumberFormat="1" applyFont="1" applyFill="1" applyBorder="1" applyAlignment="1" applyProtection="1">
      <alignment horizontal="center" vertical="center"/>
      <protection locked="0"/>
    </xf>
    <xf numFmtId="0" fontId="0" fillId="0" borderId="108" xfId="0" applyFont="1" applyFill="1" applyBorder="1" applyAlignment="1" applyProtection="1">
      <alignment horizontal="left" vertical="center"/>
    </xf>
    <xf numFmtId="0" fontId="0" fillId="0" borderId="109" xfId="0" applyFont="1" applyFill="1" applyBorder="1" applyAlignment="1" applyProtection="1">
      <alignment horizontal="left" vertical="center"/>
    </xf>
    <xf numFmtId="0" fontId="0" fillId="0" borderId="110" xfId="0" applyFont="1" applyFill="1" applyBorder="1" applyAlignment="1" applyProtection="1">
      <alignment horizontal="left" vertical="center"/>
    </xf>
    <xf numFmtId="179" fontId="0" fillId="12" borderId="101" xfId="13" applyNumberFormat="1" applyFont="1" applyFill="1" applyBorder="1" applyAlignment="1" applyProtection="1">
      <alignment horizontal="center" vertical="center"/>
      <protection locked="0"/>
    </xf>
    <xf numFmtId="168" fontId="13" fillId="15" borderId="155" xfId="0" applyNumberFormat="1" applyFont="1" applyFill="1" applyBorder="1" applyAlignment="1" applyProtection="1">
      <alignment horizontal="center" vertical="center" wrapText="1"/>
    </xf>
    <xf numFmtId="168" fontId="13" fillId="15" borderId="160" xfId="0" applyNumberFormat="1" applyFont="1" applyFill="1" applyBorder="1" applyAlignment="1" applyProtection="1">
      <alignment horizontal="center" vertical="center" wrapText="1"/>
    </xf>
    <xf numFmtId="0" fontId="13" fillId="15" borderId="154" xfId="0" applyFont="1" applyFill="1" applyBorder="1" applyAlignment="1" applyProtection="1">
      <alignment horizontal="center" vertical="center"/>
    </xf>
    <xf numFmtId="0" fontId="13" fillId="15" borderId="152" xfId="0" applyFont="1" applyFill="1" applyBorder="1" applyAlignment="1" applyProtection="1">
      <alignment horizontal="center" vertical="center"/>
    </xf>
    <xf numFmtId="167" fontId="0" fillId="0" borderId="161" xfId="13" applyNumberFormat="1" applyFont="1" applyFill="1" applyBorder="1" applyAlignment="1" applyProtection="1">
      <alignment vertical="center"/>
    </xf>
    <xf numFmtId="168" fontId="0" fillId="28" borderId="174" xfId="13" applyNumberFormat="1" applyFont="1" applyFill="1" applyBorder="1" applyAlignment="1" applyProtection="1">
      <alignment vertical="center"/>
    </xf>
    <xf numFmtId="168" fontId="0" fillId="28" borderId="164" xfId="13" applyNumberFormat="1" applyFont="1" applyFill="1" applyBorder="1" applyAlignment="1" applyProtection="1">
      <alignment vertical="center"/>
    </xf>
    <xf numFmtId="180" fontId="14" fillId="36" borderId="156" xfId="16" applyNumberFormat="1" applyFill="1" applyBorder="1" applyAlignment="1" applyProtection="1">
      <alignment horizontal="center" vertical="center"/>
    </xf>
    <xf numFmtId="180" fontId="14" fillId="36" borderId="157" xfId="16" applyNumberFormat="1" applyFill="1" applyBorder="1" applyAlignment="1" applyProtection="1">
      <alignment horizontal="center" vertical="center"/>
    </xf>
    <xf numFmtId="0" fontId="0" fillId="12" borderId="175" xfId="0" applyFont="1" applyFill="1" applyBorder="1" applyAlignment="1" applyProtection="1">
      <alignment horizontal="left" vertical="center"/>
      <protection locked="0"/>
    </xf>
    <xf numFmtId="168" fontId="0" fillId="12" borderId="157" xfId="13" applyNumberFormat="1" applyFont="1" applyFill="1" applyBorder="1" applyAlignment="1" applyProtection="1">
      <alignment vertical="center"/>
      <protection locked="0"/>
    </xf>
    <xf numFmtId="168" fontId="0" fillId="28" borderId="106" xfId="13" applyNumberFormat="1" applyFont="1" applyFill="1" applyBorder="1" applyAlignment="1" applyProtection="1">
      <alignment vertical="center"/>
    </xf>
    <xf numFmtId="168" fontId="0" fillId="28" borderId="104" xfId="13" applyNumberFormat="1" applyFont="1" applyFill="1" applyBorder="1" applyAlignment="1" applyProtection="1">
      <alignment vertical="center"/>
    </xf>
    <xf numFmtId="168" fontId="13" fillId="15" borderId="159" xfId="0" applyNumberFormat="1" applyFont="1" applyFill="1" applyBorder="1" applyAlignment="1" applyProtection="1">
      <alignment horizontal="center" vertical="center" wrapText="1"/>
    </xf>
    <xf numFmtId="168" fontId="13" fillId="15" borderId="161" xfId="0" applyNumberFormat="1" applyFont="1" applyFill="1" applyBorder="1" applyAlignment="1" applyProtection="1">
      <alignment horizontal="center" vertical="center" wrapText="1"/>
    </xf>
    <xf numFmtId="167" fontId="0" fillId="0" borderId="178" xfId="13" applyNumberFormat="1" applyFont="1" applyFill="1" applyBorder="1" applyAlignment="1" applyProtection="1">
      <alignment vertical="center"/>
    </xf>
    <xf numFmtId="180" fontId="14" fillId="36" borderId="174" xfId="16" applyNumberFormat="1" applyFill="1" applyBorder="1" applyAlignment="1" applyProtection="1">
      <alignment horizontal="center" vertical="center"/>
    </xf>
    <xf numFmtId="180" fontId="14" fillId="36" borderId="164" xfId="16" applyNumberFormat="1" applyFill="1" applyBorder="1" applyAlignment="1" applyProtection="1">
      <alignment horizontal="center" vertical="center"/>
    </xf>
    <xf numFmtId="0" fontId="0" fillId="12" borderId="83" xfId="0" applyFont="1" applyFill="1" applyBorder="1" applyAlignment="1" applyProtection="1">
      <alignment horizontal="left" vertical="center"/>
      <protection locked="0"/>
    </xf>
    <xf numFmtId="0" fontId="0" fillId="12" borderId="179" xfId="0" applyFont="1" applyFill="1" applyBorder="1" applyAlignment="1" applyProtection="1">
      <alignment horizontal="left" vertical="center"/>
      <protection locked="0"/>
    </xf>
    <xf numFmtId="168" fontId="0" fillId="28" borderId="170" xfId="13" applyNumberFormat="1" applyFont="1" applyFill="1" applyBorder="1" applyAlignment="1" applyProtection="1">
      <alignment vertical="center"/>
    </xf>
    <xf numFmtId="168" fontId="0" fillId="28" borderId="101" xfId="13" applyNumberFormat="1" applyFont="1" applyFill="1" applyBorder="1" applyAlignment="1" applyProtection="1">
      <alignment vertical="center"/>
    </xf>
    <xf numFmtId="168" fontId="0" fillId="28" borderId="163" xfId="13" applyNumberFormat="1" applyFont="1" applyFill="1" applyBorder="1" applyAlignment="1" applyProtection="1">
      <alignment vertical="center"/>
    </xf>
    <xf numFmtId="0" fontId="18" fillId="0" borderId="0" xfId="0" applyFont="1" applyFill="1" applyBorder="1" applyAlignment="1" applyProtection="1">
      <alignment horizontal="center" vertical="center"/>
    </xf>
    <xf numFmtId="0" fontId="13" fillId="16" borderId="115" xfId="0" applyFont="1" applyFill="1" applyBorder="1" applyAlignment="1">
      <alignment horizontal="center" vertical="center" wrapText="1"/>
    </xf>
    <xf numFmtId="0" fontId="13" fillId="16" borderId="33" xfId="0" applyFont="1" applyFill="1" applyBorder="1" applyAlignment="1">
      <alignment horizontal="center" vertical="center" wrapText="1"/>
    </xf>
    <xf numFmtId="0" fontId="13" fillId="16" borderId="181" xfId="0" applyFont="1" applyFill="1" applyBorder="1" applyAlignment="1">
      <alignment horizontal="center" vertical="center" wrapText="1"/>
    </xf>
    <xf numFmtId="0" fontId="13" fillId="20" borderId="137" xfId="0" applyFont="1" applyFill="1" applyBorder="1" applyAlignment="1">
      <alignment horizontal="center" vertical="center" wrapText="1"/>
    </xf>
    <xf numFmtId="1" fontId="0" fillId="0" borderId="137" xfId="0" applyNumberFormat="1" applyBorder="1" applyAlignment="1">
      <alignment horizontal="center" vertical="center" wrapText="1"/>
    </xf>
    <xf numFmtId="1" fontId="0" fillId="0" borderId="184" xfId="0" applyNumberFormat="1" applyBorder="1" applyAlignment="1">
      <alignment horizontal="center"/>
    </xf>
    <xf numFmtId="1" fontId="0" fillId="0" borderId="138" xfId="0" applyNumberFormat="1" applyBorder="1"/>
    <xf numFmtId="1" fontId="0" fillId="43" borderId="137" xfId="0" applyNumberFormat="1" applyFill="1" applyBorder="1" applyAlignment="1">
      <alignment horizontal="center" vertical="center" wrapText="1"/>
    </xf>
    <xf numFmtId="1" fontId="0" fillId="0" borderId="61" xfId="0" applyNumberFormat="1" applyBorder="1" applyAlignment="1">
      <alignment horizontal="center" vertical="center" wrapText="1"/>
    </xf>
    <xf numFmtId="0" fontId="11" fillId="23" borderId="190" xfId="0" applyFont="1" applyFill="1" applyBorder="1" applyAlignment="1">
      <alignment horizontal="left" vertical="center"/>
    </xf>
    <xf numFmtId="168" fontId="11" fillId="23" borderId="191" xfId="13" applyNumberFormat="1" applyFont="1" applyFill="1" applyBorder="1" applyAlignment="1">
      <alignment horizontal="center" vertical="center"/>
    </xf>
    <xf numFmtId="168" fontId="11" fillId="23" borderId="188" xfId="13" applyNumberFormat="1" applyFont="1" applyFill="1" applyBorder="1" applyAlignment="1">
      <alignment horizontal="center" vertical="center"/>
    </xf>
    <xf numFmtId="168" fontId="11" fillId="20" borderId="187" xfId="13" applyNumberFormat="1" applyFont="1" applyFill="1" applyBorder="1" applyAlignment="1">
      <alignment horizontal="center" vertical="center"/>
    </xf>
    <xf numFmtId="168" fontId="11" fillId="20" borderId="191" xfId="13" applyNumberFormat="1" applyFont="1" applyFill="1" applyBorder="1" applyAlignment="1">
      <alignment horizontal="center" vertical="center"/>
    </xf>
    <xf numFmtId="168" fontId="11" fillId="20" borderId="188" xfId="13" applyNumberFormat="1" applyFont="1" applyFill="1" applyBorder="1" applyAlignment="1">
      <alignment horizontal="center" vertical="center"/>
    </xf>
    <xf numFmtId="42" fontId="0" fillId="12" borderId="185" xfId="32" applyFont="1" applyFill="1" applyBorder="1" applyAlignment="1" applyProtection="1">
      <alignment horizontal="center" vertical="center"/>
      <protection locked="0"/>
    </xf>
    <xf numFmtId="181" fontId="14" fillId="48" borderId="185" xfId="13" applyNumberFormat="1" applyFill="1" applyBorder="1" applyAlignment="1">
      <alignment vertical="center"/>
    </xf>
    <xf numFmtId="181" fontId="14" fillId="48" borderId="185" xfId="13" applyNumberFormat="1" applyFill="1" applyBorder="1"/>
    <xf numFmtId="42" fontId="0" fillId="58" borderId="185" xfId="32" applyFont="1" applyFill="1" applyBorder="1" applyAlignment="1" applyProtection="1">
      <alignment horizontal="center" vertical="center"/>
      <protection locked="0"/>
    </xf>
    <xf numFmtId="0" fontId="11" fillId="20" borderId="190" xfId="0" applyFont="1" applyFill="1" applyBorder="1" applyAlignment="1">
      <alignment horizontal="left" vertical="center"/>
    </xf>
    <xf numFmtId="175" fontId="19" fillId="0" borderId="190" xfId="0" applyNumberFormat="1" applyFont="1" applyBorder="1" applyAlignment="1">
      <alignment horizontal="left" wrapText="1"/>
    </xf>
    <xf numFmtId="175" fontId="19" fillId="0" borderId="190" xfId="0" applyNumberFormat="1" applyFont="1" applyBorder="1" applyAlignment="1">
      <alignment horizontal="left"/>
    </xf>
    <xf numFmtId="0" fontId="0" fillId="12" borderId="185" xfId="0" applyFont="1" applyFill="1" applyBorder="1" applyAlignment="1" applyProtection="1">
      <alignment horizontal="left" vertical="center"/>
      <protection locked="0"/>
    </xf>
    <xf numFmtId="0" fontId="0" fillId="12" borderId="187" xfId="0" applyFont="1" applyFill="1" applyBorder="1" applyAlignment="1" applyProtection="1">
      <alignment horizontal="left" vertical="center"/>
      <protection locked="0"/>
    </xf>
    <xf numFmtId="178" fontId="0" fillId="12" borderId="185" xfId="13" applyNumberFormat="1" applyFont="1" applyFill="1" applyBorder="1" applyAlignment="1" applyProtection="1">
      <alignment vertical="center"/>
      <protection locked="0"/>
    </xf>
    <xf numFmtId="0" fontId="0" fillId="12" borderId="195" xfId="0" applyFont="1" applyFill="1" applyBorder="1" applyAlignment="1" applyProtection="1">
      <alignment horizontal="left" vertical="center"/>
      <protection locked="0"/>
    </xf>
    <xf numFmtId="0" fontId="0" fillId="12" borderId="196" xfId="0" applyFont="1" applyFill="1" applyBorder="1" applyAlignment="1" applyProtection="1">
      <alignment horizontal="left" vertical="center"/>
      <protection locked="0"/>
    </xf>
    <xf numFmtId="178" fontId="0" fillId="12" borderId="195" xfId="13" applyNumberFormat="1" applyFont="1" applyFill="1" applyBorder="1" applyAlignment="1" applyProtection="1">
      <alignment vertical="center"/>
      <protection locked="0"/>
    </xf>
    <xf numFmtId="177" fontId="0" fillId="28" borderId="198" xfId="0" applyNumberFormat="1" applyFont="1" applyFill="1" applyBorder="1" applyAlignment="1" applyProtection="1">
      <alignment horizontal="right" vertical="center"/>
    </xf>
    <xf numFmtId="179" fontId="0" fillId="12" borderId="192" xfId="13" applyNumberFormat="1" applyFont="1" applyFill="1" applyBorder="1" applyAlignment="1" applyProtection="1">
      <alignment horizontal="center" vertical="center"/>
      <protection locked="0"/>
    </xf>
    <xf numFmtId="179" fontId="0" fillId="12" borderId="195" xfId="13" applyNumberFormat="1" applyFont="1" applyFill="1" applyBorder="1" applyAlignment="1" applyProtection="1">
      <alignment horizontal="center" vertical="center"/>
      <protection locked="0"/>
    </xf>
    <xf numFmtId="179" fontId="0" fillId="60" borderId="100" xfId="13" applyNumberFormat="1" applyFont="1" applyFill="1" applyBorder="1" applyAlignment="1" applyProtection="1">
      <alignment horizontal="center" vertical="center"/>
      <protection locked="0"/>
    </xf>
    <xf numFmtId="168" fontId="0" fillId="61" borderId="3" xfId="13" applyNumberFormat="1" applyFont="1" applyFill="1" applyBorder="1" applyAlignment="1" applyProtection="1">
      <alignment vertical="center"/>
    </xf>
    <xf numFmtId="168" fontId="0" fillId="61" borderId="55" xfId="13" applyNumberFormat="1" applyFont="1" applyFill="1" applyBorder="1" applyAlignment="1" applyProtection="1">
      <alignment vertical="center"/>
    </xf>
    <xf numFmtId="168" fontId="13" fillId="34" borderId="201" xfId="0" applyNumberFormat="1" applyFont="1" applyFill="1" applyBorder="1" applyAlignment="1" applyProtection="1">
      <alignment horizontal="center" vertical="center" wrapText="1"/>
    </xf>
    <xf numFmtId="168" fontId="13" fillId="34" borderId="202" xfId="0" applyNumberFormat="1" applyFont="1" applyFill="1" applyBorder="1" applyAlignment="1" applyProtection="1">
      <alignment horizontal="center" vertical="center" wrapText="1"/>
    </xf>
    <xf numFmtId="168" fontId="13" fillId="34" borderId="203" xfId="0" applyNumberFormat="1" applyFont="1" applyFill="1" applyBorder="1" applyAlignment="1" applyProtection="1">
      <alignment horizontal="center" vertical="center" wrapText="1"/>
    </xf>
    <xf numFmtId="179" fontId="13" fillId="28" borderId="157" xfId="0" applyNumberFormat="1" applyFont="1" applyFill="1" applyBorder="1" applyAlignment="1" applyProtection="1">
      <alignment horizontal="center" vertical="center"/>
    </xf>
    <xf numFmtId="179" fontId="13" fillId="28" borderId="102" xfId="0" applyNumberFormat="1" applyFont="1" applyFill="1" applyBorder="1" applyAlignment="1" applyProtection="1">
      <alignment horizontal="center" vertical="center"/>
    </xf>
    <xf numFmtId="179" fontId="13" fillId="28" borderId="105" xfId="0" applyNumberFormat="1" applyFont="1" applyFill="1" applyBorder="1" applyAlignment="1" applyProtection="1">
      <alignment horizontal="center" vertical="center"/>
    </xf>
    <xf numFmtId="0" fontId="13" fillId="21" borderId="214" xfId="0" applyFont="1" applyFill="1" applyBorder="1" applyAlignment="1">
      <alignment horizontal="center" vertical="center"/>
    </xf>
    <xf numFmtId="0" fontId="11" fillId="23" borderId="215" xfId="0" applyFont="1" applyFill="1" applyBorder="1" applyAlignment="1">
      <alignment horizontal="left" vertical="center"/>
    </xf>
    <xf numFmtId="168" fontId="11" fillId="23" borderId="211" xfId="13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1" fillId="20" borderId="215" xfId="0" applyFont="1" applyFill="1" applyBorder="1" applyAlignment="1">
      <alignment horizontal="left" vertical="center"/>
    </xf>
    <xf numFmtId="168" fontId="11" fillId="20" borderId="211" xfId="13" applyNumberFormat="1" applyFont="1" applyFill="1" applyBorder="1" applyAlignment="1">
      <alignment horizontal="center" vertical="center"/>
    </xf>
    <xf numFmtId="168" fontId="13" fillId="41" borderId="211" xfId="13" applyNumberFormat="1" applyFont="1" applyFill="1" applyBorder="1" applyAlignment="1">
      <alignment vertical="center"/>
    </xf>
    <xf numFmtId="175" fontId="19" fillId="0" borderId="215" xfId="0" applyNumberFormat="1" applyFont="1" applyBorder="1" applyAlignment="1">
      <alignment horizontal="left"/>
    </xf>
    <xf numFmtId="168" fontId="0" fillId="46" borderId="211" xfId="13" applyNumberFormat="1" applyFont="1" applyFill="1" applyBorder="1" applyAlignment="1">
      <alignment vertical="center"/>
    </xf>
    <xf numFmtId="168" fontId="19" fillId="28" borderId="211" xfId="13" applyNumberFormat="1" applyFont="1" applyFill="1" applyBorder="1" applyAlignment="1">
      <alignment vertical="center"/>
    </xf>
    <xf numFmtId="168" fontId="0" fillId="12" borderId="211" xfId="13" applyNumberFormat="1" applyFont="1" applyFill="1" applyBorder="1" applyAlignment="1" applyProtection="1">
      <alignment vertical="center"/>
      <protection locked="0"/>
    </xf>
    <xf numFmtId="168" fontId="19" fillId="12" borderId="211" xfId="13" applyNumberFormat="1" applyFont="1" applyFill="1" applyBorder="1" applyAlignment="1" applyProtection="1">
      <alignment vertical="center"/>
      <protection locked="0"/>
    </xf>
    <xf numFmtId="176" fontId="19" fillId="12" borderId="211" xfId="12" applyNumberFormat="1" applyFont="1" applyFill="1" applyBorder="1" applyAlignment="1" applyProtection="1">
      <alignment vertical="center"/>
      <protection locked="0"/>
    </xf>
    <xf numFmtId="175" fontId="30" fillId="0" borderId="215" xfId="0" applyNumberFormat="1" applyFont="1" applyBorder="1" applyAlignment="1">
      <alignment horizontal="left"/>
    </xf>
    <xf numFmtId="168" fontId="11" fillId="20" borderId="211" xfId="13" applyNumberFormat="1" applyFont="1" applyFill="1" applyBorder="1" applyAlignment="1">
      <alignment vertical="center"/>
    </xf>
    <xf numFmtId="175" fontId="19" fillId="0" borderId="216" xfId="0" applyNumberFormat="1" applyFont="1" applyBorder="1" applyAlignment="1">
      <alignment horizontal="left"/>
    </xf>
    <xf numFmtId="0" fontId="13" fillId="21" borderId="218" xfId="0" applyFont="1" applyFill="1" applyBorder="1" applyAlignment="1">
      <alignment horizontal="center" vertical="center"/>
    </xf>
    <xf numFmtId="0" fontId="11" fillId="23" borderId="219" xfId="0" applyFont="1" applyFill="1" applyBorder="1" applyAlignment="1">
      <alignment horizontal="left" vertical="center"/>
    </xf>
    <xf numFmtId="168" fontId="11" fillId="23" borderId="206" xfId="13" applyNumberFormat="1" applyFont="1" applyFill="1" applyBorder="1" applyAlignment="1">
      <alignment horizontal="center" vertical="center"/>
    </xf>
    <xf numFmtId="168" fontId="11" fillId="53" borderId="206" xfId="13" applyNumberFormat="1" applyFont="1" applyFill="1" applyBorder="1" applyAlignment="1">
      <alignment vertical="center"/>
    </xf>
    <xf numFmtId="168" fontId="13" fillId="40" borderId="206" xfId="13" applyNumberFormat="1" applyFont="1" applyFill="1" applyBorder="1" applyAlignment="1">
      <alignment vertical="center"/>
    </xf>
    <xf numFmtId="168" fontId="11" fillId="23" borderId="220" xfId="13" applyNumberFormat="1" applyFont="1" applyFill="1" applyBorder="1" applyAlignment="1">
      <alignment horizontal="center" vertical="center"/>
    </xf>
    <xf numFmtId="168" fontId="11" fillId="54" borderId="211" xfId="13" applyNumberFormat="1" applyFont="1" applyFill="1" applyBorder="1" applyAlignment="1">
      <alignment vertical="center"/>
    </xf>
    <xf numFmtId="168" fontId="11" fillId="20" borderId="140" xfId="13" applyNumberFormat="1" applyFont="1" applyFill="1" applyBorder="1" applyAlignment="1">
      <alignment horizontal="center" vertical="center"/>
    </xf>
    <xf numFmtId="176" fontId="19" fillId="28" borderId="211" xfId="12" applyNumberFormat="1" applyFont="1" applyFill="1" applyBorder="1" applyAlignment="1">
      <alignment vertical="center"/>
    </xf>
    <xf numFmtId="168" fontId="11" fillId="27" borderId="221" xfId="13" applyNumberFormat="1" applyFont="1" applyFill="1" applyBorder="1" applyAlignment="1">
      <alignment vertical="center"/>
    </xf>
    <xf numFmtId="176" fontId="14" fillId="28" borderId="211" xfId="12" applyNumberFormat="1" applyFill="1" applyBorder="1"/>
    <xf numFmtId="168" fontId="11" fillId="55" borderId="211" xfId="13" applyNumberFormat="1" applyFont="1" applyFill="1" applyBorder="1" applyAlignment="1">
      <alignment vertical="center"/>
    </xf>
    <xf numFmtId="168" fontId="11" fillId="23" borderId="140" xfId="13" applyNumberFormat="1" applyFont="1" applyFill="1" applyBorder="1" applyAlignment="1">
      <alignment horizontal="center" vertical="center"/>
    </xf>
    <xf numFmtId="168" fontId="11" fillId="20" borderId="213" xfId="13" applyNumberFormat="1" applyFont="1" applyFill="1" applyBorder="1" applyAlignment="1">
      <alignment horizontal="center" vertical="center"/>
    </xf>
    <xf numFmtId="176" fontId="14" fillId="12" borderId="211" xfId="12" applyNumberFormat="1" applyFill="1" applyBorder="1" applyProtection="1">
      <protection locked="0"/>
    </xf>
    <xf numFmtId="168" fontId="19" fillId="56" borderId="211" xfId="13" applyNumberFormat="1" applyFont="1" applyFill="1" applyBorder="1" applyAlignment="1">
      <alignment vertical="center"/>
    </xf>
    <xf numFmtId="176" fontId="14" fillId="56" borderId="211" xfId="12" applyNumberFormat="1" applyFill="1" applyBorder="1"/>
    <xf numFmtId="168" fontId="19" fillId="57" borderId="211" xfId="13" applyNumberFormat="1" applyFont="1" applyFill="1" applyBorder="1" applyAlignment="1">
      <alignment vertical="center"/>
    </xf>
    <xf numFmtId="168" fontId="11" fillId="27" borderId="222" xfId="13" applyNumberFormat="1" applyFont="1" applyFill="1" applyBorder="1" applyAlignment="1">
      <alignment vertical="center"/>
    </xf>
    <xf numFmtId="0" fontId="13" fillId="30" borderId="223" xfId="0" applyFont="1" applyFill="1" applyBorder="1" applyAlignment="1">
      <alignment horizontal="center" vertical="center" wrapText="1"/>
    </xf>
    <xf numFmtId="0" fontId="13" fillId="31" borderId="224" xfId="0" applyFont="1" applyFill="1" applyBorder="1" applyAlignment="1">
      <alignment vertical="center"/>
    </xf>
    <xf numFmtId="167" fontId="13" fillId="31" borderId="195" xfId="13" applyNumberFormat="1" applyFont="1" applyFill="1" applyBorder="1" applyAlignment="1">
      <alignment vertical="center"/>
    </xf>
    <xf numFmtId="167" fontId="13" fillId="32" borderId="195" xfId="13" applyNumberFormat="1" applyFont="1" applyFill="1" applyBorder="1" applyAlignment="1">
      <alignment vertical="center"/>
    </xf>
    <xf numFmtId="167" fontId="13" fillId="31" borderId="121" xfId="13" applyNumberFormat="1" applyFont="1" applyFill="1" applyBorder="1" applyAlignment="1">
      <alignment vertical="center"/>
    </xf>
    <xf numFmtId="168" fontId="13" fillId="43" borderId="146" xfId="13" applyNumberFormat="1" applyFont="1" applyFill="1" applyBorder="1" applyAlignment="1">
      <alignment horizontal="center" vertical="center"/>
    </xf>
    <xf numFmtId="0" fontId="13" fillId="43" borderId="146" xfId="0" applyFont="1" applyFill="1" applyBorder="1" applyAlignment="1">
      <alignment horizontal="center" vertical="center"/>
    </xf>
    <xf numFmtId="168" fontId="11" fillId="62" borderId="206" xfId="13" applyNumberFormat="1" applyFont="1" applyFill="1" applyBorder="1" applyAlignment="1">
      <alignment vertical="center"/>
    </xf>
    <xf numFmtId="0" fontId="11" fillId="20" borderId="225" xfId="0" applyFont="1" applyFill="1" applyBorder="1" applyAlignment="1">
      <alignment horizontal="left" vertical="center"/>
    </xf>
    <xf numFmtId="168" fontId="11" fillId="20" borderId="226" xfId="13" applyNumberFormat="1" applyFont="1" applyFill="1" applyBorder="1" applyAlignment="1">
      <alignment horizontal="center" vertical="center"/>
    </xf>
    <xf numFmtId="168" fontId="11" fillId="22" borderId="226" xfId="13" applyNumberFormat="1" applyFont="1" applyFill="1" applyBorder="1" applyAlignment="1">
      <alignment vertical="center"/>
    </xf>
    <xf numFmtId="168" fontId="13" fillId="41" borderId="226" xfId="13" applyNumberFormat="1" applyFont="1" applyFill="1" applyBorder="1" applyAlignment="1">
      <alignment vertical="center"/>
    </xf>
    <xf numFmtId="175" fontId="19" fillId="0" borderId="225" xfId="0" applyNumberFormat="1" applyFont="1" applyBorder="1" applyAlignment="1">
      <alignment horizontal="left"/>
    </xf>
    <xf numFmtId="168" fontId="0" fillId="46" borderId="226" xfId="13" applyNumberFormat="1" applyFont="1" applyFill="1" applyBorder="1" applyAlignment="1">
      <alignment vertical="center"/>
    </xf>
    <xf numFmtId="168" fontId="19" fillId="1" borderId="226" xfId="13" applyNumberFormat="1" applyFont="1" applyFill="1" applyBorder="1" applyAlignment="1">
      <alignment vertical="center"/>
    </xf>
    <xf numFmtId="176" fontId="19" fillId="1" borderId="226" xfId="12" applyNumberFormat="1" applyFont="1" applyFill="1" applyBorder="1" applyAlignment="1">
      <alignment vertical="center"/>
    </xf>
    <xf numFmtId="168" fontId="19" fillId="28" borderId="226" xfId="13" applyNumberFormat="1" applyFont="1" applyFill="1" applyBorder="1" applyAlignment="1">
      <alignment vertical="center"/>
    </xf>
    <xf numFmtId="168" fontId="11" fillId="27" borderId="227" xfId="13" applyNumberFormat="1" applyFont="1" applyFill="1" applyBorder="1" applyAlignment="1">
      <alignment vertical="center"/>
    </xf>
    <xf numFmtId="168" fontId="0" fillId="12" borderId="226" xfId="13" applyNumberFormat="1" applyFont="1" applyFill="1" applyBorder="1" applyAlignment="1" applyProtection="1">
      <alignment vertical="center"/>
      <protection locked="0"/>
    </xf>
    <xf numFmtId="168" fontId="19" fillId="12" borderId="226" xfId="13" applyNumberFormat="1" applyFont="1" applyFill="1" applyBorder="1" applyAlignment="1" applyProtection="1">
      <alignment vertical="center"/>
      <protection locked="0"/>
    </xf>
    <xf numFmtId="176" fontId="19" fillId="12" borderId="226" xfId="12" applyNumberFormat="1" applyFont="1" applyFill="1" applyBorder="1" applyAlignment="1" applyProtection="1">
      <alignment vertical="center"/>
      <protection locked="0"/>
    </xf>
    <xf numFmtId="168" fontId="11" fillId="20" borderId="226" xfId="13" applyNumberFormat="1" applyFont="1" applyFill="1" applyBorder="1" applyAlignment="1" applyProtection="1">
      <alignment horizontal="center" vertical="center"/>
      <protection locked="0"/>
    </xf>
    <xf numFmtId="168" fontId="11" fillId="22" borderId="226" xfId="13" applyNumberFormat="1" applyFont="1" applyFill="1" applyBorder="1" applyAlignment="1" applyProtection="1">
      <alignment vertical="center"/>
      <protection locked="0"/>
    </xf>
    <xf numFmtId="175" fontId="30" fillId="0" borderId="225" xfId="0" applyNumberFormat="1" applyFont="1" applyBorder="1" applyAlignment="1">
      <alignment horizontal="left"/>
    </xf>
    <xf numFmtId="168" fontId="14" fillId="12" borderId="226" xfId="13" applyNumberFormat="1" applyFill="1" applyBorder="1" applyAlignment="1" applyProtection="1">
      <alignment vertical="center"/>
      <protection locked="0"/>
    </xf>
    <xf numFmtId="41" fontId="19" fillId="12" borderId="226" xfId="31" applyFont="1" applyFill="1" applyBorder="1" applyAlignment="1" applyProtection="1">
      <alignment vertical="center"/>
      <protection locked="0"/>
    </xf>
    <xf numFmtId="168" fontId="19" fillId="59" borderId="226" xfId="13" applyNumberFormat="1" applyFont="1" applyFill="1" applyBorder="1" applyAlignment="1" applyProtection="1">
      <alignment vertical="center"/>
      <protection locked="0"/>
    </xf>
    <xf numFmtId="41" fontId="11" fillId="59" borderId="226" xfId="31" applyFont="1" applyFill="1" applyBorder="1" applyAlignment="1" applyProtection="1">
      <alignment vertical="center"/>
      <protection locked="0"/>
    </xf>
    <xf numFmtId="168" fontId="19" fillId="58" borderId="226" xfId="13" applyNumberFormat="1" applyFont="1" applyFill="1" applyBorder="1" applyAlignment="1" applyProtection="1">
      <alignment vertical="center"/>
      <protection locked="0"/>
    </xf>
    <xf numFmtId="41" fontId="19" fillId="58" borderId="226" xfId="31" applyFont="1" applyFill="1" applyBorder="1" applyAlignment="1" applyProtection="1">
      <alignment vertical="center"/>
      <protection locked="0"/>
    </xf>
    <xf numFmtId="168" fontId="11" fillId="59" borderId="226" xfId="13" applyNumberFormat="1" applyFont="1" applyFill="1" applyBorder="1" applyAlignment="1" applyProtection="1">
      <alignment vertical="center"/>
      <protection locked="0"/>
    </xf>
    <xf numFmtId="0" fontId="13" fillId="21" borderId="228" xfId="0" applyFont="1" applyFill="1" applyBorder="1" applyAlignment="1">
      <alignment horizontal="center" vertical="center"/>
    </xf>
    <xf numFmtId="0" fontId="11" fillId="23" borderId="225" xfId="0" applyFont="1" applyFill="1" applyBorder="1" applyAlignment="1">
      <alignment horizontal="left" vertical="center"/>
    </xf>
    <xf numFmtId="168" fontId="11" fillId="23" borderId="226" xfId="13" applyNumberFormat="1" applyFont="1" applyFill="1" applyBorder="1" applyAlignment="1" applyProtection="1">
      <alignment horizontal="center" vertical="center"/>
      <protection locked="0"/>
    </xf>
    <xf numFmtId="168" fontId="11" fillId="40" borderId="226" xfId="13" applyNumberFormat="1" applyFont="1" applyFill="1" applyBorder="1" applyAlignment="1" applyProtection="1">
      <alignment vertical="center"/>
      <protection locked="0"/>
    </xf>
    <xf numFmtId="168" fontId="11" fillId="23" borderId="229" xfId="13" applyNumberFormat="1" applyFont="1" applyFill="1" applyBorder="1" applyAlignment="1" applyProtection="1">
      <alignment horizontal="center" vertical="center"/>
      <protection locked="0"/>
    </xf>
    <xf numFmtId="168" fontId="11" fillId="41" borderId="226" xfId="13" applyNumberFormat="1" applyFont="1" applyFill="1" applyBorder="1" applyAlignment="1" applyProtection="1">
      <alignment vertical="center"/>
      <protection locked="0"/>
    </xf>
    <xf numFmtId="168" fontId="11" fillId="20" borderId="226" xfId="13" applyNumberFormat="1" applyFont="1" applyFill="1" applyBorder="1" applyAlignment="1">
      <alignment vertical="center"/>
    </xf>
    <xf numFmtId="168" fontId="11" fillId="20" borderId="227" xfId="13" applyNumberFormat="1" applyFont="1" applyFill="1" applyBorder="1" applyAlignment="1">
      <alignment vertical="center"/>
    </xf>
    <xf numFmtId="41" fontId="11" fillId="41" borderId="226" xfId="31" applyFont="1" applyFill="1" applyBorder="1" applyAlignment="1" applyProtection="1">
      <alignment vertical="center"/>
      <protection locked="0"/>
    </xf>
    <xf numFmtId="175" fontId="19" fillId="0" borderId="230" xfId="0" applyNumberFormat="1" applyFont="1" applyBorder="1" applyAlignment="1">
      <alignment horizontal="left"/>
    </xf>
    <xf numFmtId="168" fontId="11" fillId="27" borderId="231" xfId="13" applyNumberFormat="1" applyFont="1" applyFill="1" applyBorder="1" applyAlignment="1">
      <alignment vertical="center"/>
    </xf>
    <xf numFmtId="0" fontId="13" fillId="30" borderId="232" xfId="0" applyFont="1" applyFill="1" applyBorder="1" applyAlignment="1">
      <alignment horizontal="center" vertical="center" wrapText="1"/>
    </xf>
    <xf numFmtId="0" fontId="13" fillId="31" borderId="233" xfId="0" applyFont="1" applyFill="1" applyBorder="1" applyAlignment="1">
      <alignment vertical="center"/>
    </xf>
    <xf numFmtId="167" fontId="13" fillId="31" borderId="234" xfId="13" applyNumberFormat="1" applyFont="1" applyFill="1" applyBorder="1" applyAlignment="1">
      <alignment vertical="center"/>
    </xf>
    <xf numFmtId="0" fontId="13" fillId="17" borderId="195" xfId="0" applyFont="1" applyFill="1" applyBorder="1" applyAlignment="1" applyProtection="1">
      <alignment horizontal="center" vertical="center" wrapText="1"/>
    </xf>
    <xf numFmtId="174" fontId="13" fillId="17" borderId="195" xfId="12" applyNumberFormat="1" applyFont="1" applyFill="1" applyBorder="1" applyAlignment="1" applyProtection="1">
      <alignment horizontal="center" vertical="center" wrapText="1"/>
    </xf>
    <xf numFmtId="0" fontId="11" fillId="17" borderId="195" xfId="0" applyFont="1" applyFill="1" applyBorder="1" applyAlignment="1" applyProtection="1">
      <alignment horizontal="center" vertical="center"/>
    </xf>
    <xf numFmtId="176" fontId="14" fillId="28" borderId="211" xfId="12" applyNumberFormat="1" applyFont="1" applyFill="1" applyBorder="1"/>
    <xf numFmtId="0" fontId="11" fillId="20" borderId="241" xfId="0" applyFont="1" applyFill="1" applyBorder="1" applyAlignment="1">
      <alignment horizontal="left" vertical="center"/>
    </xf>
    <xf numFmtId="168" fontId="11" fillId="20" borderId="242" xfId="13" applyNumberFormat="1" applyFont="1" applyFill="1" applyBorder="1" applyAlignment="1">
      <alignment horizontal="center" vertical="center"/>
    </xf>
    <xf numFmtId="168" fontId="11" fillId="54" borderId="242" xfId="13" applyNumberFormat="1" applyFont="1" applyFill="1" applyBorder="1" applyAlignment="1">
      <alignment vertical="center"/>
    </xf>
    <xf numFmtId="168" fontId="13" fillId="41" borderId="242" xfId="13" applyNumberFormat="1" applyFont="1" applyFill="1" applyBorder="1" applyAlignment="1">
      <alignment vertical="center"/>
    </xf>
    <xf numFmtId="175" fontId="19" fillId="0" borderId="241" xfId="0" applyNumberFormat="1" applyFont="1" applyBorder="1" applyAlignment="1">
      <alignment horizontal="left"/>
    </xf>
    <xf numFmtId="168" fontId="0" fillId="46" borderId="242" xfId="13" applyNumberFormat="1" applyFont="1" applyFill="1" applyBorder="1" applyAlignment="1">
      <alignment vertical="center"/>
    </xf>
    <xf numFmtId="168" fontId="19" fillId="28" borderId="242" xfId="13" applyNumberFormat="1" applyFont="1" applyFill="1" applyBorder="1" applyAlignment="1">
      <alignment vertical="center"/>
    </xf>
    <xf numFmtId="176" fontId="19" fillId="28" borderId="242" xfId="12" applyNumberFormat="1" applyFont="1" applyFill="1" applyBorder="1" applyAlignment="1">
      <alignment vertical="center"/>
    </xf>
    <xf numFmtId="168" fontId="11" fillId="27" borderId="243" xfId="13" applyNumberFormat="1" applyFont="1" applyFill="1" applyBorder="1" applyAlignment="1">
      <alignment vertical="center"/>
    </xf>
    <xf numFmtId="168" fontId="0" fillId="12" borderId="242" xfId="13" applyNumberFormat="1" applyFont="1" applyFill="1" applyBorder="1" applyAlignment="1" applyProtection="1">
      <alignment vertical="center"/>
      <protection locked="0"/>
    </xf>
    <xf numFmtId="168" fontId="19" fillId="12" borderId="242" xfId="13" applyNumberFormat="1" applyFont="1" applyFill="1" applyBorder="1" applyAlignment="1" applyProtection="1">
      <alignment vertical="center"/>
      <protection locked="0"/>
    </xf>
    <xf numFmtId="176" fontId="19" fillId="12" borderId="242" xfId="12" applyNumberFormat="1" applyFont="1" applyFill="1" applyBorder="1" applyAlignment="1" applyProtection="1">
      <alignment vertical="center"/>
      <protection locked="0"/>
    </xf>
    <xf numFmtId="175" fontId="30" fillId="0" borderId="241" xfId="0" applyNumberFormat="1" applyFont="1" applyBorder="1" applyAlignment="1">
      <alignment horizontal="left"/>
    </xf>
    <xf numFmtId="0" fontId="13" fillId="21" borderId="244" xfId="0" applyFont="1" applyFill="1" applyBorder="1" applyAlignment="1">
      <alignment horizontal="center" vertical="center"/>
    </xf>
    <xf numFmtId="0" fontId="11" fillId="23" borderId="241" xfId="0" applyFont="1" applyFill="1" applyBorder="1" applyAlignment="1">
      <alignment horizontal="left" vertical="center"/>
    </xf>
    <xf numFmtId="168" fontId="11" fillId="55" borderId="242" xfId="13" applyNumberFormat="1" applyFont="1" applyFill="1" applyBorder="1" applyAlignment="1">
      <alignment vertical="center"/>
    </xf>
    <xf numFmtId="168" fontId="11" fillId="20" borderId="245" xfId="13" applyNumberFormat="1" applyFont="1" applyFill="1" applyBorder="1" applyAlignment="1">
      <alignment horizontal="center" vertical="center"/>
    </xf>
    <xf numFmtId="176" fontId="14" fillId="12" borderId="242" xfId="12" applyNumberFormat="1" applyFill="1" applyBorder="1" applyProtection="1">
      <protection locked="0"/>
    </xf>
    <xf numFmtId="168" fontId="19" fillId="56" borderId="242" xfId="13" applyNumberFormat="1" applyFont="1" applyFill="1" applyBorder="1" applyAlignment="1">
      <alignment vertical="center"/>
    </xf>
    <xf numFmtId="176" fontId="14" fillId="56" borderId="242" xfId="12" applyNumberFormat="1" applyFill="1" applyBorder="1"/>
    <xf numFmtId="168" fontId="11" fillId="20" borderId="242" xfId="13" applyNumberFormat="1" applyFont="1" applyFill="1" applyBorder="1" applyAlignment="1">
      <alignment vertical="center"/>
    </xf>
    <xf numFmtId="168" fontId="19" fillId="57" borderId="242" xfId="13" applyNumberFormat="1" applyFont="1" applyFill="1" applyBorder="1" applyAlignment="1">
      <alignment vertical="center"/>
    </xf>
    <xf numFmtId="176" fontId="14" fillId="28" borderId="242" xfId="12" applyNumberFormat="1" applyFill="1" applyBorder="1"/>
    <xf numFmtId="175" fontId="19" fillId="0" borderId="246" xfId="0" applyNumberFormat="1" applyFont="1" applyBorder="1" applyAlignment="1">
      <alignment horizontal="left"/>
    </xf>
    <xf numFmtId="168" fontId="11" fillId="27" borderId="247" xfId="13" applyNumberFormat="1" applyFont="1" applyFill="1" applyBorder="1" applyAlignment="1">
      <alignment vertical="center"/>
    </xf>
    <xf numFmtId="0" fontId="13" fillId="30" borderId="249" xfId="0" applyFont="1" applyFill="1" applyBorder="1" applyAlignment="1">
      <alignment horizontal="center" vertical="center" wrapText="1"/>
    </xf>
    <xf numFmtId="0" fontId="13" fillId="31" borderId="250" xfId="0" applyFont="1" applyFill="1" applyBorder="1" applyAlignment="1">
      <alignment vertical="center"/>
    </xf>
    <xf numFmtId="167" fontId="13" fillId="31" borderId="251" xfId="13" applyNumberFormat="1" applyFont="1" applyFill="1" applyBorder="1" applyAlignment="1">
      <alignment vertical="center"/>
    </xf>
    <xf numFmtId="168" fontId="11" fillId="23" borderId="242" xfId="13" applyNumberFormat="1" applyFont="1" applyFill="1" applyBorder="1" applyAlignment="1">
      <alignment horizontal="center" vertical="center"/>
    </xf>
    <xf numFmtId="168" fontId="13" fillId="43" borderId="253" xfId="13" applyNumberFormat="1" applyFont="1" applyFill="1" applyBorder="1" applyAlignment="1">
      <alignment horizontal="center" vertical="center"/>
    </xf>
    <xf numFmtId="0" fontId="13" fillId="43" borderId="253" xfId="0" applyFont="1" applyFill="1" applyBorder="1" applyAlignment="1">
      <alignment horizontal="center" vertical="center"/>
    </xf>
    <xf numFmtId="167" fontId="24" fillId="29" borderId="87" xfId="0" applyNumberFormat="1" applyFont="1" applyFill="1" applyBorder="1" applyAlignment="1">
      <alignment vertical="center"/>
    </xf>
    <xf numFmtId="0" fontId="13" fillId="17" borderId="195" xfId="0" applyFont="1" applyFill="1" applyBorder="1" applyAlignment="1">
      <alignment horizontal="center" vertical="center" wrapText="1"/>
    </xf>
    <xf numFmtId="174" fontId="13" fillId="17" borderId="195" xfId="12" applyNumberFormat="1" applyFont="1" applyFill="1" applyBorder="1" applyAlignment="1">
      <alignment horizontal="center" vertical="center" wrapText="1"/>
    </xf>
    <xf numFmtId="0" fontId="11" fillId="17" borderId="195" xfId="0" applyFont="1" applyFill="1" applyBorder="1" applyAlignment="1">
      <alignment horizontal="center" vertical="center"/>
    </xf>
    <xf numFmtId="168" fontId="0" fillId="28" borderId="206" xfId="13" applyNumberFormat="1" applyFont="1" applyFill="1" applyBorder="1" applyAlignment="1" applyProtection="1">
      <alignment vertical="center"/>
    </xf>
    <xf numFmtId="168" fontId="0" fillId="36" borderId="206" xfId="13" applyNumberFormat="1" applyFont="1" applyFill="1" applyBorder="1" applyAlignment="1" applyProtection="1">
      <alignment vertical="center"/>
    </xf>
    <xf numFmtId="168" fontId="0" fillId="0" borderId="206" xfId="13" applyNumberFormat="1" applyFont="1" applyFill="1" applyBorder="1" applyAlignment="1" applyProtection="1">
      <alignment vertical="center"/>
    </xf>
    <xf numFmtId="170" fontId="0" fillId="0" borderId="206" xfId="0" applyNumberFormat="1" applyFont="1" applyFill="1" applyBorder="1" applyAlignment="1" applyProtection="1">
      <alignment horizontal="center" vertical="center"/>
    </xf>
    <xf numFmtId="170" fontId="0" fillId="0" borderId="207" xfId="0" applyNumberFormat="1" applyFont="1" applyFill="1" applyBorder="1" applyAlignment="1" applyProtection="1">
      <alignment horizontal="center" vertical="center"/>
    </xf>
    <xf numFmtId="168" fontId="0" fillId="28" borderId="195" xfId="13" applyNumberFormat="1" applyFont="1" applyFill="1" applyBorder="1" applyAlignment="1" applyProtection="1">
      <alignment vertical="center"/>
    </xf>
    <xf numFmtId="168" fontId="0" fillId="0" borderId="195" xfId="13" applyNumberFormat="1" applyFont="1" applyFill="1" applyBorder="1" applyAlignment="1" applyProtection="1">
      <alignment vertical="center"/>
    </xf>
    <xf numFmtId="170" fontId="0" fillId="0" borderId="195" xfId="0" applyNumberFormat="1" applyFont="1" applyFill="1" applyBorder="1" applyAlignment="1" applyProtection="1">
      <alignment horizontal="center" vertical="center"/>
    </xf>
    <xf numFmtId="170" fontId="0" fillId="0" borderId="183" xfId="0" applyNumberFormat="1" applyFont="1" applyFill="1" applyBorder="1" applyAlignment="1" applyProtection="1">
      <alignment horizontal="center" vertical="center"/>
    </xf>
    <xf numFmtId="168" fontId="13" fillId="34" borderId="256" xfId="0" applyNumberFormat="1" applyFont="1" applyFill="1" applyBorder="1" applyAlignment="1" applyProtection="1">
      <alignment horizontal="center" vertical="center" wrapText="1"/>
    </xf>
    <xf numFmtId="168" fontId="13" fillId="15" borderId="256" xfId="0" applyNumberFormat="1" applyFont="1" applyFill="1" applyBorder="1" applyAlignment="1" applyProtection="1">
      <alignment horizontal="center" vertical="center" wrapText="1"/>
    </xf>
    <xf numFmtId="168" fontId="13" fillId="15" borderId="257" xfId="0" applyNumberFormat="1" applyFont="1" applyFill="1" applyBorder="1" applyAlignment="1" applyProtection="1">
      <alignment horizontal="center" vertical="center" wrapText="1"/>
    </xf>
    <xf numFmtId="167" fontId="0" fillId="0" borderId="259" xfId="13" applyNumberFormat="1" applyFont="1" applyFill="1" applyBorder="1" applyAlignment="1" applyProtection="1">
      <alignment vertical="center"/>
    </xf>
    <xf numFmtId="167" fontId="0" fillId="0" borderId="158" xfId="13" applyNumberFormat="1" applyFont="1" applyFill="1" applyBorder="1" applyAlignment="1" applyProtection="1">
      <alignment vertical="center"/>
    </xf>
    <xf numFmtId="167" fontId="0" fillId="0" borderId="261" xfId="13" applyNumberFormat="1" applyFont="1" applyFill="1" applyBorder="1" applyAlignment="1" applyProtection="1">
      <alignment vertical="center"/>
    </xf>
    <xf numFmtId="168" fontId="13" fillId="34" borderId="255" xfId="0" applyNumberFormat="1" applyFont="1" applyFill="1" applyBorder="1" applyAlignment="1" applyProtection="1">
      <alignment horizontal="center" vertical="center" wrapText="1"/>
    </xf>
    <xf numFmtId="168" fontId="13" fillId="34" borderId="257" xfId="0" applyNumberFormat="1" applyFont="1" applyFill="1" applyBorder="1" applyAlignment="1" applyProtection="1">
      <alignment horizontal="center" vertical="center" wrapText="1"/>
    </xf>
    <xf numFmtId="168" fontId="0" fillId="28" borderId="207" xfId="13" applyNumberFormat="1" applyFont="1" applyFill="1" applyBorder="1" applyAlignment="1" applyProtection="1">
      <alignment vertical="center"/>
    </xf>
    <xf numFmtId="168" fontId="0" fillId="28" borderId="197" xfId="13" applyNumberFormat="1" applyFont="1" applyFill="1" applyBorder="1" applyAlignment="1" applyProtection="1">
      <alignment vertical="center"/>
    </xf>
    <xf numFmtId="168" fontId="0" fillId="28" borderId="183" xfId="13" applyNumberFormat="1" applyFont="1" applyFill="1" applyBorder="1" applyAlignment="1" applyProtection="1">
      <alignment vertical="center"/>
    </xf>
    <xf numFmtId="168" fontId="0" fillId="61" borderId="254" xfId="13" applyNumberFormat="1" applyFont="1" applyFill="1" applyBorder="1" applyAlignment="1" applyProtection="1">
      <alignment vertical="center"/>
    </xf>
    <xf numFmtId="168" fontId="13" fillId="15" borderId="255" xfId="0" applyNumberFormat="1" applyFont="1" applyFill="1" applyBorder="1" applyAlignment="1" applyProtection="1">
      <alignment horizontal="center" vertical="center" wrapText="1"/>
    </xf>
    <xf numFmtId="168" fontId="0" fillId="36" borderId="207" xfId="13" applyNumberFormat="1" applyFont="1" applyFill="1" applyBorder="1" applyAlignment="1" applyProtection="1">
      <alignment vertical="center"/>
    </xf>
    <xf numFmtId="168" fontId="0" fillId="36" borderId="197" xfId="13" applyNumberFormat="1" applyFont="1" applyFill="1" applyBorder="1" applyAlignment="1" applyProtection="1">
      <alignment vertical="center"/>
    </xf>
    <xf numFmtId="168" fontId="0" fillId="0" borderId="207" xfId="13" applyNumberFormat="1" applyFont="1" applyFill="1" applyBorder="1" applyAlignment="1" applyProtection="1">
      <alignment vertical="center"/>
    </xf>
    <xf numFmtId="168" fontId="0" fillId="0" borderId="197" xfId="13" applyNumberFormat="1" applyFont="1" applyFill="1" applyBorder="1" applyAlignment="1" applyProtection="1">
      <alignment vertical="center"/>
    </xf>
    <xf numFmtId="168" fontId="0" fillId="0" borderId="258" xfId="13" applyNumberFormat="1" applyFont="1" applyFill="1" applyBorder="1" applyAlignment="1" applyProtection="1">
      <alignment vertical="center"/>
    </xf>
    <xf numFmtId="168" fontId="0" fillId="0" borderId="183" xfId="13" applyNumberFormat="1" applyFont="1" applyFill="1" applyBorder="1" applyAlignment="1" applyProtection="1">
      <alignment vertical="center"/>
    </xf>
    <xf numFmtId="168" fontId="13" fillId="34" borderId="262" xfId="0" applyNumberFormat="1" applyFont="1" applyFill="1" applyBorder="1" applyAlignment="1" applyProtection="1">
      <alignment horizontal="center" vertical="center" wrapText="1"/>
    </xf>
    <xf numFmtId="180" fontId="14" fillId="36" borderId="179" xfId="16" applyNumberFormat="1" applyFill="1" applyBorder="1" applyAlignment="1" applyProtection="1">
      <alignment horizontal="center" vertical="center"/>
    </xf>
    <xf numFmtId="180" fontId="14" fillId="36" borderId="119" xfId="16" applyNumberFormat="1" applyFill="1" applyBorder="1" applyAlignment="1" applyProtection="1">
      <alignment horizontal="center" vertical="center"/>
    </xf>
    <xf numFmtId="168" fontId="0" fillId="28" borderId="255" xfId="13" applyNumberFormat="1" applyFont="1" applyFill="1" applyBorder="1" applyAlignment="1" applyProtection="1">
      <alignment vertical="center"/>
    </xf>
    <xf numFmtId="168" fontId="0" fillId="28" borderId="256" xfId="13" applyNumberFormat="1" applyFont="1" applyFill="1" applyBorder="1" applyAlignment="1" applyProtection="1">
      <alignment vertical="center"/>
    </xf>
    <xf numFmtId="168" fontId="0" fillId="28" borderId="260" xfId="13" applyNumberFormat="1" applyFont="1" applyFill="1" applyBorder="1" applyAlignment="1" applyProtection="1">
      <alignment vertical="center"/>
    </xf>
    <xf numFmtId="168" fontId="0" fillId="28" borderId="157" xfId="13" applyNumberFormat="1" applyFont="1" applyFill="1" applyBorder="1" applyAlignment="1" applyProtection="1">
      <alignment vertical="center"/>
    </xf>
    <xf numFmtId="168" fontId="14" fillId="0" borderId="254" xfId="13" applyNumberFormat="1" applyFont="1" applyFill="1" applyBorder="1" applyAlignment="1" applyProtection="1">
      <alignment vertical="center"/>
    </xf>
    <xf numFmtId="173" fontId="0" fillId="0" borderId="254" xfId="12" applyNumberFormat="1" applyFont="1" applyFill="1" applyBorder="1" applyAlignment="1" applyProtection="1">
      <alignment vertical="center"/>
    </xf>
    <xf numFmtId="168" fontId="13" fillId="39" borderId="254" xfId="13" applyNumberFormat="1" applyFont="1" applyFill="1" applyBorder="1" applyAlignment="1" applyProtection="1">
      <alignment vertical="center"/>
    </xf>
    <xf numFmtId="168" fontId="14" fillId="1" borderId="254" xfId="13" applyNumberFormat="1" applyFont="1" applyFill="1" applyBorder="1" applyAlignment="1" applyProtection="1">
      <alignment vertical="center"/>
    </xf>
    <xf numFmtId="173" fontId="0" fillId="1" borderId="254" xfId="12" applyNumberFormat="1" applyFont="1" applyFill="1" applyBorder="1" applyAlignment="1" applyProtection="1">
      <alignment vertical="center"/>
    </xf>
    <xf numFmtId="168" fontId="0" fillId="0" borderId="254" xfId="13" applyNumberFormat="1" applyFont="1" applyFill="1" applyBorder="1" applyAlignment="1" applyProtection="1">
      <alignment vertical="center"/>
    </xf>
    <xf numFmtId="168" fontId="0" fillId="0" borderId="212" xfId="13" applyNumberFormat="1" applyFont="1" applyFill="1" applyBorder="1" applyAlignment="1" applyProtection="1">
      <alignment vertical="center"/>
    </xf>
    <xf numFmtId="178" fontId="0" fillId="46" borderId="259" xfId="13" applyNumberFormat="1" applyFont="1" applyFill="1" applyBorder="1" applyAlignment="1" applyProtection="1">
      <alignment vertical="center"/>
    </xf>
    <xf numFmtId="178" fontId="0" fillId="28" borderId="272" xfId="13" applyNumberFormat="1" applyFont="1" applyFill="1" applyBorder="1" applyAlignment="1" applyProtection="1">
      <alignment vertical="center"/>
    </xf>
    <xf numFmtId="0" fontId="0" fillId="46" borderId="207" xfId="0" applyFont="1" applyFill="1" applyBorder="1" applyAlignment="1" applyProtection="1">
      <alignment horizontal="left" vertical="center"/>
    </xf>
    <xf numFmtId="0" fontId="0" fillId="46" borderId="183" xfId="0" applyFont="1" applyFill="1" applyBorder="1" applyAlignment="1" applyProtection="1">
      <alignment horizontal="left" vertical="center"/>
    </xf>
    <xf numFmtId="181" fontId="14" fillId="12" borderId="211" xfId="13" applyNumberFormat="1" applyFill="1" applyBorder="1"/>
    <xf numFmtId="181" fontId="14" fillId="12" borderId="252" xfId="13" applyNumberFormat="1" applyFill="1" applyBorder="1"/>
    <xf numFmtId="168" fontId="0" fillId="64" borderId="242" xfId="13" applyNumberFormat="1" applyFont="1" applyFill="1" applyBorder="1" applyAlignment="1">
      <alignment vertical="center"/>
    </xf>
    <xf numFmtId="168" fontId="0" fillId="64" borderId="211" xfId="13" applyNumberFormat="1" applyFont="1" applyFill="1" applyBorder="1" applyAlignment="1">
      <alignment vertical="center"/>
    </xf>
    <xf numFmtId="0" fontId="13" fillId="0" borderId="0" xfId="0" applyFont="1" applyFill="1" applyBorder="1" applyAlignment="1" applyProtection="1">
      <alignment horizontal="center" vertical="center"/>
    </xf>
    <xf numFmtId="0" fontId="13" fillId="16" borderId="117" xfId="0" applyFont="1" applyFill="1" applyBorder="1" applyAlignment="1" applyProtection="1">
      <alignment horizontal="center" vertical="center" wrapText="1"/>
    </xf>
    <xf numFmtId="0" fontId="1" fillId="43" borderId="0" xfId="34" applyFill="1"/>
    <xf numFmtId="0" fontId="36" fillId="63" borderId="275" xfId="34" applyFont="1" applyFill="1" applyBorder="1" applyAlignment="1">
      <alignment horizontal="center" vertical="center"/>
    </xf>
    <xf numFmtId="0" fontId="36" fillId="65" borderId="275" xfId="34" applyFont="1" applyFill="1" applyBorder="1" applyAlignment="1">
      <alignment horizontal="center" vertical="center" wrapText="1"/>
    </xf>
    <xf numFmtId="0" fontId="36" fillId="43" borderId="0" xfId="34" applyFont="1" applyFill="1" applyAlignment="1">
      <alignment horizontal="right"/>
    </xf>
    <xf numFmtId="1" fontId="37" fillId="43" borderId="275" xfId="35" applyNumberFormat="1" applyFont="1" applyFill="1" applyBorder="1" applyAlignment="1">
      <alignment horizontal="center" vertical="center"/>
    </xf>
    <xf numFmtId="1" fontId="37" fillId="43" borderId="0" xfId="35" applyNumberFormat="1" applyFont="1" applyFill="1" applyBorder="1" applyAlignment="1">
      <alignment horizontal="center" vertical="center"/>
    </xf>
    <xf numFmtId="0" fontId="36" fillId="48" borderId="0" xfId="34" applyFont="1" applyFill="1" applyAlignment="1">
      <alignment horizontal="left" vertical="center" indent="1"/>
    </xf>
    <xf numFmtId="0" fontId="1" fillId="43" borderId="0" xfId="34" applyFill="1" applyAlignment="1">
      <alignment horizontal="left" indent="2"/>
    </xf>
    <xf numFmtId="186" fontId="1" fillId="43" borderId="0" xfId="34" applyNumberFormat="1" applyFill="1"/>
    <xf numFmtId="186" fontId="36" fillId="43" borderId="0" xfId="34" applyNumberFormat="1" applyFont="1" applyFill="1"/>
    <xf numFmtId="0" fontId="36" fillId="63" borderId="271" xfId="34" applyFont="1" applyFill="1" applyBorder="1" applyAlignment="1">
      <alignment horizontal="left" indent="2"/>
    </xf>
    <xf numFmtId="186" fontId="36" fillId="63" borderId="271" xfId="34" applyNumberFormat="1" applyFont="1" applyFill="1" applyBorder="1"/>
    <xf numFmtId="168" fontId="13" fillId="34" borderId="41" xfId="0" applyNumberFormat="1" applyFont="1" applyFill="1" applyBorder="1" applyAlignment="1" applyProtection="1">
      <alignment horizontal="center" vertical="center" wrapText="1"/>
    </xf>
    <xf numFmtId="179" fontId="0" fillId="12" borderId="259" xfId="13" applyNumberFormat="1" applyFont="1" applyFill="1" applyBorder="1" applyAlignment="1" applyProtection="1">
      <alignment horizontal="center" vertical="center"/>
      <protection locked="0"/>
    </xf>
    <xf numFmtId="179" fontId="0" fillId="12" borderId="50" xfId="13" applyNumberFormat="1" applyFont="1" applyFill="1" applyBorder="1" applyAlignment="1" applyProtection="1">
      <alignment horizontal="center" vertical="center"/>
      <protection locked="0"/>
    </xf>
    <xf numFmtId="179" fontId="0" fillId="12" borderId="196" xfId="13" applyNumberFormat="1" applyFont="1" applyFill="1" applyBorder="1" applyAlignment="1" applyProtection="1">
      <alignment horizontal="center" vertical="center"/>
      <protection locked="0"/>
    </xf>
    <xf numFmtId="168" fontId="13" fillId="34" borderId="61" xfId="0" applyNumberFormat="1" applyFont="1" applyFill="1" applyBorder="1" applyAlignment="1" applyProtection="1">
      <alignment horizontal="center" vertical="center" wrapText="1"/>
    </xf>
    <xf numFmtId="179" fontId="0" fillId="12" borderId="272" xfId="13" applyNumberFormat="1" applyFont="1" applyFill="1" applyBorder="1" applyAlignment="1" applyProtection="1">
      <alignment horizontal="center" vertical="center"/>
      <protection locked="0"/>
    </xf>
    <xf numFmtId="179" fontId="0" fillId="12" borderId="36" xfId="13" applyNumberFormat="1" applyFont="1" applyFill="1" applyBorder="1" applyAlignment="1" applyProtection="1">
      <alignment horizontal="center" vertical="center"/>
      <protection locked="0"/>
    </xf>
    <xf numFmtId="179" fontId="0" fillId="12" borderId="119" xfId="13" applyNumberFormat="1" applyFont="1" applyFill="1" applyBorder="1" applyAlignment="1" applyProtection="1">
      <alignment horizontal="center" vertical="center"/>
      <protection locked="0"/>
    </xf>
    <xf numFmtId="0" fontId="0" fillId="0" borderId="278" xfId="0" applyFont="1" applyFill="1" applyBorder="1" applyAlignment="1" applyProtection="1">
      <alignment horizontal="left" vertical="center"/>
    </xf>
    <xf numFmtId="0" fontId="0" fillId="0" borderId="79" xfId="0" applyFont="1" applyFill="1" applyBorder="1" applyAlignment="1" applyProtection="1">
      <alignment horizontal="left" vertical="center"/>
    </xf>
    <xf numFmtId="0" fontId="0" fillId="0" borderId="133" xfId="0" applyFont="1" applyFill="1" applyBorder="1" applyAlignment="1" applyProtection="1">
      <alignment horizontal="left" vertical="center"/>
    </xf>
    <xf numFmtId="179" fontId="13" fillId="28" borderId="278" xfId="0" applyNumberFormat="1" applyFont="1" applyFill="1" applyBorder="1" applyAlignment="1" applyProtection="1">
      <alignment horizontal="center" vertical="center"/>
    </xf>
    <xf numFmtId="179" fontId="13" fillId="28" borderId="79" xfId="0" applyNumberFormat="1" applyFont="1" applyFill="1" applyBorder="1" applyAlignment="1" applyProtection="1">
      <alignment horizontal="center" vertical="center"/>
    </xf>
    <xf numFmtId="179" fontId="13" fillId="28" borderId="133" xfId="0" applyNumberFormat="1" applyFont="1" applyFill="1" applyBorder="1" applyAlignment="1" applyProtection="1">
      <alignment horizontal="center" vertical="center"/>
    </xf>
    <xf numFmtId="179" fontId="13" fillId="63" borderId="64" xfId="0" applyNumberFormat="1" applyFont="1" applyFill="1" applyBorder="1" applyAlignment="1" applyProtection="1">
      <alignment horizontal="center" vertical="center"/>
    </xf>
    <xf numFmtId="0" fontId="0" fillId="0" borderId="0" xfId="0" applyFont="1" applyBorder="1" applyAlignment="1" applyProtection="1">
      <alignment horizontal="center" vertical="center"/>
    </xf>
    <xf numFmtId="170" fontId="0" fillId="46" borderId="87" xfId="13" applyNumberFormat="1" applyFont="1" applyFill="1" applyBorder="1" applyAlignment="1" applyProtection="1">
      <alignment horizontal="center" vertical="center"/>
    </xf>
    <xf numFmtId="178" fontId="0" fillId="28" borderId="87" xfId="13" applyNumberFormat="1" applyFont="1" applyFill="1" applyBorder="1" applyAlignment="1" applyProtection="1">
      <alignment vertical="center"/>
    </xf>
    <xf numFmtId="0" fontId="0" fillId="46" borderId="259" xfId="0" applyFont="1" applyFill="1" applyBorder="1" applyAlignment="1" applyProtection="1">
      <alignment horizontal="left" vertical="center"/>
    </xf>
    <xf numFmtId="178" fontId="0" fillId="46" borderId="205" xfId="13" applyNumberFormat="1" applyFont="1" applyFill="1" applyBorder="1" applyAlignment="1" applyProtection="1">
      <alignment vertical="center"/>
    </xf>
    <xf numFmtId="178" fontId="0" fillId="46" borderId="206" xfId="13" applyNumberFormat="1" applyFont="1" applyFill="1" applyBorder="1" applyAlignment="1" applyProtection="1">
      <alignment vertical="center"/>
    </xf>
    <xf numFmtId="170" fontId="0" fillId="46" borderId="206" xfId="13" applyNumberFormat="1" applyFont="1" applyFill="1" applyBorder="1" applyAlignment="1" applyProtection="1">
      <alignment horizontal="center" vertical="center"/>
    </xf>
    <xf numFmtId="178" fontId="0" fillId="28" borderId="206" xfId="13" applyNumberFormat="1" applyFont="1" applyFill="1" applyBorder="1" applyAlignment="1" applyProtection="1">
      <alignment vertical="center"/>
    </xf>
    <xf numFmtId="178" fontId="0" fillId="28" borderId="207" xfId="13" applyNumberFormat="1" applyFont="1" applyFill="1" applyBorder="1" applyAlignment="1" applyProtection="1">
      <alignment vertical="center"/>
    </xf>
    <xf numFmtId="0" fontId="0" fillId="46" borderId="196" xfId="0" applyFont="1" applyFill="1" applyBorder="1" applyAlignment="1" applyProtection="1">
      <alignment horizontal="left" vertical="center"/>
    </xf>
    <xf numFmtId="178" fontId="0" fillId="46" borderId="197" xfId="13" applyNumberFormat="1" applyFont="1" applyFill="1" applyBorder="1" applyAlignment="1" applyProtection="1">
      <alignment vertical="center"/>
    </xf>
    <xf numFmtId="178" fontId="0" fillId="28" borderId="119" xfId="13" applyNumberFormat="1" applyFont="1" applyFill="1" applyBorder="1" applyAlignment="1" applyProtection="1">
      <alignment vertical="center"/>
    </xf>
    <xf numFmtId="178" fontId="0" fillId="46" borderId="272" xfId="13" applyNumberFormat="1" applyFont="1" applyFill="1" applyBorder="1" applyAlignment="1" applyProtection="1">
      <alignment vertical="center"/>
    </xf>
    <xf numFmtId="178" fontId="0" fillId="46" borderId="119" xfId="13" applyNumberFormat="1" applyFont="1" applyFill="1" applyBorder="1" applyAlignment="1" applyProtection="1">
      <alignment vertical="center"/>
    </xf>
    <xf numFmtId="178" fontId="0" fillId="46" borderId="195" xfId="13" applyNumberFormat="1" applyFont="1" applyFill="1" applyBorder="1" applyAlignment="1" applyProtection="1">
      <alignment vertical="center"/>
    </xf>
    <xf numFmtId="178" fontId="0" fillId="46" borderId="196" xfId="13" applyNumberFormat="1" applyFont="1" applyFill="1" applyBorder="1" applyAlignment="1" applyProtection="1">
      <alignment vertical="center"/>
    </xf>
    <xf numFmtId="170" fontId="0" fillId="46" borderId="195" xfId="13" applyNumberFormat="1" applyFont="1" applyFill="1" applyBorder="1" applyAlignment="1" applyProtection="1">
      <alignment horizontal="center" vertical="center"/>
    </xf>
    <xf numFmtId="178" fontId="0" fillId="28" borderId="195" xfId="13" applyNumberFormat="1" applyFont="1" applyFill="1" applyBorder="1" applyAlignment="1" applyProtection="1">
      <alignment vertical="center"/>
    </xf>
    <xf numFmtId="178" fontId="0" fillId="28" borderId="183" xfId="13" applyNumberFormat="1" applyFont="1" applyFill="1" applyBorder="1" applyAlignment="1" applyProtection="1">
      <alignment vertical="center"/>
    </xf>
    <xf numFmtId="178" fontId="0" fillId="51" borderId="271" xfId="13" applyNumberFormat="1" applyFont="1" applyFill="1" applyBorder="1" applyAlignment="1" applyProtection="1">
      <alignment vertical="center"/>
    </xf>
    <xf numFmtId="178" fontId="14" fillId="28" borderId="206" xfId="13" applyNumberFormat="1" applyFill="1" applyBorder="1" applyAlignment="1">
      <alignment vertical="center"/>
    </xf>
    <xf numFmtId="178" fontId="0" fillId="51" borderId="254" xfId="13" applyNumberFormat="1" applyFont="1" applyFill="1" applyBorder="1" applyAlignment="1" applyProtection="1">
      <alignment vertical="center"/>
    </xf>
    <xf numFmtId="168" fontId="13" fillId="34" borderId="269" xfId="0" applyNumberFormat="1" applyFont="1" applyFill="1" applyBorder="1" applyAlignment="1" applyProtection="1">
      <alignment horizontal="center" vertical="center" wrapText="1"/>
    </xf>
    <xf numFmtId="168" fontId="13" fillId="34" borderId="279" xfId="0" applyNumberFormat="1" applyFont="1" applyFill="1" applyBorder="1" applyAlignment="1" applyProtection="1">
      <alignment horizontal="center" vertical="center" wrapText="1"/>
    </xf>
    <xf numFmtId="168" fontId="13" fillId="15" borderId="280" xfId="0" applyNumberFormat="1" applyFont="1" applyFill="1" applyBorder="1" applyAlignment="1" applyProtection="1">
      <alignment horizontal="center" vertical="center" wrapText="1"/>
    </xf>
    <xf numFmtId="168" fontId="13" fillId="15" borderId="27" xfId="0" applyNumberFormat="1" applyFont="1" applyFill="1" applyBorder="1" applyAlignment="1" applyProtection="1">
      <alignment horizontal="center" vertical="center" wrapText="1"/>
    </xf>
    <xf numFmtId="168" fontId="13" fillId="15" borderId="279" xfId="0" applyNumberFormat="1" applyFont="1" applyFill="1" applyBorder="1" applyAlignment="1" applyProtection="1">
      <alignment horizontal="center" vertical="center" wrapText="1"/>
    </xf>
    <xf numFmtId="168" fontId="13" fillId="15" borderId="281" xfId="0" applyNumberFormat="1" applyFont="1" applyFill="1" applyBorder="1" applyAlignment="1" applyProtection="1">
      <alignment horizontal="center" vertical="center" wrapText="1"/>
    </xf>
    <xf numFmtId="170" fontId="0" fillId="12" borderId="205" xfId="13" applyNumberFormat="1" applyFont="1" applyFill="1" applyBorder="1" applyAlignment="1" applyProtection="1">
      <alignment horizontal="center" vertical="center"/>
      <protection locked="0"/>
    </xf>
    <xf numFmtId="170" fontId="0" fillId="46" borderId="207" xfId="13" applyNumberFormat="1" applyFont="1" applyFill="1" applyBorder="1" applyAlignment="1" applyProtection="1">
      <alignment horizontal="center" vertical="center"/>
    </xf>
    <xf numFmtId="170" fontId="0" fillId="12" borderId="197" xfId="13" applyNumberFormat="1" applyFont="1" applyFill="1" applyBorder="1" applyAlignment="1" applyProtection="1">
      <alignment horizontal="center" vertical="center"/>
      <protection locked="0"/>
    </xf>
    <xf numFmtId="170" fontId="0" fillId="46" borderId="183" xfId="13" applyNumberFormat="1" applyFont="1" applyFill="1" applyBorder="1" applyAlignment="1" applyProtection="1">
      <alignment horizontal="center" vertical="center"/>
    </xf>
    <xf numFmtId="168" fontId="13" fillId="34" borderId="139" xfId="0" applyNumberFormat="1" applyFont="1" applyFill="1" applyBorder="1" applyAlignment="1" applyProtection="1">
      <alignment horizontal="center" vertical="center" wrapText="1"/>
    </xf>
    <xf numFmtId="178" fontId="0" fillId="28" borderId="274" xfId="13" applyNumberFormat="1" applyFont="1" applyFill="1" applyBorder="1" applyAlignment="1" applyProtection="1">
      <alignment vertical="center"/>
    </xf>
    <xf numFmtId="178" fontId="14" fillId="28" borderId="119" xfId="13" applyNumberFormat="1" applyFont="1" applyFill="1" applyBorder="1" applyAlignment="1" applyProtection="1">
      <alignment vertical="center"/>
    </xf>
    <xf numFmtId="168" fontId="13" fillId="15" borderId="263" xfId="0" applyNumberFormat="1" applyFont="1" applyFill="1" applyBorder="1" applyAlignment="1" applyProtection="1">
      <alignment horizontal="center" vertical="center" wrapText="1"/>
    </xf>
    <xf numFmtId="168" fontId="13" fillId="15" borderId="262" xfId="0" applyNumberFormat="1" applyFont="1" applyFill="1" applyBorder="1" applyAlignment="1" applyProtection="1">
      <alignment horizontal="center" vertical="center" wrapText="1"/>
    </xf>
    <xf numFmtId="170" fontId="0" fillId="12" borderId="212" xfId="13" applyNumberFormat="1" applyFont="1" applyFill="1" applyBorder="1" applyAlignment="1" applyProtection="1">
      <alignment horizontal="center" vertical="center"/>
      <protection locked="0"/>
    </xf>
    <xf numFmtId="0" fontId="0" fillId="46" borderId="273" xfId="0" applyFont="1" applyFill="1" applyBorder="1" applyAlignment="1" applyProtection="1">
      <alignment horizontal="left" vertical="center"/>
    </xf>
    <xf numFmtId="168" fontId="13" fillId="34" borderId="263" xfId="0" applyNumberFormat="1" applyFont="1" applyFill="1" applyBorder="1" applyAlignment="1" applyProtection="1">
      <alignment horizontal="center" vertical="center" wrapText="1"/>
    </xf>
    <xf numFmtId="168" fontId="13" fillId="34" borderId="281" xfId="0" applyNumberFormat="1" applyFont="1" applyFill="1" applyBorder="1" applyAlignment="1" applyProtection="1">
      <alignment horizontal="center" vertical="center" wrapText="1"/>
    </xf>
    <xf numFmtId="178" fontId="14" fillId="28" borderId="205" xfId="13" applyNumberFormat="1" applyFill="1" applyBorder="1" applyAlignment="1">
      <alignment vertical="center"/>
    </xf>
    <xf numFmtId="178" fontId="14" fillId="28" borderId="207" xfId="13" applyNumberFormat="1" applyFill="1" applyBorder="1" applyAlignment="1">
      <alignment vertical="center"/>
    </xf>
    <xf numFmtId="178" fontId="14" fillId="28" borderId="212" xfId="13" applyNumberFormat="1" applyFill="1" applyBorder="1" applyAlignment="1">
      <alignment vertical="center"/>
    </xf>
    <xf numFmtId="178" fontId="14" fillId="46" borderId="197" xfId="13" applyNumberFormat="1" applyFont="1" applyFill="1" applyBorder="1" applyAlignment="1">
      <alignment vertical="center"/>
    </xf>
    <xf numFmtId="178" fontId="14" fillId="46" borderId="195" xfId="13" applyNumberFormat="1" applyFont="1" applyFill="1" applyBorder="1" applyAlignment="1">
      <alignment vertical="center"/>
    </xf>
    <xf numFmtId="178" fontId="14" fillId="46" borderId="183" xfId="13" applyNumberFormat="1" applyFont="1" applyFill="1" applyBorder="1" applyAlignment="1">
      <alignment vertical="center"/>
    </xf>
    <xf numFmtId="178" fontId="0" fillId="28" borderId="266" xfId="13" applyNumberFormat="1" applyFont="1" applyFill="1" applyBorder="1" applyAlignment="1" applyProtection="1">
      <alignment vertical="center"/>
    </xf>
    <xf numFmtId="178" fontId="0" fillId="28" borderId="265" xfId="13" applyNumberFormat="1" applyFont="1" applyFill="1" applyBorder="1" applyAlignment="1" applyProtection="1">
      <alignment vertical="center"/>
    </xf>
    <xf numFmtId="170" fontId="0" fillId="12" borderId="264" xfId="13" applyNumberFormat="1" applyFont="1" applyFill="1" applyBorder="1" applyAlignment="1" applyProtection="1">
      <alignment horizontal="center" vertical="center"/>
      <protection locked="0"/>
    </xf>
    <xf numFmtId="170" fontId="0" fillId="46" borderId="265" xfId="13" applyNumberFormat="1" applyFont="1" applyFill="1" applyBorder="1" applyAlignment="1" applyProtection="1">
      <alignment horizontal="center" vertical="center"/>
    </xf>
    <xf numFmtId="175" fontId="19" fillId="0" borderId="215" xfId="0" applyNumberFormat="1" applyFont="1" applyBorder="1" applyAlignment="1">
      <alignment horizontal="left" vertical="center"/>
    </xf>
    <xf numFmtId="176" fontId="14" fillId="56" borderId="211" xfId="12" applyNumberFormat="1" applyFill="1" applyBorder="1" applyAlignment="1">
      <alignment vertical="center"/>
    </xf>
    <xf numFmtId="168" fontId="0" fillId="28" borderId="211" xfId="13" applyNumberFormat="1" applyFont="1" applyFill="1" applyBorder="1" applyAlignment="1" applyProtection="1">
      <alignment vertical="center"/>
    </xf>
    <xf numFmtId="176" fontId="14" fillId="28" borderId="211" xfId="12" applyNumberFormat="1" applyFill="1" applyBorder="1" applyProtection="1"/>
    <xf numFmtId="168" fontId="0" fillId="28" borderId="226" xfId="13" applyNumberFormat="1" applyFont="1" applyFill="1" applyBorder="1" applyAlignment="1" applyProtection="1">
      <alignment vertical="center"/>
    </xf>
    <xf numFmtId="41" fontId="19" fillId="28" borderId="226" xfId="31" applyFont="1" applyFill="1" applyBorder="1" applyAlignment="1" applyProtection="1">
      <alignment vertical="center"/>
    </xf>
    <xf numFmtId="168" fontId="0" fillId="28" borderId="242" xfId="13" applyNumberFormat="1" applyFont="1" applyFill="1" applyBorder="1" applyAlignment="1" applyProtection="1">
      <alignment vertical="center"/>
    </xf>
    <xf numFmtId="176" fontId="14" fillId="28" borderId="242" xfId="12" applyNumberFormat="1" applyFill="1" applyBorder="1" applyProtection="1"/>
    <xf numFmtId="0" fontId="10" fillId="48" borderId="196" xfId="0" applyFont="1" applyFill="1" applyBorder="1" applyAlignment="1" applyProtection="1">
      <alignment horizontal="center" vertical="center"/>
    </xf>
    <xf numFmtId="177" fontId="0" fillId="0" borderId="259" xfId="0" applyNumberFormat="1" applyFont="1" applyFill="1" applyBorder="1" applyAlignment="1" applyProtection="1">
      <alignment horizontal="right" vertical="center"/>
    </xf>
    <xf numFmtId="177" fontId="0" fillId="0" borderId="273" xfId="0" applyNumberFormat="1" applyFont="1" applyFill="1" applyBorder="1" applyAlignment="1" applyProtection="1">
      <alignment horizontal="right" vertical="center"/>
    </xf>
    <xf numFmtId="177" fontId="0" fillId="0" borderId="196" xfId="0" applyNumberFormat="1" applyFont="1" applyFill="1" applyBorder="1" applyAlignment="1" applyProtection="1">
      <alignment horizontal="right" vertical="center"/>
    </xf>
    <xf numFmtId="9" fontId="0" fillId="25" borderId="278" xfId="0" applyNumberFormat="1" applyFont="1" applyFill="1" applyBorder="1" applyAlignment="1" applyProtection="1">
      <alignment horizontal="center" vertical="center"/>
    </xf>
    <xf numFmtId="9" fontId="0" fillId="25" borderId="132" xfId="0" applyNumberFormat="1" applyFont="1" applyFill="1" applyBorder="1" applyAlignment="1" applyProtection="1">
      <alignment horizontal="center" vertical="center"/>
    </xf>
    <xf numFmtId="9" fontId="0" fillId="25" borderId="133" xfId="0" applyNumberFormat="1" applyFont="1" applyFill="1" applyBorder="1" applyAlignment="1" applyProtection="1">
      <alignment horizontal="center" vertical="center"/>
    </xf>
    <xf numFmtId="168" fontId="0" fillId="28" borderId="264" xfId="13" applyNumberFormat="1" applyFont="1" applyFill="1" applyBorder="1" applyAlignment="1" applyProtection="1">
      <alignment vertical="center"/>
    </xf>
    <xf numFmtId="168" fontId="0" fillId="28" borderId="87" xfId="13" applyNumberFormat="1" applyFont="1" applyFill="1" applyBorder="1" applyAlignment="1" applyProtection="1">
      <alignment vertical="center"/>
    </xf>
    <xf numFmtId="168" fontId="0" fillId="28" borderId="205" xfId="13" applyNumberFormat="1" applyFont="1" applyFill="1" applyBorder="1" applyAlignment="1" applyProtection="1">
      <alignment vertical="center"/>
    </xf>
    <xf numFmtId="168" fontId="0" fillId="28" borderId="259" xfId="13" applyNumberFormat="1" applyFont="1" applyFill="1" applyBorder="1" applyAlignment="1" applyProtection="1">
      <alignment vertical="center"/>
    </xf>
    <xf numFmtId="168" fontId="0" fillId="28" borderId="196" xfId="13" applyNumberFormat="1" applyFont="1" applyFill="1" applyBorder="1" applyAlignment="1" applyProtection="1">
      <alignment vertical="center"/>
    </xf>
    <xf numFmtId="168" fontId="0" fillId="0" borderId="272" xfId="13" applyNumberFormat="1" applyFont="1" applyFill="1" applyBorder="1" applyAlignment="1" applyProtection="1">
      <alignment vertical="center"/>
    </xf>
    <xf numFmtId="168" fontId="0" fillId="36" borderId="205" xfId="13" applyNumberFormat="1" applyFont="1" applyFill="1" applyBorder="1" applyAlignment="1" applyProtection="1">
      <alignment vertical="center"/>
    </xf>
    <xf numFmtId="168" fontId="0" fillId="36" borderId="195" xfId="13" applyNumberFormat="1" applyFont="1" applyFill="1" applyBorder="1" applyAlignment="1" applyProtection="1">
      <alignment vertical="center"/>
    </xf>
    <xf numFmtId="168" fontId="0" fillId="36" borderId="183" xfId="13" applyNumberFormat="1" applyFont="1" applyFill="1" applyBorder="1" applyAlignment="1" applyProtection="1">
      <alignment vertical="center"/>
    </xf>
    <xf numFmtId="168" fontId="0" fillId="36" borderId="259" xfId="13" applyNumberFormat="1" applyFont="1" applyFill="1" applyBorder="1" applyAlignment="1" applyProtection="1">
      <alignment vertical="center"/>
    </xf>
    <xf numFmtId="168" fontId="0" fillId="36" borderId="196" xfId="13" applyNumberFormat="1" applyFont="1" applyFill="1" applyBorder="1" applyAlignment="1" applyProtection="1">
      <alignment vertical="center"/>
    </xf>
    <xf numFmtId="170" fontId="0" fillId="0" borderId="272" xfId="0" applyNumberFormat="1" applyFont="1" applyFill="1" applyBorder="1" applyAlignment="1" applyProtection="1">
      <alignment horizontal="center" vertical="center"/>
    </xf>
    <xf numFmtId="170" fontId="0" fillId="0" borderId="119" xfId="0" applyNumberFormat="1" applyFont="1" applyFill="1" applyBorder="1" applyAlignment="1" applyProtection="1">
      <alignment horizontal="center" vertical="center"/>
    </xf>
    <xf numFmtId="168" fontId="0" fillId="0" borderId="271" xfId="13" applyNumberFormat="1" applyFont="1" applyFill="1" applyBorder="1" applyAlignment="1" applyProtection="1">
      <alignment vertical="center"/>
    </xf>
    <xf numFmtId="168" fontId="0" fillId="0" borderId="205" xfId="13" applyNumberFormat="1" applyFont="1" applyFill="1" applyBorder="1" applyAlignment="1" applyProtection="1">
      <alignment vertical="center"/>
    </xf>
    <xf numFmtId="168" fontId="0" fillId="0" borderId="259" xfId="13" applyNumberFormat="1" applyFont="1" applyFill="1" applyBorder="1" applyAlignment="1" applyProtection="1">
      <alignment vertical="center"/>
    </xf>
    <xf numFmtId="170" fontId="0" fillId="0" borderId="205" xfId="0" applyNumberFormat="1" applyFont="1" applyFill="1" applyBorder="1" applyAlignment="1" applyProtection="1">
      <alignment horizontal="center" vertical="center"/>
    </xf>
    <xf numFmtId="168" fontId="0" fillId="28" borderId="270" xfId="13" applyNumberFormat="1" applyFont="1" applyFill="1" applyBorder="1" applyAlignment="1" applyProtection="1">
      <alignment vertical="center"/>
    </xf>
    <xf numFmtId="168" fontId="0" fillId="36" borderId="264" xfId="13" applyNumberFormat="1" applyFont="1" applyFill="1" applyBorder="1" applyAlignment="1" applyProtection="1">
      <alignment vertical="center"/>
    </xf>
    <xf numFmtId="168" fontId="0" fillId="36" borderId="87" xfId="13" applyNumberFormat="1" applyFont="1" applyFill="1" applyBorder="1" applyAlignment="1" applyProtection="1">
      <alignment vertical="center"/>
    </xf>
    <xf numFmtId="168" fontId="0" fillId="36" borderId="212" xfId="13" applyNumberFormat="1" applyFont="1" applyFill="1" applyBorder="1" applyAlignment="1" applyProtection="1">
      <alignment vertical="center"/>
    </xf>
    <xf numFmtId="168" fontId="0" fillId="36" borderId="270" xfId="13" applyNumberFormat="1" applyFont="1" applyFill="1" applyBorder="1" applyAlignment="1" applyProtection="1">
      <alignment vertical="center"/>
    </xf>
    <xf numFmtId="168" fontId="0" fillId="0" borderId="36" xfId="13" applyNumberFormat="1" applyFont="1" applyFill="1" applyBorder="1" applyAlignment="1" applyProtection="1">
      <alignment vertical="center"/>
    </xf>
    <xf numFmtId="168" fontId="0" fillId="0" borderId="256" xfId="13" applyNumberFormat="1" applyFont="1" applyFill="1" applyBorder="1" applyAlignment="1" applyProtection="1">
      <alignment vertical="center"/>
    </xf>
    <xf numFmtId="168" fontId="0" fillId="0" borderId="260" xfId="13" applyNumberFormat="1" applyFont="1" applyFill="1" applyBorder="1" applyAlignment="1" applyProtection="1">
      <alignment vertical="center"/>
    </xf>
    <xf numFmtId="170" fontId="0" fillId="0" borderId="255" xfId="0" applyNumberFormat="1" applyFont="1" applyFill="1" applyBorder="1" applyAlignment="1" applyProtection="1">
      <alignment horizontal="center" vertical="center"/>
    </xf>
    <xf numFmtId="170" fontId="0" fillId="0" borderId="256" xfId="0" applyNumberFormat="1" applyFont="1" applyFill="1" applyBorder="1" applyAlignment="1" applyProtection="1">
      <alignment horizontal="center" vertical="center"/>
    </xf>
    <xf numFmtId="170" fontId="0" fillId="0" borderId="257" xfId="0" applyNumberFormat="1" applyFont="1" applyFill="1" applyBorder="1" applyAlignment="1" applyProtection="1">
      <alignment horizontal="center" vertical="center"/>
    </xf>
    <xf numFmtId="168" fontId="0" fillId="36" borderId="255" xfId="13" applyNumberFormat="1" applyFont="1" applyFill="1" applyBorder="1" applyAlignment="1" applyProtection="1">
      <alignment vertical="center"/>
    </xf>
    <xf numFmtId="168" fontId="0" fillId="36" borderId="256" xfId="13" applyNumberFormat="1" applyFont="1" applyFill="1" applyBorder="1" applyAlignment="1" applyProtection="1">
      <alignment vertical="center"/>
    </xf>
    <xf numFmtId="168" fontId="0" fillId="36" borderId="260" xfId="13" applyNumberFormat="1" applyFont="1" applyFill="1" applyBorder="1" applyAlignment="1" applyProtection="1">
      <alignment vertical="center"/>
    </xf>
    <xf numFmtId="168" fontId="0" fillId="0" borderId="255" xfId="13" applyNumberFormat="1" applyFont="1" applyFill="1" applyBorder="1" applyAlignment="1" applyProtection="1">
      <alignment vertical="center"/>
    </xf>
    <xf numFmtId="168" fontId="0" fillId="28" borderId="212" xfId="13" applyNumberFormat="1" applyFont="1" applyFill="1" applyBorder="1" applyAlignment="1" applyProtection="1">
      <alignment vertical="center"/>
    </xf>
    <xf numFmtId="170" fontId="0" fillId="0" borderId="274" xfId="0" applyNumberFormat="1" applyFont="1" applyFill="1" applyBorder="1" applyAlignment="1" applyProtection="1">
      <alignment horizontal="center" vertical="center"/>
    </xf>
    <xf numFmtId="168" fontId="0" fillId="61" borderId="271" xfId="13" applyNumberFormat="1" applyFont="1" applyFill="1" applyBorder="1" applyAlignment="1" applyProtection="1">
      <alignment vertical="center"/>
    </xf>
    <xf numFmtId="168" fontId="0" fillId="52" borderId="271" xfId="13" applyNumberFormat="1" applyFont="1" applyFill="1" applyBorder="1" applyAlignment="1" applyProtection="1">
      <alignment vertical="center"/>
    </xf>
    <xf numFmtId="168" fontId="0" fillId="52" borderId="273" xfId="13" applyNumberFormat="1" applyFont="1" applyFill="1" applyBorder="1" applyAlignment="1" applyProtection="1">
      <alignment vertical="center"/>
    </xf>
    <xf numFmtId="168" fontId="0" fillId="1" borderId="271" xfId="13" applyNumberFormat="1" applyFont="1" applyFill="1" applyBorder="1" applyAlignment="1" applyProtection="1">
      <alignment vertical="center"/>
    </xf>
    <xf numFmtId="168" fontId="0" fillId="1" borderId="254" xfId="13" applyNumberFormat="1" applyFont="1" applyFill="1" applyBorder="1" applyAlignment="1" applyProtection="1">
      <alignment vertical="center"/>
    </xf>
    <xf numFmtId="170" fontId="0" fillId="1" borderId="271" xfId="0" applyNumberFormat="1" applyFont="1" applyFill="1" applyBorder="1" applyAlignment="1" applyProtection="1">
      <alignment horizontal="center" vertical="center"/>
    </xf>
    <xf numFmtId="170" fontId="0" fillId="1" borderId="254" xfId="0" applyNumberFormat="1" applyFont="1" applyFill="1" applyBorder="1" applyAlignment="1" applyProtection="1">
      <alignment horizontal="center" vertical="center"/>
    </xf>
    <xf numFmtId="178" fontId="0" fillId="12" borderId="272" xfId="13" applyNumberFormat="1" applyFont="1" applyFill="1" applyBorder="1" applyAlignment="1" applyProtection="1">
      <alignment vertical="center"/>
      <protection locked="0"/>
    </xf>
    <xf numFmtId="178" fontId="0" fillId="12" borderId="274" xfId="13" applyNumberFormat="1" applyFont="1" applyFill="1" applyBorder="1" applyAlignment="1" applyProtection="1">
      <alignment vertical="center"/>
      <protection locked="0"/>
    </xf>
    <xf numFmtId="178" fontId="0" fillId="12" borderId="119" xfId="13" applyNumberFormat="1" applyFont="1" applyFill="1" applyBorder="1" applyAlignment="1" applyProtection="1">
      <alignment vertical="center"/>
      <protection locked="0"/>
    </xf>
    <xf numFmtId="178" fontId="0" fillId="12" borderId="266" xfId="13" applyNumberFormat="1" applyFont="1" applyFill="1" applyBorder="1" applyAlignment="1" applyProtection="1">
      <alignment vertical="center"/>
      <protection locked="0"/>
    </xf>
    <xf numFmtId="178" fontId="0" fillId="12" borderId="87" xfId="13" applyNumberFormat="1" applyFont="1" applyFill="1" applyBorder="1" applyAlignment="1" applyProtection="1">
      <alignment vertical="center"/>
      <protection locked="0"/>
    </xf>
    <xf numFmtId="0" fontId="0" fillId="12" borderId="87" xfId="0" applyFont="1" applyFill="1" applyBorder="1" applyAlignment="1" applyProtection="1">
      <alignment horizontal="left" vertical="center"/>
      <protection locked="0"/>
    </xf>
    <xf numFmtId="0" fontId="0" fillId="12" borderId="270" xfId="0" applyFont="1" applyFill="1" applyBorder="1" applyAlignment="1" applyProtection="1">
      <alignment horizontal="left" vertical="center"/>
      <protection locked="0"/>
    </xf>
    <xf numFmtId="177" fontId="0" fillId="28" borderId="284" xfId="0" applyNumberFormat="1" applyFont="1" applyFill="1" applyBorder="1" applyAlignment="1" applyProtection="1">
      <alignment horizontal="right" vertical="center"/>
    </xf>
    <xf numFmtId="0" fontId="0" fillId="12" borderId="206" xfId="0" applyFont="1" applyFill="1" applyBorder="1" applyAlignment="1" applyProtection="1">
      <alignment horizontal="left" vertical="center"/>
      <protection locked="0"/>
    </xf>
    <xf numFmtId="0" fontId="0" fillId="12" borderId="259" xfId="0" applyFont="1" applyFill="1" applyBorder="1" applyAlignment="1" applyProtection="1">
      <alignment horizontal="left" vertical="center"/>
      <protection locked="0"/>
    </xf>
    <xf numFmtId="178" fontId="0" fillId="12" borderId="206" xfId="13" applyNumberFormat="1" applyFont="1" applyFill="1" applyBorder="1" applyAlignment="1" applyProtection="1">
      <alignment vertical="center"/>
      <protection locked="0"/>
    </xf>
    <xf numFmtId="0" fontId="0" fillId="12" borderId="271" xfId="0" applyFont="1" applyFill="1" applyBorder="1" applyAlignment="1" applyProtection="1">
      <alignment horizontal="left" vertical="center"/>
      <protection locked="0"/>
    </xf>
    <xf numFmtId="0" fontId="0" fillId="12" borderId="273" xfId="0" applyFont="1" applyFill="1" applyBorder="1" applyAlignment="1" applyProtection="1">
      <alignment horizontal="left" vertical="center"/>
      <protection locked="0"/>
    </xf>
    <xf numFmtId="178" fontId="0" fillId="12" borderId="271" xfId="13" applyNumberFormat="1" applyFont="1" applyFill="1" applyBorder="1" applyAlignment="1" applyProtection="1">
      <alignment vertical="center"/>
      <protection locked="0"/>
    </xf>
    <xf numFmtId="0" fontId="0" fillId="12" borderId="256" xfId="0" applyFont="1" applyFill="1" applyBorder="1" applyAlignment="1" applyProtection="1">
      <alignment horizontal="left" vertical="center"/>
      <protection locked="0"/>
    </xf>
    <xf numFmtId="0" fontId="0" fillId="12" borderId="260" xfId="0" applyFont="1" applyFill="1" applyBorder="1" applyAlignment="1" applyProtection="1">
      <alignment horizontal="left" vertical="center"/>
      <protection locked="0"/>
    </xf>
    <xf numFmtId="177" fontId="0" fillId="28" borderId="21" xfId="0" applyNumberFormat="1" applyFont="1" applyFill="1" applyBorder="1" applyAlignment="1" applyProtection="1">
      <alignment horizontal="right" vertical="center"/>
    </xf>
    <xf numFmtId="178" fontId="0" fillId="12" borderId="256" xfId="13" applyNumberFormat="1" applyFont="1" applyFill="1" applyBorder="1" applyAlignment="1" applyProtection="1">
      <alignment vertical="center"/>
      <protection locked="0"/>
    </xf>
    <xf numFmtId="177" fontId="22" fillId="27" borderId="49" xfId="0" applyNumberFormat="1" applyFont="1" applyFill="1" applyBorder="1" applyAlignment="1" applyProtection="1">
      <alignment horizontal="center" vertical="center"/>
    </xf>
    <xf numFmtId="0" fontId="0" fillId="12" borderId="272" xfId="0" applyFont="1" applyFill="1" applyBorder="1" applyAlignment="1" applyProtection="1">
      <alignment horizontal="left" vertical="center"/>
      <protection locked="0"/>
    </xf>
    <xf numFmtId="0" fontId="0" fillId="12" borderId="274" xfId="0" applyFont="1" applyFill="1" applyBorder="1" applyAlignment="1" applyProtection="1">
      <alignment horizontal="left" vertical="center"/>
      <protection locked="0"/>
    </xf>
    <xf numFmtId="0" fontId="0" fillId="12" borderId="266" xfId="0" applyFont="1" applyFill="1" applyBorder="1" applyAlignment="1" applyProtection="1">
      <alignment horizontal="left" vertical="center"/>
      <protection locked="0"/>
    </xf>
    <xf numFmtId="178" fontId="0" fillId="12" borderId="276" xfId="13" applyNumberFormat="1" applyFont="1" applyFill="1" applyBorder="1" applyAlignment="1" applyProtection="1">
      <alignment vertical="center"/>
      <protection locked="0"/>
    </xf>
    <xf numFmtId="178" fontId="0" fillId="12" borderId="286" xfId="13" applyNumberFormat="1" applyFont="1" applyFill="1" applyBorder="1" applyAlignment="1" applyProtection="1">
      <alignment vertical="center"/>
      <protection locked="0"/>
    </xf>
    <xf numFmtId="178" fontId="0" fillId="12" borderId="110" xfId="13" applyNumberFormat="1" applyFont="1" applyFill="1" applyBorder="1" applyAlignment="1" applyProtection="1">
      <alignment vertical="center"/>
      <protection locked="0"/>
    </xf>
    <xf numFmtId="178" fontId="0" fillId="12" borderId="287" xfId="13" applyNumberFormat="1" applyFont="1" applyFill="1" applyBorder="1" applyAlignment="1" applyProtection="1">
      <alignment vertical="center"/>
      <protection locked="0"/>
    </xf>
    <xf numFmtId="178" fontId="0" fillId="12" borderId="288" xfId="13" applyNumberFormat="1" applyFont="1" applyFill="1" applyBorder="1" applyAlignment="1" applyProtection="1">
      <alignment vertical="center"/>
      <protection locked="0"/>
    </xf>
    <xf numFmtId="178" fontId="0" fillId="12" borderId="36" xfId="13" applyNumberFormat="1" applyFont="1" applyFill="1" applyBorder="1" applyAlignment="1" applyProtection="1">
      <alignment vertical="center"/>
      <protection locked="0"/>
    </xf>
    <xf numFmtId="177" fontId="0" fillId="28" borderId="278" xfId="0" applyNumberFormat="1" applyFont="1" applyFill="1" applyBorder="1" applyAlignment="1" applyProtection="1">
      <alignment horizontal="right" vertical="center"/>
    </xf>
    <xf numFmtId="177" fontId="0" fillId="28" borderId="289" xfId="0" applyNumberFormat="1" applyFont="1" applyFill="1" applyBorder="1" applyAlignment="1" applyProtection="1">
      <alignment horizontal="right" vertical="center"/>
    </xf>
    <xf numFmtId="177" fontId="0" fillId="28" borderId="113" xfId="0" applyNumberFormat="1" applyFont="1" applyFill="1" applyBorder="1" applyAlignment="1" applyProtection="1">
      <alignment horizontal="right" vertical="center"/>
    </xf>
    <xf numFmtId="168" fontId="13" fillId="34" borderId="292" xfId="0" applyNumberFormat="1" applyFont="1" applyFill="1" applyBorder="1" applyAlignment="1" applyProtection="1">
      <alignment horizontal="center" vertical="center" wrapText="1"/>
    </xf>
    <xf numFmtId="168" fontId="13" fillId="34" borderId="267" xfId="0" applyNumberFormat="1" applyFont="1" applyFill="1" applyBorder="1" applyAlignment="1" applyProtection="1">
      <alignment horizontal="center" vertical="center" wrapText="1"/>
    </xf>
    <xf numFmtId="168" fontId="14" fillId="0" borderId="271" xfId="13" applyNumberFormat="1" applyFont="1" applyFill="1" applyBorder="1" applyAlignment="1" applyProtection="1">
      <alignment vertical="center"/>
    </xf>
    <xf numFmtId="168" fontId="0" fillId="10" borderId="271" xfId="13" applyNumberFormat="1" applyFont="1" applyFill="1" applyBorder="1" applyAlignment="1" applyProtection="1">
      <alignment horizontal="right" vertical="center"/>
    </xf>
    <xf numFmtId="173" fontId="0" fillId="0" borderId="271" xfId="12" applyNumberFormat="1" applyFont="1" applyFill="1" applyBorder="1" applyAlignment="1" applyProtection="1">
      <alignment vertical="center"/>
    </xf>
    <xf numFmtId="168" fontId="13" fillId="39" borderId="271" xfId="13" applyNumberFormat="1" applyFont="1" applyFill="1" applyBorder="1" applyAlignment="1" applyProtection="1">
      <alignment vertical="center"/>
    </xf>
    <xf numFmtId="168" fontId="13" fillId="39" borderId="271" xfId="13" applyNumberFormat="1" applyFont="1" applyFill="1" applyBorder="1" applyAlignment="1" applyProtection="1">
      <alignment horizontal="right" vertical="center"/>
    </xf>
    <xf numFmtId="168" fontId="14" fillId="0" borderId="206" xfId="13" applyNumberFormat="1" applyFont="1" applyFill="1" applyBorder="1" applyAlignment="1" applyProtection="1">
      <alignment vertical="center"/>
    </xf>
    <xf numFmtId="168" fontId="0" fillId="10" borderId="206" xfId="13" applyNumberFormat="1" applyFont="1" applyFill="1" applyBorder="1" applyAlignment="1" applyProtection="1">
      <alignment horizontal="right" vertical="center"/>
    </xf>
    <xf numFmtId="168" fontId="22" fillId="31" borderId="256" xfId="13" applyNumberFormat="1" applyFont="1" applyFill="1" applyBorder="1" applyAlignment="1" applyProtection="1">
      <alignment vertical="center" wrapText="1"/>
    </xf>
    <xf numFmtId="168" fontId="22" fillId="31" borderId="257" xfId="13" applyNumberFormat="1" applyFont="1" applyFill="1" applyBorder="1" applyAlignment="1" applyProtection="1">
      <alignment vertical="center" wrapText="1"/>
    </xf>
    <xf numFmtId="168" fontId="14" fillId="1" borderId="271" xfId="13" applyNumberFormat="1" applyFont="1" applyFill="1" applyBorder="1" applyAlignment="1" applyProtection="1">
      <alignment vertical="center"/>
    </xf>
    <xf numFmtId="173" fontId="0" fillId="1" borderId="271" xfId="12" applyNumberFormat="1" applyFont="1" applyFill="1" applyBorder="1" applyAlignment="1" applyProtection="1">
      <alignment vertical="center"/>
    </xf>
    <xf numFmtId="168" fontId="13" fillId="47" borderId="271" xfId="13" applyNumberFormat="1" applyFont="1" applyFill="1" applyBorder="1" applyAlignment="1" applyProtection="1">
      <alignment vertical="center"/>
    </xf>
    <xf numFmtId="168" fontId="22" fillId="31" borderId="53" xfId="13" applyNumberFormat="1" applyFont="1" applyFill="1" applyBorder="1" applyAlignment="1" applyProtection="1">
      <alignment vertical="center" wrapText="1"/>
    </xf>
    <xf numFmtId="168" fontId="22" fillId="31" borderId="54" xfId="13" applyNumberFormat="1" applyFont="1" applyFill="1" applyBorder="1" applyAlignment="1" applyProtection="1">
      <alignment vertical="center" wrapText="1"/>
    </xf>
    <xf numFmtId="168" fontId="13" fillId="39" borderId="273" xfId="13" applyNumberFormat="1" applyFont="1" applyFill="1" applyBorder="1" applyAlignment="1" applyProtection="1">
      <alignment vertical="center"/>
    </xf>
    <xf numFmtId="168" fontId="22" fillId="31" borderId="260" xfId="13" applyNumberFormat="1" applyFont="1" applyFill="1" applyBorder="1" applyAlignment="1" applyProtection="1">
      <alignment vertical="center" wrapText="1"/>
    </xf>
    <xf numFmtId="168" fontId="13" fillId="47" borderId="273" xfId="13" applyNumberFormat="1" applyFont="1" applyFill="1" applyBorder="1" applyAlignment="1" applyProtection="1">
      <alignment vertical="center"/>
    </xf>
    <xf numFmtId="168" fontId="22" fillId="31" borderId="293" xfId="13" applyNumberFormat="1" applyFont="1" applyFill="1" applyBorder="1" applyAlignment="1" applyProtection="1">
      <alignment vertical="center" wrapText="1"/>
    </xf>
    <xf numFmtId="168" fontId="0" fillId="10" borderId="272" xfId="13" applyNumberFormat="1" applyFont="1" applyFill="1" applyBorder="1" applyAlignment="1" applyProtection="1">
      <alignment horizontal="right" vertical="center"/>
    </xf>
    <xf numFmtId="168" fontId="0" fillId="10" borderId="274" xfId="13" applyNumberFormat="1" applyFont="1" applyFill="1" applyBorder="1" applyAlignment="1" applyProtection="1">
      <alignment horizontal="right" vertical="center"/>
    </xf>
    <xf numFmtId="168" fontId="13" fillId="39" borderId="274" xfId="13" applyNumberFormat="1" applyFont="1" applyFill="1" applyBorder="1" applyAlignment="1" applyProtection="1">
      <alignment horizontal="right" vertical="center"/>
    </xf>
    <xf numFmtId="168" fontId="22" fillId="31" borderId="36" xfId="13" applyNumberFormat="1" applyFont="1" applyFill="1" applyBorder="1" applyAlignment="1" applyProtection="1">
      <alignment vertical="center" wrapText="1"/>
    </xf>
    <xf numFmtId="168" fontId="22" fillId="31" borderId="295" xfId="13" applyNumberFormat="1" applyFont="1" applyFill="1" applyBorder="1" applyAlignment="1" applyProtection="1">
      <alignment vertical="center" wrapText="1"/>
    </xf>
    <xf numFmtId="168" fontId="13" fillId="34" borderId="283" xfId="0" applyNumberFormat="1" applyFont="1" applyFill="1" applyBorder="1" applyAlignment="1" applyProtection="1">
      <alignment horizontal="center" vertical="center" wrapText="1"/>
    </xf>
    <xf numFmtId="168" fontId="14" fillId="0" borderId="205" xfId="13" applyNumberFormat="1" applyFont="1" applyFill="1" applyBorder="1" applyAlignment="1" applyProtection="1">
      <alignment vertical="center"/>
    </xf>
    <xf numFmtId="168" fontId="14" fillId="0" borderId="207" xfId="13" applyNumberFormat="1" applyFont="1" applyFill="1" applyBorder="1" applyAlignment="1" applyProtection="1">
      <alignment vertical="center"/>
    </xf>
    <xf numFmtId="173" fontId="0" fillId="0" borderId="258" xfId="12" applyNumberFormat="1" applyFont="1" applyFill="1" applyBorder="1" applyAlignment="1" applyProtection="1">
      <alignment vertical="center"/>
    </xf>
    <xf numFmtId="168" fontId="13" fillId="39" borderId="258" xfId="13" applyNumberFormat="1" applyFont="1" applyFill="1" applyBorder="1" applyAlignment="1" applyProtection="1">
      <alignment vertical="center"/>
    </xf>
    <xf numFmtId="168" fontId="22" fillId="31" borderId="255" xfId="13" applyNumberFormat="1" applyFont="1" applyFill="1" applyBorder="1" applyAlignment="1" applyProtection="1">
      <alignment vertical="center" wrapText="1"/>
    </xf>
    <xf numFmtId="168" fontId="0" fillId="0" borderId="259" xfId="0" applyNumberFormat="1" applyFill="1" applyBorder="1" applyAlignment="1" applyProtection="1">
      <alignment vertical="center"/>
    </xf>
    <xf numFmtId="168" fontId="0" fillId="0" borderId="273" xfId="0" applyNumberFormat="1" applyFont="1" applyFill="1" applyBorder="1" applyAlignment="1" applyProtection="1">
      <alignment vertical="center"/>
    </xf>
    <xf numFmtId="168" fontId="13" fillId="39" borderId="273" xfId="0" applyNumberFormat="1" applyFont="1" applyFill="1" applyBorder="1" applyAlignment="1" applyProtection="1">
      <alignment vertical="center"/>
    </xf>
    <xf numFmtId="168" fontId="0" fillId="0" borderId="273" xfId="0" applyNumberFormat="1" applyFill="1" applyBorder="1" applyAlignment="1" applyProtection="1">
      <alignment vertical="center"/>
    </xf>
    <xf numFmtId="168" fontId="14" fillId="0" borderId="258" xfId="13" applyNumberFormat="1" applyFont="1" applyFill="1" applyBorder="1" applyAlignment="1" applyProtection="1">
      <alignment vertical="center"/>
    </xf>
    <xf numFmtId="168" fontId="14" fillId="1" borderId="205" xfId="13" applyNumberFormat="1" applyFont="1" applyFill="1" applyBorder="1" applyAlignment="1" applyProtection="1">
      <alignment vertical="center"/>
    </xf>
    <xf numFmtId="173" fontId="0" fillId="1" borderId="258" xfId="12" applyNumberFormat="1" applyFont="1" applyFill="1" applyBorder="1" applyAlignment="1" applyProtection="1">
      <alignment vertical="center"/>
    </xf>
    <xf numFmtId="168" fontId="13" fillId="47" borderId="258" xfId="13" applyNumberFormat="1" applyFont="1" applyFill="1" applyBorder="1" applyAlignment="1" applyProtection="1">
      <alignment vertical="center"/>
    </xf>
    <xf numFmtId="168" fontId="14" fillId="1" borderId="258" xfId="13" applyNumberFormat="1" applyFont="1" applyFill="1" applyBorder="1" applyAlignment="1" applyProtection="1">
      <alignment vertical="center"/>
    </xf>
    <xf numFmtId="168" fontId="13" fillId="47" borderId="254" xfId="13" applyNumberFormat="1" applyFont="1" applyFill="1" applyBorder="1" applyAlignment="1" applyProtection="1">
      <alignment vertical="center"/>
    </xf>
    <xf numFmtId="168" fontId="14" fillId="43" borderId="259" xfId="13" applyNumberFormat="1" applyFont="1" applyFill="1" applyBorder="1" applyAlignment="1" applyProtection="1">
      <alignment vertical="center"/>
    </xf>
    <xf numFmtId="173" fontId="0" fillId="12" borderId="273" xfId="12" applyNumberFormat="1" applyFont="1" applyFill="1" applyBorder="1" applyAlignment="1" applyProtection="1">
      <alignment vertical="center"/>
      <protection locked="0"/>
    </xf>
    <xf numFmtId="168" fontId="14" fillId="43" borderId="273" xfId="13" applyNumberFormat="1" applyFont="1" applyFill="1" applyBorder="1" applyAlignment="1" applyProtection="1">
      <alignment vertical="center"/>
    </xf>
    <xf numFmtId="168" fontId="14" fillId="45" borderId="259" xfId="13" applyNumberFormat="1" applyFont="1" applyFill="1" applyBorder="1" applyAlignment="1" applyProtection="1">
      <alignment vertical="center"/>
    </xf>
    <xf numFmtId="173" fontId="0" fillId="45" borderId="273" xfId="12" applyNumberFormat="1" applyFont="1" applyFill="1" applyBorder="1" applyAlignment="1" applyProtection="1">
      <alignment vertical="center"/>
    </xf>
    <xf numFmtId="168" fontId="14" fillId="45" borderId="273" xfId="13" applyNumberFormat="1" applyFont="1" applyFill="1" applyBorder="1" applyAlignment="1" applyProtection="1">
      <alignment vertical="center"/>
    </xf>
    <xf numFmtId="168" fontId="13" fillId="39" borderId="132" xfId="13" applyNumberFormat="1" applyFont="1" applyFill="1" applyBorder="1" applyAlignment="1" applyProtection="1">
      <alignment horizontal="right" vertical="center"/>
    </xf>
    <xf numFmtId="168" fontId="22" fillId="31" borderId="113" xfId="13" applyNumberFormat="1" applyFont="1" applyFill="1" applyBorder="1" applyAlignment="1" applyProtection="1">
      <alignment vertical="center" wrapText="1"/>
    </xf>
    <xf numFmtId="168" fontId="22" fillId="31" borderId="64" xfId="13" applyNumberFormat="1" applyFont="1" applyFill="1" applyBorder="1" applyAlignment="1" applyProtection="1">
      <alignment vertical="center" wrapText="1"/>
    </xf>
    <xf numFmtId="169" fontId="14" fillId="0" borderId="0" xfId="16"/>
    <xf numFmtId="176" fontId="14" fillId="0" borderId="0" xfId="12" applyNumberFormat="1"/>
    <xf numFmtId="2" fontId="0" fillId="0" borderId="0" xfId="0" applyNumberFormat="1" applyFont="1" applyBorder="1" applyProtection="1"/>
    <xf numFmtId="168" fontId="0" fillId="61" borderId="100" xfId="13" applyNumberFormat="1" applyFont="1" applyFill="1" applyBorder="1" applyAlignment="1" applyProtection="1">
      <alignment vertical="center"/>
    </xf>
    <xf numFmtId="168" fontId="0" fillId="61" borderId="112" xfId="13" applyNumberFormat="1" applyFont="1" applyFill="1" applyBorder="1" applyAlignment="1" applyProtection="1">
      <alignment vertical="center"/>
    </xf>
    <xf numFmtId="180" fontId="14" fillId="52" borderId="100" xfId="16" applyNumberFormat="1" applyFill="1" applyBorder="1" applyAlignment="1" applyProtection="1">
      <alignment horizontal="center" vertical="center"/>
    </xf>
    <xf numFmtId="180" fontId="14" fillId="52" borderId="112" xfId="16" applyNumberFormat="1" applyFill="1" applyBorder="1" applyAlignment="1" applyProtection="1">
      <alignment horizontal="center" vertical="center"/>
    </xf>
    <xf numFmtId="0" fontId="21" fillId="0" borderId="0" xfId="20" applyFont="1"/>
    <xf numFmtId="0" fontId="0" fillId="0" borderId="0" xfId="0" applyFont="1"/>
    <xf numFmtId="0" fontId="21" fillId="0" borderId="0" xfId="20"/>
    <xf numFmtId="0" fontId="21" fillId="0" borderId="0" xfId="20" applyBorder="1" applyAlignment="1" applyProtection="1">
      <alignment horizontal="left" vertical="center"/>
    </xf>
    <xf numFmtId="0" fontId="21" fillId="0" borderId="0" xfId="20" applyBorder="1" applyAlignment="1" applyProtection="1">
      <alignment horizontal="left" vertical="center" wrapText="1"/>
    </xf>
    <xf numFmtId="0" fontId="21" fillId="0" borderId="0" xfId="20" applyBorder="1" applyAlignment="1" applyProtection="1">
      <alignment horizontal="left" vertical="center" indent="2"/>
    </xf>
    <xf numFmtId="0" fontId="21" fillId="0" borderId="0" xfId="20" applyAlignment="1" applyProtection="1">
      <alignment horizontal="left"/>
    </xf>
    <xf numFmtId="168" fontId="22" fillId="31" borderId="52" xfId="0" applyNumberFormat="1" applyFont="1" applyFill="1" applyBorder="1" applyAlignment="1" applyProtection="1">
      <alignment horizontal="right" vertical="center"/>
    </xf>
    <xf numFmtId="168" fontId="22" fillId="31" borderId="53" xfId="0" applyNumberFormat="1" applyFont="1" applyFill="1" applyBorder="1" applyAlignment="1" applyProtection="1">
      <alignment horizontal="right" vertical="center"/>
    </xf>
    <xf numFmtId="168" fontId="22" fillId="31" borderId="293" xfId="0" applyNumberFormat="1" applyFont="1" applyFill="1" applyBorder="1" applyAlignment="1" applyProtection="1">
      <alignment horizontal="right" vertical="center"/>
    </xf>
    <xf numFmtId="168" fontId="24" fillId="33" borderId="292" xfId="0" applyNumberFormat="1" applyFont="1" applyFill="1" applyBorder="1" applyAlignment="1" applyProtection="1">
      <alignment horizontal="center" vertical="center" wrapText="1"/>
    </xf>
    <xf numFmtId="168" fontId="24" fillId="33" borderId="283" xfId="0" applyNumberFormat="1" applyFont="1" applyFill="1" applyBorder="1" applyAlignment="1" applyProtection="1">
      <alignment horizontal="center" vertical="center" wrapText="1"/>
    </xf>
    <xf numFmtId="168" fontId="24" fillId="33" borderId="267" xfId="0" applyNumberFormat="1" applyFont="1" applyFill="1" applyBorder="1" applyAlignment="1" applyProtection="1">
      <alignment horizontal="center" vertical="center" wrapText="1"/>
    </xf>
    <xf numFmtId="168" fontId="22" fillId="31" borderId="256" xfId="0" applyNumberFormat="1" applyFont="1" applyFill="1" applyBorder="1" applyAlignment="1" applyProtection="1">
      <alignment horizontal="center" vertical="center"/>
    </xf>
    <xf numFmtId="168" fontId="22" fillId="31" borderId="260" xfId="0" applyNumberFormat="1" applyFont="1" applyFill="1" applyBorder="1" applyAlignment="1" applyProtection="1">
      <alignment horizontal="center" vertical="center"/>
    </xf>
    <xf numFmtId="0" fontId="23" fillId="36" borderId="205" xfId="0" applyFont="1" applyFill="1" applyBorder="1" applyAlignment="1" applyProtection="1">
      <alignment horizontal="center" vertical="center" wrapText="1"/>
    </xf>
    <xf numFmtId="0" fontId="23" fillId="36" borderId="258" xfId="0" applyFont="1" applyFill="1" applyBorder="1" applyAlignment="1" applyProtection="1">
      <alignment horizontal="center" vertical="center" wrapText="1"/>
    </xf>
    <xf numFmtId="0" fontId="23" fillId="36" borderId="255" xfId="0" applyFont="1" applyFill="1" applyBorder="1" applyAlignment="1" applyProtection="1">
      <alignment horizontal="center" vertical="center" wrapText="1"/>
    </xf>
    <xf numFmtId="0" fontId="0" fillId="0" borderId="206" xfId="0" applyFont="1" applyFill="1" applyBorder="1" applyAlignment="1" applyProtection="1">
      <alignment horizontal="center" vertical="center" wrapText="1"/>
    </xf>
    <xf numFmtId="0" fontId="0" fillId="0" borderId="271" xfId="0" applyFont="1" applyFill="1" applyBorder="1" applyAlignment="1" applyProtection="1">
      <alignment horizontal="center" vertical="center" wrapText="1"/>
    </xf>
    <xf numFmtId="0" fontId="23" fillId="0" borderId="205" xfId="0" applyFont="1" applyFill="1" applyBorder="1" applyAlignment="1" applyProtection="1">
      <alignment horizontal="center" vertical="center" wrapText="1"/>
    </xf>
    <xf numFmtId="0" fontId="23" fillId="0" borderId="258" xfId="0" applyFont="1" applyFill="1" applyBorder="1" applyAlignment="1" applyProtection="1">
      <alignment horizontal="center" vertical="center" wrapText="1"/>
    </xf>
    <xf numFmtId="0" fontId="23" fillId="0" borderId="255" xfId="0" applyFont="1" applyFill="1" applyBorder="1" applyAlignment="1" applyProtection="1">
      <alignment horizontal="center" vertical="center" wrapText="1"/>
    </xf>
    <xf numFmtId="0" fontId="13" fillId="0" borderId="2" xfId="0" applyFont="1" applyBorder="1" applyAlignment="1" applyProtection="1">
      <alignment horizontal="right" vertical="center"/>
    </xf>
    <xf numFmtId="0" fontId="23" fillId="12" borderId="5" xfId="0" applyFont="1" applyFill="1" applyBorder="1" applyAlignment="1" applyProtection="1">
      <alignment horizontal="center" vertical="center"/>
      <protection locked="0"/>
    </xf>
    <xf numFmtId="0" fontId="23" fillId="12" borderId="47" xfId="0" applyFont="1" applyFill="1" applyBorder="1" applyAlignment="1" applyProtection="1">
      <alignment horizontal="center" vertical="center"/>
      <protection locked="0"/>
    </xf>
    <xf numFmtId="0" fontId="23" fillId="12" borderId="6" xfId="0" applyFont="1" applyFill="1" applyBorder="1" applyAlignment="1" applyProtection="1">
      <alignment horizontal="center" vertical="center"/>
      <protection locked="0"/>
    </xf>
    <xf numFmtId="168" fontId="13" fillId="15" borderId="282" xfId="0" applyNumberFormat="1" applyFont="1" applyFill="1" applyBorder="1" applyAlignment="1" applyProtection="1">
      <alignment horizontal="center" vertical="center"/>
    </xf>
    <xf numFmtId="168" fontId="13" fillId="15" borderId="269" xfId="0" applyNumberFormat="1" applyFont="1" applyFill="1" applyBorder="1" applyAlignment="1" applyProtection="1">
      <alignment horizontal="center" vertical="center"/>
    </xf>
    <xf numFmtId="168" fontId="23" fillId="38" borderId="235" xfId="0" applyNumberFormat="1" applyFont="1" applyFill="1" applyBorder="1" applyAlignment="1" applyProtection="1">
      <alignment horizontal="center" vertical="center" wrapText="1"/>
    </xf>
    <xf numFmtId="168" fontId="23" fillId="38" borderId="236" xfId="0" applyNumberFormat="1" applyFont="1" applyFill="1" applyBorder="1" applyAlignment="1" applyProtection="1">
      <alignment horizontal="center" vertical="center" wrapText="1"/>
    </xf>
    <xf numFmtId="168" fontId="23" fillId="38" borderId="296" xfId="0" applyNumberFormat="1" applyFont="1" applyFill="1" applyBorder="1" applyAlignment="1" applyProtection="1">
      <alignment horizontal="center" vertical="center" wrapText="1"/>
    </xf>
    <xf numFmtId="0" fontId="25" fillId="0" borderId="0" xfId="0" applyFont="1" applyFill="1" applyBorder="1" applyAlignment="1" applyProtection="1">
      <alignment horizontal="left" vertical="center" indent="2"/>
    </xf>
    <xf numFmtId="0" fontId="13" fillId="15" borderId="28" xfId="0" applyFont="1" applyFill="1" applyBorder="1" applyAlignment="1" applyProtection="1">
      <alignment horizontal="center" vertical="center" wrapText="1"/>
    </xf>
    <xf numFmtId="0" fontId="13" fillId="15" borderId="290" xfId="0" applyFont="1" applyFill="1" applyBorder="1" applyAlignment="1" applyProtection="1">
      <alignment horizontal="center" vertical="center" wrapText="1"/>
    </xf>
    <xf numFmtId="0" fontId="13" fillId="15" borderId="29" xfId="0" applyFont="1" applyFill="1" applyBorder="1" applyAlignment="1" applyProtection="1">
      <alignment horizontal="center" vertical="center" wrapText="1"/>
    </xf>
    <xf numFmtId="0" fontId="13" fillId="15" borderId="291" xfId="0" applyFont="1" applyFill="1" applyBorder="1" applyAlignment="1" applyProtection="1">
      <alignment horizontal="center" vertical="center" wrapText="1"/>
    </xf>
    <xf numFmtId="168" fontId="27" fillId="44" borderId="237" xfId="0" applyNumberFormat="1" applyFont="1" applyFill="1" applyBorder="1" applyAlignment="1" applyProtection="1">
      <alignment horizontal="center" vertical="center" wrapText="1"/>
    </xf>
    <xf numFmtId="168" fontId="27" fillId="44" borderId="41" xfId="0" applyNumberFormat="1" applyFont="1" applyFill="1" applyBorder="1" applyAlignment="1" applyProtection="1">
      <alignment horizontal="center" vertical="center" wrapText="1"/>
    </xf>
    <xf numFmtId="168" fontId="0" fillId="9" borderId="132" xfId="13" applyNumberFormat="1" applyFont="1" applyFill="1" applyBorder="1" applyAlignment="1" applyProtection="1">
      <alignment horizontal="right" vertical="center"/>
    </xf>
    <xf numFmtId="168" fontId="0" fillId="9" borderId="278" xfId="13" applyNumberFormat="1" applyFont="1" applyFill="1" applyBorder="1" applyAlignment="1" applyProtection="1">
      <alignment horizontal="right" vertical="center"/>
    </xf>
    <xf numFmtId="168" fontId="18" fillId="33" borderId="294" xfId="0" applyNumberFormat="1" applyFont="1" applyFill="1" applyBorder="1" applyAlignment="1" applyProtection="1">
      <alignment horizontal="center" vertical="center" wrapText="1"/>
    </xf>
    <xf numFmtId="168" fontId="18" fillId="33" borderId="61" xfId="0" applyNumberFormat="1" applyFont="1" applyFill="1" applyBorder="1" applyAlignment="1" applyProtection="1">
      <alignment horizontal="center" vertical="center" wrapText="1"/>
    </xf>
    <xf numFmtId="168" fontId="18" fillId="33" borderId="236" xfId="0" applyNumberFormat="1" applyFont="1" applyFill="1" applyBorder="1" applyAlignment="1" applyProtection="1">
      <alignment horizontal="center" vertical="center" wrapText="1"/>
    </xf>
    <xf numFmtId="168" fontId="18" fillId="33" borderId="56" xfId="0" applyNumberFormat="1" applyFont="1" applyFill="1" applyBorder="1" applyAlignment="1" applyProtection="1">
      <alignment horizontal="center" vertical="center" wrapText="1"/>
    </xf>
    <xf numFmtId="168" fontId="18" fillId="33" borderId="117" xfId="0" applyNumberFormat="1" applyFont="1" applyFill="1" applyBorder="1" applyAlignment="1" applyProtection="1">
      <alignment horizontal="center" vertical="center" wrapText="1"/>
    </xf>
    <xf numFmtId="168" fontId="18" fillId="33" borderId="111" xfId="0" applyNumberFormat="1" applyFont="1" applyFill="1" applyBorder="1" applyAlignment="1" applyProtection="1">
      <alignment horizontal="center" vertical="center" wrapText="1"/>
    </xf>
    <xf numFmtId="0" fontId="22" fillId="0" borderId="108" xfId="0" applyFont="1" applyFill="1" applyBorder="1" applyAlignment="1" applyProtection="1">
      <alignment horizontal="center" vertical="center" wrapText="1"/>
    </xf>
    <xf numFmtId="0" fontId="22" fillId="0" borderId="109" xfId="0" applyFont="1" applyFill="1" applyBorder="1" applyAlignment="1" applyProtection="1">
      <alignment horizontal="center" vertical="center" wrapText="1"/>
    </xf>
    <xf numFmtId="0" fontId="22" fillId="0" borderId="110" xfId="0" applyFont="1" applyFill="1" applyBorder="1" applyAlignment="1" applyProtection="1">
      <alignment horizontal="center" vertical="center" wrapText="1"/>
    </xf>
    <xf numFmtId="0" fontId="13" fillId="0" borderId="0" xfId="0" applyFont="1" applyBorder="1" applyAlignment="1" applyProtection="1">
      <alignment horizontal="right" vertical="center"/>
    </xf>
    <xf numFmtId="168" fontId="24" fillId="33" borderId="59" xfId="0" applyNumberFormat="1" applyFont="1" applyFill="1" applyBorder="1" applyAlignment="1" applyProtection="1">
      <alignment horizontal="center" vertical="center" wrapText="1"/>
    </xf>
    <xf numFmtId="168" fontId="24" fillId="33" borderId="268" xfId="0" applyNumberFormat="1" applyFont="1" applyFill="1" applyBorder="1" applyAlignment="1" applyProtection="1">
      <alignment horizontal="center" vertical="center" wrapText="1"/>
    </xf>
    <xf numFmtId="0" fontId="23" fillId="16" borderId="72" xfId="0" applyFont="1" applyFill="1" applyBorder="1" applyAlignment="1" applyProtection="1">
      <alignment horizontal="center" vertical="center" wrapText="1"/>
    </xf>
    <xf numFmtId="0" fontId="23" fillId="16" borderId="181" xfId="0" applyFont="1" applyFill="1" applyBorder="1" applyAlignment="1" applyProtection="1">
      <alignment horizontal="center" vertical="center" wrapText="1"/>
    </xf>
    <xf numFmtId="168" fontId="24" fillId="33" borderId="199" xfId="0" applyNumberFormat="1" applyFont="1" applyFill="1" applyBorder="1" applyAlignment="1" applyProtection="1">
      <alignment horizontal="center" vertical="center" wrapText="1"/>
    </xf>
    <xf numFmtId="168" fontId="24" fillId="33" borderId="200" xfId="0" applyNumberFormat="1" applyFont="1" applyFill="1" applyBorder="1" applyAlignment="1" applyProtection="1">
      <alignment horizontal="center" vertical="center" wrapText="1"/>
    </xf>
    <xf numFmtId="168" fontId="24" fillId="33" borderId="219" xfId="0" applyNumberFormat="1" applyFont="1" applyFill="1" applyBorder="1" applyAlignment="1" applyProtection="1">
      <alignment horizontal="center" vertical="center" wrapText="1"/>
    </xf>
    <xf numFmtId="0" fontId="25" fillId="11" borderId="0" xfId="0" applyFont="1" applyFill="1" applyBorder="1" applyAlignment="1" applyProtection="1">
      <alignment horizontal="left" vertical="center" indent="2"/>
    </xf>
    <xf numFmtId="0" fontId="23" fillId="15" borderId="83" xfId="0" applyFont="1" applyFill="1" applyBorder="1" applyAlignment="1" applyProtection="1">
      <alignment horizontal="center" vertical="center" wrapText="1"/>
    </xf>
    <xf numFmtId="0" fontId="23" fillId="15" borderId="48" xfId="0" applyFont="1" applyFill="1" applyBorder="1" applyAlignment="1" applyProtection="1">
      <alignment horizontal="center" vertical="center" wrapText="1"/>
    </xf>
    <xf numFmtId="0" fontId="23" fillId="16" borderId="278" xfId="0" applyFont="1" applyFill="1" applyBorder="1" applyAlignment="1" applyProtection="1">
      <alignment horizontal="center" vertical="center" wrapText="1"/>
    </xf>
    <xf numFmtId="0" fontId="23" fillId="16" borderId="79" xfId="0" applyFont="1" applyFill="1" applyBorder="1" applyAlignment="1" applyProtection="1">
      <alignment horizontal="center" vertical="center" wrapText="1"/>
    </xf>
    <xf numFmtId="0" fontId="23" fillId="15" borderId="276" xfId="0" applyFont="1" applyFill="1" applyBorder="1" applyAlignment="1" applyProtection="1">
      <alignment horizontal="center" vertical="center" wrapText="1"/>
    </xf>
    <xf numFmtId="0" fontId="23" fillId="15" borderId="277" xfId="0" applyFont="1" applyFill="1" applyBorder="1" applyAlignment="1" applyProtection="1">
      <alignment horizontal="center" vertical="center" wrapText="1"/>
    </xf>
    <xf numFmtId="0" fontId="22" fillId="0" borderId="276" xfId="0" applyFont="1" applyFill="1" applyBorder="1" applyAlignment="1" applyProtection="1">
      <alignment horizontal="center" vertical="center" wrapText="1"/>
    </xf>
    <xf numFmtId="0" fontId="22" fillId="0" borderId="277" xfId="0" applyFont="1" applyFill="1" applyBorder="1" applyAlignment="1" applyProtection="1">
      <alignment horizontal="center" vertical="center" wrapText="1"/>
    </xf>
    <xf numFmtId="0" fontId="23" fillId="13" borderId="129" xfId="0" applyFont="1" applyFill="1" applyBorder="1" applyAlignment="1" applyProtection="1">
      <alignment horizontal="center" vertical="center"/>
      <protection locked="0"/>
    </xf>
    <xf numFmtId="0" fontId="23" fillId="13" borderId="130" xfId="0" applyFont="1" applyFill="1" applyBorder="1" applyAlignment="1" applyProtection="1">
      <alignment horizontal="center" vertical="center"/>
      <protection locked="0"/>
    </xf>
    <xf numFmtId="0" fontId="22" fillId="46" borderId="205" xfId="0" applyFont="1" applyFill="1" applyBorder="1" applyAlignment="1" applyProtection="1">
      <alignment horizontal="center" vertical="center" wrapText="1"/>
    </xf>
    <xf numFmtId="0" fontId="22" fillId="46" borderId="212" xfId="0" applyFont="1" applyFill="1" applyBorder="1" applyAlignment="1" applyProtection="1">
      <alignment horizontal="center" vertical="center" wrapText="1"/>
    </xf>
    <xf numFmtId="0" fontId="22" fillId="46" borderId="197" xfId="0" applyFont="1" applyFill="1" applyBorder="1" applyAlignment="1" applyProtection="1">
      <alignment horizontal="center" vertical="center" wrapText="1"/>
    </xf>
    <xf numFmtId="168" fontId="24" fillId="33" borderId="218" xfId="0" applyNumberFormat="1" applyFont="1" applyFill="1" applyBorder="1" applyAlignment="1" applyProtection="1">
      <alignment horizontal="center" vertical="center" wrapText="1"/>
    </xf>
    <xf numFmtId="168" fontId="24" fillId="33" borderId="209" xfId="0" applyNumberFormat="1" applyFont="1" applyFill="1" applyBorder="1" applyAlignment="1" applyProtection="1">
      <alignment horizontal="center" vertical="center" wrapText="1"/>
    </xf>
    <xf numFmtId="168" fontId="24" fillId="33" borderId="210" xfId="0" applyNumberFormat="1" applyFont="1" applyFill="1" applyBorder="1" applyAlignment="1" applyProtection="1">
      <alignment horizontal="center" vertical="center" wrapText="1"/>
    </xf>
    <xf numFmtId="168" fontId="13" fillId="15" borderId="204" xfId="0" applyNumberFormat="1" applyFont="1" applyFill="1" applyBorder="1" applyAlignment="1" applyProtection="1">
      <alignment horizontal="center" vertical="center" wrapText="1"/>
    </xf>
    <xf numFmtId="168" fontId="13" fillId="15" borderId="127" xfId="0" applyNumberFormat="1" applyFont="1" applyFill="1" applyBorder="1" applyAlignment="1" applyProtection="1">
      <alignment horizontal="center" vertical="center" wrapText="1"/>
    </xf>
    <xf numFmtId="168" fontId="13" fillId="15" borderId="268" xfId="0" applyNumberFormat="1" applyFont="1" applyFill="1" applyBorder="1" applyAlignment="1" applyProtection="1">
      <alignment horizontal="center" vertical="center" wrapText="1"/>
    </xf>
    <xf numFmtId="0" fontId="23" fillId="16" borderId="164" xfId="0" applyFont="1" applyFill="1" applyBorder="1" applyAlignment="1" applyProtection="1">
      <alignment horizontal="center" vertical="center" wrapText="1"/>
    </xf>
    <xf numFmtId="0" fontId="23" fillId="16" borderId="50" xfId="0" applyFont="1" applyFill="1" applyBorder="1" applyAlignment="1" applyProtection="1">
      <alignment horizontal="center" vertical="center" wrapText="1"/>
    </xf>
    <xf numFmtId="168" fontId="24" fillId="33" borderId="165" xfId="0" applyNumberFormat="1" applyFont="1" applyFill="1" applyBorder="1" applyAlignment="1" applyProtection="1">
      <alignment horizontal="center" vertical="center" wrapText="1"/>
    </xf>
    <xf numFmtId="168" fontId="24" fillId="33" borderId="60" xfId="0" applyNumberFormat="1" applyFont="1" applyFill="1" applyBorder="1" applyAlignment="1" applyProtection="1">
      <alignment horizontal="center" vertical="center" wrapText="1"/>
    </xf>
    <xf numFmtId="0" fontId="23" fillId="15" borderId="31" xfId="0" applyFont="1" applyFill="1" applyBorder="1" applyAlignment="1" applyProtection="1">
      <alignment horizontal="center" vertical="center" wrapText="1"/>
    </xf>
    <xf numFmtId="0" fontId="23" fillId="16" borderId="259" xfId="0" applyFont="1" applyFill="1" applyBorder="1" applyAlignment="1" applyProtection="1">
      <alignment horizontal="center" vertical="center" wrapText="1"/>
    </xf>
    <xf numFmtId="168" fontId="24" fillId="33" borderId="208" xfId="0" applyNumberFormat="1" applyFont="1" applyFill="1" applyBorder="1" applyAlignment="1" applyProtection="1">
      <alignment horizontal="center" vertical="center" wrapText="1"/>
    </xf>
    <xf numFmtId="168" fontId="24" fillId="33" borderId="272" xfId="0" applyNumberFormat="1" applyFont="1" applyFill="1" applyBorder="1" applyAlignment="1" applyProtection="1">
      <alignment horizontal="center" vertical="center" wrapText="1"/>
    </xf>
    <xf numFmtId="168" fontId="24" fillId="33" borderId="174" xfId="0" applyNumberFormat="1" applyFont="1" applyFill="1" applyBorder="1" applyAlignment="1" applyProtection="1">
      <alignment horizontal="center" vertical="center" wrapText="1"/>
    </xf>
    <xf numFmtId="168" fontId="24" fillId="33" borderId="157" xfId="0" applyNumberFormat="1" applyFont="1" applyFill="1" applyBorder="1" applyAlignment="1" applyProtection="1">
      <alignment horizontal="center" vertical="center" wrapText="1"/>
    </xf>
    <xf numFmtId="0" fontId="23" fillId="15" borderId="51" xfId="0" applyFont="1" applyFill="1" applyBorder="1" applyAlignment="1" applyProtection="1">
      <alignment horizontal="center" vertical="center" wrapText="1"/>
    </xf>
    <xf numFmtId="0" fontId="23" fillId="15" borderId="107" xfId="0" applyFont="1" applyFill="1" applyBorder="1" applyAlignment="1" applyProtection="1">
      <alignment horizontal="center" vertical="center" wrapText="1"/>
    </xf>
    <xf numFmtId="168" fontId="11" fillId="23" borderId="191" xfId="13" applyNumberFormat="1" applyFont="1" applyFill="1" applyBorder="1" applyAlignment="1">
      <alignment horizontal="center" vertical="center"/>
    </xf>
    <xf numFmtId="168" fontId="11" fillId="23" borderId="188" xfId="13" applyNumberFormat="1" applyFont="1" applyFill="1" applyBorder="1" applyAlignment="1">
      <alignment horizontal="center" vertical="center"/>
    </xf>
    <xf numFmtId="168" fontId="11" fillId="20" borderId="187" xfId="13" applyNumberFormat="1" applyFont="1" applyFill="1" applyBorder="1" applyAlignment="1">
      <alignment horizontal="center" vertical="center"/>
    </xf>
    <xf numFmtId="168" fontId="11" fillId="20" borderId="191" xfId="13" applyNumberFormat="1" applyFont="1" applyFill="1" applyBorder="1" applyAlignment="1">
      <alignment horizontal="center" vertical="center"/>
    </xf>
    <xf numFmtId="168" fontId="11" fillId="20" borderId="188" xfId="13" applyNumberFormat="1" applyFont="1" applyFill="1" applyBorder="1" applyAlignment="1">
      <alignment horizontal="center" vertical="center"/>
    </xf>
    <xf numFmtId="0" fontId="23" fillId="0" borderId="193" xfId="0" applyFont="1" applyBorder="1" applyAlignment="1">
      <alignment horizontal="center" vertical="top" wrapText="1"/>
    </xf>
    <xf numFmtId="0" fontId="23" fillId="0" borderId="194" xfId="0" applyFont="1" applyBorder="1" applyAlignment="1">
      <alignment horizontal="center" vertical="top" wrapText="1"/>
    </xf>
    <xf numFmtId="0" fontId="23" fillId="0" borderId="248" xfId="0" applyFont="1" applyBorder="1" applyAlignment="1">
      <alignment horizontal="center" vertical="top" wrapText="1"/>
    </xf>
    <xf numFmtId="0" fontId="11" fillId="15" borderId="237" xfId="0" applyFont="1" applyFill="1" applyBorder="1" applyAlignment="1">
      <alignment horizontal="center" vertical="center"/>
    </xf>
    <xf numFmtId="0" fontId="11" fillId="15" borderId="240" xfId="0" applyFont="1" applyFill="1" applyBorder="1" applyAlignment="1">
      <alignment horizontal="center" vertical="center"/>
    </xf>
    <xf numFmtId="0" fontId="11" fillId="16" borderId="206" xfId="0" applyFont="1" applyFill="1" applyBorder="1" applyAlignment="1">
      <alignment horizontal="center" vertical="center" wrapText="1"/>
    </xf>
    <xf numFmtId="0" fontId="11" fillId="16" borderId="195" xfId="0" applyFont="1" applyFill="1" applyBorder="1" applyAlignment="1">
      <alignment horizontal="center" vertical="center" wrapText="1"/>
    </xf>
    <xf numFmtId="0" fontId="11" fillId="17" borderId="206" xfId="0" applyFont="1" applyFill="1" applyBorder="1" applyAlignment="1">
      <alignment horizontal="center" vertical="center"/>
    </xf>
    <xf numFmtId="166" fontId="13" fillId="18" borderId="128" xfId="13" applyFont="1" applyFill="1" applyBorder="1" applyAlignment="1">
      <alignment horizontal="center" vertical="center" wrapText="1"/>
    </xf>
    <xf numFmtId="166" fontId="13" fillId="18" borderId="58" xfId="13" applyFont="1" applyFill="1" applyBorder="1" applyAlignment="1">
      <alignment horizontal="center" vertical="center" wrapText="1"/>
    </xf>
    <xf numFmtId="0" fontId="11" fillId="16" borderId="235" xfId="0" applyFont="1" applyFill="1" applyBorder="1" applyAlignment="1">
      <alignment horizontal="center" vertical="center"/>
    </xf>
    <xf numFmtId="0" fontId="11" fillId="16" borderId="238" xfId="0" applyFont="1" applyFill="1" applyBorder="1" applyAlignment="1">
      <alignment horizontal="center" vertical="center"/>
    </xf>
    <xf numFmtId="0" fontId="13" fillId="17" borderId="236" xfId="0" applyFont="1" applyFill="1" applyBorder="1" applyAlignment="1">
      <alignment horizontal="center" vertical="center"/>
    </xf>
    <xf numFmtId="0" fontId="13" fillId="17" borderId="239" xfId="0" applyFont="1" applyFill="1" applyBorder="1" applyAlignment="1">
      <alignment horizontal="center" vertical="center"/>
    </xf>
    <xf numFmtId="0" fontId="11" fillId="15" borderId="237" xfId="0" applyFont="1" applyFill="1" applyBorder="1" applyAlignment="1" applyProtection="1">
      <alignment horizontal="center" vertical="center"/>
    </xf>
    <xf numFmtId="0" fontId="11" fillId="15" borderId="240" xfId="0" applyFont="1" applyFill="1" applyBorder="1" applyAlignment="1" applyProtection="1">
      <alignment horizontal="center" vertical="center"/>
    </xf>
    <xf numFmtId="0" fontId="11" fillId="0" borderId="0" xfId="0" applyFont="1" applyFill="1" applyBorder="1" applyAlignment="1" applyProtection="1">
      <alignment horizontal="left" vertical="center"/>
    </xf>
    <xf numFmtId="0" fontId="23" fillId="12" borderId="35" xfId="0" applyFont="1" applyFill="1" applyBorder="1" applyAlignment="1" applyProtection="1">
      <alignment horizontal="center" vertical="center"/>
      <protection locked="0"/>
    </xf>
    <xf numFmtId="0" fontId="23" fillId="12" borderId="25" xfId="0" applyFont="1" applyFill="1" applyBorder="1" applyAlignment="1" applyProtection="1">
      <alignment horizontal="center" vertical="center"/>
      <protection locked="0"/>
    </xf>
    <xf numFmtId="0" fontId="34" fillId="36" borderId="189" xfId="0" applyFont="1" applyFill="1" applyBorder="1" applyAlignment="1">
      <alignment horizontal="center" vertical="center"/>
    </xf>
    <xf numFmtId="0" fontId="34" fillId="36" borderId="87" xfId="0" applyFont="1" applyFill="1" applyBorder="1" applyAlignment="1">
      <alignment horizontal="center" vertical="center"/>
    </xf>
    <xf numFmtId="174" fontId="24" fillId="29" borderId="0" xfId="12" applyNumberFormat="1" applyFont="1" applyFill="1" applyBorder="1" applyAlignment="1">
      <alignment horizontal="right" vertical="center" wrapText="1"/>
    </xf>
    <xf numFmtId="174" fontId="24" fillId="29" borderId="44" xfId="12" applyNumberFormat="1" applyFont="1" applyFill="1" applyBorder="1" applyAlignment="1">
      <alignment horizontal="right" vertical="center" wrapText="1"/>
    </xf>
    <xf numFmtId="0" fontId="23" fillId="0" borderId="86" xfId="0" applyFont="1" applyBorder="1" applyAlignment="1">
      <alignment horizontal="center" vertical="top" wrapText="1"/>
    </xf>
    <xf numFmtId="0" fontId="13" fillId="17" borderId="236" xfId="0" applyFont="1" applyFill="1" applyBorder="1" applyAlignment="1" applyProtection="1">
      <alignment horizontal="center" vertical="center"/>
    </xf>
    <xf numFmtId="0" fontId="13" fillId="17" borderId="239" xfId="0" applyFont="1" applyFill="1" applyBorder="1" applyAlignment="1" applyProtection="1">
      <alignment horizontal="center" vertical="center"/>
    </xf>
    <xf numFmtId="0" fontId="11" fillId="16" borderId="235" xfId="0" applyFont="1" applyFill="1" applyBorder="1" applyAlignment="1" applyProtection="1">
      <alignment horizontal="center" vertical="center"/>
    </xf>
    <xf numFmtId="0" fontId="11" fillId="16" borderId="238" xfId="0" applyFont="1" applyFill="1" applyBorder="1" applyAlignment="1" applyProtection="1">
      <alignment horizontal="center" vertical="center"/>
    </xf>
    <xf numFmtId="0" fontId="11" fillId="17" borderId="206" xfId="0" applyFont="1" applyFill="1" applyBorder="1" applyAlignment="1" applyProtection="1">
      <alignment horizontal="center" vertical="center"/>
    </xf>
    <xf numFmtId="0" fontId="11" fillId="16" borderId="206" xfId="0" applyFont="1" applyFill="1" applyBorder="1" applyAlignment="1" applyProtection="1">
      <alignment horizontal="center" vertical="center" wrapText="1"/>
    </xf>
    <xf numFmtId="0" fontId="11" fillId="16" borderId="195" xfId="0" applyFont="1" applyFill="1" applyBorder="1" applyAlignment="1" applyProtection="1">
      <alignment horizontal="center" vertical="center" wrapText="1"/>
    </xf>
    <xf numFmtId="0" fontId="34" fillId="36" borderId="189" xfId="0" applyFont="1" applyFill="1" applyBorder="1" applyAlignment="1">
      <alignment horizontal="center" vertical="center" wrapText="1"/>
    </xf>
    <xf numFmtId="0" fontId="34" fillId="36" borderId="87" xfId="0" applyFont="1" applyFill="1" applyBorder="1" applyAlignment="1">
      <alignment horizontal="center" vertical="center" wrapText="1"/>
    </xf>
    <xf numFmtId="0" fontId="31" fillId="50" borderId="217" xfId="0" applyFont="1" applyFill="1" applyBorder="1" applyAlignment="1">
      <alignment horizontal="center" vertical="center" wrapText="1"/>
    </xf>
    <xf numFmtId="0" fontId="31" fillId="50" borderId="186" xfId="0" applyFont="1" applyFill="1" applyBorder="1" applyAlignment="1">
      <alignment horizontal="center" vertical="center" wrapText="1"/>
    </xf>
    <xf numFmtId="166" fontId="13" fillId="18" borderId="207" xfId="13" applyFont="1" applyFill="1" applyBorder="1" applyAlignment="1" applyProtection="1">
      <alignment horizontal="center" vertical="center" wrapText="1"/>
    </xf>
    <xf numFmtId="166" fontId="13" fillId="18" borderId="183" xfId="13" applyFont="1" applyFill="1" applyBorder="1" applyAlignment="1" applyProtection="1">
      <alignment horizontal="center" vertical="center" wrapText="1"/>
    </xf>
    <xf numFmtId="177" fontId="0" fillId="25" borderId="90" xfId="0" applyNumberFormat="1" applyFont="1" applyFill="1" applyBorder="1" applyAlignment="1" applyProtection="1">
      <alignment horizontal="center" vertical="center"/>
    </xf>
    <xf numFmtId="177" fontId="0" fillId="25" borderId="142" xfId="0" applyNumberFormat="1" applyFont="1" applyFill="1" applyBorder="1" applyAlignment="1" applyProtection="1">
      <alignment horizontal="center" vertical="center"/>
    </xf>
    <xf numFmtId="0" fontId="10" fillId="49" borderId="110" xfId="0" applyFont="1" applyFill="1" applyBorder="1" applyAlignment="1" applyProtection="1">
      <alignment horizontal="center" vertical="center"/>
    </xf>
    <xf numFmtId="0" fontId="10" fillId="49" borderId="121" xfId="0" applyFont="1" applyFill="1" applyBorder="1" applyAlignment="1" applyProtection="1">
      <alignment horizontal="center" vertical="center"/>
    </xf>
    <xf numFmtId="0" fontId="10" fillId="48" borderId="110" xfId="0" applyFont="1" applyFill="1" applyBorder="1" applyAlignment="1" applyProtection="1">
      <alignment horizontal="center" vertical="center"/>
    </xf>
    <xf numFmtId="0" fontId="10" fillId="48" borderId="121" xfId="0" applyFont="1" applyFill="1" applyBorder="1" applyAlignment="1" applyProtection="1">
      <alignment horizontal="center" vertical="center"/>
    </xf>
    <xf numFmtId="0" fontId="13" fillId="16" borderId="117" xfId="0" applyFont="1" applyFill="1" applyBorder="1" applyAlignment="1" applyProtection="1">
      <alignment horizontal="center" vertical="center" wrapText="1"/>
    </xf>
    <xf numFmtId="0" fontId="13" fillId="16" borderId="49" xfId="0" applyFont="1" applyFill="1" applyBorder="1" applyAlignment="1" applyProtection="1">
      <alignment horizontal="center" vertical="center" wrapText="1"/>
    </xf>
    <xf numFmtId="0" fontId="25" fillId="0" borderId="0" xfId="0" applyFont="1" applyBorder="1" applyAlignment="1" applyProtection="1">
      <alignment horizontal="center" vertical="center" wrapText="1"/>
    </xf>
    <xf numFmtId="0" fontId="11" fillId="16" borderId="68" xfId="0" applyFont="1" applyFill="1" applyBorder="1" applyAlignment="1" applyProtection="1">
      <alignment horizontal="center" vertical="center" wrapText="1"/>
    </xf>
    <xf numFmtId="0" fontId="18" fillId="49" borderId="108" xfId="0" applyFont="1" applyFill="1" applyBorder="1" applyAlignment="1" applyProtection="1">
      <alignment horizontal="center" vertical="center"/>
    </xf>
    <xf numFmtId="0" fontId="18" fillId="49" borderId="84" xfId="0" applyFont="1" applyFill="1" applyBorder="1" applyAlignment="1" applyProtection="1">
      <alignment horizontal="center" vertical="center"/>
    </xf>
    <xf numFmtId="0" fontId="18" fillId="48" borderId="108" xfId="0" applyFont="1" applyFill="1" applyBorder="1" applyAlignment="1" applyProtection="1">
      <alignment horizontal="center" vertical="center"/>
    </xf>
    <xf numFmtId="0" fontId="18" fillId="48" borderId="84" xfId="0" applyFont="1" applyFill="1" applyBorder="1" applyAlignment="1" applyProtection="1">
      <alignment horizontal="center" vertical="center"/>
    </xf>
    <xf numFmtId="0" fontId="10" fillId="14" borderId="110" xfId="0" applyFont="1" applyFill="1" applyBorder="1" applyAlignment="1" applyProtection="1">
      <alignment horizontal="center" vertical="center"/>
    </xf>
    <xf numFmtId="0" fontId="10" fillId="14" borderId="121" xfId="0" applyFont="1" applyFill="1" applyBorder="1" applyAlignment="1" applyProtection="1">
      <alignment horizontal="center" vertical="center"/>
    </xf>
    <xf numFmtId="0" fontId="18" fillId="14" borderId="83" xfId="0" applyFont="1" applyFill="1" applyBorder="1" applyAlignment="1" applyProtection="1">
      <alignment horizontal="center" vertical="center"/>
    </xf>
    <xf numFmtId="0" fontId="18" fillId="14" borderId="72" xfId="0" applyFont="1" applyFill="1" applyBorder="1" applyAlignment="1" applyProtection="1">
      <alignment horizontal="center" vertical="center"/>
    </xf>
    <xf numFmtId="0" fontId="18" fillId="49" borderId="83" xfId="0" applyFont="1" applyFill="1" applyBorder="1" applyAlignment="1" applyProtection="1">
      <alignment horizontal="center" vertical="center"/>
    </xf>
    <xf numFmtId="0" fontId="18" fillId="49" borderId="99" xfId="0" applyFont="1" applyFill="1" applyBorder="1" applyAlignment="1" applyProtection="1">
      <alignment horizontal="center" vertical="center"/>
    </xf>
    <xf numFmtId="0" fontId="18" fillId="48" borderId="85" xfId="0" applyFont="1" applyFill="1" applyBorder="1" applyAlignment="1" applyProtection="1">
      <alignment horizontal="center" vertical="center"/>
    </xf>
    <xf numFmtId="0" fontId="18" fillId="48" borderId="99" xfId="0" applyFont="1" applyFill="1" applyBorder="1" applyAlignment="1" applyProtection="1">
      <alignment horizontal="center" vertical="center"/>
    </xf>
    <xf numFmtId="0" fontId="18" fillId="14" borderId="108" xfId="0" applyFont="1" applyFill="1" applyBorder="1" applyAlignment="1" applyProtection="1">
      <alignment horizontal="center" vertical="center"/>
    </xf>
    <xf numFmtId="0" fontId="18" fillId="14" borderId="84" xfId="0" applyFont="1" applyFill="1" applyBorder="1" applyAlignment="1" applyProtection="1">
      <alignment horizontal="center" vertical="center"/>
    </xf>
    <xf numFmtId="0" fontId="22" fillId="16" borderId="108" xfId="0" applyFont="1" applyFill="1" applyBorder="1" applyAlignment="1">
      <alignment horizontal="center" vertical="center"/>
    </xf>
    <xf numFmtId="0" fontId="22" fillId="16" borderId="180" xfId="0" applyFont="1" applyFill="1" applyBorder="1" applyAlignment="1">
      <alignment horizontal="center" vertical="center"/>
    </xf>
    <xf numFmtId="0" fontId="26" fillId="48" borderId="76" xfId="0" applyFont="1" applyFill="1" applyBorder="1" applyAlignment="1" applyProtection="1">
      <alignment horizontal="center" vertical="center" textRotation="90" wrapText="1"/>
    </xf>
    <xf numFmtId="0" fontId="26" fillId="48" borderId="63" xfId="0" applyFont="1" applyFill="1" applyBorder="1" applyAlignment="1" applyProtection="1">
      <alignment horizontal="center" vertical="center" textRotation="90" wrapText="1"/>
    </xf>
    <xf numFmtId="0" fontId="26" fillId="48" borderId="58" xfId="0" applyFont="1" applyFill="1" applyBorder="1" applyAlignment="1" applyProtection="1">
      <alignment horizontal="center" vertical="center" textRotation="90" wrapText="1"/>
    </xf>
    <xf numFmtId="0" fontId="23" fillId="12" borderId="77" xfId="0" applyFont="1" applyFill="1" applyBorder="1" applyAlignment="1" applyProtection="1">
      <alignment horizontal="left" vertical="center" wrapText="1"/>
      <protection locked="0"/>
    </xf>
    <xf numFmtId="0" fontId="23" fillId="12" borderId="78" xfId="0" applyFont="1" applyFill="1" applyBorder="1" applyAlignment="1" applyProtection="1">
      <alignment horizontal="left" vertical="center" wrapText="1"/>
      <protection locked="0"/>
    </xf>
    <xf numFmtId="0" fontId="23" fillId="12" borderId="75" xfId="0" applyFont="1" applyFill="1" applyBorder="1" applyAlignment="1" applyProtection="1">
      <alignment horizontal="left" vertical="center" wrapText="1"/>
      <protection locked="0"/>
    </xf>
    <xf numFmtId="0" fontId="23" fillId="12" borderId="71" xfId="0" applyFont="1" applyFill="1" applyBorder="1" applyAlignment="1" applyProtection="1">
      <alignment horizontal="left" vertical="center" wrapText="1"/>
      <protection locked="0"/>
    </xf>
    <xf numFmtId="0" fontId="23" fillId="12" borderId="111" xfId="0" applyFont="1" applyFill="1" applyBorder="1" applyAlignment="1" applyProtection="1">
      <alignment horizontal="left" vertical="center" wrapText="1"/>
      <protection locked="0"/>
    </xf>
    <xf numFmtId="0" fontId="23" fillId="12" borderId="73" xfId="0" applyFont="1" applyFill="1" applyBorder="1" applyAlignment="1" applyProtection="1">
      <alignment horizontal="left" vertical="center" wrapText="1"/>
      <protection locked="0"/>
    </xf>
    <xf numFmtId="0" fontId="23" fillId="12" borderId="49" xfId="0" applyFont="1" applyFill="1" applyBorder="1" applyAlignment="1" applyProtection="1">
      <alignment horizontal="left" vertical="center" wrapText="1"/>
      <protection locked="0"/>
    </xf>
    <xf numFmtId="0" fontId="13" fillId="0" borderId="0" xfId="0" applyFont="1" applyFill="1" applyBorder="1" applyAlignment="1" applyProtection="1">
      <alignment horizontal="center" vertical="center"/>
    </xf>
    <xf numFmtId="0" fontId="23" fillId="48" borderId="117" xfId="0" applyFont="1" applyFill="1" applyBorder="1" applyAlignment="1" applyProtection="1">
      <alignment horizontal="center" vertical="center" textRotation="90" wrapText="1"/>
    </xf>
    <xf numFmtId="0" fontId="23" fillId="48" borderId="111" xfId="0" applyFont="1" applyFill="1" applyBorder="1" applyAlignment="1" applyProtection="1">
      <alignment horizontal="center" vertical="center" textRotation="90" wrapText="1"/>
    </xf>
    <xf numFmtId="0" fontId="23" fillId="48" borderId="49" xfId="0" applyFont="1" applyFill="1" applyBorder="1" applyAlignment="1" applyProtection="1">
      <alignment horizontal="center" vertical="center" textRotation="90" wrapText="1"/>
    </xf>
    <xf numFmtId="0" fontId="23" fillId="48" borderId="117" xfId="0" applyFont="1" applyFill="1" applyBorder="1" applyAlignment="1" applyProtection="1">
      <alignment horizontal="left" vertical="center" wrapText="1"/>
    </xf>
    <xf numFmtId="0" fontId="23" fillId="48" borderId="111" xfId="0" applyFont="1" applyFill="1" applyBorder="1" applyAlignment="1" applyProtection="1">
      <alignment horizontal="left" vertical="center" wrapText="1"/>
    </xf>
    <xf numFmtId="0" fontId="23" fillId="48" borderId="49" xfId="0" applyFont="1" applyFill="1" applyBorder="1" applyAlignment="1" applyProtection="1">
      <alignment horizontal="left" vertical="center" wrapText="1"/>
    </xf>
    <xf numFmtId="0" fontId="25" fillId="0" borderId="0" xfId="0" applyFont="1" applyBorder="1" applyAlignment="1" applyProtection="1">
      <alignment horizontal="center" vertical="center"/>
    </xf>
    <xf numFmtId="0" fontId="13" fillId="17" borderId="27" xfId="0" applyFont="1" applyFill="1" applyBorder="1" applyAlignment="1" applyProtection="1">
      <alignment horizontal="center" vertical="center" wrapText="1"/>
    </xf>
    <xf numFmtId="0" fontId="13" fillId="17" borderId="87" xfId="0" applyFont="1" applyFill="1" applyBorder="1" applyAlignment="1" applyProtection="1">
      <alignment horizontal="center" vertical="center" wrapText="1"/>
    </xf>
    <xf numFmtId="0" fontId="11" fillId="15" borderId="27" xfId="0" applyFont="1" applyFill="1" applyBorder="1" applyAlignment="1" applyProtection="1">
      <alignment horizontal="center" vertical="center" wrapText="1"/>
    </xf>
    <xf numFmtId="0" fontId="11" fillId="15" borderId="87" xfId="0" applyFont="1" applyFill="1" applyBorder="1" applyAlignment="1" applyProtection="1">
      <alignment horizontal="center" vertical="center" wrapText="1"/>
    </xf>
    <xf numFmtId="0" fontId="13" fillId="26" borderId="182" xfId="0" applyFont="1" applyFill="1" applyBorder="1" applyAlignment="1">
      <alignment horizontal="center" vertical="center" wrapText="1"/>
    </xf>
    <xf numFmtId="0" fontId="13" fillId="26" borderId="49" xfId="0" applyFont="1" applyFill="1" applyBorder="1" applyAlignment="1">
      <alignment horizontal="center" vertical="center" wrapText="1"/>
    </xf>
    <xf numFmtId="0" fontId="18" fillId="14" borderId="118" xfId="0" applyFont="1" applyFill="1" applyBorder="1" applyAlignment="1" applyProtection="1">
      <alignment horizontal="center" vertical="center"/>
    </xf>
    <xf numFmtId="0" fontId="18" fillId="48" borderId="118" xfId="0" applyFont="1" applyFill="1" applyBorder="1" applyAlignment="1" applyProtection="1">
      <alignment horizontal="center" vertical="center"/>
    </xf>
    <xf numFmtId="0" fontId="13" fillId="16" borderId="39" xfId="0" applyFont="1" applyFill="1" applyBorder="1" applyAlignment="1" applyProtection="1">
      <alignment horizontal="center" vertical="center" wrapText="1"/>
    </xf>
    <xf numFmtId="0" fontId="13" fillId="16" borderId="42" xfId="0" applyFont="1" applyFill="1" applyBorder="1" applyAlignment="1" applyProtection="1">
      <alignment horizontal="center" vertical="center" wrapText="1"/>
    </xf>
    <xf numFmtId="0" fontId="13" fillId="16" borderId="43" xfId="0" applyFont="1" applyFill="1" applyBorder="1" applyAlignment="1" applyProtection="1">
      <alignment horizontal="center" vertical="center" wrapText="1"/>
    </xf>
    <xf numFmtId="0" fontId="13" fillId="16" borderId="44" xfId="0" applyFont="1" applyFill="1" applyBorder="1" applyAlignment="1" applyProtection="1">
      <alignment horizontal="center" vertical="center" wrapText="1"/>
    </xf>
    <xf numFmtId="0" fontId="13" fillId="16" borderId="38" xfId="0" applyFont="1" applyFill="1" applyBorder="1" applyAlignment="1" applyProtection="1">
      <alignment horizontal="center" vertical="center"/>
    </xf>
    <xf numFmtId="0" fontId="13" fillId="16" borderId="12" xfId="0" applyFont="1" applyFill="1" applyBorder="1" applyAlignment="1" applyProtection="1">
      <alignment horizontal="center" vertical="center"/>
    </xf>
    <xf numFmtId="0" fontId="13" fillId="16" borderId="38" xfId="0" applyFont="1" applyFill="1" applyBorder="1" applyAlignment="1" applyProtection="1">
      <alignment horizontal="center" vertical="center" wrapText="1"/>
    </xf>
    <xf numFmtId="0" fontId="13" fillId="16" borderId="12" xfId="0" applyFont="1" applyFill="1" applyBorder="1" applyAlignment="1" applyProtection="1">
      <alignment horizontal="center" vertical="center" wrapText="1"/>
    </xf>
    <xf numFmtId="0" fontId="23" fillId="0" borderId="83" xfId="0" applyFont="1" applyFill="1" applyBorder="1" applyAlignment="1" applyProtection="1">
      <alignment horizontal="left" vertical="center" wrapText="1"/>
    </xf>
    <xf numFmtId="0" fontId="23" fillId="0" borderId="197" xfId="0" applyFont="1" applyFill="1" applyBorder="1" applyAlignment="1" applyProtection="1">
      <alignment horizontal="left" vertical="center" wrapText="1"/>
    </xf>
    <xf numFmtId="0" fontId="23" fillId="16" borderId="83" xfId="0" applyFont="1" applyFill="1" applyBorder="1" applyAlignment="1" applyProtection="1">
      <alignment horizontal="center" vertical="center"/>
    </xf>
    <xf numFmtId="0" fontId="23" fillId="16" borderId="206" xfId="0" applyFont="1" applyFill="1" applyBorder="1" applyAlignment="1" applyProtection="1">
      <alignment horizontal="center" vertical="center"/>
    </xf>
    <xf numFmtId="0" fontId="23" fillId="16" borderId="207" xfId="0" applyFont="1" applyFill="1" applyBorder="1" applyAlignment="1" applyProtection="1">
      <alignment horizontal="center" vertical="center"/>
    </xf>
    <xf numFmtId="0" fontId="23" fillId="0" borderId="258" xfId="0" applyFont="1" applyFill="1" applyBorder="1" applyAlignment="1" applyProtection="1">
      <alignment horizontal="left" vertical="center" wrapText="1"/>
    </xf>
    <xf numFmtId="0" fontId="23" fillId="12" borderId="17" xfId="0" applyFont="1" applyFill="1" applyBorder="1" applyAlignment="1" applyProtection="1">
      <alignment horizontal="center" vertical="center"/>
      <protection locked="0"/>
    </xf>
    <xf numFmtId="0" fontId="23" fillId="12" borderId="18" xfId="0" applyFont="1" applyFill="1" applyBorder="1" applyAlignment="1" applyProtection="1">
      <alignment horizontal="center" vertical="center"/>
      <protection locked="0"/>
    </xf>
    <xf numFmtId="168" fontId="23" fillId="17" borderId="83" xfId="0" applyNumberFormat="1" applyFont="1" applyFill="1" applyBorder="1" applyAlignment="1" applyProtection="1">
      <alignment horizontal="center" vertical="center" wrapText="1"/>
    </xf>
    <xf numFmtId="168" fontId="23" fillId="17" borderId="206" xfId="0" applyNumberFormat="1" applyFont="1" applyFill="1" applyBorder="1" applyAlignment="1" applyProtection="1">
      <alignment horizontal="center" vertical="center" wrapText="1"/>
    </xf>
    <xf numFmtId="168" fontId="23" fillId="17" borderId="207" xfId="0" applyNumberFormat="1" applyFont="1" applyFill="1" applyBorder="1" applyAlignment="1" applyProtection="1">
      <alignment horizontal="center" vertical="center" wrapText="1"/>
    </xf>
    <xf numFmtId="168" fontId="24" fillId="33" borderId="83" xfId="0" applyNumberFormat="1" applyFont="1" applyFill="1" applyBorder="1" applyAlignment="1" applyProtection="1">
      <alignment horizontal="center" vertical="center" wrapText="1"/>
    </xf>
    <xf numFmtId="168" fontId="24" fillId="33" borderId="206" xfId="0" applyNumberFormat="1" applyFont="1" applyFill="1" applyBorder="1" applyAlignment="1" applyProtection="1">
      <alignment horizontal="center" vertical="center" wrapText="1"/>
    </xf>
    <xf numFmtId="168" fontId="24" fillId="33" borderId="207" xfId="0" applyNumberFormat="1" applyFont="1" applyFill="1" applyBorder="1" applyAlignment="1" applyProtection="1">
      <alignment horizontal="center" vertical="center" wrapText="1"/>
    </xf>
    <xf numFmtId="0" fontId="25" fillId="0" borderId="0" xfId="0" applyFont="1" applyBorder="1" applyAlignment="1" applyProtection="1">
      <alignment horizontal="left" vertical="center" indent="2"/>
    </xf>
    <xf numFmtId="0" fontId="13" fillId="15" borderId="83" xfId="0" applyFont="1" applyFill="1" applyBorder="1" applyAlignment="1" applyProtection="1">
      <alignment horizontal="center" vertical="center" wrapText="1"/>
    </xf>
    <xf numFmtId="0" fontId="13" fillId="15" borderId="255" xfId="0" applyFont="1" applyFill="1" applyBorder="1" applyAlignment="1" applyProtection="1">
      <alignment horizontal="center" vertical="center" wrapText="1"/>
    </xf>
    <xf numFmtId="0" fontId="13" fillId="15" borderId="259" xfId="0" applyFont="1" applyFill="1" applyBorder="1" applyAlignment="1" applyProtection="1">
      <alignment horizontal="center" vertical="center" wrapText="1"/>
    </xf>
    <xf numFmtId="0" fontId="13" fillId="15" borderId="260" xfId="0" applyFont="1" applyFill="1" applyBorder="1" applyAlignment="1" applyProtection="1">
      <alignment horizontal="center" vertical="center" wrapText="1"/>
    </xf>
    <xf numFmtId="0" fontId="23" fillId="11" borderId="117" xfId="0" applyFont="1" applyFill="1" applyBorder="1" applyAlignment="1" applyProtection="1">
      <alignment horizontal="center" vertical="center" wrapText="1"/>
    </xf>
    <xf numFmtId="0" fontId="23" fillId="11" borderId="111" xfId="0" applyFont="1" applyFill="1" applyBorder="1" applyAlignment="1" applyProtection="1">
      <alignment horizontal="center" vertical="center" wrapText="1"/>
    </xf>
    <xf numFmtId="0" fontId="23" fillId="11" borderId="49" xfId="0" applyFont="1" applyFill="1" applyBorder="1" applyAlignment="1" applyProtection="1">
      <alignment horizontal="center" vertical="center" wrapText="1"/>
    </xf>
    <xf numFmtId="177" fontId="23" fillId="28" borderId="111" xfId="0" applyNumberFormat="1" applyFont="1" applyFill="1" applyBorder="1" applyAlignment="1" applyProtection="1">
      <alignment horizontal="right" vertical="center"/>
    </xf>
    <xf numFmtId="177" fontId="23" fillId="28" borderId="49" xfId="0" applyNumberFormat="1" applyFont="1" applyFill="1" applyBorder="1" applyAlignment="1" applyProtection="1">
      <alignment horizontal="right" vertical="center"/>
    </xf>
    <xf numFmtId="0" fontId="13" fillId="26" borderId="117" xfId="0" applyFont="1" applyFill="1" applyBorder="1" applyAlignment="1" applyProtection="1">
      <alignment horizontal="center" vertical="center" wrapText="1"/>
    </xf>
    <xf numFmtId="0" fontId="13" fillId="26" borderId="73" xfId="0" applyFont="1" applyFill="1" applyBorder="1" applyAlignment="1" applyProtection="1">
      <alignment horizontal="center" vertical="center" wrapText="1"/>
    </xf>
    <xf numFmtId="0" fontId="13" fillId="16" borderId="111" xfId="0" applyFont="1" applyFill="1" applyBorder="1" applyAlignment="1" applyProtection="1">
      <alignment horizontal="center" vertical="center" wrapText="1"/>
    </xf>
    <xf numFmtId="0" fontId="13" fillId="16" borderId="266" xfId="0" applyFont="1" applyFill="1" applyBorder="1" applyAlignment="1" applyProtection="1">
      <alignment horizontal="center" vertical="center"/>
    </xf>
    <xf numFmtId="0" fontId="13" fillId="16" borderId="36" xfId="0" applyFont="1" applyFill="1" applyBorder="1" applyAlignment="1" applyProtection="1">
      <alignment horizontal="center" vertical="center"/>
    </xf>
    <xf numFmtId="0" fontId="13" fillId="16" borderId="87" xfId="0" applyFont="1" applyFill="1" applyBorder="1" applyAlignment="1" applyProtection="1">
      <alignment horizontal="center" vertical="center"/>
    </xf>
    <xf numFmtId="0" fontId="13" fillId="16" borderId="134" xfId="0" applyFont="1" applyFill="1" applyBorder="1" applyAlignment="1" applyProtection="1">
      <alignment horizontal="center" vertical="center"/>
    </xf>
    <xf numFmtId="0" fontId="13" fillId="16" borderId="87" xfId="0" applyFont="1" applyFill="1" applyBorder="1" applyAlignment="1" applyProtection="1">
      <alignment horizontal="center" vertical="center" wrapText="1"/>
    </xf>
    <xf numFmtId="0" fontId="13" fillId="16" borderId="134" xfId="0" applyFont="1" applyFill="1" applyBorder="1" applyAlignment="1" applyProtection="1">
      <alignment horizontal="center" vertical="center" wrapText="1"/>
    </xf>
    <xf numFmtId="0" fontId="13" fillId="16" borderId="114" xfId="0" applyFont="1" applyFill="1" applyBorder="1" applyAlignment="1" applyProtection="1">
      <alignment horizontal="center" vertical="center" wrapText="1"/>
    </xf>
    <xf numFmtId="0" fontId="13" fillId="16" borderId="125" xfId="0" applyFont="1" applyFill="1" applyBorder="1" applyAlignment="1" applyProtection="1">
      <alignment horizontal="center" vertical="center" wrapText="1"/>
    </xf>
    <xf numFmtId="0" fontId="13" fillId="26" borderId="268" xfId="0" applyFont="1" applyFill="1" applyBorder="1" applyAlignment="1">
      <alignment horizontal="center" vertical="center" wrapText="1"/>
    </xf>
    <xf numFmtId="0" fontId="13" fillId="26" borderId="58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 applyProtection="1">
      <alignment horizontal="center" vertical="center"/>
    </xf>
    <xf numFmtId="177" fontId="23" fillId="28" borderId="117" xfId="0" applyNumberFormat="1" applyFont="1" applyFill="1" applyBorder="1" applyAlignment="1" applyProtection="1">
      <alignment horizontal="right" vertical="center"/>
    </xf>
    <xf numFmtId="0" fontId="13" fillId="16" borderId="135" xfId="0" applyFont="1" applyFill="1" applyBorder="1" applyAlignment="1" applyProtection="1">
      <alignment horizontal="center" vertical="center" wrapText="1"/>
    </xf>
    <xf numFmtId="0" fontId="13" fillId="16" borderId="33" xfId="0" applyFont="1" applyFill="1" applyBorder="1" applyAlignment="1" applyProtection="1">
      <alignment horizontal="center" vertical="center" wrapText="1"/>
    </xf>
    <xf numFmtId="0" fontId="13" fillId="16" borderId="276" xfId="0" applyFont="1" applyFill="1" applyBorder="1" applyAlignment="1">
      <alignment horizontal="center" vertical="center" wrapText="1"/>
    </xf>
    <xf numFmtId="0" fontId="13" fillId="16" borderId="110" xfId="0" applyFont="1" applyFill="1" applyBorder="1" applyAlignment="1">
      <alignment horizontal="center" vertical="center" wrapText="1"/>
    </xf>
    <xf numFmtId="0" fontId="13" fillId="26" borderId="278" xfId="0" applyFont="1" applyFill="1" applyBorder="1" applyAlignment="1">
      <alignment horizontal="center" vertical="center" wrapText="1"/>
    </xf>
    <xf numFmtId="0" fontId="13" fillId="26" borderId="133" xfId="0" applyFont="1" applyFill="1" applyBorder="1" applyAlignment="1">
      <alignment horizontal="center" vertical="center" wrapText="1"/>
    </xf>
    <xf numFmtId="0" fontId="13" fillId="16" borderId="272" xfId="0" applyFont="1" applyFill="1" applyBorder="1" applyAlignment="1">
      <alignment horizontal="center" vertical="center" wrapText="1"/>
    </xf>
    <xf numFmtId="0" fontId="13" fillId="16" borderId="119" xfId="0" applyFont="1" applyFill="1" applyBorder="1" applyAlignment="1">
      <alignment horizontal="center" vertical="center" wrapText="1"/>
    </xf>
    <xf numFmtId="0" fontId="13" fillId="16" borderId="206" xfId="0" applyFont="1" applyFill="1" applyBorder="1" applyAlignment="1">
      <alignment horizontal="center" vertical="center" wrapText="1"/>
    </xf>
    <xf numFmtId="0" fontId="13" fillId="16" borderId="195" xfId="0" applyFont="1" applyFill="1" applyBorder="1" applyAlignment="1">
      <alignment horizontal="center" vertical="center" wrapText="1"/>
    </xf>
    <xf numFmtId="0" fontId="13" fillId="16" borderId="82" xfId="0" applyFont="1" applyFill="1" applyBorder="1" applyAlignment="1" applyProtection="1">
      <alignment horizontal="center" vertical="center"/>
    </xf>
    <xf numFmtId="0" fontId="13" fillId="16" borderId="285" xfId="0" applyFont="1" applyFill="1" applyBorder="1" applyAlignment="1" applyProtection="1">
      <alignment horizontal="center" vertical="center"/>
    </xf>
    <xf numFmtId="177" fontId="23" fillId="28" borderId="73" xfId="0" applyNumberFormat="1" applyFont="1" applyFill="1" applyBorder="1" applyAlignment="1" applyProtection="1">
      <alignment horizontal="right" vertical="center"/>
    </xf>
    <xf numFmtId="0" fontId="13" fillId="16" borderId="176" xfId="0" applyFont="1" applyFill="1" applyBorder="1" applyAlignment="1" applyProtection="1">
      <alignment horizontal="center" vertical="center" wrapText="1"/>
    </xf>
    <xf numFmtId="0" fontId="13" fillId="16" borderId="63" xfId="0" applyFont="1" applyFill="1" applyBorder="1" applyAlignment="1" applyProtection="1">
      <alignment horizontal="center" vertical="center" wrapText="1"/>
    </xf>
    <xf numFmtId="0" fontId="23" fillId="15" borderId="168" xfId="0" applyFont="1" applyFill="1" applyBorder="1" applyAlignment="1" applyProtection="1">
      <alignment horizontal="center" vertical="center" wrapText="1"/>
    </xf>
    <xf numFmtId="0" fontId="23" fillId="15" borderId="91" xfId="0" applyFont="1" applyFill="1" applyBorder="1" applyAlignment="1" applyProtection="1">
      <alignment horizontal="center" vertical="center" wrapText="1"/>
    </xf>
    <xf numFmtId="168" fontId="24" fillId="33" borderId="150" xfId="0" applyNumberFormat="1" applyFont="1" applyFill="1" applyBorder="1" applyAlignment="1" applyProtection="1">
      <alignment horizontal="center" vertical="center" wrapText="1"/>
    </xf>
    <xf numFmtId="168" fontId="24" fillId="33" borderId="148" xfId="0" applyNumberFormat="1" applyFont="1" applyFill="1" applyBorder="1" applyAlignment="1" applyProtection="1">
      <alignment horizontal="center" vertical="center" wrapText="1"/>
    </xf>
    <xf numFmtId="168" fontId="24" fillId="33" borderId="151" xfId="0" applyNumberFormat="1" applyFont="1" applyFill="1" applyBorder="1" applyAlignment="1" applyProtection="1">
      <alignment horizontal="center" vertical="center" wrapText="1"/>
    </xf>
    <xf numFmtId="0" fontId="13" fillId="16" borderId="173" xfId="0" applyFont="1" applyFill="1" applyBorder="1" applyAlignment="1" applyProtection="1">
      <alignment horizontal="center" vertical="center" wrapText="1"/>
    </xf>
    <xf numFmtId="0" fontId="13" fillId="16" borderId="92" xfId="0" applyFont="1" applyFill="1" applyBorder="1" applyAlignment="1" applyProtection="1">
      <alignment horizontal="center" vertical="center" wrapText="1"/>
    </xf>
    <xf numFmtId="0" fontId="23" fillId="12" borderId="14" xfId="0" applyFont="1" applyFill="1" applyBorder="1" applyAlignment="1" applyProtection="1">
      <alignment horizontal="center" vertical="center"/>
      <protection locked="0"/>
    </xf>
    <xf numFmtId="0" fontId="23" fillId="12" borderId="15" xfId="0" applyFont="1" applyFill="1" applyBorder="1" applyAlignment="1" applyProtection="1">
      <alignment horizontal="center" vertical="center"/>
      <protection locked="0"/>
    </xf>
    <xf numFmtId="0" fontId="13" fillId="16" borderId="171" xfId="0" applyFont="1" applyFill="1" applyBorder="1" applyAlignment="1" applyProtection="1">
      <alignment horizontal="center" vertical="center"/>
    </xf>
    <xf numFmtId="0" fontId="13" fillId="16" borderId="172" xfId="0" applyFont="1" applyFill="1" applyBorder="1" applyAlignment="1" applyProtection="1">
      <alignment horizontal="center" vertical="center"/>
    </xf>
    <xf numFmtId="0" fontId="0" fillId="37" borderId="32" xfId="0" applyFont="1" applyFill="1" applyBorder="1" applyAlignment="1" applyProtection="1">
      <alignment horizontal="left" vertical="center" wrapText="1"/>
    </xf>
    <xf numFmtId="0" fontId="0" fillId="37" borderId="21" xfId="0" applyFont="1" applyFill="1" applyBorder="1" applyAlignment="1" applyProtection="1">
      <alignment horizontal="left" vertical="center" wrapText="1"/>
    </xf>
    <xf numFmtId="0" fontId="0" fillId="37" borderId="36" xfId="0" applyFont="1" applyFill="1" applyBorder="1" applyAlignment="1" applyProtection="1">
      <alignment horizontal="left" vertical="center" wrapText="1"/>
    </xf>
    <xf numFmtId="0" fontId="0" fillId="37" borderId="33" xfId="0" applyFont="1" applyFill="1" applyBorder="1" applyAlignment="1" applyProtection="1">
      <alignment horizontal="left" vertical="center" wrapText="1"/>
    </xf>
    <xf numFmtId="0" fontId="0" fillId="37" borderId="0" xfId="0" applyFont="1" applyFill="1" applyBorder="1" applyAlignment="1" applyProtection="1">
      <alignment horizontal="left" vertical="center" wrapText="1"/>
    </xf>
    <xf numFmtId="0" fontId="0" fillId="37" borderId="37" xfId="0" applyFont="1" applyFill="1" applyBorder="1" applyAlignment="1" applyProtection="1">
      <alignment horizontal="left" vertical="center" wrapText="1"/>
    </xf>
    <xf numFmtId="0" fontId="0" fillId="37" borderId="22" xfId="0" applyFont="1" applyFill="1" applyBorder="1" applyAlignment="1" applyProtection="1">
      <alignment horizontal="left" vertical="center" wrapText="1"/>
    </xf>
    <xf numFmtId="0" fontId="0" fillId="37" borderId="19" xfId="0" applyFont="1" applyFill="1" applyBorder="1" applyAlignment="1" applyProtection="1">
      <alignment horizontal="left" vertical="center" wrapText="1"/>
    </xf>
    <xf numFmtId="0" fontId="0" fillId="37" borderId="20" xfId="0" applyFont="1" applyFill="1" applyBorder="1" applyAlignment="1" applyProtection="1">
      <alignment horizontal="left" vertical="center" wrapText="1"/>
    </xf>
    <xf numFmtId="168" fontId="13" fillId="17" borderId="147" xfId="0" applyNumberFormat="1" applyFont="1" applyFill="1" applyBorder="1" applyAlignment="1" applyProtection="1">
      <alignment horizontal="center" vertical="center" wrapText="1"/>
    </xf>
    <xf numFmtId="168" fontId="13" fillId="17" borderId="148" xfId="0" applyNumberFormat="1" applyFont="1" applyFill="1" applyBorder="1" applyAlignment="1" applyProtection="1">
      <alignment horizontal="center" vertical="center" wrapText="1"/>
    </xf>
    <xf numFmtId="168" fontId="13" fillId="17" borderId="149" xfId="0" applyNumberFormat="1" applyFont="1" applyFill="1" applyBorder="1" applyAlignment="1" applyProtection="1">
      <alignment horizontal="center" vertical="center" wrapText="1"/>
    </xf>
    <xf numFmtId="0" fontId="13" fillId="16" borderId="83" xfId="0" applyFont="1" applyFill="1" applyBorder="1" applyAlignment="1" applyProtection="1">
      <alignment horizontal="center" vertical="center"/>
    </xf>
    <xf numFmtId="0" fontId="13" fillId="16" borderId="157" xfId="0" applyFont="1" applyFill="1" applyBorder="1" applyAlignment="1" applyProtection="1">
      <alignment horizontal="center" vertical="center"/>
    </xf>
    <xf numFmtId="0" fontId="13" fillId="16" borderId="175" xfId="0" applyFont="1" applyFill="1" applyBorder="1" applyAlignment="1" applyProtection="1">
      <alignment horizontal="center" vertical="center"/>
    </xf>
    <xf numFmtId="0" fontId="22" fillId="0" borderId="162" xfId="0" applyFont="1" applyFill="1" applyBorder="1" applyAlignment="1" applyProtection="1">
      <alignment horizontal="center" vertical="center" wrapText="1"/>
    </xf>
    <xf numFmtId="0" fontId="22" fillId="0" borderId="94" xfId="0" applyFont="1" applyFill="1" applyBorder="1" applyAlignment="1" applyProtection="1">
      <alignment horizontal="center" vertical="center" wrapText="1"/>
    </xf>
    <xf numFmtId="0" fontId="22" fillId="0" borderId="177" xfId="0" applyFont="1" applyFill="1" applyBorder="1" applyAlignment="1" applyProtection="1">
      <alignment horizontal="center" vertical="center" wrapText="1"/>
    </xf>
    <xf numFmtId="0" fontId="23" fillId="15" borderId="150" xfId="0" applyFont="1" applyFill="1" applyBorder="1" applyAlignment="1" applyProtection="1">
      <alignment horizontal="center" vertical="center" wrapText="1"/>
    </xf>
    <xf numFmtId="0" fontId="23" fillId="15" borderId="162" xfId="0" applyFont="1" applyFill="1" applyBorder="1" applyAlignment="1" applyProtection="1">
      <alignment horizontal="center" vertical="center" wrapText="1"/>
    </xf>
    <xf numFmtId="0" fontId="13" fillId="16" borderId="169" xfId="0" applyFont="1" applyFill="1" applyBorder="1" applyAlignment="1" applyProtection="1">
      <alignment horizontal="center" vertical="center"/>
    </xf>
    <xf numFmtId="0" fontId="13" fillId="16" borderId="170" xfId="0" applyFont="1" applyFill="1" applyBorder="1" applyAlignment="1" applyProtection="1">
      <alignment horizontal="center" vertical="center"/>
    </xf>
    <xf numFmtId="0" fontId="25" fillId="0" borderId="0" xfId="0" applyFont="1" applyAlignment="1">
      <alignment horizontal="left" vertical="center" indent="2"/>
    </xf>
  </cellXfs>
  <cellStyles count="36">
    <cellStyle name="Accent" xfId="1" xr:uid="{00000000-0005-0000-0000-000000000000}"/>
    <cellStyle name="Accent 1" xfId="2" xr:uid="{00000000-0005-0000-0000-000001000000}"/>
    <cellStyle name="Accent 2" xfId="3" xr:uid="{00000000-0005-0000-0000-000002000000}"/>
    <cellStyle name="Accent 3" xfId="4" xr:uid="{00000000-0005-0000-0000-000003000000}"/>
    <cellStyle name="Bad" xfId="5" xr:uid="{00000000-0005-0000-0000-000004000000}"/>
    <cellStyle name="Error" xfId="6" xr:uid="{00000000-0005-0000-0000-000005000000}"/>
    <cellStyle name="Euro" xfId="21" xr:uid="{00000000-0005-0000-0000-000006000000}"/>
    <cellStyle name="Euro 2" xfId="22" xr:uid="{00000000-0005-0000-0000-000007000000}"/>
    <cellStyle name="Euro 3" xfId="23" xr:uid="{00000000-0005-0000-0000-000008000000}"/>
    <cellStyle name="Footnote" xfId="7" xr:uid="{00000000-0005-0000-0000-000009000000}"/>
    <cellStyle name="Good" xfId="8" xr:uid="{00000000-0005-0000-0000-00000A000000}"/>
    <cellStyle name="Heading" xfId="9" xr:uid="{00000000-0005-0000-0000-00000B000000}"/>
    <cellStyle name="Heading 1" xfId="10" xr:uid="{00000000-0005-0000-0000-00000C000000}"/>
    <cellStyle name="Heading 2" xfId="11" xr:uid="{00000000-0005-0000-0000-00000D000000}"/>
    <cellStyle name="Hipervínculo" xfId="20" builtinId="8"/>
    <cellStyle name="Millares" xfId="12" builtinId="3"/>
    <cellStyle name="Millares [0]" xfId="31" builtinId="6"/>
    <cellStyle name="Millares 2" xfId="24" xr:uid="{00000000-0005-0000-0000-000011000000}"/>
    <cellStyle name="Millares 3" xfId="35" xr:uid="{024FE9F8-3AFF-477A-8B2F-5F76EAC70571}"/>
    <cellStyle name="Moneda" xfId="13" builtinId="4"/>
    <cellStyle name="Moneda [0]" xfId="32" builtinId="7"/>
    <cellStyle name="Moneda [0] 2" xfId="33" xr:uid="{00000000-0005-0000-0000-000014000000}"/>
    <cellStyle name="Moneda 2" xfId="26" xr:uid="{00000000-0005-0000-0000-000015000000}"/>
    <cellStyle name="Moneda 3" xfId="25" xr:uid="{00000000-0005-0000-0000-000016000000}"/>
    <cellStyle name="Neutral" xfId="14" builtinId="28" customBuiltin="1"/>
    <cellStyle name="Normal" xfId="0" builtinId="0"/>
    <cellStyle name="Normal 2" xfId="27" xr:uid="{00000000-0005-0000-0000-000019000000}"/>
    <cellStyle name="Normal 3" xfId="28" xr:uid="{00000000-0005-0000-0000-00001A000000}"/>
    <cellStyle name="Normal 4" xfId="29" xr:uid="{00000000-0005-0000-0000-00001B000000}"/>
    <cellStyle name="Normal 5" xfId="34" xr:uid="{9FAC3B19-FC61-4A2E-8540-8FCE7BC0911E}"/>
    <cellStyle name="Note" xfId="15" xr:uid="{00000000-0005-0000-0000-00001C000000}"/>
    <cellStyle name="Porcentaje" xfId="16" builtinId="5"/>
    <cellStyle name="Porcentaje 2" xfId="30" xr:uid="{00000000-0005-0000-0000-00001D000000}"/>
    <cellStyle name="Status" xfId="17" xr:uid="{00000000-0005-0000-0000-00001F000000}"/>
    <cellStyle name="Text" xfId="18" xr:uid="{00000000-0005-0000-0000-000020000000}"/>
    <cellStyle name="Warning" xfId="19" xr:uid="{00000000-0005-0000-0000-000021000000}"/>
  </cellStyles>
  <dxfs count="3">
    <dxf>
      <font>
        <color rgb="FF9C0006"/>
      </font>
    </dxf>
    <dxf>
      <fill>
        <patternFill>
          <bgColor theme="0"/>
        </patternFill>
      </fill>
    </dxf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C0000"/>
      <rgbColor rgb="00006600"/>
      <rgbColor rgb="00000080"/>
      <rgbColor rgb="00996600"/>
      <rgbColor rgb="00800080"/>
      <rgbColor rgb="00008080"/>
      <rgbColor rgb="00FFCCCC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DDDDD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3CDDD"/>
      <rgbColor rgb="00FF99CC"/>
      <rgbColor rgb="00CC99FF"/>
      <rgbColor rgb="00FAC090"/>
      <rgbColor rgb="003366FF"/>
      <rgbColor rgb="0033CCCC"/>
      <rgbColor rgb="0092D05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00FF"/>
      <color rgb="FF000099"/>
      <color rgb="FFFFFF66"/>
      <color rgb="FF0000CC"/>
      <color rgb="FFFF0909"/>
      <color rgb="FF69D8FF"/>
      <color rgb="FF00A249"/>
      <color rgb="FFCCFFCC"/>
      <color rgb="FFCC0000"/>
      <color rgb="FF33CC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'B) Reajuste Tarifas y Ocupaci&#243;n'!A32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'D) Costos Indirectos'!Z9"/><Relationship Id="rId2" Type="http://schemas.openxmlformats.org/officeDocument/2006/relationships/hyperlink" Target="#'D) Costos Indirectos'!U9"/><Relationship Id="rId1" Type="http://schemas.openxmlformats.org/officeDocument/2006/relationships/hyperlink" Target="#'D) Costos Indirectos'!M9"/><Relationship Id="rId6" Type="http://schemas.openxmlformats.org/officeDocument/2006/relationships/hyperlink" Target="#'D) Costos Indirectos'!AN9"/><Relationship Id="rId5" Type="http://schemas.openxmlformats.org/officeDocument/2006/relationships/hyperlink" Target="#'D) Costos Indirectos'!A1"/><Relationship Id="rId4" Type="http://schemas.openxmlformats.org/officeDocument/2006/relationships/hyperlink" Target="#'D) Costos Indirectos'!AG9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285749</xdr:colOff>
      <xdr:row>3</xdr:row>
      <xdr:rowOff>119062</xdr:rowOff>
    </xdr:from>
    <xdr:to>
      <xdr:col>8</xdr:col>
      <xdr:colOff>285751</xdr:colOff>
      <xdr:row>5</xdr:row>
      <xdr:rowOff>71437</xdr:rowOff>
    </xdr:to>
    <xdr:sp macro="" textlink="">
      <xdr:nvSpPr>
        <xdr:cNvPr id="12" name="CuadroTexto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285749" y="619125"/>
          <a:ext cx="6096002" cy="285750"/>
        </a:xfrm>
        <a:prstGeom prst="rect">
          <a:avLst/>
        </a:prstGeom>
        <a:solidFill>
          <a:srgbClr val="FFFF00"/>
        </a:solidFill>
        <a:ln w="28575" cmpd="sng">
          <a:solidFill>
            <a:srgbClr val="C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CL" sz="1050" b="1" baseline="0">
              <a:latin typeface="Arial" panose="020B0604020202020204" pitchFamily="34" charset="0"/>
              <a:cs typeface="Arial" panose="020B0604020202020204" pitchFamily="34" charset="0"/>
            </a:rPr>
            <a:t>INGRESE LOS DATOS EN LAS CELDAS DESTACADAS EN COLOR AMARILLO Y NARANJO</a:t>
          </a:r>
          <a:endParaRPr lang="es-CL" sz="105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17</xdr:col>
      <xdr:colOff>325597</xdr:colOff>
      <xdr:row>56</xdr:row>
      <xdr:rowOff>80472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B6725505-7EE1-4AB0-86E9-8A64238F16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1111250"/>
          <a:ext cx="12517597" cy="785922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58</xdr:row>
      <xdr:rowOff>0</xdr:rowOff>
    </xdr:from>
    <xdr:to>
      <xdr:col>17</xdr:col>
      <xdr:colOff>354176</xdr:colOff>
      <xdr:row>108</xdr:row>
      <xdr:rowOff>45564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B56435B7-B25D-4CA4-B34D-BC40CFA27A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2000" y="9207500"/>
          <a:ext cx="12546176" cy="798306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110</xdr:row>
      <xdr:rowOff>0</xdr:rowOff>
    </xdr:from>
    <xdr:to>
      <xdr:col>17</xdr:col>
      <xdr:colOff>306544</xdr:colOff>
      <xdr:row>159</xdr:row>
      <xdr:rowOff>137630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EA8D0C12-C91B-4D66-8A7C-F414AAD2FE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62000" y="17462500"/>
          <a:ext cx="12498544" cy="791638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161</xdr:row>
      <xdr:rowOff>0</xdr:rowOff>
    </xdr:from>
    <xdr:to>
      <xdr:col>9</xdr:col>
      <xdr:colOff>48482</xdr:colOff>
      <xdr:row>210</xdr:row>
      <xdr:rowOff>137630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25B9E089-E0A3-48C0-8D26-466A5C0913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62000" y="25558750"/>
          <a:ext cx="6144482" cy="791638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369094</xdr:colOff>
      <xdr:row>1</xdr:row>
      <xdr:rowOff>71437</xdr:rowOff>
    </xdr:from>
    <xdr:to>
      <xdr:col>0</xdr:col>
      <xdr:colOff>1119190</xdr:colOff>
      <xdr:row>5</xdr:row>
      <xdr:rowOff>226217</xdr:rowOff>
    </xdr:to>
    <xdr:sp macro="" textlink="">
      <xdr:nvSpPr>
        <xdr:cNvPr id="2" name="Flecha: a la derech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 bwMode="auto">
        <a:xfrm>
          <a:off x="369094" y="238125"/>
          <a:ext cx="750096" cy="881061"/>
        </a:xfrm>
        <a:prstGeom prst="rightArrow">
          <a:avLst>
            <a:gd name="adj1" fmla="val 50000"/>
            <a:gd name="adj2" fmla="val 50000"/>
          </a:avLst>
        </a:prstGeom>
        <a:solidFill>
          <a:srgbClr val="00B0F0"/>
        </a:solidFill>
        <a:ln>
          <a:headEnd type="none" w="med" len="med"/>
          <a:tailEnd type="none" w="med" len="med"/>
        </a:ln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CL" sz="1200" b="1">
              <a:solidFill>
                <a:srgbClr val="FF0000"/>
              </a:solidFill>
            </a:rPr>
            <a:t>Ir a </a:t>
          </a:r>
        </a:p>
        <a:p>
          <a:pPr algn="ctr"/>
          <a:r>
            <a:rPr lang="es-CL" sz="1200" b="1">
              <a:solidFill>
                <a:srgbClr val="FF0000"/>
              </a:solidFill>
            </a:rPr>
            <a:t>TABLA</a:t>
          </a:r>
          <a:r>
            <a:rPr lang="es-CL" sz="1200" b="1" baseline="0">
              <a:solidFill>
                <a:srgbClr val="FF0000"/>
              </a:solidFill>
            </a:rPr>
            <a:t> 4</a:t>
          </a:r>
          <a:endParaRPr lang="es-CL" sz="1200" b="1">
            <a:solidFill>
              <a:srgbClr val="FF0000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47624</xdr:colOff>
      <xdr:row>1</xdr:row>
      <xdr:rowOff>0</xdr:rowOff>
    </xdr:from>
    <xdr:to>
      <xdr:col>1</xdr:col>
      <xdr:colOff>762000</xdr:colOff>
      <xdr:row>4</xdr:row>
      <xdr:rowOff>119062</xdr:rowOff>
    </xdr:to>
    <xdr:sp macro="" textlink="">
      <xdr:nvSpPr>
        <xdr:cNvPr id="2" name="Flecha: hacia abajo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 bwMode="auto">
        <a:xfrm>
          <a:off x="47624" y="166688"/>
          <a:ext cx="1190626" cy="690562"/>
        </a:xfrm>
        <a:prstGeom prst="downArrow">
          <a:avLst/>
        </a:prstGeom>
        <a:solidFill>
          <a:srgbClr val="00B0F0"/>
        </a:solidFill>
        <a:ln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CL" sz="1200" b="1">
              <a:solidFill>
                <a:srgbClr val="FF0000"/>
              </a:solidFill>
            </a:rPr>
            <a:t>Ir a TABLA</a:t>
          </a:r>
          <a:r>
            <a:rPr lang="es-CL" sz="1200" b="1" baseline="0">
              <a:solidFill>
                <a:srgbClr val="FF0000"/>
              </a:solidFill>
            </a:rPr>
            <a:t> 7</a:t>
          </a:r>
          <a:endParaRPr lang="es-CL" sz="1200" b="1">
            <a:solidFill>
              <a:srgbClr val="FF0000"/>
            </a:solidFill>
          </a:endParaRPr>
        </a:p>
      </xdr:txBody>
    </xdr:sp>
    <xdr:clientData/>
  </xdr:twoCellAnchor>
  <xdr:twoCellAnchor>
    <xdr:from>
      <xdr:col>1</xdr:col>
      <xdr:colOff>797719</xdr:colOff>
      <xdr:row>1</xdr:row>
      <xdr:rowOff>23811</xdr:rowOff>
    </xdr:from>
    <xdr:to>
      <xdr:col>2</xdr:col>
      <xdr:colOff>119064</xdr:colOff>
      <xdr:row>4</xdr:row>
      <xdr:rowOff>142873</xdr:rowOff>
    </xdr:to>
    <xdr:sp macro="" textlink="">
      <xdr:nvSpPr>
        <xdr:cNvPr id="3" name="Flecha: hacia abajo 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 bwMode="auto">
        <a:xfrm>
          <a:off x="1273969" y="190499"/>
          <a:ext cx="1190626" cy="690562"/>
        </a:xfrm>
        <a:prstGeom prst="downArrow">
          <a:avLst/>
        </a:prstGeom>
        <a:solidFill>
          <a:srgbClr val="00B0F0"/>
        </a:solidFill>
        <a:ln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CL" sz="1200" b="1">
              <a:solidFill>
                <a:srgbClr val="FF0000"/>
              </a:solidFill>
            </a:rPr>
            <a:t>Ir a TABLA</a:t>
          </a:r>
          <a:r>
            <a:rPr lang="es-CL" sz="1200" b="1" baseline="0">
              <a:solidFill>
                <a:srgbClr val="FF0000"/>
              </a:solidFill>
            </a:rPr>
            <a:t> 8</a:t>
          </a:r>
          <a:endParaRPr lang="es-CL" sz="1200" b="1">
            <a:solidFill>
              <a:srgbClr val="FF0000"/>
            </a:solidFill>
          </a:endParaRPr>
        </a:p>
      </xdr:txBody>
    </xdr:sp>
    <xdr:clientData/>
  </xdr:twoCellAnchor>
  <xdr:twoCellAnchor>
    <xdr:from>
      <xdr:col>2</xdr:col>
      <xdr:colOff>154781</xdr:colOff>
      <xdr:row>1</xdr:row>
      <xdr:rowOff>35718</xdr:rowOff>
    </xdr:from>
    <xdr:to>
      <xdr:col>2</xdr:col>
      <xdr:colOff>1345407</xdr:colOff>
      <xdr:row>4</xdr:row>
      <xdr:rowOff>154780</xdr:rowOff>
    </xdr:to>
    <xdr:sp macro="" textlink="">
      <xdr:nvSpPr>
        <xdr:cNvPr id="5" name="Flecha: hacia abajo 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/>
      </xdr:nvSpPr>
      <xdr:spPr bwMode="auto">
        <a:xfrm>
          <a:off x="2500312" y="202406"/>
          <a:ext cx="1190626" cy="690562"/>
        </a:xfrm>
        <a:prstGeom prst="downArrow">
          <a:avLst/>
        </a:prstGeom>
        <a:solidFill>
          <a:srgbClr val="00B0F0"/>
        </a:solidFill>
        <a:ln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CL" sz="1200" b="1">
              <a:solidFill>
                <a:srgbClr val="FF0000"/>
              </a:solidFill>
            </a:rPr>
            <a:t>Ir a TABLA</a:t>
          </a:r>
          <a:r>
            <a:rPr lang="es-CL" sz="1200" b="1" baseline="0">
              <a:solidFill>
                <a:srgbClr val="FF0000"/>
              </a:solidFill>
            </a:rPr>
            <a:t> 9</a:t>
          </a:r>
          <a:endParaRPr lang="es-CL" sz="1200" b="1">
            <a:solidFill>
              <a:srgbClr val="FF0000"/>
            </a:solidFill>
          </a:endParaRPr>
        </a:p>
      </xdr:txBody>
    </xdr:sp>
    <xdr:clientData/>
  </xdr:twoCellAnchor>
  <xdr:twoCellAnchor>
    <xdr:from>
      <xdr:col>2</xdr:col>
      <xdr:colOff>1404937</xdr:colOff>
      <xdr:row>1</xdr:row>
      <xdr:rowOff>47625</xdr:rowOff>
    </xdr:from>
    <xdr:to>
      <xdr:col>3</xdr:col>
      <xdr:colOff>678656</xdr:colOff>
      <xdr:row>5</xdr:row>
      <xdr:rowOff>83344</xdr:rowOff>
    </xdr:to>
    <xdr:sp macro="" textlink="">
      <xdr:nvSpPr>
        <xdr:cNvPr id="7" name="Flecha: hacia abajo 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/>
      </xdr:nvSpPr>
      <xdr:spPr bwMode="auto">
        <a:xfrm>
          <a:off x="3750468" y="214313"/>
          <a:ext cx="1190626" cy="773906"/>
        </a:xfrm>
        <a:prstGeom prst="downArrow">
          <a:avLst/>
        </a:prstGeom>
        <a:solidFill>
          <a:srgbClr val="00B0F0"/>
        </a:solidFill>
        <a:ln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CL" sz="1200" b="1">
              <a:solidFill>
                <a:srgbClr val="FF0000"/>
              </a:solidFill>
            </a:rPr>
            <a:t>Ir a TABLA</a:t>
          </a:r>
          <a:r>
            <a:rPr lang="es-CL" sz="1200" b="1" baseline="0">
              <a:solidFill>
                <a:srgbClr val="FF0000"/>
              </a:solidFill>
            </a:rPr>
            <a:t> 10</a:t>
          </a:r>
          <a:endParaRPr lang="es-CL" sz="1200" b="1">
            <a:solidFill>
              <a:srgbClr val="FF0000"/>
            </a:solidFill>
          </a:endParaRPr>
        </a:p>
      </xdr:txBody>
    </xdr:sp>
    <xdr:clientData/>
  </xdr:twoCellAnchor>
  <xdr:twoCellAnchor>
    <xdr:from>
      <xdr:col>32</xdr:col>
      <xdr:colOff>333375</xdr:colOff>
      <xdr:row>2</xdr:row>
      <xdr:rowOff>47625</xdr:rowOff>
    </xdr:from>
    <xdr:to>
      <xdr:col>32</xdr:col>
      <xdr:colOff>750093</xdr:colOff>
      <xdr:row>3</xdr:row>
      <xdr:rowOff>178593</xdr:rowOff>
    </xdr:to>
    <xdr:sp macro="" textlink="">
      <xdr:nvSpPr>
        <xdr:cNvPr id="8" name="Flecha derecha 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/>
      </xdr:nvSpPr>
      <xdr:spPr bwMode="auto">
        <a:xfrm rot="10800000">
          <a:off x="37040344" y="381000"/>
          <a:ext cx="416718" cy="297656"/>
        </a:xfrm>
        <a:prstGeom prst="rightArrow">
          <a:avLst/>
        </a:prstGeom>
        <a:solidFill>
          <a:srgbClr val="0000CC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CL" sz="1100"/>
        </a:p>
      </xdr:txBody>
    </xdr:sp>
    <xdr:clientData/>
  </xdr:twoCellAnchor>
  <xdr:twoCellAnchor>
    <xdr:from>
      <xdr:col>24</xdr:col>
      <xdr:colOff>0</xdr:colOff>
      <xdr:row>3</xdr:row>
      <xdr:rowOff>0</xdr:rowOff>
    </xdr:from>
    <xdr:to>
      <xdr:col>24</xdr:col>
      <xdr:colOff>416718</xdr:colOff>
      <xdr:row>4</xdr:row>
      <xdr:rowOff>59531</xdr:rowOff>
    </xdr:to>
    <xdr:sp macro="" textlink="">
      <xdr:nvSpPr>
        <xdr:cNvPr id="9" name="Flecha derecha 8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/>
      </xdr:nvSpPr>
      <xdr:spPr bwMode="auto">
        <a:xfrm rot="10800000">
          <a:off x="29479875" y="500063"/>
          <a:ext cx="416718" cy="297656"/>
        </a:xfrm>
        <a:prstGeom prst="rightArrow">
          <a:avLst/>
        </a:prstGeom>
        <a:solidFill>
          <a:srgbClr val="0000CC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CL" sz="1100"/>
        </a:p>
      </xdr:txBody>
    </xdr:sp>
    <xdr:clientData/>
  </xdr:twoCellAnchor>
  <xdr:twoCellAnchor>
    <xdr:from>
      <xdr:col>20</xdr:col>
      <xdr:colOff>0</xdr:colOff>
      <xdr:row>3</xdr:row>
      <xdr:rowOff>0</xdr:rowOff>
    </xdr:from>
    <xdr:to>
      <xdr:col>20</xdr:col>
      <xdr:colOff>416718</xdr:colOff>
      <xdr:row>4</xdr:row>
      <xdr:rowOff>59531</xdr:rowOff>
    </xdr:to>
    <xdr:sp macro="" textlink="">
      <xdr:nvSpPr>
        <xdr:cNvPr id="11" name="Flecha derecha 10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/>
      </xdr:nvSpPr>
      <xdr:spPr bwMode="auto">
        <a:xfrm rot="10800000">
          <a:off x="23086219" y="500063"/>
          <a:ext cx="416718" cy="297656"/>
        </a:xfrm>
        <a:prstGeom prst="rightArrow">
          <a:avLst/>
        </a:prstGeom>
        <a:solidFill>
          <a:srgbClr val="0000CC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CL" sz="1100"/>
        </a:p>
      </xdr:txBody>
    </xdr:sp>
    <xdr:clientData/>
  </xdr:twoCellAnchor>
  <xdr:twoCellAnchor>
    <xdr:from>
      <xdr:col>12</xdr:col>
      <xdr:colOff>369094</xdr:colOff>
      <xdr:row>3</xdr:row>
      <xdr:rowOff>23813</xdr:rowOff>
    </xdr:from>
    <xdr:to>
      <xdr:col>12</xdr:col>
      <xdr:colOff>785812</xdr:colOff>
      <xdr:row>4</xdr:row>
      <xdr:rowOff>83344</xdr:rowOff>
    </xdr:to>
    <xdr:sp macro="" textlink="">
      <xdr:nvSpPr>
        <xdr:cNvPr id="12" name="Flecha derecha 11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/>
      </xdr:nvSpPr>
      <xdr:spPr bwMode="auto">
        <a:xfrm rot="10800000">
          <a:off x="15156657" y="523876"/>
          <a:ext cx="416718" cy="297656"/>
        </a:xfrm>
        <a:prstGeom prst="rightArrow">
          <a:avLst/>
        </a:prstGeom>
        <a:solidFill>
          <a:srgbClr val="0000CC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CL" sz="1100"/>
        </a:p>
      </xdr:txBody>
    </xdr:sp>
    <xdr:clientData/>
  </xdr:twoCellAnchor>
  <xdr:twoCellAnchor>
    <xdr:from>
      <xdr:col>5</xdr:col>
      <xdr:colOff>1321594</xdr:colOff>
      <xdr:row>1</xdr:row>
      <xdr:rowOff>0</xdr:rowOff>
    </xdr:from>
    <xdr:to>
      <xdr:col>7</xdr:col>
      <xdr:colOff>47627</xdr:colOff>
      <xdr:row>5</xdr:row>
      <xdr:rowOff>35719</xdr:rowOff>
    </xdr:to>
    <xdr:sp macro="" textlink="">
      <xdr:nvSpPr>
        <xdr:cNvPr id="13" name="Flecha: hacia abajo 1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/>
      </xdr:nvSpPr>
      <xdr:spPr bwMode="auto">
        <a:xfrm>
          <a:off x="8870157" y="166688"/>
          <a:ext cx="1190626" cy="773906"/>
        </a:xfrm>
        <a:prstGeom prst="downArrow">
          <a:avLst/>
        </a:prstGeom>
        <a:solidFill>
          <a:srgbClr val="00B0F0"/>
        </a:solidFill>
        <a:ln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CL" sz="1200" b="1">
              <a:solidFill>
                <a:srgbClr val="FF0000"/>
              </a:solidFill>
            </a:rPr>
            <a:t>Ir a TABLA</a:t>
          </a:r>
          <a:r>
            <a:rPr lang="es-CL" sz="1200" b="1" baseline="0">
              <a:solidFill>
                <a:srgbClr val="FF0000"/>
              </a:solidFill>
            </a:rPr>
            <a:t> 11</a:t>
          </a:r>
          <a:endParaRPr lang="es-CL" sz="1200" b="1">
            <a:solidFill>
              <a:srgbClr val="FF0000"/>
            </a:solidFill>
          </a:endParaRPr>
        </a:p>
      </xdr:txBody>
    </xdr:sp>
    <xdr:clientData/>
  </xdr:twoCellAnchor>
  <xdr:twoCellAnchor>
    <xdr:from>
      <xdr:col>39</xdr:col>
      <xdr:colOff>0</xdr:colOff>
      <xdr:row>3</xdr:row>
      <xdr:rowOff>0</xdr:rowOff>
    </xdr:from>
    <xdr:to>
      <xdr:col>39</xdr:col>
      <xdr:colOff>416718</xdr:colOff>
      <xdr:row>4</xdr:row>
      <xdr:rowOff>59531</xdr:rowOff>
    </xdr:to>
    <xdr:sp macro="" textlink="">
      <xdr:nvSpPr>
        <xdr:cNvPr id="14" name="Flecha derecha 13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SpPr/>
      </xdr:nvSpPr>
      <xdr:spPr bwMode="auto">
        <a:xfrm rot="10800000">
          <a:off x="43183969" y="500063"/>
          <a:ext cx="416718" cy="297656"/>
        </a:xfrm>
        <a:prstGeom prst="rightArrow">
          <a:avLst/>
        </a:prstGeom>
        <a:solidFill>
          <a:srgbClr val="0000CC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CL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rgb="FF000099"/>
  </sheetPr>
  <dimension ref="C1:J52"/>
  <sheetViews>
    <sheetView showGridLines="0" tabSelected="1" zoomScale="90" zoomScaleNormal="90" workbookViewId="0">
      <selection activeCell="X25" sqref="X25"/>
    </sheetView>
  </sheetViews>
  <sheetFormatPr baseColWidth="10" defaultColWidth="11.42578125" defaultRowHeight="12.75" x14ac:dyDescent="0.2"/>
  <cols>
    <col min="1" max="16384" width="11.42578125" style="84"/>
  </cols>
  <sheetData>
    <row r="1" spans="3:10" x14ac:dyDescent="0.2">
      <c r="J1" s="83"/>
    </row>
    <row r="2" spans="3:10" x14ac:dyDescent="0.2">
      <c r="J2" s="83" t="s">
        <v>83</v>
      </c>
    </row>
    <row r="3" spans="3:10" x14ac:dyDescent="0.2">
      <c r="J3" s="83"/>
    </row>
    <row r="5" spans="3:10" x14ac:dyDescent="0.2">
      <c r="C5" s="85"/>
      <c r="D5" s="85"/>
      <c r="E5" s="85"/>
      <c r="F5" s="85"/>
      <c r="G5" s="85"/>
      <c r="H5" s="85"/>
      <c r="I5" s="85"/>
      <c r="J5" s="85"/>
    </row>
    <row r="6" spans="3:10" x14ac:dyDescent="0.2">
      <c r="C6" s="85"/>
      <c r="D6" s="85"/>
      <c r="E6" s="85"/>
      <c r="F6" s="85"/>
      <c r="G6" s="85"/>
      <c r="H6" s="85"/>
      <c r="I6" s="85"/>
      <c r="J6" s="85"/>
    </row>
    <row r="7" spans="3:10" x14ac:dyDescent="0.2">
      <c r="C7" s="85"/>
      <c r="D7" s="85"/>
      <c r="E7" s="85"/>
      <c r="F7" s="85"/>
      <c r="G7" s="85"/>
      <c r="H7" s="85"/>
      <c r="I7" s="85"/>
      <c r="J7" s="85"/>
    </row>
    <row r="8" spans="3:10" x14ac:dyDescent="0.2">
      <c r="C8" s="85"/>
      <c r="D8" s="85"/>
      <c r="E8" s="85"/>
      <c r="F8" s="85"/>
      <c r="G8" s="85"/>
      <c r="H8" s="85"/>
      <c r="I8" s="85"/>
      <c r="J8" s="85"/>
    </row>
    <row r="9" spans="3:10" x14ac:dyDescent="0.2">
      <c r="C9" s="85"/>
      <c r="D9" s="85"/>
      <c r="E9" s="85"/>
      <c r="F9" s="85"/>
      <c r="G9" s="85"/>
      <c r="H9" s="85"/>
      <c r="I9" s="85"/>
      <c r="J9" s="85"/>
    </row>
    <row r="10" spans="3:10" x14ac:dyDescent="0.2">
      <c r="C10" s="85"/>
      <c r="D10" s="85"/>
      <c r="E10" s="85"/>
      <c r="F10" s="85"/>
      <c r="G10" s="85"/>
      <c r="H10" s="85"/>
      <c r="I10" s="85"/>
      <c r="J10" s="85"/>
    </row>
    <row r="11" spans="3:10" x14ac:dyDescent="0.2">
      <c r="C11" s="85"/>
      <c r="D11" s="85"/>
      <c r="E11" s="85"/>
      <c r="F11" s="85"/>
      <c r="G11" s="85"/>
      <c r="H11" s="85"/>
      <c r="I11" s="85"/>
      <c r="J11" s="85"/>
    </row>
    <row r="12" spans="3:10" x14ac:dyDescent="0.2">
      <c r="C12" s="85"/>
      <c r="D12" s="85"/>
      <c r="E12" s="85"/>
      <c r="F12" s="85"/>
      <c r="G12" s="85"/>
      <c r="H12" s="85"/>
      <c r="I12" s="85"/>
      <c r="J12" s="85"/>
    </row>
    <row r="13" spans="3:10" x14ac:dyDescent="0.2">
      <c r="C13" s="85"/>
      <c r="D13" s="85"/>
      <c r="E13" s="85"/>
      <c r="F13" s="85"/>
      <c r="G13" s="85"/>
      <c r="H13" s="85"/>
      <c r="I13" s="85"/>
      <c r="J13" s="85"/>
    </row>
    <row r="14" spans="3:10" x14ac:dyDescent="0.2">
      <c r="C14" s="85"/>
      <c r="D14" s="85"/>
      <c r="E14" s="85"/>
      <c r="F14" s="85"/>
      <c r="G14" s="85"/>
      <c r="H14" s="85"/>
      <c r="I14" s="85"/>
      <c r="J14" s="85"/>
    </row>
    <row r="15" spans="3:10" x14ac:dyDescent="0.2">
      <c r="C15" s="85"/>
      <c r="D15" s="85"/>
      <c r="E15" s="85"/>
      <c r="F15" s="85"/>
      <c r="G15" s="85"/>
      <c r="H15" s="85"/>
      <c r="I15" s="85"/>
      <c r="J15" s="85"/>
    </row>
    <row r="16" spans="3:10" x14ac:dyDescent="0.2">
      <c r="C16" s="85"/>
      <c r="D16" s="85"/>
      <c r="E16" s="85"/>
      <c r="F16" s="85"/>
      <c r="G16" s="85"/>
      <c r="H16" s="85"/>
      <c r="I16" s="85"/>
      <c r="J16" s="85"/>
    </row>
    <row r="17" spans="3:10" x14ac:dyDescent="0.2">
      <c r="C17" s="85"/>
      <c r="D17" s="85"/>
      <c r="E17" s="85"/>
      <c r="F17" s="85"/>
      <c r="G17" s="85"/>
      <c r="H17" s="85"/>
      <c r="I17" s="85"/>
      <c r="J17" s="85"/>
    </row>
    <row r="18" spans="3:10" x14ac:dyDescent="0.2">
      <c r="C18" s="85"/>
      <c r="D18" s="85"/>
      <c r="E18" s="85"/>
      <c r="F18" s="85"/>
      <c r="G18" s="85"/>
      <c r="H18" s="85"/>
      <c r="I18" s="85"/>
      <c r="J18" s="85"/>
    </row>
    <row r="19" spans="3:10" x14ac:dyDescent="0.2">
      <c r="C19" s="85"/>
      <c r="D19" s="85"/>
      <c r="E19" s="85"/>
      <c r="F19" s="85"/>
      <c r="G19" s="85"/>
      <c r="H19" s="85"/>
      <c r="I19" s="85"/>
      <c r="J19" s="85"/>
    </row>
    <row r="20" spans="3:10" x14ac:dyDescent="0.2">
      <c r="C20" s="85"/>
      <c r="D20" s="85"/>
      <c r="E20" s="85"/>
      <c r="F20" s="85"/>
      <c r="G20" s="85"/>
      <c r="H20" s="85"/>
      <c r="I20" s="85"/>
      <c r="J20" s="85"/>
    </row>
    <row r="21" spans="3:10" x14ac:dyDescent="0.2">
      <c r="C21" s="85"/>
      <c r="D21" s="85"/>
      <c r="E21" s="85"/>
      <c r="F21" s="85"/>
      <c r="G21" s="85"/>
      <c r="H21" s="85"/>
      <c r="I21" s="85"/>
      <c r="J21" s="85"/>
    </row>
    <row r="22" spans="3:10" x14ac:dyDescent="0.2">
      <c r="C22" s="85"/>
      <c r="D22" s="85"/>
      <c r="E22" s="85"/>
      <c r="F22" s="85"/>
      <c r="G22" s="85"/>
      <c r="H22" s="85"/>
      <c r="I22" s="85"/>
      <c r="J22" s="85"/>
    </row>
    <row r="23" spans="3:10" x14ac:dyDescent="0.2">
      <c r="C23" s="85"/>
      <c r="D23" s="85"/>
      <c r="E23" s="85"/>
      <c r="F23" s="85"/>
      <c r="G23" s="85"/>
      <c r="H23" s="85"/>
      <c r="I23" s="85"/>
      <c r="J23" s="85"/>
    </row>
    <row r="24" spans="3:10" x14ac:dyDescent="0.2">
      <c r="C24" s="85"/>
      <c r="D24" s="85"/>
      <c r="E24" s="85"/>
      <c r="F24" s="85"/>
      <c r="G24" s="85"/>
      <c r="H24" s="85"/>
      <c r="I24" s="85"/>
      <c r="J24" s="85"/>
    </row>
    <row r="25" spans="3:10" x14ac:dyDescent="0.2">
      <c r="C25" s="85"/>
      <c r="D25" s="85"/>
      <c r="E25" s="85"/>
      <c r="F25" s="85"/>
      <c r="G25" s="85"/>
      <c r="H25" s="85"/>
      <c r="I25" s="85"/>
      <c r="J25" s="85"/>
    </row>
    <row r="26" spans="3:10" x14ac:dyDescent="0.2">
      <c r="C26" s="85"/>
      <c r="D26" s="85"/>
      <c r="E26" s="85"/>
      <c r="F26" s="85"/>
      <c r="G26" s="85"/>
      <c r="H26" s="85"/>
      <c r="I26" s="85"/>
      <c r="J26" s="85"/>
    </row>
    <row r="27" spans="3:10" x14ac:dyDescent="0.2">
      <c r="C27" s="85"/>
      <c r="D27" s="85"/>
      <c r="E27" s="85"/>
      <c r="F27" s="85"/>
      <c r="G27" s="85"/>
      <c r="H27" s="85"/>
      <c r="I27" s="85"/>
      <c r="J27" s="85"/>
    </row>
    <row r="28" spans="3:10" x14ac:dyDescent="0.2">
      <c r="C28" s="85"/>
      <c r="D28" s="85"/>
      <c r="E28" s="85"/>
      <c r="F28" s="85"/>
      <c r="G28" s="85"/>
      <c r="H28" s="85"/>
      <c r="I28" s="85"/>
      <c r="J28" s="85"/>
    </row>
    <row r="29" spans="3:10" x14ac:dyDescent="0.2">
      <c r="C29" s="85"/>
      <c r="D29" s="85"/>
      <c r="E29" s="85"/>
      <c r="F29" s="85"/>
      <c r="G29" s="85"/>
      <c r="H29" s="85"/>
      <c r="I29" s="85"/>
      <c r="J29" s="85"/>
    </row>
    <row r="30" spans="3:10" x14ac:dyDescent="0.2">
      <c r="C30" s="85"/>
      <c r="D30" s="85"/>
      <c r="E30" s="85"/>
      <c r="F30" s="85"/>
      <c r="G30" s="85"/>
      <c r="H30" s="85"/>
      <c r="I30" s="85"/>
      <c r="J30" s="85"/>
    </row>
    <row r="31" spans="3:10" x14ac:dyDescent="0.2">
      <c r="C31" s="85"/>
      <c r="D31" s="85"/>
      <c r="E31" s="85"/>
      <c r="F31" s="85"/>
      <c r="G31" s="85"/>
      <c r="H31" s="85"/>
      <c r="I31" s="85"/>
      <c r="J31" s="85"/>
    </row>
    <row r="32" spans="3:10" x14ac:dyDescent="0.2">
      <c r="C32" s="85"/>
      <c r="D32" s="85"/>
      <c r="E32" s="85"/>
      <c r="F32" s="85"/>
      <c r="G32" s="85"/>
      <c r="H32" s="85"/>
      <c r="I32" s="85"/>
      <c r="J32" s="85"/>
    </row>
    <row r="33" spans="3:10" x14ac:dyDescent="0.2">
      <c r="C33" s="85"/>
      <c r="D33" s="85"/>
      <c r="E33" s="85"/>
      <c r="F33" s="85"/>
      <c r="G33" s="85"/>
      <c r="H33" s="85"/>
      <c r="I33" s="85"/>
      <c r="J33" s="85"/>
    </row>
    <row r="34" spans="3:10" x14ac:dyDescent="0.2">
      <c r="C34" s="85"/>
      <c r="D34" s="85"/>
      <c r="E34" s="85"/>
      <c r="F34" s="85"/>
      <c r="G34" s="85"/>
      <c r="H34" s="85"/>
      <c r="I34" s="85"/>
      <c r="J34" s="85"/>
    </row>
    <row r="35" spans="3:10" x14ac:dyDescent="0.2">
      <c r="C35" s="85"/>
      <c r="D35" s="85"/>
      <c r="E35" s="85"/>
      <c r="F35" s="85"/>
      <c r="G35" s="85"/>
      <c r="H35" s="85"/>
      <c r="I35" s="85"/>
      <c r="J35" s="85"/>
    </row>
    <row r="36" spans="3:10" x14ac:dyDescent="0.2">
      <c r="C36" s="85"/>
      <c r="D36" s="85"/>
      <c r="E36" s="85"/>
      <c r="F36" s="85"/>
      <c r="G36" s="85"/>
      <c r="H36" s="85"/>
      <c r="I36" s="85"/>
      <c r="J36" s="85"/>
    </row>
    <row r="37" spans="3:10" x14ac:dyDescent="0.2">
      <c r="C37" s="85"/>
      <c r="D37" s="85"/>
      <c r="E37" s="85"/>
      <c r="F37" s="85"/>
      <c r="G37" s="85"/>
      <c r="H37" s="85"/>
      <c r="I37" s="85"/>
      <c r="J37" s="85"/>
    </row>
    <row r="38" spans="3:10" x14ac:dyDescent="0.2">
      <c r="C38" s="85"/>
      <c r="D38" s="85"/>
      <c r="E38" s="85"/>
      <c r="F38" s="85"/>
      <c r="G38" s="85"/>
      <c r="H38" s="85"/>
      <c r="I38" s="85"/>
      <c r="J38" s="85"/>
    </row>
    <row r="39" spans="3:10" x14ac:dyDescent="0.2">
      <c r="C39" s="85"/>
      <c r="D39" s="85"/>
      <c r="E39" s="85"/>
      <c r="F39" s="85"/>
      <c r="G39" s="85"/>
      <c r="H39" s="85"/>
      <c r="I39" s="85"/>
      <c r="J39" s="85"/>
    </row>
    <row r="40" spans="3:10" x14ac:dyDescent="0.2">
      <c r="C40" s="85"/>
      <c r="D40" s="85"/>
      <c r="E40" s="85"/>
      <c r="F40" s="85"/>
      <c r="G40" s="85"/>
      <c r="H40" s="85"/>
      <c r="I40" s="85"/>
      <c r="J40" s="85"/>
    </row>
    <row r="41" spans="3:10" x14ac:dyDescent="0.2">
      <c r="C41" s="85"/>
      <c r="D41" s="85"/>
      <c r="E41" s="85"/>
      <c r="F41" s="85"/>
      <c r="G41" s="85"/>
      <c r="H41" s="85"/>
      <c r="I41" s="85"/>
      <c r="J41" s="85"/>
    </row>
    <row r="42" spans="3:10" x14ac:dyDescent="0.2">
      <c r="C42" s="85"/>
      <c r="D42" s="85"/>
      <c r="E42" s="85"/>
      <c r="F42" s="85"/>
      <c r="G42" s="85"/>
      <c r="H42" s="85"/>
      <c r="I42" s="85"/>
      <c r="J42" s="85"/>
    </row>
    <row r="43" spans="3:10" x14ac:dyDescent="0.2">
      <c r="C43" s="85"/>
      <c r="D43" s="85"/>
      <c r="E43" s="85"/>
      <c r="F43" s="85"/>
      <c r="G43" s="85"/>
      <c r="H43" s="85"/>
      <c r="I43" s="85"/>
      <c r="J43" s="85"/>
    </row>
    <row r="44" spans="3:10" x14ac:dyDescent="0.2">
      <c r="C44" s="85"/>
      <c r="D44" s="85"/>
      <c r="E44" s="85"/>
      <c r="F44" s="85"/>
      <c r="G44" s="85"/>
      <c r="H44" s="85"/>
      <c r="I44" s="85"/>
      <c r="J44" s="85"/>
    </row>
    <row r="45" spans="3:10" x14ac:dyDescent="0.2">
      <c r="C45" s="85"/>
      <c r="D45" s="85"/>
      <c r="E45" s="85"/>
      <c r="F45" s="85"/>
      <c r="G45" s="85"/>
      <c r="H45" s="85"/>
      <c r="I45" s="85"/>
      <c r="J45" s="85"/>
    </row>
    <row r="46" spans="3:10" x14ac:dyDescent="0.2">
      <c r="C46" s="85"/>
      <c r="D46" s="85"/>
      <c r="E46" s="85"/>
      <c r="F46" s="85"/>
      <c r="G46" s="85"/>
      <c r="H46" s="85"/>
      <c r="I46" s="85"/>
      <c r="J46" s="85"/>
    </row>
    <row r="47" spans="3:10" x14ac:dyDescent="0.2">
      <c r="C47" s="85"/>
      <c r="D47" s="85"/>
      <c r="E47" s="85"/>
      <c r="F47" s="85"/>
      <c r="G47" s="85"/>
      <c r="H47" s="85"/>
      <c r="I47" s="85"/>
      <c r="J47" s="85"/>
    </row>
    <row r="48" spans="3:10" x14ac:dyDescent="0.2">
      <c r="C48" s="85"/>
      <c r="D48" s="85"/>
      <c r="E48" s="85"/>
      <c r="F48" s="85"/>
      <c r="G48" s="85"/>
      <c r="H48" s="85"/>
      <c r="I48" s="85"/>
      <c r="J48" s="85"/>
    </row>
    <row r="49" spans="3:10" x14ac:dyDescent="0.2">
      <c r="C49" s="85"/>
      <c r="D49" s="85"/>
      <c r="E49" s="85"/>
      <c r="F49" s="85"/>
      <c r="G49" s="85"/>
      <c r="H49" s="85"/>
      <c r="I49" s="85"/>
      <c r="J49" s="85"/>
    </row>
    <row r="50" spans="3:10" x14ac:dyDescent="0.2">
      <c r="C50" s="85"/>
      <c r="D50" s="85"/>
      <c r="E50" s="85"/>
      <c r="F50" s="85"/>
      <c r="G50" s="85"/>
      <c r="H50" s="85"/>
      <c r="I50" s="85"/>
      <c r="J50" s="85"/>
    </row>
    <row r="51" spans="3:10" x14ac:dyDescent="0.2">
      <c r="C51" s="85"/>
      <c r="D51" s="85"/>
      <c r="E51" s="85"/>
      <c r="F51" s="85"/>
      <c r="G51" s="85"/>
      <c r="H51" s="85"/>
      <c r="I51" s="85"/>
      <c r="J51" s="85"/>
    </row>
    <row r="52" spans="3:10" x14ac:dyDescent="0.2">
      <c r="C52" s="85"/>
      <c r="D52" s="85"/>
      <c r="E52" s="85"/>
      <c r="F52" s="85"/>
      <c r="G52" s="85"/>
      <c r="H52" s="85"/>
      <c r="I52" s="85"/>
      <c r="J52" s="85"/>
    </row>
  </sheetData>
  <sheetProtection algorithmName="SHA-512" hashValue="9yGOM/MRQ/gkJ/PNdoKVy7j+mjdojfYqXoKN4K56mx1A0NjERAdC8l1XFAaYddatT/3RLD/681cccWZMfs8ASA==" saltValue="TOTUgJlBVd65BpuKxw5vlg==" spinCount="100000" sheet="1" objects="1" scenarios="1"/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0">
    <tabColor theme="2" tint="-0.499984740745262"/>
  </sheetPr>
  <dimension ref="A1:P9"/>
  <sheetViews>
    <sheetView showGridLines="0" zoomScale="80" zoomScaleNormal="80" workbookViewId="0">
      <selection activeCell="Y55" sqref="Y55"/>
    </sheetView>
  </sheetViews>
  <sheetFormatPr baseColWidth="10" defaultColWidth="11.42578125" defaultRowHeight="12.75" x14ac:dyDescent="0.2"/>
  <cols>
    <col min="1" max="9" width="11.42578125" style="96"/>
    <col min="10" max="11" width="13.28515625" style="96" customWidth="1"/>
    <col min="12" max="16384" width="11.42578125" style="96"/>
  </cols>
  <sheetData>
    <row r="1" spans="1:16" x14ac:dyDescent="0.2">
      <c r="J1" s="245"/>
      <c r="K1" s="248"/>
    </row>
    <row r="2" spans="1:16" x14ac:dyDescent="0.2">
      <c r="J2" s="245" t="s">
        <v>210</v>
      </c>
      <c r="K2" s="248"/>
    </row>
    <row r="4" spans="1:16" ht="19.5" customHeight="1" x14ac:dyDescent="0.2">
      <c r="I4" s="246" t="s">
        <v>0</v>
      </c>
      <c r="J4" s="948" t="str">
        <f>+'B) Reajuste Tarifas y Ocupación'!F5</f>
        <v>(DEPTO./DELEG.)</v>
      </c>
      <c r="K4" s="949"/>
    </row>
    <row r="6" spans="1:16" ht="12.75" customHeight="1" x14ac:dyDescent="0.2">
      <c r="A6" s="247" t="s">
        <v>123</v>
      </c>
      <c r="B6" s="97"/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</row>
    <row r="7" spans="1:16" x14ac:dyDescent="0.2">
      <c r="A7" s="97"/>
      <c r="B7" s="97"/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</row>
    <row r="8" spans="1:16" x14ac:dyDescent="0.2">
      <c r="A8" s="97"/>
      <c r="B8" s="97"/>
      <c r="C8" s="97"/>
      <c r="D8" s="97"/>
      <c r="E8" s="97"/>
      <c r="F8" s="97"/>
      <c r="G8" s="97"/>
      <c r="H8" s="97"/>
      <c r="I8" s="97"/>
      <c r="J8" s="97"/>
      <c r="K8" s="97"/>
      <c r="L8" s="97"/>
      <c r="M8" s="97"/>
      <c r="N8" s="97"/>
      <c r="O8" s="97"/>
      <c r="P8" s="97"/>
    </row>
    <row r="9" spans="1:16" x14ac:dyDescent="0.2">
      <c r="A9" s="97"/>
      <c r="B9" s="97"/>
      <c r="C9" s="97"/>
      <c r="D9" s="97"/>
      <c r="E9" s="97"/>
      <c r="F9" s="97"/>
      <c r="G9" s="97"/>
      <c r="H9" s="97"/>
      <c r="I9" s="97"/>
    </row>
  </sheetData>
  <mergeCells count="1">
    <mergeCell ref="J4:K4"/>
  </mergeCells>
  <pageMargins left="0.7" right="0.7" top="0.75" bottom="0.75" header="0.3" footer="0.3"/>
  <ignoredErrors>
    <ignoredError sqref="J4" unlocked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092FA0-AF03-4DE0-B9CA-803C2CF34AD0}">
  <sheetPr codeName="Hoja11">
    <tabColor theme="4" tint="0.39997558519241921"/>
    <pageSetUpPr fitToPage="1"/>
  </sheetPr>
  <dimension ref="A2:P53"/>
  <sheetViews>
    <sheetView topLeftCell="A19" zoomScale="90" zoomScaleNormal="90" workbookViewId="0">
      <selection activeCell="J47" sqref="J47"/>
    </sheetView>
  </sheetViews>
  <sheetFormatPr baseColWidth="10" defaultRowHeight="15" x14ac:dyDescent="0.25"/>
  <cols>
    <col min="1" max="1" width="38.140625" style="528" bestFit="1" customWidth="1"/>
    <col min="2" max="13" width="13.85546875" style="528" bestFit="1" customWidth="1"/>
    <col min="14" max="14" width="14.85546875" style="528" bestFit="1" customWidth="1"/>
    <col min="15" max="15" width="13.85546875" style="528" bestFit="1" customWidth="1"/>
    <col min="16" max="16" width="17.140625" style="528" bestFit="1" customWidth="1"/>
    <col min="17" max="16384" width="11.42578125" style="528"/>
  </cols>
  <sheetData>
    <row r="2" spans="1:15" ht="15.75" x14ac:dyDescent="0.25">
      <c r="A2" s="1029" t="s">
        <v>267</v>
      </c>
      <c r="B2" s="1029"/>
      <c r="C2" s="1029"/>
      <c r="D2" s="1029"/>
    </row>
    <row r="4" spans="1:15" x14ac:dyDescent="0.25">
      <c r="A4" s="529" t="s">
        <v>276</v>
      </c>
      <c r="B4" s="530" t="s">
        <v>250</v>
      </c>
      <c r="C4" s="530" t="s">
        <v>251</v>
      </c>
      <c r="D4" s="530" t="s">
        <v>252</v>
      </c>
      <c r="E4" s="530" t="s">
        <v>253</v>
      </c>
      <c r="F4" s="530" t="s">
        <v>254</v>
      </c>
      <c r="G4" s="530" t="s">
        <v>255</v>
      </c>
      <c r="H4" s="530" t="s">
        <v>256</v>
      </c>
      <c r="I4" s="530" t="s">
        <v>257</v>
      </c>
      <c r="J4" s="530" t="s">
        <v>258</v>
      </c>
      <c r="K4" s="530" t="s">
        <v>259</v>
      </c>
      <c r="L4" s="530" t="s">
        <v>260</v>
      </c>
      <c r="M4" s="530" t="s">
        <v>261</v>
      </c>
    </row>
    <row r="5" spans="1:15" x14ac:dyDescent="0.25">
      <c r="A5" s="531" t="s">
        <v>268</v>
      </c>
      <c r="B5" s="532"/>
      <c r="C5" s="532"/>
      <c r="D5" s="532">
        <f>+'B) Reajuste Tarifas y Ocupación'!$I$28</f>
        <v>0</v>
      </c>
      <c r="E5" s="532">
        <f>+'B) Reajuste Tarifas y Ocupación'!$I$28</f>
        <v>0</v>
      </c>
      <c r="F5" s="532">
        <f>+'B) Reajuste Tarifas y Ocupación'!$I$28</f>
        <v>0</v>
      </c>
      <c r="G5" s="532">
        <f>+'B) Reajuste Tarifas y Ocupación'!$I$28</f>
        <v>0</v>
      </c>
      <c r="H5" s="532">
        <f>+'B) Reajuste Tarifas y Ocupación'!$I$28</f>
        <v>0</v>
      </c>
      <c r="I5" s="532">
        <f>+'B) Reajuste Tarifas y Ocupación'!$I$28</f>
        <v>0</v>
      </c>
      <c r="J5" s="532">
        <f>+'B) Reajuste Tarifas y Ocupación'!$I$28</f>
        <v>0</v>
      </c>
      <c r="K5" s="532">
        <f>+'B) Reajuste Tarifas y Ocupación'!$I$28</f>
        <v>0</v>
      </c>
      <c r="L5" s="532">
        <f>+'B) Reajuste Tarifas y Ocupación'!$I$28</f>
        <v>0</v>
      </c>
      <c r="M5" s="532">
        <f>+'B) Reajuste Tarifas y Ocupación'!$I$28</f>
        <v>0</v>
      </c>
    </row>
    <row r="6" spans="1:15" x14ac:dyDescent="0.25">
      <c r="A6" s="531" t="s">
        <v>269</v>
      </c>
      <c r="B6" s="532">
        <f>+COUNTA('F) Remuneraciones'!$C$11:$C$18)</f>
        <v>4</v>
      </c>
      <c r="C6" s="532">
        <f>+COUNTA('F) Remuneraciones'!$C$11:$C$18)</f>
        <v>4</v>
      </c>
      <c r="D6" s="532">
        <f>+COUNTA('F) Remuneraciones'!$C$11:$C$18)</f>
        <v>4</v>
      </c>
      <c r="E6" s="532">
        <f>+COUNTA('F) Remuneraciones'!$C$11:$C$18)</f>
        <v>4</v>
      </c>
      <c r="F6" s="532">
        <f>+COUNTA('F) Remuneraciones'!$C$11:$C$18)</f>
        <v>4</v>
      </c>
      <c r="G6" s="532">
        <f>+COUNTA('F) Remuneraciones'!$C$11:$C$18)</f>
        <v>4</v>
      </c>
      <c r="H6" s="532">
        <f>+COUNTA('F) Remuneraciones'!$C$11:$C$18)</f>
        <v>4</v>
      </c>
      <c r="I6" s="532">
        <f>+COUNTA('F) Remuneraciones'!$C$11:$C$18)</f>
        <v>4</v>
      </c>
      <c r="J6" s="532">
        <f>+COUNTA('F) Remuneraciones'!$C$11:$C$18)</f>
        <v>4</v>
      </c>
      <c r="K6" s="532">
        <f>+COUNTA('F) Remuneraciones'!$C$11:$C$18)</f>
        <v>4</v>
      </c>
      <c r="L6" s="532">
        <f>+COUNTA('F) Remuneraciones'!$C$11:$C$18)</f>
        <v>4</v>
      </c>
      <c r="M6" s="532">
        <f>+COUNTA('F) Remuneraciones'!$C$11:$C$18)</f>
        <v>4</v>
      </c>
    </row>
    <row r="7" spans="1:15" x14ac:dyDescent="0.25">
      <c r="A7" s="531"/>
      <c r="B7" s="533"/>
      <c r="C7" s="533"/>
      <c r="D7" s="533"/>
      <c r="E7" s="533"/>
      <c r="F7" s="533"/>
      <c r="G7" s="533"/>
      <c r="H7" s="533"/>
      <c r="I7" s="533"/>
      <c r="J7" s="533"/>
      <c r="K7" s="533"/>
      <c r="L7" s="533"/>
      <c r="M7" s="533"/>
    </row>
    <row r="8" spans="1:15" ht="30" x14ac:dyDescent="0.25">
      <c r="A8" s="534" t="str">
        <f>+'A) Resumen Ingresos y Egresos'!A22</f>
        <v>Jardín Infantil Tortuguita Marina</v>
      </c>
      <c r="B8" s="530" t="s">
        <v>250</v>
      </c>
      <c r="C8" s="530" t="s">
        <v>251</v>
      </c>
      <c r="D8" s="530" t="s">
        <v>252</v>
      </c>
      <c r="E8" s="530" t="s">
        <v>253</v>
      </c>
      <c r="F8" s="530" t="s">
        <v>254</v>
      </c>
      <c r="G8" s="530" t="s">
        <v>255</v>
      </c>
      <c r="H8" s="530" t="s">
        <v>256</v>
      </c>
      <c r="I8" s="530" t="s">
        <v>257</v>
      </c>
      <c r="J8" s="530" t="s">
        <v>258</v>
      </c>
      <c r="K8" s="530" t="s">
        <v>259</v>
      </c>
      <c r="L8" s="530" t="s">
        <v>260</v>
      </c>
      <c r="M8" s="530" t="s">
        <v>261</v>
      </c>
      <c r="N8" s="530" t="s">
        <v>270</v>
      </c>
    </row>
    <row r="9" spans="1:15" x14ac:dyDescent="0.25">
      <c r="A9" s="535" t="s">
        <v>262</v>
      </c>
      <c r="B9" s="536">
        <f>+'A) Resumen Ingresos y Egresos'!P28</f>
        <v>131600</v>
      </c>
      <c r="C9" s="536">
        <f>+'A) Resumen Ingresos y Egresos'!N28*0.7</f>
        <v>0</v>
      </c>
      <c r="D9" s="536">
        <f>+'A) Resumen Ingresos y Egresos'!N28*0.3+'A) Resumen Ingresos y Egresos'!O28*0.1</f>
        <v>0</v>
      </c>
      <c r="E9" s="536">
        <f>+'A) Resumen Ingresos y Egresos'!$O$28*0.1</f>
        <v>0</v>
      </c>
      <c r="F9" s="536">
        <f>+'A) Resumen Ingresos y Egresos'!$O$28*0.1</f>
        <v>0</v>
      </c>
      <c r="G9" s="536">
        <f>+'A) Resumen Ingresos y Egresos'!$O$28*0.1</f>
        <v>0</v>
      </c>
      <c r="H9" s="536">
        <f>+'A) Resumen Ingresos y Egresos'!$O$28*0.1</f>
        <v>0</v>
      </c>
      <c r="I9" s="536">
        <f>+'A) Resumen Ingresos y Egresos'!$O$28*0.1</f>
        <v>0</v>
      </c>
      <c r="J9" s="536">
        <f>+'A) Resumen Ingresos y Egresos'!$O$28*0.1</f>
        <v>0</v>
      </c>
      <c r="K9" s="536">
        <f>+'A) Resumen Ingresos y Egresos'!$O$28*0.1</f>
        <v>0</v>
      </c>
      <c r="L9" s="536">
        <f>+'A) Resumen Ingresos y Egresos'!$O$28*0.1</f>
        <v>0</v>
      </c>
      <c r="M9" s="536">
        <f>+'A) Resumen Ingresos y Egresos'!$O$28*0.1</f>
        <v>0</v>
      </c>
      <c r="N9" s="537">
        <f>SUM(B9:M9)</f>
        <v>131600</v>
      </c>
    </row>
    <row r="10" spans="1:15" x14ac:dyDescent="0.25">
      <c r="A10" s="535" t="s">
        <v>263</v>
      </c>
      <c r="B10" s="536">
        <f>SUM('F) Remuneraciones'!$H$11:$H$18)/12</f>
        <v>104400</v>
      </c>
      <c r="C10" s="536">
        <f>SUM('F) Remuneraciones'!$H$11:$H$18)/12</f>
        <v>104400</v>
      </c>
      <c r="D10" s="536">
        <f>SUM('F) Remuneraciones'!$H$11:$H$18)/12</f>
        <v>104400</v>
      </c>
      <c r="E10" s="536">
        <f>SUM('F) Remuneraciones'!$H$11:$H$18)/12</f>
        <v>104400</v>
      </c>
      <c r="F10" s="536">
        <f>SUM('F) Remuneraciones'!$H$11:$H$18)/12</f>
        <v>104400</v>
      </c>
      <c r="G10" s="536">
        <f>SUM('F) Remuneraciones'!$H$11:$H$18)/12</f>
        <v>104400</v>
      </c>
      <c r="H10" s="536">
        <f>SUM('F) Remuneraciones'!$H$11:$H$18)/12</f>
        <v>104400</v>
      </c>
      <c r="I10" s="536">
        <f>SUM('F) Remuneraciones'!$H$11:$H$18)/12</f>
        <v>104400</v>
      </c>
      <c r="J10" s="536">
        <f>SUM('F) Remuneraciones'!$H$11:$H$18)/12</f>
        <v>104400</v>
      </c>
      <c r="K10" s="536">
        <f>SUM('F) Remuneraciones'!$H$11:$H$18)/12</f>
        <v>104400</v>
      </c>
      <c r="L10" s="536">
        <f>SUM('F) Remuneraciones'!$H$11:$H$18)/12</f>
        <v>104400</v>
      </c>
      <c r="M10" s="536">
        <f>SUM('F) Remuneraciones'!$H$11:$H$18)/12</f>
        <v>104400</v>
      </c>
      <c r="N10" s="537">
        <f t="shared" ref="N10:N12" si="0">SUM(B10:M10)</f>
        <v>1252800</v>
      </c>
    </row>
    <row r="11" spans="1:15" x14ac:dyDescent="0.25">
      <c r="A11" s="535" t="s">
        <v>265</v>
      </c>
      <c r="B11" s="536">
        <f>SUM('F) Remuneraciones'!I11:I18*0.5)</f>
        <v>100000</v>
      </c>
      <c r="C11" s="536">
        <v>0</v>
      </c>
      <c r="D11" s="536">
        <v>0</v>
      </c>
      <c r="E11" s="536">
        <v>0</v>
      </c>
      <c r="F11" s="536">
        <v>0</v>
      </c>
      <c r="G11" s="536">
        <v>0</v>
      </c>
      <c r="H11" s="536">
        <v>0</v>
      </c>
      <c r="I11" s="536">
        <v>0</v>
      </c>
      <c r="J11" s="536">
        <f>SUM('F) Remuneraciones'!J11:J18*0.5)</f>
        <v>150000</v>
      </c>
      <c r="K11" s="536">
        <v>0</v>
      </c>
      <c r="L11" s="536">
        <v>0</v>
      </c>
      <c r="M11" s="536">
        <f>+B11+J11</f>
        <v>250000</v>
      </c>
      <c r="N11" s="537">
        <f t="shared" si="0"/>
        <v>500000</v>
      </c>
    </row>
    <row r="12" spans="1:15" x14ac:dyDescent="0.25">
      <c r="A12" s="535" t="s">
        <v>264</v>
      </c>
      <c r="B12" s="536">
        <f>(+'C) Costos Directos'!$H$75-'C) Costos Directos'!$D$14)*0.05</f>
        <v>0</v>
      </c>
      <c r="C12" s="536">
        <f>(+'C) Costos Directos'!$H$75-'C) Costos Directos'!$D$14)*0.05</f>
        <v>0</v>
      </c>
      <c r="D12" s="536">
        <f>(+'C) Costos Directos'!$H$75-'C) Costos Directos'!$D$14)*0.09</f>
        <v>0</v>
      </c>
      <c r="E12" s="536">
        <f>(+'C) Costos Directos'!$H$75-'C) Costos Directos'!$D$14)*0.09</f>
        <v>0</v>
      </c>
      <c r="F12" s="536">
        <f>(+'C) Costos Directos'!$H$75-'C) Costos Directos'!$D$14)*0.09</f>
        <v>0</v>
      </c>
      <c r="G12" s="536">
        <f>(+'C) Costos Directos'!$H$75-'C) Costos Directos'!$D$14)*0.09</f>
        <v>0</v>
      </c>
      <c r="H12" s="536">
        <f>(+'C) Costos Directos'!$H$75-'C) Costos Directos'!$D$14)*0.09</f>
        <v>0</v>
      </c>
      <c r="I12" s="536">
        <f>(+'C) Costos Directos'!$H$75-'C) Costos Directos'!$D$14)*0.09</f>
        <v>0</v>
      </c>
      <c r="J12" s="536">
        <f>(+'C) Costos Directos'!$H$75-'C) Costos Directos'!$D$14)*0.09</f>
        <v>0</v>
      </c>
      <c r="K12" s="536">
        <f>(+'C) Costos Directos'!$H$75-'C) Costos Directos'!$D$14)*0.09</f>
        <v>0</v>
      </c>
      <c r="L12" s="536">
        <f>(+'C) Costos Directos'!$H$75-'C) Costos Directos'!$D$14)*0.09</f>
        <v>0</v>
      </c>
      <c r="M12" s="536">
        <f>(+'C) Costos Directos'!$H$75-'C) Costos Directos'!$D$14)*0.09</f>
        <v>0</v>
      </c>
      <c r="N12" s="537">
        <f t="shared" si="0"/>
        <v>0</v>
      </c>
      <c r="O12" s="536"/>
    </row>
    <row r="13" spans="1:15" x14ac:dyDescent="0.25">
      <c r="A13" s="538" t="s">
        <v>271</v>
      </c>
      <c r="B13" s="539">
        <f t="shared" ref="B13:M13" si="1">+B9-B10-B11-B12</f>
        <v>-72800</v>
      </c>
      <c r="C13" s="539">
        <f t="shared" si="1"/>
        <v>-104400</v>
      </c>
      <c r="D13" s="539">
        <f t="shared" si="1"/>
        <v>-104400</v>
      </c>
      <c r="E13" s="539">
        <f t="shared" si="1"/>
        <v>-104400</v>
      </c>
      <c r="F13" s="539">
        <f t="shared" si="1"/>
        <v>-104400</v>
      </c>
      <c r="G13" s="539">
        <f t="shared" si="1"/>
        <v>-104400</v>
      </c>
      <c r="H13" s="539">
        <f t="shared" si="1"/>
        <v>-104400</v>
      </c>
      <c r="I13" s="539">
        <f t="shared" si="1"/>
        <v>-104400</v>
      </c>
      <c r="J13" s="539">
        <f t="shared" si="1"/>
        <v>-254400</v>
      </c>
      <c r="K13" s="539">
        <f t="shared" si="1"/>
        <v>-104400</v>
      </c>
      <c r="L13" s="539">
        <f t="shared" si="1"/>
        <v>-104400</v>
      </c>
      <c r="M13" s="539">
        <f t="shared" si="1"/>
        <v>-354400</v>
      </c>
      <c r="N13" s="539">
        <f>+N9-N10-N11-N12</f>
        <v>-1621200</v>
      </c>
      <c r="O13" s="536"/>
    </row>
    <row r="16" spans="1:15" x14ac:dyDescent="0.25">
      <c r="A16" s="529" t="s">
        <v>276</v>
      </c>
      <c r="B16" s="530" t="s">
        <v>250</v>
      </c>
      <c r="C16" s="530" t="s">
        <v>251</v>
      </c>
      <c r="D16" s="530" t="s">
        <v>252</v>
      </c>
      <c r="E16" s="530" t="s">
        <v>253</v>
      </c>
      <c r="F16" s="530" t="s">
        <v>254</v>
      </c>
      <c r="G16" s="530" t="s">
        <v>255</v>
      </c>
      <c r="H16" s="530" t="s">
        <v>256</v>
      </c>
      <c r="I16" s="530" t="s">
        <v>257</v>
      </c>
      <c r="J16" s="530" t="s">
        <v>258</v>
      </c>
      <c r="K16" s="530" t="s">
        <v>259</v>
      </c>
      <c r="L16" s="530" t="s">
        <v>260</v>
      </c>
      <c r="M16" s="530" t="s">
        <v>261</v>
      </c>
    </row>
    <row r="17" spans="1:14" x14ac:dyDescent="0.25">
      <c r="A17" s="531" t="s">
        <v>268</v>
      </c>
      <c r="B17" s="532"/>
      <c r="C17" s="532"/>
      <c r="D17" s="532">
        <f>+'B) Reajuste Tarifas y Ocupación'!$I$30</f>
        <v>0</v>
      </c>
      <c r="E17" s="532">
        <f>+'B) Reajuste Tarifas y Ocupación'!$I$30</f>
        <v>0</v>
      </c>
      <c r="F17" s="532">
        <f>+'B) Reajuste Tarifas y Ocupación'!$I$30</f>
        <v>0</v>
      </c>
      <c r="G17" s="532">
        <f>+'B) Reajuste Tarifas y Ocupación'!$I$30</f>
        <v>0</v>
      </c>
      <c r="H17" s="532">
        <f>+'B) Reajuste Tarifas y Ocupación'!$I$30</f>
        <v>0</v>
      </c>
      <c r="I17" s="532">
        <f>+'B) Reajuste Tarifas y Ocupación'!$I$30</f>
        <v>0</v>
      </c>
      <c r="J17" s="532">
        <f>+'B) Reajuste Tarifas y Ocupación'!$I$30</f>
        <v>0</v>
      </c>
      <c r="K17" s="532">
        <f>+'B) Reajuste Tarifas y Ocupación'!$I$30</f>
        <v>0</v>
      </c>
      <c r="L17" s="532">
        <f>+'B) Reajuste Tarifas y Ocupación'!$I$30</f>
        <v>0</v>
      </c>
      <c r="M17" s="532">
        <f>+'B) Reajuste Tarifas y Ocupación'!$I$30</f>
        <v>0</v>
      </c>
    </row>
    <row r="18" spans="1:14" x14ac:dyDescent="0.25">
      <c r="A18" s="531" t="s">
        <v>269</v>
      </c>
      <c r="B18" s="532">
        <f>+COUNTA('F) Remuneraciones'!$C$19:$C$26)</f>
        <v>5</v>
      </c>
      <c r="C18" s="532">
        <f>+COUNTA('F) Remuneraciones'!$C$19:$C$26)</f>
        <v>5</v>
      </c>
      <c r="D18" s="532">
        <f>+COUNTA('F) Remuneraciones'!$C$19:$C$26)</f>
        <v>5</v>
      </c>
      <c r="E18" s="532">
        <f>+COUNTA('F) Remuneraciones'!$C$19:$C$26)</f>
        <v>5</v>
      </c>
      <c r="F18" s="532">
        <f>+COUNTA('F) Remuneraciones'!$C$19:$C$26)</f>
        <v>5</v>
      </c>
      <c r="G18" s="532">
        <f>+COUNTA('F) Remuneraciones'!$C$19:$C$26)</f>
        <v>5</v>
      </c>
      <c r="H18" s="532">
        <f>+COUNTA('F) Remuneraciones'!$C$19:$C$26)</f>
        <v>5</v>
      </c>
      <c r="I18" s="532">
        <f>+COUNTA('F) Remuneraciones'!$C$19:$C$26)</f>
        <v>5</v>
      </c>
      <c r="J18" s="532">
        <f>+COUNTA('F) Remuneraciones'!$C$19:$C$26)</f>
        <v>5</v>
      </c>
      <c r="K18" s="532">
        <f>+COUNTA('F) Remuneraciones'!$C$19:$C$26)</f>
        <v>5</v>
      </c>
      <c r="L18" s="532">
        <f>+COUNTA('F) Remuneraciones'!$C$19:$C$26)</f>
        <v>5</v>
      </c>
      <c r="M18" s="532">
        <f>+COUNTA('F) Remuneraciones'!$C$19:$C$26)</f>
        <v>5</v>
      </c>
    </row>
    <row r="19" spans="1:14" x14ac:dyDescent="0.25">
      <c r="A19" s="531"/>
      <c r="B19" s="533"/>
      <c r="C19" s="533"/>
      <c r="D19" s="533"/>
      <c r="E19" s="533"/>
      <c r="F19" s="533"/>
      <c r="G19" s="533"/>
      <c r="H19" s="533"/>
      <c r="I19" s="533"/>
      <c r="J19" s="533"/>
      <c r="K19" s="533"/>
      <c r="L19" s="533"/>
      <c r="M19" s="533"/>
    </row>
    <row r="20" spans="1:14" ht="30" x14ac:dyDescent="0.25">
      <c r="A20" s="534" t="str">
        <f>+'A) Resumen Ingresos y Egresos'!A29</f>
        <v>Jardín Infantil Burbujitas de Mar</v>
      </c>
      <c r="B20" s="530" t="s">
        <v>250</v>
      </c>
      <c r="C20" s="530" t="s">
        <v>251</v>
      </c>
      <c r="D20" s="530" t="s">
        <v>252</v>
      </c>
      <c r="E20" s="530" t="s">
        <v>253</v>
      </c>
      <c r="F20" s="530" t="s">
        <v>254</v>
      </c>
      <c r="G20" s="530" t="s">
        <v>255</v>
      </c>
      <c r="H20" s="530" t="s">
        <v>256</v>
      </c>
      <c r="I20" s="530" t="s">
        <v>257</v>
      </c>
      <c r="J20" s="530" t="s">
        <v>258</v>
      </c>
      <c r="K20" s="530" t="s">
        <v>259</v>
      </c>
      <c r="L20" s="530" t="s">
        <v>260</v>
      </c>
      <c r="M20" s="530" t="s">
        <v>261</v>
      </c>
      <c r="N20" s="530" t="s">
        <v>270</v>
      </c>
    </row>
    <row r="21" spans="1:14" x14ac:dyDescent="0.25">
      <c r="A21" s="535" t="s">
        <v>262</v>
      </c>
      <c r="B21" s="536">
        <f>+'A) Resumen Ingresos y Egresos'!P35</f>
        <v>2754000</v>
      </c>
      <c r="C21" s="536">
        <f>+'A) Resumen Ingresos y Egresos'!N35*0.7</f>
        <v>0</v>
      </c>
      <c r="D21" s="536">
        <f>+'A) Resumen Ingresos y Egresos'!N35*0.3+'A) Resumen Ingresos y Egresos'!O35*0.1</f>
        <v>0</v>
      </c>
      <c r="E21" s="536">
        <f>+'A) Resumen Ingresos y Egresos'!$O$35*0.1</f>
        <v>0</v>
      </c>
      <c r="F21" s="536">
        <f>+'A) Resumen Ingresos y Egresos'!$O$35*0.1</f>
        <v>0</v>
      </c>
      <c r="G21" s="536">
        <f>+'A) Resumen Ingresos y Egresos'!$O$35*0.1</f>
        <v>0</v>
      </c>
      <c r="H21" s="536">
        <f>+'A) Resumen Ingresos y Egresos'!$O$35*0.1</f>
        <v>0</v>
      </c>
      <c r="I21" s="536">
        <f>+'A) Resumen Ingresos y Egresos'!$O$35*0.1</f>
        <v>0</v>
      </c>
      <c r="J21" s="536">
        <f>+'A) Resumen Ingresos y Egresos'!$O$35*0.1</f>
        <v>0</v>
      </c>
      <c r="K21" s="536">
        <f>+'A) Resumen Ingresos y Egresos'!$O$35*0.1</f>
        <v>0</v>
      </c>
      <c r="L21" s="536">
        <f>+'A) Resumen Ingresos y Egresos'!$O$35*0.1</f>
        <v>0</v>
      </c>
      <c r="M21" s="536">
        <f>+'A) Resumen Ingresos y Egresos'!$O$35*0.1</f>
        <v>0</v>
      </c>
      <c r="N21" s="537">
        <f>SUM(B21:M21)</f>
        <v>2754000</v>
      </c>
    </row>
    <row r="22" spans="1:14" x14ac:dyDescent="0.25">
      <c r="A22" s="535" t="s">
        <v>263</v>
      </c>
      <c r="B22" s="536">
        <f>SUM('F) Remuneraciones'!$H$19:$H$26)/12</f>
        <v>130500</v>
      </c>
      <c r="C22" s="536">
        <f>SUM('F) Remuneraciones'!$H$19:$H$26)/12</f>
        <v>130500</v>
      </c>
      <c r="D22" s="536">
        <f>SUM('F) Remuneraciones'!$H$19:$H$26)/12</f>
        <v>130500</v>
      </c>
      <c r="E22" s="536">
        <f>SUM('F) Remuneraciones'!$H$19:$H$26)/12</f>
        <v>130500</v>
      </c>
      <c r="F22" s="536">
        <f>SUM('F) Remuneraciones'!$H$19:$H$26)/12</f>
        <v>130500</v>
      </c>
      <c r="G22" s="536">
        <f>SUM('F) Remuneraciones'!$H$19:$H$26)/12</f>
        <v>130500</v>
      </c>
      <c r="H22" s="536">
        <f>SUM('F) Remuneraciones'!$H$19:$H$26)/12</f>
        <v>130500</v>
      </c>
      <c r="I22" s="536">
        <f>SUM('F) Remuneraciones'!$H$19:$H$26)/12</f>
        <v>130500</v>
      </c>
      <c r="J22" s="536">
        <f>SUM('F) Remuneraciones'!$H$19:$H$26)/12</f>
        <v>130500</v>
      </c>
      <c r="K22" s="536">
        <f>SUM('F) Remuneraciones'!$H$19:$H$26)/12</f>
        <v>130500</v>
      </c>
      <c r="L22" s="536">
        <f>SUM('F) Remuneraciones'!$H$19:$H$26)/12</f>
        <v>130500</v>
      </c>
      <c r="M22" s="536">
        <f>SUM('F) Remuneraciones'!$H$19:$H$26)/12</f>
        <v>130500</v>
      </c>
      <c r="N22" s="537">
        <f t="shared" ref="N22:N24" si="2">SUM(B22:M22)</f>
        <v>1566000</v>
      </c>
    </row>
    <row r="23" spans="1:14" x14ac:dyDescent="0.25">
      <c r="A23" s="535" t="s">
        <v>265</v>
      </c>
      <c r="B23" s="536">
        <f>SUM('F) Remuneraciones'!I19:I26)*0.5</f>
        <v>100000</v>
      </c>
      <c r="C23" s="536">
        <v>0</v>
      </c>
      <c r="D23" s="536">
        <v>0</v>
      </c>
      <c r="E23" s="536">
        <v>0</v>
      </c>
      <c r="F23" s="536">
        <v>0</v>
      </c>
      <c r="G23" s="536">
        <v>0</v>
      </c>
      <c r="H23" s="536">
        <v>0</v>
      </c>
      <c r="I23" s="536">
        <v>0</v>
      </c>
      <c r="J23" s="536">
        <f>SUM('F) Remuneraciones'!J19:J26)*0.5</f>
        <v>150000</v>
      </c>
      <c r="K23" s="536">
        <v>0</v>
      </c>
      <c r="L23" s="536">
        <v>0</v>
      </c>
      <c r="M23" s="536">
        <f>+B23+J23</f>
        <v>250000</v>
      </c>
      <c r="N23" s="537">
        <f t="shared" si="2"/>
        <v>500000</v>
      </c>
    </row>
    <row r="24" spans="1:14" x14ac:dyDescent="0.25">
      <c r="A24" s="535" t="s">
        <v>264</v>
      </c>
      <c r="B24" s="536">
        <f>(+'C) Costos Directos'!$H$139-'C) Costos Directos'!$D$78)/12</f>
        <v>0</v>
      </c>
      <c r="C24" s="536">
        <f>(+'C) Costos Directos'!$H$139-'C) Costos Directos'!$D$78)/12</f>
        <v>0</v>
      </c>
      <c r="D24" s="536">
        <f>(+'C) Costos Directos'!$H$139-'C) Costos Directos'!$D$78)/12</f>
        <v>0</v>
      </c>
      <c r="E24" s="536">
        <f>(+'C) Costos Directos'!$H$139-'C) Costos Directos'!$D$78)/12</f>
        <v>0</v>
      </c>
      <c r="F24" s="536">
        <f>(+'C) Costos Directos'!$H$139-'C) Costos Directos'!$D$78)/12</f>
        <v>0</v>
      </c>
      <c r="G24" s="536">
        <f>(+'C) Costos Directos'!$H$139-'C) Costos Directos'!$D$78)/12</f>
        <v>0</v>
      </c>
      <c r="H24" s="536">
        <f>(+'C) Costos Directos'!$H$139-'C) Costos Directos'!$D$78)/12</f>
        <v>0</v>
      </c>
      <c r="I24" s="536">
        <f>(+'C) Costos Directos'!$H$139-'C) Costos Directos'!$D$78)/12</f>
        <v>0</v>
      </c>
      <c r="J24" s="536">
        <f>(+'C) Costos Directos'!$H$139-'C) Costos Directos'!$D$78)/12</f>
        <v>0</v>
      </c>
      <c r="K24" s="536">
        <f>(+'C) Costos Directos'!$H$139-'C) Costos Directos'!$D$78)/12</f>
        <v>0</v>
      </c>
      <c r="L24" s="536">
        <f>(+'C) Costos Directos'!$H$139-'C) Costos Directos'!$D$78)/12</f>
        <v>0</v>
      </c>
      <c r="M24" s="536">
        <f>(+'C) Costos Directos'!$H$139-'C) Costos Directos'!$D$78)/12</f>
        <v>0</v>
      </c>
      <c r="N24" s="537">
        <f t="shared" si="2"/>
        <v>0</v>
      </c>
    </row>
    <row r="25" spans="1:14" x14ac:dyDescent="0.25">
      <c r="A25" s="538" t="s">
        <v>271</v>
      </c>
      <c r="B25" s="539">
        <f t="shared" ref="B25:M25" si="3">+B21-B22-B23-B24</f>
        <v>2523500</v>
      </c>
      <c r="C25" s="539">
        <f t="shared" si="3"/>
        <v>-130500</v>
      </c>
      <c r="D25" s="539">
        <f t="shared" si="3"/>
        <v>-130500</v>
      </c>
      <c r="E25" s="539">
        <f t="shared" si="3"/>
        <v>-130500</v>
      </c>
      <c r="F25" s="539">
        <f t="shared" si="3"/>
        <v>-130500</v>
      </c>
      <c r="G25" s="539">
        <f t="shared" si="3"/>
        <v>-130500</v>
      </c>
      <c r="H25" s="539">
        <f t="shared" si="3"/>
        <v>-130500</v>
      </c>
      <c r="I25" s="539">
        <f t="shared" si="3"/>
        <v>-130500</v>
      </c>
      <c r="J25" s="539">
        <f t="shared" si="3"/>
        <v>-280500</v>
      </c>
      <c r="K25" s="539">
        <f t="shared" si="3"/>
        <v>-130500</v>
      </c>
      <c r="L25" s="539">
        <f t="shared" si="3"/>
        <v>-130500</v>
      </c>
      <c r="M25" s="539">
        <f t="shared" si="3"/>
        <v>-380500</v>
      </c>
      <c r="N25" s="539">
        <f>+N21-N22-N23-N24</f>
        <v>688000</v>
      </c>
    </row>
    <row r="28" spans="1:14" x14ac:dyDescent="0.25">
      <c r="A28" s="529" t="s">
        <v>276</v>
      </c>
      <c r="B28" s="530" t="s">
        <v>250</v>
      </c>
      <c r="C28" s="530" t="s">
        <v>251</v>
      </c>
      <c r="D28" s="530" t="s">
        <v>252</v>
      </c>
      <c r="E28" s="530" t="s">
        <v>253</v>
      </c>
      <c r="F28" s="530" t="s">
        <v>254</v>
      </c>
      <c r="G28" s="530" t="s">
        <v>255</v>
      </c>
      <c r="H28" s="530" t="s">
        <v>256</v>
      </c>
      <c r="I28" s="530" t="s">
        <v>257</v>
      </c>
      <c r="J28" s="530" t="s">
        <v>258</v>
      </c>
      <c r="K28" s="530" t="s">
        <v>259</v>
      </c>
      <c r="L28" s="530" t="s">
        <v>260</v>
      </c>
      <c r="M28" s="530" t="s">
        <v>261</v>
      </c>
    </row>
    <row r="29" spans="1:14" x14ac:dyDescent="0.25">
      <c r="A29" s="531" t="s">
        <v>268</v>
      </c>
      <c r="B29" s="532">
        <f>+'B) Reajuste Tarifas y Ocupación'!$I$36</f>
        <v>0</v>
      </c>
      <c r="C29" s="532">
        <f>+'B) Reajuste Tarifas y Ocupación'!$I$36</f>
        <v>0</v>
      </c>
      <c r="D29" s="532">
        <f>+'B) Reajuste Tarifas y Ocupación'!$I$36</f>
        <v>0</v>
      </c>
      <c r="E29" s="532">
        <f>+'B) Reajuste Tarifas y Ocupación'!$I$36</f>
        <v>0</v>
      </c>
      <c r="F29" s="532">
        <f>+'B) Reajuste Tarifas y Ocupación'!$I$36</f>
        <v>0</v>
      </c>
      <c r="G29" s="532">
        <f>+'B) Reajuste Tarifas y Ocupación'!$I$36</f>
        <v>0</v>
      </c>
      <c r="H29" s="532">
        <f>+'B) Reajuste Tarifas y Ocupación'!$I$36</f>
        <v>0</v>
      </c>
      <c r="I29" s="532">
        <f>+'B) Reajuste Tarifas y Ocupación'!$I$36</f>
        <v>0</v>
      </c>
      <c r="J29" s="532">
        <f>+'B) Reajuste Tarifas y Ocupación'!$I$36</f>
        <v>0</v>
      </c>
      <c r="K29" s="532">
        <f>+'B) Reajuste Tarifas y Ocupación'!$I$36</f>
        <v>0</v>
      </c>
      <c r="L29" s="532">
        <f>+'B) Reajuste Tarifas y Ocupación'!$I$36</f>
        <v>0</v>
      </c>
      <c r="M29" s="532">
        <f>+'B) Reajuste Tarifas y Ocupación'!$I$36</f>
        <v>0</v>
      </c>
    </row>
    <row r="30" spans="1:14" x14ac:dyDescent="0.25">
      <c r="A30" s="531" t="s">
        <v>269</v>
      </c>
      <c r="B30" s="532">
        <f>+COUNTA('F) Remuneraciones'!$C$29:$C$43)</f>
        <v>5</v>
      </c>
      <c r="C30" s="532">
        <f>+COUNTA('F) Remuneraciones'!$C$29:$C$43)</f>
        <v>5</v>
      </c>
      <c r="D30" s="532">
        <f>+COUNTA('F) Remuneraciones'!$C$29:$C$43)</f>
        <v>5</v>
      </c>
      <c r="E30" s="532">
        <f>+COUNTA('F) Remuneraciones'!$C$29:$C$43)</f>
        <v>5</v>
      </c>
      <c r="F30" s="532">
        <f>+COUNTA('F) Remuneraciones'!$C$29:$C$43)</f>
        <v>5</v>
      </c>
      <c r="G30" s="532">
        <f>+COUNTA('F) Remuneraciones'!$C$29:$C$43)</f>
        <v>5</v>
      </c>
      <c r="H30" s="532">
        <f>+COUNTA('F) Remuneraciones'!$C$29:$C$43)</f>
        <v>5</v>
      </c>
      <c r="I30" s="532">
        <f>+COUNTA('F) Remuneraciones'!$C$29:$C$43)</f>
        <v>5</v>
      </c>
      <c r="J30" s="532">
        <f>+COUNTA('F) Remuneraciones'!$C$29:$C$43)</f>
        <v>5</v>
      </c>
      <c r="K30" s="532">
        <f>+COUNTA('F) Remuneraciones'!$C$29:$C$43)</f>
        <v>5</v>
      </c>
      <c r="L30" s="532">
        <f>+COUNTA('F) Remuneraciones'!$C$29:$C$43)</f>
        <v>5</v>
      </c>
      <c r="M30" s="532">
        <f>+COUNTA('F) Remuneraciones'!$C$29:$C$43)</f>
        <v>5</v>
      </c>
    </row>
    <row r="31" spans="1:14" x14ac:dyDescent="0.25">
      <c r="A31" s="531"/>
      <c r="B31" s="533"/>
      <c r="C31" s="533"/>
      <c r="D31" s="533"/>
      <c r="E31" s="533"/>
      <c r="F31" s="533"/>
      <c r="G31" s="533"/>
      <c r="H31" s="533"/>
      <c r="I31" s="533"/>
      <c r="J31" s="533"/>
      <c r="K31" s="533"/>
      <c r="L31" s="533"/>
      <c r="M31" s="533"/>
    </row>
    <row r="32" spans="1:14" ht="30" x14ac:dyDescent="0.25">
      <c r="A32" s="534" t="s">
        <v>277</v>
      </c>
      <c r="B32" s="530" t="s">
        <v>250</v>
      </c>
      <c r="C32" s="530" t="s">
        <v>251</v>
      </c>
      <c r="D32" s="530" t="s">
        <v>252</v>
      </c>
      <c r="E32" s="530" t="s">
        <v>253</v>
      </c>
      <c r="F32" s="530" t="s">
        <v>254</v>
      </c>
      <c r="G32" s="530" t="s">
        <v>255</v>
      </c>
      <c r="H32" s="530" t="s">
        <v>256</v>
      </c>
      <c r="I32" s="530" t="s">
        <v>257</v>
      </c>
      <c r="J32" s="530" t="s">
        <v>258</v>
      </c>
      <c r="K32" s="530" t="s">
        <v>259</v>
      </c>
      <c r="L32" s="530" t="s">
        <v>260</v>
      </c>
      <c r="M32" s="530" t="s">
        <v>261</v>
      </c>
      <c r="N32" s="530" t="s">
        <v>270</v>
      </c>
    </row>
    <row r="33" spans="1:16" x14ac:dyDescent="0.25">
      <c r="A33" s="535" t="s">
        <v>262</v>
      </c>
      <c r="B33" s="536">
        <f>+('A) Resumen Ingresos y Egresos'!$N$38+'A) Resumen Ingresos y Egresos'!$O$38+'A) Resumen Ingresos y Egresos'!$N$44+'A) Resumen Ingresos y Egresos'!$O$44)/12</f>
        <v>0</v>
      </c>
      <c r="C33" s="536">
        <f>+('A) Resumen Ingresos y Egresos'!$N$38+'A) Resumen Ingresos y Egresos'!$O$38+'A) Resumen Ingresos y Egresos'!$N$44+'A) Resumen Ingresos y Egresos'!$O$44)/12</f>
        <v>0</v>
      </c>
      <c r="D33" s="536">
        <f>+('A) Resumen Ingresos y Egresos'!$N$38+'A) Resumen Ingresos y Egresos'!$O$38+'A) Resumen Ingresos y Egresos'!$N$44+'A) Resumen Ingresos y Egresos'!$O$44)/12</f>
        <v>0</v>
      </c>
      <c r="E33" s="536">
        <f>+('A) Resumen Ingresos y Egresos'!$N$38+'A) Resumen Ingresos y Egresos'!$O$38+'A) Resumen Ingresos y Egresos'!$N$44+'A) Resumen Ingresos y Egresos'!$O$44)/12</f>
        <v>0</v>
      </c>
      <c r="F33" s="536">
        <f>+('A) Resumen Ingresos y Egresos'!$N$38+'A) Resumen Ingresos y Egresos'!$O$38+'A) Resumen Ingresos y Egresos'!$N$44+'A) Resumen Ingresos y Egresos'!$O$44)/12</f>
        <v>0</v>
      </c>
      <c r="G33" s="536">
        <f>+('A) Resumen Ingresos y Egresos'!$N$38+'A) Resumen Ingresos y Egresos'!$O$38+'A) Resumen Ingresos y Egresos'!$N$44+'A) Resumen Ingresos y Egresos'!$O$44)/12</f>
        <v>0</v>
      </c>
      <c r="H33" s="536">
        <f>+('A) Resumen Ingresos y Egresos'!$N$38+'A) Resumen Ingresos y Egresos'!$O$38+'A) Resumen Ingresos y Egresos'!$N$44+'A) Resumen Ingresos y Egresos'!$O$44)/12</f>
        <v>0</v>
      </c>
      <c r="I33" s="536">
        <f>+('A) Resumen Ingresos y Egresos'!$N$38+'A) Resumen Ingresos y Egresos'!$O$38+'A) Resumen Ingresos y Egresos'!$N$44+'A) Resumen Ingresos y Egresos'!$O$44)/12</f>
        <v>0</v>
      </c>
      <c r="J33" s="536">
        <f>+('A) Resumen Ingresos y Egresos'!$N$38+'A) Resumen Ingresos y Egresos'!$O$38+'A) Resumen Ingresos y Egresos'!$N$44+'A) Resumen Ingresos y Egresos'!$O$44)/12</f>
        <v>0</v>
      </c>
      <c r="K33" s="536">
        <f>+('A) Resumen Ingresos y Egresos'!$N$38+'A) Resumen Ingresos y Egresos'!$O$38+'A) Resumen Ingresos y Egresos'!$N$44+'A) Resumen Ingresos y Egresos'!$O$44)/12</f>
        <v>0</v>
      </c>
      <c r="L33" s="536">
        <f>+('A) Resumen Ingresos y Egresos'!$N$38+'A) Resumen Ingresos y Egresos'!$O$38+'A) Resumen Ingresos y Egresos'!$N$44+'A) Resumen Ingresos y Egresos'!$O$44)/12</f>
        <v>0</v>
      </c>
      <c r="M33" s="536">
        <f>+('A) Resumen Ingresos y Egresos'!$N$38+'A) Resumen Ingresos y Egresos'!$O$38+'A) Resumen Ingresos y Egresos'!$N$44+'A) Resumen Ingresos y Egresos'!$O$44)/12</f>
        <v>0</v>
      </c>
      <c r="N33" s="537">
        <f>SUM(B33:M33)</f>
        <v>0</v>
      </c>
    </row>
    <row r="34" spans="1:16" x14ac:dyDescent="0.25">
      <c r="A34" s="535" t="s">
        <v>263</v>
      </c>
      <c r="B34" s="536">
        <f>SUM('F) Remuneraciones'!$H$29:$H$43)/12</f>
        <v>130500</v>
      </c>
      <c r="C34" s="536">
        <f>SUM('F) Remuneraciones'!$H$29:$H$43)/12</f>
        <v>130500</v>
      </c>
      <c r="D34" s="536">
        <f>SUM('F) Remuneraciones'!$H$29:$H$43)/12</f>
        <v>130500</v>
      </c>
      <c r="E34" s="536">
        <f>SUM('F) Remuneraciones'!$H$29:$H$43)/12</f>
        <v>130500</v>
      </c>
      <c r="F34" s="536">
        <f>SUM('F) Remuneraciones'!$H$29:$H$43)/12</f>
        <v>130500</v>
      </c>
      <c r="G34" s="536">
        <f>SUM('F) Remuneraciones'!$H$29:$H$43)/12</f>
        <v>130500</v>
      </c>
      <c r="H34" s="536">
        <f>SUM('F) Remuneraciones'!$H$29:$H$43)/12</f>
        <v>130500</v>
      </c>
      <c r="I34" s="536">
        <f>SUM('F) Remuneraciones'!$H$29:$H$43)/12</f>
        <v>130500</v>
      </c>
      <c r="J34" s="536">
        <f>SUM('F) Remuneraciones'!$H$29:$H$43)/12</f>
        <v>130500</v>
      </c>
      <c r="K34" s="536">
        <f>SUM('F) Remuneraciones'!$H$29:$H$43)/12</f>
        <v>130500</v>
      </c>
      <c r="L34" s="536">
        <f>SUM('F) Remuneraciones'!$H$29:$H$43)/12</f>
        <v>130500</v>
      </c>
      <c r="M34" s="536">
        <f>SUM('F) Remuneraciones'!$H$29:$H$43)/12</f>
        <v>130500</v>
      </c>
      <c r="N34" s="537">
        <f t="shared" ref="N34:N36" si="4">SUM(B34:M34)</f>
        <v>1566000</v>
      </c>
    </row>
    <row r="35" spans="1:16" x14ac:dyDescent="0.25">
      <c r="A35" s="535" t="s">
        <v>265</v>
      </c>
      <c r="B35" s="536">
        <f>SUM('F) Remuneraciones'!I29:I43)*0.5</f>
        <v>150000</v>
      </c>
      <c r="C35" s="536">
        <v>0</v>
      </c>
      <c r="D35" s="536">
        <v>0</v>
      </c>
      <c r="E35" s="536">
        <v>0</v>
      </c>
      <c r="F35" s="536">
        <v>0</v>
      </c>
      <c r="G35" s="536">
        <v>0</v>
      </c>
      <c r="H35" s="536">
        <v>0</v>
      </c>
      <c r="I35" s="536">
        <v>0</v>
      </c>
      <c r="J35" s="536">
        <f>SUM('F) Remuneraciones'!J29:J43)*0.5</f>
        <v>150000</v>
      </c>
      <c r="K35" s="536">
        <v>0</v>
      </c>
      <c r="L35" s="536">
        <v>0</v>
      </c>
      <c r="M35" s="536">
        <f>+B35+J35</f>
        <v>300000</v>
      </c>
      <c r="N35" s="537">
        <f t="shared" si="4"/>
        <v>600000</v>
      </c>
    </row>
    <row r="36" spans="1:16" x14ac:dyDescent="0.25">
      <c r="A36" s="535" t="s">
        <v>264</v>
      </c>
      <c r="B36" s="536">
        <f>+('C) Costos Directos'!$H$205-'C) Costos Directos'!$D$144)/12</f>
        <v>0</v>
      </c>
      <c r="C36" s="536">
        <f>+('C) Costos Directos'!$H$205-'C) Costos Directos'!$D$144)/12</f>
        <v>0</v>
      </c>
      <c r="D36" s="536">
        <f>+('C) Costos Directos'!$H$205-'C) Costos Directos'!$D$144)/12</f>
        <v>0</v>
      </c>
      <c r="E36" s="536">
        <f>+('C) Costos Directos'!$H$205-'C) Costos Directos'!$D$144)/12</f>
        <v>0</v>
      </c>
      <c r="F36" s="536">
        <f>+('C) Costos Directos'!$H$205-'C) Costos Directos'!$D$144)/12</f>
        <v>0</v>
      </c>
      <c r="G36" s="536">
        <f>+('C) Costos Directos'!$H$205-'C) Costos Directos'!$D$144)/12</f>
        <v>0</v>
      </c>
      <c r="H36" s="536">
        <f>+('C) Costos Directos'!$H$205-'C) Costos Directos'!$D$144)/12</f>
        <v>0</v>
      </c>
      <c r="I36" s="536">
        <f>+('C) Costos Directos'!$H$205-'C) Costos Directos'!$D$144)/12</f>
        <v>0</v>
      </c>
      <c r="J36" s="536">
        <f>+('C) Costos Directos'!$H$205-'C) Costos Directos'!$D$144)/12</f>
        <v>0</v>
      </c>
      <c r="K36" s="536">
        <f>+('C) Costos Directos'!$H$205-'C) Costos Directos'!$D$144)/12</f>
        <v>0</v>
      </c>
      <c r="L36" s="536">
        <f>+('C) Costos Directos'!$H$205-'C) Costos Directos'!$D$144)/12</f>
        <v>0</v>
      </c>
      <c r="M36" s="536">
        <f>+('C) Costos Directos'!$H$205-'C) Costos Directos'!$D$144)/12</f>
        <v>0</v>
      </c>
      <c r="N36" s="537">
        <f t="shared" si="4"/>
        <v>0</v>
      </c>
    </row>
    <row r="37" spans="1:16" x14ac:dyDescent="0.25">
      <c r="A37" s="538" t="s">
        <v>271</v>
      </c>
      <c r="B37" s="539">
        <f t="shared" ref="B37:M37" si="5">+B33-B34-B35-B36</f>
        <v>-280500</v>
      </c>
      <c r="C37" s="539">
        <f t="shared" si="5"/>
        <v>-130500</v>
      </c>
      <c r="D37" s="539">
        <f t="shared" si="5"/>
        <v>-130500</v>
      </c>
      <c r="E37" s="539">
        <f t="shared" si="5"/>
        <v>-130500</v>
      </c>
      <c r="F37" s="539">
        <f t="shared" si="5"/>
        <v>-130500</v>
      </c>
      <c r="G37" s="539">
        <f t="shared" si="5"/>
        <v>-130500</v>
      </c>
      <c r="H37" s="539">
        <f t="shared" si="5"/>
        <v>-130500</v>
      </c>
      <c r="I37" s="539">
        <f t="shared" si="5"/>
        <v>-130500</v>
      </c>
      <c r="J37" s="539">
        <f t="shared" si="5"/>
        <v>-280500</v>
      </c>
      <c r="K37" s="539">
        <f t="shared" si="5"/>
        <v>-130500</v>
      </c>
      <c r="L37" s="539">
        <f t="shared" si="5"/>
        <v>-130500</v>
      </c>
      <c r="M37" s="539">
        <f t="shared" si="5"/>
        <v>-430500</v>
      </c>
      <c r="N37" s="539">
        <f>+N33-N34-N35-N36</f>
        <v>-2166000</v>
      </c>
    </row>
    <row r="40" spans="1:16" x14ac:dyDescent="0.25">
      <c r="A40" s="529" t="s">
        <v>276</v>
      </c>
      <c r="B40" s="530" t="s">
        <v>250</v>
      </c>
      <c r="C40" s="530" t="s">
        <v>251</v>
      </c>
      <c r="D40" s="530" t="s">
        <v>252</v>
      </c>
      <c r="E40" s="530" t="s">
        <v>253</v>
      </c>
      <c r="F40" s="530" t="s">
        <v>254</v>
      </c>
      <c r="G40" s="530" t="s">
        <v>255</v>
      </c>
      <c r="H40" s="530" t="s">
        <v>256</v>
      </c>
      <c r="I40" s="530" t="s">
        <v>257</v>
      </c>
      <c r="J40" s="530" t="s">
        <v>258</v>
      </c>
      <c r="K40" s="530" t="s">
        <v>259</v>
      </c>
      <c r="L40" s="530" t="s">
        <v>260</v>
      </c>
      <c r="M40" s="530" t="s">
        <v>261</v>
      </c>
    </row>
    <row r="41" spans="1:16" x14ac:dyDescent="0.25">
      <c r="A41" s="531" t="s">
        <v>268</v>
      </c>
      <c r="B41" s="532">
        <f>+'B) Reajuste Tarifas y Ocupación'!$H$35</f>
        <v>0</v>
      </c>
      <c r="C41" s="532">
        <f>+'B) Reajuste Tarifas y Ocupación'!$H$35</f>
        <v>0</v>
      </c>
      <c r="D41" s="532">
        <f>+'B) Reajuste Tarifas y Ocupación'!$H$35</f>
        <v>0</v>
      </c>
      <c r="E41" s="532">
        <f>+'B) Reajuste Tarifas y Ocupación'!$H$35</f>
        <v>0</v>
      </c>
      <c r="F41" s="532">
        <f>+'B) Reajuste Tarifas y Ocupación'!$H$35</f>
        <v>0</v>
      </c>
      <c r="G41" s="532">
        <f>+'B) Reajuste Tarifas y Ocupación'!$H$35</f>
        <v>0</v>
      </c>
      <c r="H41" s="532">
        <f>+'B) Reajuste Tarifas y Ocupación'!$H$35</f>
        <v>0</v>
      </c>
      <c r="I41" s="532">
        <f>+'B) Reajuste Tarifas y Ocupación'!$H$35</f>
        <v>0</v>
      </c>
      <c r="J41" s="532">
        <f>+'B) Reajuste Tarifas y Ocupación'!$H$35</f>
        <v>0</v>
      </c>
      <c r="K41" s="532">
        <f>+'B) Reajuste Tarifas y Ocupación'!$H$35</f>
        <v>0</v>
      </c>
      <c r="L41" s="532">
        <f>+'B) Reajuste Tarifas y Ocupación'!$H$35</f>
        <v>0</v>
      </c>
      <c r="M41" s="532">
        <f>+'B) Reajuste Tarifas y Ocupación'!$H$35</f>
        <v>0</v>
      </c>
    </row>
    <row r="42" spans="1:16" x14ac:dyDescent="0.25">
      <c r="A42" s="531" t="s">
        <v>269</v>
      </c>
      <c r="B42" s="532">
        <f>+COUNTA('F) Remuneraciones'!$C$44:$C$58)</f>
        <v>8</v>
      </c>
      <c r="C42" s="532">
        <f>+COUNTA('F) Remuneraciones'!$C$44:$C$58)</f>
        <v>8</v>
      </c>
      <c r="D42" s="532">
        <f>+COUNTA('F) Remuneraciones'!$C$44:$C$58)</f>
        <v>8</v>
      </c>
      <c r="E42" s="532">
        <f>+COUNTA('F) Remuneraciones'!$C$44:$C$58)</f>
        <v>8</v>
      </c>
      <c r="F42" s="532">
        <f>+COUNTA('F) Remuneraciones'!$C$44:$C$58)</f>
        <v>8</v>
      </c>
      <c r="G42" s="532">
        <f>+COUNTA('F) Remuneraciones'!$C$44:$C$58)</f>
        <v>8</v>
      </c>
      <c r="H42" s="532">
        <f>+COUNTA('F) Remuneraciones'!$C$44:$C$58)</f>
        <v>8</v>
      </c>
      <c r="I42" s="532">
        <f>+COUNTA('F) Remuneraciones'!$C$44:$C$58)</f>
        <v>8</v>
      </c>
      <c r="J42" s="532">
        <f>+COUNTA('F) Remuneraciones'!$C$44:$C$58)</f>
        <v>8</v>
      </c>
      <c r="K42" s="532">
        <f>+COUNTA('F) Remuneraciones'!$C$44:$C$58)</f>
        <v>8</v>
      </c>
      <c r="L42" s="532">
        <f>+COUNTA('F) Remuneraciones'!$C$44:$C$58)</f>
        <v>8</v>
      </c>
      <c r="M42" s="532">
        <f>+COUNTA('F) Remuneraciones'!$C$44:$C$58)</f>
        <v>8</v>
      </c>
    </row>
    <row r="43" spans="1:16" x14ac:dyDescent="0.25">
      <c r="A43" s="531"/>
      <c r="B43" s="533"/>
      <c r="C43" s="533"/>
      <c r="D43" s="533"/>
      <c r="E43" s="533"/>
      <c r="F43" s="533"/>
      <c r="G43" s="533"/>
      <c r="H43" s="533"/>
      <c r="I43" s="533"/>
      <c r="J43" s="533"/>
      <c r="K43" s="533"/>
      <c r="L43" s="533"/>
      <c r="M43" s="533"/>
      <c r="P43" s="536"/>
    </row>
    <row r="44" spans="1:16" ht="30" x14ac:dyDescent="0.25">
      <c r="A44" s="534" t="s">
        <v>278</v>
      </c>
      <c r="B44" s="530" t="s">
        <v>250</v>
      </c>
      <c r="C44" s="530" t="s">
        <v>251</v>
      </c>
      <c r="D44" s="530" t="s">
        <v>252</v>
      </c>
      <c r="E44" s="530" t="s">
        <v>253</v>
      </c>
      <c r="F44" s="530" t="s">
        <v>254</v>
      </c>
      <c r="G44" s="530" t="s">
        <v>255</v>
      </c>
      <c r="H44" s="530" t="s">
        <v>256</v>
      </c>
      <c r="I44" s="530" t="s">
        <v>257</v>
      </c>
      <c r="J44" s="530" t="s">
        <v>258</v>
      </c>
      <c r="K44" s="530" t="s">
        <v>259</v>
      </c>
      <c r="L44" s="530" t="s">
        <v>260</v>
      </c>
      <c r="M44" s="530" t="s">
        <v>261</v>
      </c>
      <c r="N44" s="530" t="s">
        <v>270</v>
      </c>
    </row>
    <row r="45" spans="1:16" x14ac:dyDescent="0.25">
      <c r="A45" s="535" t="s">
        <v>262</v>
      </c>
      <c r="B45" s="536">
        <f>+'A) Resumen Ingresos y Egresos'!$O$41/12</f>
        <v>0</v>
      </c>
      <c r="C45" s="536">
        <f>+'A) Resumen Ingresos y Egresos'!$O$41/12</f>
        <v>0</v>
      </c>
      <c r="D45" s="536">
        <f>+'A) Resumen Ingresos y Egresos'!$O$41/12</f>
        <v>0</v>
      </c>
      <c r="E45" s="536">
        <f>+'A) Resumen Ingresos y Egresos'!$O$41/12</f>
        <v>0</v>
      </c>
      <c r="F45" s="536">
        <f>+'A) Resumen Ingresos y Egresos'!$O$41/12</f>
        <v>0</v>
      </c>
      <c r="G45" s="536">
        <f>+'A) Resumen Ingresos y Egresos'!$O$41/12</f>
        <v>0</v>
      </c>
      <c r="H45" s="536">
        <f>+'A) Resumen Ingresos y Egresos'!$O$41/12</f>
        <v>0</v>
      </c>
      <c r="I45" s="536">
        <f>+'A) Resumen Ingresos y Egresos'!$O$41/12</f>
        <v>0</v>
      </c>
      <c r="J45" s="536">
        <f>+'A) Resumen Ingresos y Egresos'!$O$41/12</f>
        <v>0</v>
      </c>
      <c r="K45" s="536">
        <f>+'A) Resumen Ingresos y Egresos'!$O$41/12</f>
        <v>0</v>
      </c>
      <c r="L45" s="536">
        <f>+'A) Resumen Ingresos y Egresos'!$O$41/12</f>
        <v>0</v>
      </c>
      <c r="M45" s="536">
        <f>+'A) Resumen Ingresos y Egresos'!$O$41/12</f>
        <v>0</v>
      </c>
      <c r="N45" s="537">
        <f>SUM(B45:M45)</f>
        <v>0</v>
      </c>
    </row>
    <row r="46" spans="1:16" x14ac:dyDescent="0.25">
      <c r="A46" s="535" t="s">
        <v>263</v>
      </c>
      <c r="B46" s="536">
        <f>SUM('F) Remuneraciones'!$H$44:$H$58)/12</f>
        <v>169650</v>
      </c>
      <c r="C46" s="536">
        <f>SUM('F) Remuneraciones'!$H$44:$H$58)/12</f>
        <v>169650</v>
      </c>
      <c r="D46" s="536">
        <f>SUM('F) Remuneraciones'!$H$44:$H$58)/12</f>
        <v>169650</v>
      </c>
      <c r="E46" s="536">
        <f>SUM('F) Remuneraciones'!$H$44:$H$58)/12</f>
        <v>169650</v>
      </c>
      <c r="F46" s="536">
        <f>SUM('F) Remuneraciones'!$H$44:$H$58)/12</f>
        <v>169650</v>
      </c>
      <c r="G46" s="536">
        <f>SUM('F) Remuneraciones'!$H$44:$H$58)/12</f>
        <v>169650</v>
      </c>
      <c r="H46" s="536">
        <f>SUM('F) Remuneraciones'!$H$44:$H$58)/12</f>
        <v>169650</v>
      </c>
      <c r="I46" s="536">
        <f>SUM('F) Remuneraciones'!$H$44:$H$58)/12</f>
        <v>169650</v>
      </c>
      <c r="J46" s="536">
        <f>SUM('F) Remuneraciones'!$H$44:$H$58)/12</f>
        <v>169650</v>
      </c>
      <c r="K46" s="536">
        <f>SUM('F) Remuneraciones'!$H$44:$H$58)/12</f>
        <v>169650</v>
      </c>
      <c r="L46" s="536">
        <f>SUM('F) Remuneraciones'!$H$44:$H$58)/12</f>
        <v>169650</v>
      </c>
      <c r="M46" s="536">
        <f>SUM('F) Remuneraciones'!$H$44:$H$58)/12</f>
        <v>169650</v>
      </c>
      <c r="N46" s="537">
        <f t="shared" ref="N46:N48" si="6">SUM(B46:M46)</f>
        <v>2035800</v>
      </c>
    </row>
    <row r="47" spans="1:16" x14ac:dyDescent="0.25">
      <c r="A47" s="535" t="s">
        <v>265</v>
      </c>
      <c r="B47" s="536">
        <f>SUM('F) Remuneraciones'!I44:I58)*0.5</f>
        <v>4000000</v>
      </c>
      <c r="C47" s="536">
        <v>0</v>
      </c>
      <c r="D47" s="536">
        <v>0</v>
      </c>
      <c r="E47" s="536">
        <v>0</v>
      </c>
      <c r="F47" s="536">
        <v>0</v>
      </c>
      <c r="G47" s="536">
        <v>0</v>
      </c>
      <c r="H47" s="536">
        <v>0</v>
      </c>
      <c r="I47" s="536">
        <v>0</v>
      </c>
      <c r="J47" s="536">
        <f>SUM('F) Remuneraciones'!J44:J58)*0.5</f>
        <v>1000000</v>
      </c>
      <c r="K47" s="536">
        <v>0</v>
      </c>
      <c r="L47" s="536">
        <v>0</v>
      </c>
      <c r="M47" s="536">
        <f>+B47+J47</f>
        <v>5000000</v>
      </c>
      <c r="N47" s="537">
        <f t="shared" si="6"/>
        <v>10000000</v>
      </c>
    </row>
    <row r="48" spans="1:16" x14ac:dyDescent="0.25">
      <c r="A48" s="535" t="s">
        <v>264</v>
      </c>
      <c r="B48" s="536">
        <f>+('C) Costos Directos'!$H$271-'C) Costos Directos'!$D$210)/12</f>
        <v>0</v>
      </c>
      <c r="C48" s="536">
        <f>+('C) Costos Directos'!$H$271-'C) Costos Directos'!$D$210)/12</f>
        <v>0</v>
      </c>
      <c r="D48" s="536">
        <f>+('C) Costos Directos'!$H$271-'C) Costos Directos'!$D$210)/12</f>
        <v>0</v>
      </c>
      <c r="E48" s="536">
        <f>+('C) Costos Directos'!$H$271-'C) Costos Directos'!$D$210)/12</f>
        <v>0</v>
      </c>
      <c r="F48" s="536">
        <f>+('C) Costos Directos'!$H$271-'C) Costos Directos'!$D$210)/12</f>
        <v>0</v>
      </c>
      <c r="G48" s="536">
        <f>+('C) Costos Directos'!$H$271-'C) Costos Directos'!$D$210)/12</f>
        <v>0</v>
      </c>
      <c r="H48" s="536">
        <f>+('C) Costos Directos'!$H$271-'C) Costos Directos'!$D$210)/12</f>
        <v>0</v>
      </c>
      <c r="I48" s="536">
        <f>+('C) Costos Directos'!$H$271-'C) Costos Directos'!$D$210)/12</f>
        <v>0</v>
      </c>
      <c r="J48" s="536">
        <f>+('C) Costos Directos'!$H$271-'C) Costos Directos'!$D$210)/12</f>
        <v>0</v>
      </c>
      <c r="K48" s="536">
        <f>+('C) Costos Directos'!$H$271-'C) Costos Directos'!$D$210)/12</f>
        <v>0</v>
      </c>
      <c r="L48" s="536">
        <f>+('C) Costos Directos'!$H$271-'C) Costos Directos'!$D$210)/12</f>
        <v>0</v>
      </c>
      <c r="M48" s="536">
        <f>+('C) Costos Directos'!$H$271-'C) Costos Directos'!$D$210)/12</f>
        <v>0</v>
      </c>
      <c r="N48" s="537">
        <f t="shared" si="6"/>
        <v>0</v>
      </c>
    </row>
    <row r="49" spans="1:14" x14ac:dyDescent="0.25">
      <c r="A49" s="538" t="s">
        <v>271</v>
      </c>
      <c r="B49" s="539">
        <f t="shared" ref="B49:M49" si="7">+B45-B46-B47-B48</f>
        <v>-4169650</v>
      </c>
      <c r="C49" s="539">
        <f t="shared" si="7"/>
        <v>-169650</v>
      </c>
      <c r="D49" s="539">
        <f t="shared" si="7"/>
        <v>-169650</v>
      </c>
      <c r="E49" s="539">
        <f t="shared" si="7"/>
        <v>-169650</v>
      </c>
      <c r="F49" s="539">
        <f t="shared" si="7"/>
        <v>-169650</v>
      </c>
      <c r="G49" s="539">
        <f t="shared" si="7"/>
        <v>-169650</v>
      </c>
      <c r="H49" s="539">
        <f t="shared" si="7"/>
        <v>-169650</v>
      </c>
      <c r="I49" s="539">
        <f t="shared" si="7"/>
        <v>-169650</v>
      </c>
      <c r="J49" s="539">
        <f t="shared" si="7"/>
        <v>-1169650</v>
      </c>
      <c r="K49" s="539">
        <f t="shared" si="7"/>
        <v>-169650</v>
      </c>
      <c r="L49" s="539">
        <f t="shared" si="7"/>
        <v>-169650</v>
      </c>
      <c r="M49" s="539">
        <f t="shared" si="7"/>
        <v>-5169650</v>
      </c>
      <c r="N49" s="539">
        <f>+N45-N46-N47-N48</f>
        <v>-12035800</v>
      </c>
    </row>
    <row r="53" spans="1:14" x14ac:dyDescent="0.25">
      <c r="N53" s="536"/>
    </row>
  </sheetData>
  <sheetProtection algorithmName="SHA-512" hashValue="XDxBVLP5Att2v4he/JyPEJ4qFn+Yod7ndqFhCkxF3Hxi3IXu/hizEOO90bvHtr4Nigw4nibGqYtUASrpc375zw==" saltValue="mIzr/FrrdzwiRJ3ekeaOlg==" spinCount="100000" sheet="1" objects="1" scenarios="1"/>
  <mergeCells count="1">
    <mergeCell ref="A2:D2"/>
  </mergeCells>
  <pageMargins left="0.7" right="0.7" top="0.75" bottom="0.75" header="0.3" footer="0.3"/>
  <pageSetup scale="5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tabColor rgb="FFCC00FF"/>
  </sheetPr>
  <dimension ref="B1:S56"/>
  <sheetViews>
    <sheetView showGridLines="0" topLeftCell="A8" zoomScale="80" zoomScaleNormal="80" workbookViewId="0">
      <selection activeCell="B56" sqref="B56:D56"/>
    </sheetView>
  </sheetViews>
  <sheetFormatPr baseColWidth="10" defaultColWidth="11.42578125" defaultRowHeight="12.75" x14ac:dyDescent="0.2"/>
  <cols>
    <col min="1" max="16384" width="11.42578125" style="1"/>
  </cols>
  <sheetData>
    <row r="1" spans="2:11" x14ac:dyDescent="0.2">
      <c r="H1" s="44"/>
    </row>
    <row r="2" spans="2:11" x14ac:dyDescent="0.2">
      <c r="H2" s="44" t="s">
        <v>84</v>
      </c>
    </row>
    <row r="5" spans="2:11" x14ac:dyDescent="0.2">
      <c r="B5" s="750" t="s">
        <v>171</v>
      </c>
      <c r="C5" s="750"/>
      <c r="D5" s="750"/>
      <c r="E5" s="750"/>
      <c r="F5" s="750"/>
    </row>
    <row r="7" spans="2:11" x14ac:dyDescent="0.2">
      <c r="C7" s="232" t="s">
        <v>156</v>
      </c>
      <c r="D7" s="232"/>
      <c r="E7" s="232"/>
      <c r="F7" s="232"/>
      <c r="G7" s="232"/>
      <c r="H7" s="232"/>
      <c r="I7" s="232"/>
      <c r="J7" s="232"/>
      <c r="K7" s="232"/>
    </row>
    <row r="9" spans="2:11" x14ac:dyDescent="0.2">
      <c r="C9" s="232" t="s">
        <v>157</v>
      </c>
      <c r="D9" s="232"/>
      <c r="E9" s="232"/>
      <c r="F9" s="232"/>
      <c r="G9" s="232"/>
      <c r="H9" s="232"/>
      <c r="I9" s="231"/>
      <c r="J9" s="231"/>
      <c r="K9" s="231"/>
    </row>
    <row r="11" spans="2:11" x14ac:dyDescent="0.2">
      <c r="B11" s="752" t="s">
        <v>172</v>
      </c>
      <c r="C11" s="752"/>
      <c r="D11" s="752"/>
      <c r="E11" s="752"/>
      <c r="F11" s="752"/>
    </row>
    <row r="13" spans="2:11" x14ac:dyDescent="0.2">
      <c r="C13" s="233" t="s">
        <v>158</v>
      </c>
      <c r="D13" s="233"/>
      <c r="E13" s="233"/>
      <c r="F13" s="233"/>
      <c r="G13" s="233"/>
      <c r="H13" s="233"/>
    </row>
    <row r="15" spans="2:11" x14ac:dyDescent="0.2">
      <c r="C15" s="233" t="s">
        <v>159</v>
      </c>
      <c r="D15" s="233"/>
      <c r="E15" s="233"/>
      <c r="F15" s="233"/>
      <c r="G15" s="233"/>
      <c r="H15" s="233"/>
      <c r="I15" s="231"/>
      <c r="J15" s="231"/>
      <c r="K15" s="231"/>
    </row>
    <row r="19" spans="2:16" x14ac:dyDescent="0.2">
      <c r="B19" s="752" t="s">
        <v>173</v>
      </c>
      <c r="C19" s="752"/>
      <c r="D19" s="752"/>
      <c r="E19" s="752"/>
      <c r="F19" s="752"/>
    </row>
    <row r="21" spans="2:16" x14ac:dyDescent="0.2">
      <c r="C21" s="233" t="s">
        <v>161</v>
      </c>
      <c r="D21" s="233"/>
      <c r="E21" s="233"/>
      <c r="F21" s="234"/>
      <c r="G21" s="234"/>
      <c r="H21" s="234"/>
    </row>
    <row r="22" spans="2:16" x14ac:dyDescent="0.2">
      <c r="C22" s="751"/>
      <c r="D22" s="751"/>
      <c r="E22" s="751"/>
      <c r="F22" s="751"/>
      <c r="G22" s="751"/>
      <c r="H22" s="751"/>
      <c r="I22" s="751"/>
      <c r="J22" s="751"/>
      <c r="K22" s="751"/>
    </row>
    <row r="24" spans="2:16" x14ac:dyDescent="0.2">
      <c r="B24" s="752" t="s">
        <v>174</v>
      </c>
      <c r="C24" s="752"/>
      <c r="D24" s="752"/>
      <c r="E24" s="752"/>
      <c r="F24" s="752"/>
    </row>
    <row r="26" spans="2:16" x14ac:dyDescent="0.2">
      <c r="C26" s="235" t="s">
        <v>162</v>
      </c>
      <c r="D26" s="235"/>
      <c r="E26" s="235"/>
      <c r="F26" s="235"/>
      <c r="G26" s="235"/>
      <c r="H26" s="235"/>
      <c r="I26" s="235"/>
      <c r="J26" s="235"/>
    </row>
    <row r="27" spans="2:16" ht="12.75" customHeight="1" x14ac:dyDescent="0.2">
      <c r="C27" s="753" t="s">
        <v>163</v>
      </c>
      <c r="D27" s="753"/>
      <c r="E27" s="753"/>
      <c r="F27" s="753"/>
      <c r="G27" s="753"/>
      <c r="H27" s="753"/>
      <c r="I27" s="753"/>
      <c r="J27" s="753"/>
      <c r="K27" s="753"/>
      <c r="L27" s="753"/>
      <c r="M27" s="753"/>
    </row>
    <row r="28" spans="2:16" ht="12.75" customHeight="1" x14ac:dyDescent="0.2">
      <c r="C28" s="753"/>
      <c r="D28" s="753"/>
      <c r="E28" s="753"/>
      <c r="F28" s="753"/>
      <c r="G28" s="753"/>
      <c r="H28" s="753"/>
      <c r="I28" s="753"/>
      <c r="J28" s="753"/>
      <c r="K28" s="753"/>
      <c r="L28" s="753"/>
      <c r="M28" s="753"/>
    </row>
    <row r="29" spans="2:16" ht="12.75" customHeight="1" x14ac:dyDescent="0.2">
      <c r="C29" s="235" t="s">
        <v>164</v>
      </c>
      <c r="D29" s="235"/>
      <c r="E29" s="235"/>
      <c r="F29" s="235"/>
      <c r="G29" s="235"/>
      <c r="H29" s="235"/>
      <c r="I29" s="235"/>
      <c r="J29" s="235"/>
      <c r="K29" s="235"/>
      <c r="L29" s="235"/>
      <c r="M29" s="235"/>
      <c r="N29" s="234"/>
    </row>
    <row r="30" spans="2:16" ht="12.75" customHeight="1" x14ac:dyDescent="0.2">
      <c r="C30" s="235"/>
      <c r="D30" s="235"/>
      <c r="E30" s="235"/>
      <c r="F30" s="235"/>
      <c r="G30" s="235"/>
      <c r="H30" s="235"/>
      <c r="I30" s="235"/>
      <c r="J30" s="235"/>
      <c r="K30" s="235"/>
      <c r="L30" s="235"/>
      <c r="M30" s="235"/>
      <c r="N30" s="234"/>
    </row>
    <row r="31" spans="2:16" ht="12.75" customHeight="1" x14ac:dyDescent="0.2">
      <c r="C31" s="239" t="s">
        <v>165</v>
      </c>
      <c r="D31" s="236"/>
      <c r="E31" s="236"/>
      <c r="F31" s="238"/>
      <c r="G31" s="236"/>
      <c r="H31" s="236"/>
      <c r="I31" s="236"/>
      <c r="J31" s="236"/>
      <c r="K31" s="236"/>
      <c r="L31" s="236"/>
      <c r="M31" s="236"/>
      <c r="N31" s="234"/>
      <c r="O31" s="234"/>
      <c r="P31" s="234"/>
    </row>
    <row r="32" spans="2:16" ht="12.75" customHeight="1" x14ac:dyDescent="0.2">
      <c r="C32" s="237"/>
      <c r="D32" s="237"/>
      <c r="E32" s="237"/>
      <c r="F32" s="237"/>
      <c r="G32" s="237"/>
      <c r="H32" s="237"/>
      <c r="I32" s="236"/>
      <c r="J32" s="236"/>
      <c r="K32" s="236"/>
      <c r="L32" s="236"/>
      <c r="M32" s="236"/>
      <c r="N32" s="234"/>
    </row>
    <row r="33" spans="2:19" ht="12.75" customHeight="1" x14ac:dyDescent="0.2">
      <c r="C33" s="754" t="s">
        <v>166</v>
      </c>
      <c r="D33" s="754"/>
      <c r="E33" s="754"/>
      <c r="F33" s="754"/>
      <c r="G33" s="754"/>
      <c r="H33" s="754"/>
      <c r="I33" s="754"/>
      <c r="J33" s="754"/>
      <c r="K33" s="754"/>
      <c r="L33" s="754"/>
      <c r="M33" s="754"/>
      <c r="N33" s="234"/>
    </row>
    <row r="34" spans="2:19" ht="12.75" customHeight="1" x14ac:dyDescent="0.2">
      <c r="C34" s="186"/>
      <c r="D34" s="186"/>
      <c r="E34" s="186"/>
      <c r="F34" s="186"/>
      <c r="G34" s="186"/>
      <c r="H34" s="186"/>
      <c r="I34" s="235"/>
      <c r="J34" s="235"/>
      <c r="K34" s="235"/>
      <c r="L34" s="235"/>
      <c r="M34" s="235"/>
      <c r="N34" s="234"/>
    </row>
    <row r="35" spans="2:19" ht="12.75" customHeight="1" x14ac:dyDescent="0.2">
      <c r="C35" s="236" t="s">
        <v>167</v>
      </c>
      <c r="D35" s="236"/>
      <c r="E35" s="236"/>
      <c r="F35" s="236"/>
      <c r="G35" s="236"/>
      <c r="H35" s="236"/>
      <c r="I35" s="236"/>
      <c r="J35" s="236"/>
      <c r="K35" s="236"/>
      <c r="L35" s="236"/>
      <c r="M35" s="236"/>
      <c r="N35" s="234"/>
    </row>
    <row r="36" spans="2:19" ht="12.75" customHeight="1" x14ac:dyDescent="0.2">
      <c r="C36" s="237"/>
      <c r="D36" s="237"/>
      <c r="E36" s="237"/>
      <c r="F36" s="237"/>
      <c r="G36" s="237"/>
      <c r="H36" s="237"/>
      <c r="I36" s="236"/>
      <c r="J36" s="236"/>
      <c r="K36" s="236"/>
      <c r="L36" s="236"/>
      <c r="M36" s="236"/>
      <c r="N36" s="234"/>
    </row>
    <row r="37" spans="2:19" ht="12.75" customHeight="1" x14ac:dyDescent="0.2">
      <c r="C37" s="142"/>
      <c r="D37" s="142"/>
      <c r="E37" s="142"/>
      <c r="F37" s="142"/>
      <c r="G37" s="142"/>
      <c r="H37" s="142"/>
      <c r="I37" s="142"/>
      <c r="J37" s="142"/>
      <c r="K37" s="142"/>
      <c r="L37" s="142"/>
      <c r="M37" s="142"/>
    </row>
    <row r="38" spans="2:19" ht="12.75" customHeight="1" x14ac:dyDescent="0.2">
      <c r="C38" s="142"/>
      <c r="D38" s="142"/>
      <c r="E38" s="142"/>
      <c r="F38" s="142"/>
      <c r="G38" s="142"/>
      <c r="H38" s="142"/>
      <c r="I38" s="142"/>
      <c r="J38" s="142"/>
      <c r="K38" s="142"/>
      <c r="L38" s="142"/>
      <c r="M38" s="142"/>
    </row>
    <row r="39" spans="2:19" ht="12.75" customHeight="1" x14ac:dyDescent="0.2">
      <c r="B39" s="239" t="s">
        <v>175</v>
      </c>
      <c r="C39" s="235"/>
      <c r="D39" s="142"/>
      <c r="E39" s="142"/>
      <c r="F39" s="142"/>
      <c r="G39" s="142"/>
      <c r="H39" s="142"/>
      <c r="I39" s="142"/>
      <c r="J39" s="142"/>
      <c r="K39" s="142"/>
      <c r="L39" s="142"/>
      <c r="M39" s="142"/>
    </row>
    <row r="40" spans="2:19" x14ac:dyDescent="0.2">
      <c r="O40" s="751"/>
      <c r="P40" s="751"/>
      <c r="Q40" s="751"/>
      <c r="R40" s="751"/>
      <c r="S40" s="751"/>
    </row>
    <row r="41" spans="2:19" x14ac:dyDescent="0.2">
      <c r="C41" s="755" t="s">
        <v>168</v>
      </c>
      <c r="D41" s="755"/>
      <c r="E41" s="755"/>
      <c r="F41" s="755"/>
    </row>
    <row r="42" spans="2:19" x14ac:dyDescent="0.2">
      <c r="C42" s="751"/>
      <c r="D42" s="751"/>
      <c r="E42" s="751"/>
      <c r="F42" s="751"/>
      <c r="G42" s="751"/>
      <c r="H42" s="751"/>
      <c r="I42" s="751"/>
      <c r="J42" s="751"/>
    </row>
    <row r="44" spans="2:19" x14ac:dyDescent="0.2">
      <c r="B44" s="752" t="s">
        <v>176</v>
      </c>
      <c r="C44" s="752"/>
      <c r="D44" s="752"/>
      <c r="E44" s="752"/>
      <c r="F44" s="752"/>
    </row>
    <row r="46" spans="2:19" x14ac:dyDescent="0.2">
      <c r="C46" s="240" t="s">
        <v>169</v>
      </c>
      <c r="D46" s="240"/>
      <c r="E46" s="240"/>
      <c r="F46" s="240"/>
      <c r="G46" s="240"/>
      <c r="H46" s="240"/>
      <c r="I46" s="240"/>
      <c r="J46" s="240"/>
      <c r="K46" s="241"/>
      <c r="L46" s="241"/>
      <c r="M46" s="241"/>
    </row>
    <row r="50" spans="2:13" x14ac:dyDescent="0.2">
      <c r="B50" s="752" t="s">
        <v>177</v>
      </c>
      <c r="C50" s="752"/>
      <c r="D50" s="752"/>
      <c r="E50" s="752"/>
      <c r="F50" s="752"/>
    </row>
    <row r="52" spans="2:13" x14ac:dyDescent="0.2">
      <c r="C52" s="235" t="s">
        <v>170</v>
      </c>
      <c r="D52" s="235"/>
      <c r="E52" s="235"/>
      <c r="F52" s="235"/>
      <c r="G52" s="234"/>
      <c r="H52" s="234"/>
      <c r="I52" s="234"/>
      <c r="J52" s="234"/>
      <c r="K52" s="234"/>
      <c r="L52" s="234"/>
      <c r="M52" s="234"/>
    </row>
    <row r="54" spans="2:13" x14ac:dyDescent="0.2">
      <c r="B54" s="234" t="s">
        <v>178</v>
      </c>
      <c r="C54" s="234"/>
    </row>
    <row r="56" spans="2:13" x14ac:dyDescent="0.2">
      <c r="B56" s="756" t="s">
        <v>266</v>
      </c>
      <c r="C56" s="756"/>
      <c r="D56" s="756"/>
    </row>
  </sheetData>
  <sheetProtection algorithmName="SHA-512" hashValue="LGlawsSDbv4m4E/JqetPEn68yn3040CnyltpE24b9/hrGbEXKEu38csOHB6xDAVGzflLQeeXlIuJB3TUsSSMZA==" saltValue="yVtXD2drmlZl5ZWYjjEAWw==" spinCount="100000" sheet="1" objects="1" scenarios="1"/>
  <mergeCells count="13">
    <mergeCell ref="B56:D56"/>
    <mergeCell ref="B11:F11"/>
    <mergeCell ref="O40:S40"/>
    <mergeCell ref="B19:F19"/>
    <mergeCell ref="B24:F24"/>
    <mergeCell ref="B5:F5"/>
    <mergeCell ref="C22:K22"/>
    <mergeCell ref="B50:F50"/>
    <mergeCell ref="C42:J42"/>
    <mergeCell ref="B44:F44"/>
    <mergeCell ref="C27:M28"/>
    <mergeCell ref="C33:M33"/>
    <mergeCell ref="C41:F41"/>
  </mergeCells>
  <hyperlinks>
    <hyperlink ref="B5:F5" location="'A) Resumen Ingresos y Egresos'!Área_de_impresión" display="A) Resumen Ingresos y Egresos" xr:uid="{00000000-0004-0000-0100-000000000000}"/>
    <hyperlink ref="B11:F11" location="'B) Reajuste Tarifas y Ocupación'!A1" display="B) Reajuste Tarifas y Ocupación" xr:uid="{00000000-0004-0000-0100-000001000000}"/>
    <hyperlink ref="C7:F7" location="'A) Resumen Ingresos y Egresos'!A6" display="TABLA 1: RESUMEN DE INGRESOS Y EGRESOS DE CENTROS DE BENEFICIOS" xr:uid="{00000000-0004-0000-0100-000002000000}"/>
    <hyperlink ref="C9:F9" location="'A) Resumen Ingresos y Egresos'!A22" display="TABLA 2: DETALLE DE INGRESOS POR PRESTACIÓN Y SEGMENTO" xr:uid="{00000000-0004-0000-0100-000003000000}"/>
    <hyperlink ref="C13:F13" location="'B) Reajuste Tarifas y Ocupación'!A8" display="TABLA 3: REAJUSTE DE TARIFAS POR PRESTACIÓN Y SEGMENTO" xr:uid="{00000000-0004-0000-0100-000004000000}"/>
    <hyperlink ref="C15:H15" location="'B) Reajuste Tarifas y Ocupación'!A32" display="TABLA 4: METAS DE OCUPACIÓN POR PRESTACIÓN Y SEGMENTO" xr:uid="{00000000-0004-0000-0100-000005000000}"/>
    <hyperlink ref="B19:F19" location="'C) Costos Directos'!Área_de_impresión" display="C) Costos Directos" xr:uid="{00000000-0004-0000-0100-000006000000}"/>
    <hyperlink ref="C21:E21" location="'C) Costos Directos'!Área_de_impresión" display="TABLA 5: COSTOS DIRECTOS DE CENTROS DE BENEFICIOS" xr:uid="{00000000-0004-0000-0100-000007000000}"/>
    <hyperlink ref="C21:H21" location="'C) Costos Directos'!Área_de_impresión" display="TABLA 5: COSTOS DIRECTOS DE CENTROS DE BENEFICIOS" xr:uid="{00000000-0004-0000-0100-000008000000}"/>
    <hyperlink ref="C21" location="'C) Costos Directos'!A8" display="TABLA 5: COSTOS DIRECTOS DE CENTROS DE BENEFICIOS" xr:uid="{00000000-0004-0000-0100-000009000000}"/>
    <hyperlink ref="B24:F24" location="'D) Costos Indirectos'!A1" display="D) Costos Indirectos" xr:uid="{00000000-0004-0000-0100-00000A000000}"/>
    <hyperlink ref="C26:J26" location="'D) Costos Indirectos'!A9" display="TABLA 6: REMUNERACIONES DEL PERSONAL LEY 18.712 ADMINISTRACION CENTRAL Y APOYO ADMINISTRATIVO ASISTENCIA EDUCACIONAL" xr:uid="{00000000-0004-0000-0100-00000B000000}"/>
    <hyperlink ref="C27:M28" location="'D) Costos Indirectos'!M9" display="TABLA 7: DISTRIBUCION COSTOS REMUNERACIONES ADMINISTRACION CENTRAL Y APOYO ADMINISTRATIVO A. EDUCACIONAL" xr:uid="{00000000-0004-0000-0100-00000C000000}"/>
    <hyperlink ref="C29:N29" location="'D) Costos Indirectos'!U9" display="TABLA 8: COSTOS DE OPERACION ADMINISTRACIÓN CENTRAL Y  APOYO ADMINISTRATIVO ASISTENCIA EDUCACIONAL" xr:uid="{00000000-0004-0000-0100-00000D000000}"/>
    <hyperlink ref="C31:M31" location="'D) Costos Indirectos'!Z9" display="TABLA 9: RESUMEN DISTRIBUCION COSTOS REMUNERACIONES ADMINISTRACION CENTRAL Y APOYO ADMINISTRATIVO A. EDUCACIONAL" xr:uid="{00000000-0004-0000-0100-00000E000000}"/>
    <hyperlink ref="C33:M33" location="'D) Costos Indirectos'!AG9" display="TABLA 10: RESUMEN DISTRIBUCION COSTOS OPERACIÓN ADMINISTRACION CENTRAL  Y APOYO ADMINISTRATIVO A. EDUCACIONAL" xr:uid="{00000000-0004-0000-0100-00000F000000}"/>
    <hyperlink ref="C35:N35" location="'D) Costos Indirectos'!AN9" display="'D) Costos Indirectos'!AN9" xr:uid="{00000000-0004-0000-0100-000010000000}"/>
    <hyperlink ref="B39:C39" location="'E) Resumen Tarifado '!A1" display="E) Resumen Tarifado" xr:uid="{00000000-0004-0000-0100-000011000000}"/>
    <hyperlink ref="B44:F44" location="'F) Remuneraciones'!A1" display="F) Remuneraciones" xr:uid="{00000000-0004-0000-0100-000012000000}"/>
    <hyperlink ref="B50:F50" location="'G) Comparación Mercado'!A1" display="G) Comparación Mercado" xr:uid="{00000000-0004-0000-0100-000013000000}"/>
    <hyperlink ref="B54:C54" location="'H) Detalle Datos'!A1" display="H) Detalle Gastos" xr:uid="{00000000-0004-0000-0100-000014000000}"/>
    <hyperlink ref="C41:F41" location="'E) Resumen Tarifado '!A6" display="TABLA 12: RESUMEN DE TARIFADO" xr:uid="{00000000-0004-0000-0100-000015000000}"/>
    <hyperlink ref="C46:M46" location="'F) Remuneraciones'!B7" display="TABLA 13: REMUNERACIONES DEL PERSONAL LEY 18.712 DE CENTROS DE BENEFICIOS" xr:uid="{00000000-0004-0000-0100-000016000000}"/>
    <hyperlink ref="C52:M52" location="'G) Comparación Mercado'!A12" display="TABLA 14: COMPARACIÓN TARIFAS CON PRECIOS DE MERCADO" xr:uid="{00000000-0004-0000-0100-000017000000}"/>
    <hyperlink ref="B56:D56" location="'Proyección Mensual.'!A2" display="I) Proyección mensual" xr:uid="{FC03D1EB-4E72-4E45-97E2-DC9E701F7A7D}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tabColor theme="3" tint="0.39997558519241921"/>
    <pageSetUpPr fitToPage="1"/>
  </sheetPr>
  <dimension ref="A1:IM46"/>
  <sheetViews>
    <sheetView showGridLines="0" zoomScale="80" zoomScaleNormal="80" workbookViewId="0">
      <selection activeCell="A14" sqref="A14"/>
    </sheetView>
  </sheetViews>
  <sheetFormatPr baseColWidth="10" defaultColWidth="11.42578125" defaultRowHeight="12.75" x14ac:dyDescent="0.2"/>
  <cols>
    <col min="1" max="1" width="37.140625" style="4" customWidth="1"/>
    <col min="2" max="2" width="21.42578125" style="4" customWidth="1"/>
    <col min="3" max="3" width="20.85546875" style="4" bestFit="1" customWidth="1"/>
    <col min="4" max="4" width="19.28515625" style="4" customWidth="1"/>
    <col min="5" max="6" width="18.85546875" style="4" customWidth="1"/>
    <col min="7" max="7" width="18" style="4" customWidth="1"/>
    <col min="8" max="8" width="18.28515625" style="4" customWidth="1"/>
    <col min="9" max="9" width="18.140625" style="4" bestFit="1" customWidth="1"/>
    <col min="10" max="10" width="18.7109375" style="4" bestFit="1" customWidth="1"/>
    <col min="11" max="11" width="18.7109375" style="4" customWidth="1"/>
    <col min="12" max="12" width="16.42578125" style="4" bestFit="1" customWidth="1"/>
    <col min="13" max="13" width="17.5703125" style="4" customWidth="1"/>
    <col min="14" max="14" width="17.28515625" style="4" customWidth="1"/>
    <col min="15" max="15" width="16.85546875" style="4" customWidth="1"/>
    <col min="16" max="16" width="14.85546875" style="4" customWidth="1"/>
    <col min="17" max="17" width="16.42578125" style="4" bestFit="1" customWidth="1"/>
    <col min="18" max="18" width="15.85546875" style="4" customWidth="1"/>
    <col min="19" max="16384" width="11.42578125" style="4"/>
  </cols>
  <sheetData>
    <row r="1" spans="1:247" s="6" customFormat="1" x14ac:dyDescent="0.2">
      <c r="A1" s="5"/>
      <c r="C1" s="7"/>
      <c r="D1" s="7"/>
      <c r="E1" s="44" t="s">
        <v>211</v>
      </c>
      <c r="F1" s="44"/>
      <c r="G1" s="7"/>
      <c r="H1" s="7"/>
      <c r="IL1" s="4"/>
      <c r="IM1" s="4"/>
    </row>
    <row r="2" spans="1:247" s="6" customFormat="1" x14ac:dyDescent="0.2">
      <c r="A2" s="8"/>
      <c r="C2" s="7"/>
      <c r="D2" s="7"/>
      <c r="E2" s="44" t="s">
        <v>204</v>
      </c>
      <c r="F2" s="44"/>
      <c r="G2" s="7"/>
      <c r="H2" s="7"/>
      <c r="L2" s="7"/>
      <c r="M2" s="7"/>
      <c r="IL2" s="4"/>
      <c r="IM2" s="4"/>
    </row>
    <row r="3" spans="1:247" s="6" customFormat="1" x14ac:dyDescent="0.2">
      <c r="A3" s="4"/>
      <c r="IL3" s="4"/>
      <c r="IM3" s="4"/>
    </row>
    <row r="4" spans="1:247" s="6" customFormat="1" ht="18.75" customHeight="1" x14ac:dyDescent="0.2">
      <c r="A4" s="25"/>
      <c r="B4" s="26"/>
      <c r="C4" s="773" t="s">
        <v>0</v>
      </c>
      <c r="D4" s="773"/>
      <c r="E4" s="774" t="s">
        <v>152</v>
      </c>
      <c r="F4" s="775"/>
      <c r="G4" s="776"/>
      <c r="L4" s="3"/>
      <c r="IC4" s="4"/>
      <c r="ID4" s="4"/>
      <c r="IE4" s="4"/>
      <c r="IF4" s="4"/>
      <c r="IG4" s="4"/>
      <c r="IH4" s="4"/>
    </row>
    <row r="5" spans="1:247" s="6" customFormat="1" x14ac:dyDescent="0.2">
      <c r="A5" s="4"/>
      <c r="B5" s="4"/>
      <c r="C5" s="4"/>
      <c r="D5" s="4"/>
      <c r="E5" s="4"/>
      <c r="F5" s="4"/>
      <c r="G5" s="9"/>
      <c r="H5" s="242"/>
      <c r="I5" s="7"/>
      <c r="J5" s="7"/>
      <c r="K5" s="7"/>
      <c r="L5" s="3"/>
      <c r="IC5" s="4"/>
      <c r="ID5" s="4"/>
      <c r="IE5" s="4"/>
      <c r="IF5" s="4"/>
      <c r="IG5" s="4"/>
      <c r="IH5" s="4"/>
    </row>
    <row r="6" spans="1:247" s="6" customFormat="1" ht="15.75" x14ac:dyDescent="0.2">
      <c r="A6" s="782" t="s">
        <v>156</v>
      </c>
      <c r="B6" s="782"/>
      <c r="C6" s="782"/>
      <c r="D6" s="782"/>
      <c r="E6" s="4"/>
      <c r="F6" s="4"/>
      <c r="G6" s="9"/>
      <c r="H6" s="242"/>
      <c r="I6" s="7"/>
      <c r="J6" s="7"/>
      <c r="K6" s="7"/>
      <c r="L6" s="3"/>
      <c r="IC6" s="4"/>
      <c r="ID6" s="4"/>
      <c r="IE6" s="4"/>
      <c r="IF6" s="4"/>
      <c r="IG6" s="4"/>
      <c r="IH6" s="4"/>
    </row>
    <row r="7" spans="1:247" x14ac:dyDescent="0.2">
      <c r="B7" s="55"/>
      <c r="C7" s="55"/>
      <c r="E7" s="54"/>
      <c r="F7" s="55"/>
      <c r="G7" s="55"/>
      <c r="H7" s="55"/>
      <c r="I7" s="55"/>
      <c r="M7" s="56"/>
    </row>
    <row r="8" spans="1:247" ht="39" customHeight="1" x14ac:dyDescent="0.2">
      <c r="A8" s="11" t="s">
        <v>114</v>
      </c>
      <c r="B8" s="63" t="str">
        <f>+N20</f>
        <v>Ingreso por Matrícula</v>
      </c>
      <c r="C8" s="64" t="str">
        <f>+O20</f>
        <v>Ingreso por Mensualidad</v>
      </c>
      <c r="D8" s="65" t="s">
        <v>127</v>
      </c>
      <c r="E8" s="66" t="s">
        <v>82</v>
      </c>
      <c r="F8" s="47" t="s">
        <v>79</v>
      </c>
      <c r="G8" s="48" t="s">
        <v>80</v>
      </c>
      <c r="H8" s="49" t="s">
        <v>107</v>
      </c>
      <c r="I8" s="12" t="s">
        <v>113</v>
      </c>
      <c r="L8" s="68" t="s">
        <v>112</v>
      </c>
      <c r="N8" s="103"/>
    </row>
    <row r="9" spans="1:247" x14ac:dyDescent="0.2">
      <c r="A9" s="62" t="str">
        <f>+'B) Reajuste Tarifas y Ocupación'!A12</f>
        <v>Jardín Infantil Tortuguita Marina</v>
      </c>
      <c r="B9" s="69">
        <f>N28</f>
        <v>0</v>
      </c>
      <c r="C9" s="77">
        <f>+O28</f>
        <v>0</v>
      </c>
      <c r="D9" s="79">
        <f>+P28</f>
        <v>131600</v>
      </c>
      <c r="E9" s="71">
        <f>+B9+D9+C9</f>
        <v>131600</v>
      </c>
      <c r="F9" s="50">
        <f>'C) Costos Directos'!H75</f>
        <v>1752800</v>
      </c>
      <c r="G9" s="51">
        <f>+'D) Costos Indirectos'!$AP$15*(F9/$F$13)</f>
        <v>26096.049709687803</v>
      </c>
      <c r="H9" s="53">
        <f>+F9+G9</f>
        <v>1778896.0497096877</v>
      </c>
      <c r="I9" s="78">
        <f>E9-H9</f>
        <v>-1647296.0497096877</v>
      </c>
      <c r="L9" s="93">
        <f>+IFERROR(G9/$G$13,0)</f>
        <v>9.726646171603609E-2</v>
      </c>
      <c r="N9" s="104"/>
    </row>
    <row r="10" spans="1:247" x14ac:dyDescent="0.2">
      <c r="A10" s="62" t="str">
        <f>'B) Reajuste Tarifas y Ocupación'!A14</f>
        <v>Jardín Infantil Burbujitas de Mar</v>
      </c>
      <c r="B10" s="69">
        <f>+N35</f>
        <v>0</v>
      </c>
      <c r="C10" s="77">
        <f>+O35</f>
        <v>0</v>
      </c>
      <c r="D10" s="79">
        <f>+P35</f>
        <v>2754000</v>
      </c>
      <c r="E10" s="71">
        <f>+B10+D10+C10</f>
        <v>2754000</v>
      </c>
      <c r="F10" s="50">
        <f>'C) Costos Directos'!H139</f>
        <v>2066000</v>
      </c>
      <c r="G10" s="51">
        <f>+'D) Costos Indirectos'!$AP$15*(F10/$F$13)</f>
        <v>30759.036227872548</v>
      </c>
      <c r="H10" s="53">
        <f>+F10+G10</f>
        <v>2096759.0362278726</v>
      </c>
      <c r="I10" s="78">
        <f>E10-H10</f>
        <v>657240.9637721274</v>
      </c>
      <c r="L10" s="93">
        <f>+IFERROR(G10/$G$13,0)</f>
        <v>0.11464657114635472</v>
      </c>
      <c r="N10" s="104"/>
    </row>
    <row r="11" spans="1:247" x14ac:dyDescent="0.2">
      <c r="A11" s="62" t="s">
        <v>222</v>
      </c>
      <c r="B11" s="70">
        <f>+N38+N44</f>
        <v>0</v>
      </c>
      <c r="C11" s="70">
        <f>+O38+O44</f>
        <v>0</v>
      </c>
      <c r="D11" s="349"/>
      <c r="E11" s="71">
        <f>+B11+D11+C11</f>
        <v>0</v>
      </c>
      <c r="F11" s="52">
        <f>'C) Costos Directos'!H205</f>
        <v>2166000</v>
      </c>
      <c r="G11" s="51">
        <f>+'D) Costos Indirectos'!$AP$15*(F11/$F$13)</f>
        <v>32247.856955262312</v>
      </c>
      <c r="H11" s="53">
        <f>+F11+G11</f>
        <v>2198247.8569552624</v>
      </c>
      <c r="I11" s="78">
        <f t="shared" ref="I11:I12" si="0">E11-H11</f>
        <v>-2198247.8569552624</v>
      </c>
      <c r="L11" s="93">
        <f>+IFERROR(G11/$G$13,0)</f>
        <v>0.12019577594530703</v>
      </c>
      <c r="N11" s="94"/>
      <c r="O11" s="249"/>
    </row>
    <row r="12" spans="1:247" x14ac:dyDescent="0.2">
      <c r="A12" s="62" t="s">
        <v>223</v>
      </c>
      <c r="B12" s="101">
        <f>+N41</f>
        <v>0</v>
      </c>
      <c r="C12" s="101">
        <f t="shared" ref="C12" si="1">+O41</f>
        <v>0</v>
      </c>
      <c r="D12" s="350"/>
      <c r="E12" s="102">
        <f>+B12+D12+C12</f>
        <v>0</v>
      </c>
      <c r="F12" s="52">
        <f>'C) Costos Directos'!H271</f>
        <v>12035800</v>
      </c>
      <c r="G12" s="51">
        <f>+'D) Costos Indirectos'!$AP$15*(F12/$F$13)</f>
        <v>179191.48510717734</v>
      </c>
      <c r="H12" s="53">
        <f t="shared" ref="H12" si="2">+F12+G12</f>
        <v>12214991.485107178</v>
      </c>
      <c r="I12" s="78">
        <f t="shared" si="0"/>
        <v>-12214991.485107178</v>
      </c>
      <c r="L12" s="93">
        <f>+IFERROR(G12/$G$13,0)</f>
        <v>0.66789119119230211</v>
      </c>
      <c r="N12" s="94"/>
      <c r="O12" s="249"/>
    </row>
    <row r="13" spans="1:247" s="6" customFormat="1" ht="15" x14ac:dyDescent="0.2">
      <c r="A13" s="13" t="s">
        <v>1</v>
      </c>
      <c r="B13" s="81">
        <f t="shared" ref="B13:H13" si="3">SUM(B9:B12)</f>
        <v>0</v>
      </c>
      <c r="C13" s="81">
        <f t="shared" si="3"/>
        <v>0</v>
      </c>
      <c r="D13" s="81">
        <f t="shared" si="3"/>
        <v>2885600</v>
      </c>
      <c r="E13" s="82">
        <f>SUM(E9:E12)</f>
        <v>2885600</v>
      </c>
      <c r="F13" s="81">
        <f t="shared" si="3"/>
        <v>18020600</v>
      </c>
      <c r="G13" s="81">
        <f t="shared" si="3"/>
        <v>268294.42800000001</v>
      </c>
      <c r="H13" s="81">
        <f t="shared" si="3"/>
        <v>18288894.428000003</v>
      </c>
      <c r="I13" s="81">
        <f>SUM(I9:I12)</f>
        <v>-15403294.427999999</v>
      </c>
      <c r="L13" s="95">
        <f>SUM(L9:L12)</f>
        <v>1</v>
      </c>
      <c r="N13" s="56"/>
      <c r="O13" s="249"/>
      <c r="IB13" s="4"/>
      <c r="IC13" s="4"/>
      <c r="ID13" s="4"/>
      <c r="IE13" s="4"/>
      <c r="IF13" s="4"/>
      <c r="IG13" s="4"/>
      <c r="IH13" s="4"/>
    </row>
    <row r="14" spans="1:247" s="6" customFormat="1" ht="15.75" customHeight="1" x14ac:dyDescent="0.2">
      <c r="A14" s="14"/>
      <c r="B14" s="14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IB14" s="4"/>
      <c r="IC14" s="4"/>
      <c r="ID14" s="4"/>
      <c r="IE14" s="4"/>
      <c r="IF14" s="4"/>
      <c r="IG14" s="4"/>
      <c r="IH14" s="4"/>
    </row>
    <row r="15" spans="1:247" s="6" customFormat="1" ht="15.75" customHeight="1" x14ac:dyDescent="0.2">
      <c r="A15" s="14"/>
      <c r="B15" s="14"/>
      <c r="C15" s="14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250"/>
      <c r="IB15" s="4"/>
      <c r="IC15" s="4"/>
      <c r="ID15" s="4"/>
      <c r="IE15" s="4"/>
      <c r="IF15" s="4"/>
      <c r="IG15" s="4"/>
      <c r="IH15" s="4"/>
    </row>
    <row r="16" spans="1:247" s="6" customFormat="1" ht="15.75" customHeight="1" x14ac:dyDescent="0.2">
      <c r="A16" s="14"/>
      <c r="B16" s="14"/>
      <c r="C16" s="14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IB16" s="4"/>
      <c r="IC16" s="4"/>
      <c r="ID16" s="4"/>
      <c r="IE16" s="4"/>
      <c r="IF16" s="4"/>
      <c r="IG16" s="4"/>
      <c r="IH16" s="4"/>
    </row>
    <row r="17" spans="1:247" s="6" customFormat="1" ht="15.75" customHeight="1" x14ac:dyDescent="0.2">
      <c r="A17" s="14"/>
      <c r="B17" s="14"/>
      <c r="C17" s="14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IB17" s="4"/>
      <c r="IC17" s="4"/>
      <c r="ID17" s="4"/>
      <c r="IE17" s="4"/>
      <c r="IF17" s="4"/>
      <c r="IG17" s="4"/>
      <c r="IH17" s="4"/>
    </row>
    <row r="18" spans="1:247" s="6" customFormat="1" ht="15.75" customHeight="1" x14ac:dyDescent="0.2">
      <c r="A18" s="782" t="s">
        <v>157</v>
      </c>
      <c r="B18" s="782"/>
      <c r="C18" s="782"/>
      <c r="D18" s="782"/>
      <c r="E18" s="15"/>
      <c r="F18" s="15"/>
      <c r="G18" s="15"/>
      <c r="H18" s="15"/>
      <c r="I18" s="15"/>
      <c r="J18" s="15"/>
      <c r="K18" s="15"/>
      <c r="L18" s="15"/>
      <c r="M18" s="15"/>
      <c r="N18" s="15"/>
      <c r="IB18" s="4"/>
      <c r="IC18" s="4"/>
      <c r="ID18" s="4"/>
      <c r="IE18" s="4"/>
      <c r="IF18" s="4"/>
      <c r="IG18" s="4"/>
      <c r="IH18" s="4"/>
    </row>
    <row r="19" spans="1:247" s="17" customFormat="1" ht="13.5" thickBot="1" x14ac:dyDescent="0.25">
      <c r="B19" s="55"/>
      <c r="C19" s="55"/>
      <c r="D19" s="55"/>
      <c r="E19" s="55"/>
      <c r="F19" s="55"/>
      <c r="G19" s="55"/>
      <c r="H19" s="55"/>
      <c r="I19" s="16"/>
      <c r="J19" s="16"/>
      <c r="K19" s="16"/>
      <c r="L19" s="3"/>
      <c r="M19" s="3"/>
      <c r="O19" s="18"/>
      <c r="P19" s="18"/>
      <c r="IL19" s="10"/>
      <c r="IM19" s="10"/>
    </row>
    <row r="20" spans="1:247" s="19" customFormat="1" ht="15.75" customHeight="1" thickBot="1" x14ac:dyDescent="0.25">
      <c r="A20" s="783" t="s">
        <v>114</v>
      </c>
      <c r="B20" s="785" t="s">
        <v>5</v>
      </c>
      <c r="C20" s="777" t="s">
        <v>2</v>
      </c>
      <c r="D20" s="779" t="s">
        <v>240</v>
      </c>
      <c r="E20" s="780"/>
      <c r="F20" s="780"/>
      <c r="G20" s="780"/>
      <c r="H20" s="781"/>
      <c r="I20" s="760" t="s">
        <v>241</v>
      </c>
      <c r="J20" s="761"/>
      <c r="K20" s="761"/>
      <c r="L20" s="761"/>
      <c r="M20" s="762"/>
      <c r="N20" s="791" t="s">
        <v>89</v>
      </c>
      <c r="O20" s="793" t="s">
        <v>90</v>
      </c>
      <c r="P20" s="787" t="s">
        <v>127</v>
      </c>
      <c r="Q20" s="795" t="s">
        <v>106</v>
      </c>
    </row>
    <row r="21" spans="1:247" s="19" customFormat="1" ht="58.5" customHeight="1" thickBot="1" x14ac:dyDescent="0.25">
      <c r="A21" s="784"/>
      <c r="B21" s="786"/>
      <c r="C21" s="778"/>
      <c r="D21" s="693" t="s">
        <v>86</v>
      </c>
      <c r="E21" s="718" t="s">
        <v>145</v>
      </c>
      <c r="F21" s="718" t="s">
        <v>146</v>
      </c>
      <c r="G21" s="718" t="s">
        <v>87</v>
      </c>
      <c r="H21" s="694" t="s">
        <v>88</v>
      </c>
      <c r="I21" s="693" t="s">
        <v>86</v>
      </c>
      <c r="J21" s="718" t="s">
        <v>145</v>
      </c>
      <c r="K21" s="718" t="s">
        <v>146</v>
      </c>
      <c r="L21" s="718" t="s">
        <v>87</v>
      </c>
      <c r="M21" s="694" t="s">
        <v>88</v>
      </c>
      <c r="N21" s="792"/>
      <c r="O21" s="794"/>
      <c r="P21" s="788"/>
      <c r="Q21" s="796"/>
    </row>
    <row r="22" spans="1:247" ht="12.75" customHeight="1" x14ac:dyDescent="0.2">
      <c r="A22" s="765" t="str">
        <f>+'B) Reajuste Tarifas y Ocupación'!A12</f>
        <v>Jardín Infantil Tortuguita Marina</v>
      </c>
      <c r="B22" s="768" t="str">
        <f>+'B) Reajuste Tarifas y Ocupación'!B12</f>
        <v>Media jornada</v>
      </c>
      <c r="C22" s="724" t="s">
        <v>242</v>
      </c>
      <c r="D22" s="719">
        <f t="shared" ref="D22:F23" si="4">+I22</f>
        <v>60500</v>
      </c>
      <c r="E22" s="700">
        <f t="shared" si="4"/>
        <v>72600</v>
      </c>
      <c r="F22" s="700">
        <f t="shared" si="4"/>
        <v>72600</v>
      </c>
      <c r="G22" s="700">
        <f t="shared" ref="G22:H23" si="5">+L22</f>
        <v>82600</v>
      </c>
      <c r="H22" s="720">
        <f t="shared" si="5"/>
        <v>105200</v>
      </c>
      <c r="I22" s="719">
        <f>+'B) Reajuste Tarifas y Ocupación'!M12</f>
        <v>60500</v>
      </c>
      <c r="J22" s="700">
        <f>+'B) Reajuste Tarifas y Ocupación'!N12</f>
        <v>72600</v>
      </c>
      <c r="K22" s="700">
        <f>+'B) Reajuste Tarifas y Ocupación'!O12</f>
        <v>72600</v>
      </c>
      <c r="L22" s="700">
        <f>+'B) Reajuste Tarifas y Ocupación'!P12</f>
        <v>82600</v>
      </c>
      <c r="M22" s="720">
        <f>+'B) Reajuste Tarifas y Ocupación'!Q12</f>
        <v>105200</v>
      </c>
      <c r="N22" s="713"/>
      <c r="O22" s="701"/>
      <c r="P22" s="734">
        <f>+'B) Reajuste Tarifas y Ocupación'!C12</f>
        <v>57900</v>
      </c>
      <c r="Q22" s="790"/>
    </row>
    <row r="23" spans="1:247" x14ac:dyDescent="0.2">
      <c r="A23" s="766"/>
      <c r="B23" s="769"/>
      <c r="C23" s="725" t="s">
        <v>7</v>
      </c>
      <c r="D23" s="721">
        <f t="shared" si="4"/>
        <v>0</v>
      </c>
      <c r="E23" s="697">
        <f t="shared" si="4"/>
        <v>0</v>
      </c>
      <c r="F23" s="697">
        <f t="shared" si="4"/>
        <v>0</v>
      </c>
      <c r="G23" s="697">
        <f t="shared" si="5"/>
        <v>0</v>
      </c>
      <c r="H23" s="512">
        <f t="shared" si="5"/>
        <v>0</v>
      </c>
      <c r="I23" s="721">
        <f>+'B) Reajuste Tarifas y Ocupación'!C27</f>
        <v>0</v>
      </c>
      <c r="J23" s="697">
        <f>+'B) Reajuste Tarifas y Ocupación'!D27</f>
        <v>0</v>
      </c>
      <c r="K23" s="697">
        <f>+'B) Reajuste Tarifas y Ocupación'!E27</f>
        <v>0</v>
      </c>
      <c r="L23" s="697">
        <f>+'B) Reajuste Tarifas y Ocupación'!F27</f>
        <v>0</v>
      </c>
      <c r="M23" s="512">
        <f>+'B) Reajuste Tarifas y Ocupación'!G27</f>
        <v>0</v>
      </c>
      <c r="N23" s="714"/>
      <c r="O23" s="696"/>
      <c r="P23" s="735">
        <v>1</v>
      </c>
      <c r="Q23" s="789"/>
    </row>
    <row r="24" spans="1:247" x14ac:dyDescent="0.2">
      <c r="A24" s="766"/>
      <c r="B24" s="769"/>
      <c r="C24" s="726" t="s">
        <v>9</v>
      </c>
      <c r="D24" s="722">
        <f>D23*D22</f>
        <v>0</v>
      </c>
      <c r="E24" s="698">
        <f>E23*E22</f>
        <v>0</v>
      </c>
      <c r="F24" s="698">
        <f t="shared" ref="F24" si="6">F23*F22</f>
        <v>0</v>
      </c>
      <c r="G24" s="698">
        <f t="shared" ref="G24:H24" si="7">G23*G22</f>
        <v>0</v>
      </c>
      <c r="H24" s="513">
        <f t="shared" si="7"/>
        <v>0</v>
      </c>
      <c r="I24" s="722">
        <f>I23*I22*10</f>
        <v>0</v>
      </c>
      <c r="J24" s="698">
        <f t="shared" ref="J24:M24" si="8">J23*J22*10</f>
        <v>0</v>
      </c>
      <c r="K24" s="698">
        <f t="shared" ref="K24" si="9">K23*K22*10</f>
        <v>0</v>
      </c>
      <c r="L24" s="698">
        <f t="shared" si="8"/>
        <v>0</v>
      </c>
      <c r="M24" s="513">
        <f t="shared" si="8"/>
        <v>0</v>
      </c>
      <c r="N24" s="715">
        <f>SUM(D24:H24)</f>
        <v>0</v>
      </c>
      <c r="O24" s="699">
        <f>SUM(I24:M24)</f>
        <v>0</v>
      </c>
      <c r="P24" s="709">
        <f>P23*P22</f>
        <v>57900</v>
      </c>
      <c r="Q24" s="740">
        <f>N24+O24+P24</f>
        <v>57900</v>
      </c>
    </row>
    <row r="25" spans="1:247" x14ac:dyDescent="0.2">
      <c r="A25" s="766"/>
      <c r="B25" s="769" t="str">
        <f>+'B) Reajuste Tarifas y Ocupación'!B13</f>
        <v xml:space="preserve">Doble Jornada </v>
      </c>
      <c r="C25" s="727" t="s">
        <v>242</v>
      </c>
      <c r="D25" s="728">
        <f t="shared" ref="D25:F26" si="10">+I25</f>
        <v>77000</v>
      </c>
      <c r="E25" s="695">
        <f t="shared" si="10"/>
        <v>92400</v>
      </c>
      <c r="F25" s="695">
        <f t="shared" si="10"/>
        <v>92400</v>
      </c>
      <c r="G25" s="695">
        <f t="shared" ref="G25:H26" si="11">+L25</f>
        <v>115500</v>
      </c>
      <c r="H25" s="511">
        <f t="shared" si="11"/>
        <v>153900</v>
      </c>
      <c r="I25" s="502">
        <f>+'B) Reajuste Tarifas y Ocupación'!M13</f>
        <v>77000</v>
      </c>
      <c r="J25" s="634">
        <f>+'B) Reajuste Tarifas y Ocupación'!N13</f>
        <v>92400</v>
      </c>
      <c r="K25" s="634">
        <f>+'B) Reajuste Tarifas y Ocupación'!O13</f>
        <v>92400</v>
      </c>
      <c r="L25" s="634">
        <f>+'B) Reajuste Tarifas y Ocupación'!P13</f>
        <v>115500</v>
      </c>
      <c r="M25" s="516">
        <f>+'B) Reajuste Tarifas y Ocupación'!Q13</f>
        <v>153900</v>
      </c>
      <c r="N25" s="714"/>
      <c r="O25" s="696"/>
      <c r="P25" s="736">
        <f>+'B) Reajuste Tarifas y Ocupación'!C13</f>
        <v>73700</v>
      </c>
      <c r="Q25" s="789"/>
    </row>
    <row r="26" spans="1:247" x14ac:dyDescent="0.2">
      <c r="A26" s="766"/>
      <c r="B26" s="769"/>
      <c r="C26" s="725" t="s">
        <v>7</v>
      </c>
      <c r="D26" s="721">
        <f t="shared" si="10"/>
        <v>0</v>
      </c>
      <c r="E26" s="697">
        <f t="shared" si="10"/>
        <v>0</v>
      </c>
      <c r="F26" s="697">
        <f t="shared" si="10"/>
        <v>0</v>
      </c>
      <c r="G26" s="697">
        <f t="shared" si="11"/>
        <v>0</v>
      </c>
      <c r="H26" s="512">
        <f t="shared" si="11"/>
        <v>0</v>
      </c>
      <c r="I26" s="721">
        <f>+'B) Reajuste Tarifas y Ocupación'!C28</f>
        <v>0</v>
      </c>
      <c r="J26" s="697">
        <f>+'B) Reajuste Tarifas y Ocupación'!D28</f>
        <v>0</v>
      </c>
      <c r="K26" s="697">
        <f>+'B) Reajuste Tarifas y Ocupación'!E28</f>
        <v>0</v>
      </c>
      <c r="L26" s="697">
        <f>+'B) Reajuste Tarifas y Ocupación'!F28</f>
        <v>0</v>
      </c>
      <c r="M26" s="512">
        <f>+'B) Reajuste Tarifas y Ocupación'!G28</f>
        <v>0</v>
      </c>
      <c r="N26" s="714"/>
      <c r="O26" s="696"/>
      <c r="P26" s="735">
        <v>1</v>
      </c>
      <c r="Q26" s="789"/>
    </row>
    <row r="27" spans="1:247" x14ac:dyDescent="0.2">
      <c r="A27" s="766"/>
      <c r="B27" s="769"/>
      <c r="C27" s="726" t="s">
        <v>9</v>
      </c>
      <c r="D27" s="722">
        <f t="shared" ref="D27:H27" si="12">D26*D25</f>
        <v>0</v>
      </c>
      <c r="E27" s="698">
        <f t="shared" si="12"/>
        <v>0</v>
      </c>
      <c r="F27" s="698">
        <f t="shared" ref="F27" si="13">F26*F25</f>
        <v>0</v>
      </c>
      <c r="G27" s="698">
        <f t="shared" si="12"/>
        <v>0</v>
      </c>
      <c r="H27" s="513">
        <f t="shared" si="12"/>
        <v>0</v>
      </c>
      <c r="I27" s="722">
        <f t="shared" ref="I27:M27" si="14">I26*I25*10</f>
        <v>0</v>
      </c>
      <c r="J27" s="698">
        <f t="shared" si="14"/>
        <v>0</v>
      </c>
      <c r="K27" s="698">
        <f t="shared" ref="K27" si="15">K26*K25*10</f>
        <v>0</v>
      </c>
      <c r="L27" s="698">
        <f t="shared" si="14"/>
        <v>0</v>
      </c>
      <c r="M27" s="513">
        <f t="shared" si="14"/>
        <v>0</v>
      </c>
      <c r="N27" s="715">
        <f>SUM(D27:H27)</f>
        <v>0</v>
      </c>
      <c r="O27" s="699">
        <f>SUM(I27:M27)</f>
        <v>0</v>
      </c>
      <c r="P27" s="709">
        <f>P26*P25</f>
        <v>73700</v>
      </c>
      <c r="Q27" s="740">
        <f>N27+O27+P27</f>
        <v>73700</v>
      </c>
    </row>
    <row r="28" spans="1:247" s="10" customFormat="1" ht="15.75" thickBot="1" x14ac:dyDescent="0.25">
      <c r="A28" s="767"/>
      <c r="B28" s="763" t="s">
        <v>10</v>
      </c>
      <c r="C28" s="764"/>
      <c r="D28" s="723">
        <f>+D24+D27</f>
        <v>0</v>
      </c>
      <c r="E28" s="702">
        <f t="shared" ref="E28:G28" si="16">+E24+E27</f>
        <v>0</v>
      </c>
      <c r="F28" s="702">
        <f t="shared" si="16"/>
        <v>0</v>
      </c>
      <c r="G28" s="702">
        <f t="shared" si="16"/>
        <v>0</v>
      </c>
      <c r="H28" s="703">
        <f>+H24+H27</f>
        <v>0</v>
      </c>
      <c r="I28" s="723">
        <f t="shared" ref="I28:L28" si="17">+I24+I27</f>
        <v>0</v>
      </c>
      <c r="J28" s="702">
        <f t="shared" si="17"/>
        <v>0</v>
      </c>
      <c r="K28" s="702">
        <f t="shared" si="17"/>
        <v>0</v>
      </c>
      <c r="L28" s="702">
        <f t="shared" si="17"/>
        <v>0</v>
      </c>
      <c r="M28" s="703">
        <f>+M24+M27</f>
        <v>0</v>
      </c>
      <c r="N28" s="716">
        <f t="shared" ref="N28:Q28" si="18">+N24+N27</f>
        <v>0</v>
      </c>
      <c r="O28" s="702">
        <f t="shared" si="18"/>
        <v>0</v>
      </c>
      <c r="P28" s="710">
        <f>+P24+P27</f>
        <v>131600</v>
      </c>
      <c r="Q28" s="741">
        <f t="shared" si="18"/>
        <v>131600</v>
      </c>
    </row>
    <row r="29" spans="1:247" s="10" customFormat="1" x14ac:dyDescent="0.2">
      <c r="A29" s="770" t="str">
        <f>'B) Reajuste Tarifas y Ocupación'!A29:A30</f>
        <v>Jardín Infantil Burbujitas de Mar</v>
      </c>
      <c r="B29" s="768" t="str">
        <f>+'B) Reajuste Tarifas y Ocupación'!B21</f>
        <v>Media Jornada</v>
      </c>
      <c r="C29" s="724" t="s">
        <v>242</v>
      </c>
      <c r="D29" s="719">
        <f>'B) Reajuste Tarifas y Ocupación'!M14</f>
        <v>85200</v>
      </c>
      <c r="E29" s="700">
        <f>'B) Reajuste Tarifas y Ocupación'!N14</f>
        <v>102300</v>
      </c>
      <c r="F29" s="700">
        <f>'B) Reajuste Tarifas y Ocupación'!O14</f>
        <v>102300</v>
      </c>
      <c r="G29" s="700">
        <f>'B) Reajuste Tarifas y Ocupación'!P14</f>
        <v>106500</v>
      </c>
      <c r="H29" s="720">
        <f>'B) Reajuste Tarifas y Ocupación'!Q14</f>
        <v>127800</v>
      </c>
      <c r="I29" s="719">
        <f>D29</f>
        <v>85200</v>
      </c>
      <c r="J29" s="700">
        <f t="shared" ref="J29:M29" si="19">E29</f>
        <v>102300</v>
      </c>
      <c r="K29" s="700">
        <f t="shared" si="19"/>
        <v>102300</v>
      </c>
      <c r="L29" s="700">
        <f t="shared" si="19"/>
        <v>106500</v>
      </c>
      <c r="M29" s="720">
        <f t="shared" si="19"/>
        <v>127800</v>
      </c>
      <c r="N29" s="713"/>
      <c r="O29" s="701"/>
      <c r="P29" s="734">
        <f>+'B) Reajuste Tarifas y Ocupación'!C14</f>
        <v>81600</v>
      </c>
      <c r="Q29" s="790"/>
    </row>
    <row r="30" spans="1:247" s="10" customFormat="1" x14ac:dyDescent="0.2">
      <c r="A30" s="771"/>
      <c r="B30" s="769"/>
      <c r="C30" s="725" t="s">
        <v>7</v>
      </c>
      <c r="D30" s="721">
        <f t="shared" ref="D30" si="20">+I30</f>
        <v>0</v>
      </c>
      <c r="E30" s="697">
        <f t="shared" ref="E30" si="21">+J30</f>
        <v>0</v>
      </c>
      <c r="F30" s="697">
        <f t="shared" ref="F30" si="22">+K30</f>
        <v>0</v>
      </c>
      <c r="G30" s="697">
        <f t="shared" ref="G30" si="23">+L30</f>
        <v>0</v>
      </c>
      <c r="H30" s="512">
        <f t="shared" ref="H30" si="24">+M30</f>
        <v>0</v>
      </c>
      <c r="I30" s="721">
        <f>+'B) Reajuste Tarifas y Ocupación'!C29</f>
        <v>0</v>
      </c>
      <c r="J30" s="697">
        <f>+'B) Reajuste Tarifas y Ocupación'!D29</f>
        <v>0</v>
      </c>
      <c r="K30" s="697">
        <f>+'B) Reajuste Tarifas y Ocupación'!E29</f>
        <v>0</v>
      </c>
      <c r="L30" s="697">
        <f>+'B) Reajuste Tarifas y Ocupación'!F29</f>
        <v>0</v>
      </c>
      <c r="M30" s="512">
        <f>+'B) Reajuste Tarifas y Ocupación'!G29</f>
        <v>0</v>
      </c>
      <c r="N30" s="714"/>
      <c r="O30" s="696"/>
      <c r="P30" s="735">
        <v>10</v>
      </c>
      <c r="Q30" s="789"/>
    </row>
    <row r="31" spans="1:247" s="10" customFormat="1" x14ac:dyDescent="0.2">
      <c r="A31" s="771"/>
      <c r="B31" s="769"/>
      <c r="C31" s="726" t="s">
        <v>9</v>
      </c>
      <c r="D31" s="722">
        <f>D30*D29</f>
        <v>0</v>
      </c>
      <c r="E31" s="698">
        <f>E30*E29</f>
        <v>0</v>
      </c>
      <c r="F31" s="698">
        <f t="shared" ref="F31:H31" si="25">F30*F29</f>
        <v>0</v>
      </c>
      <c r="G31" s="698">
        <f t="shared" si="25"/>
        <v>0</v>
      </c>
      <c r="H31" s="513">
        <f t="shared" si="25"/>
        <v>0</v>
      </c>
      <c r="I31" s="722">
        <f>I30*I29*10</f>
        <v>0</v>
      </c>
      <c r="J31" s="698">
        <f t="shared" ref="J31:M31" si="26">J30*J29*10</f>
        <v>0</v>
      </c>
      <c r="K31" s="698">
        <f t="shared" si="26"/>
        <v>0</v>
      </c>
      <c r="L31" s="698">
        <f t="shared" si="26"/>
        <v>0</v>
      </c>
      <c r="M31" s="513">
        <f t="shared" si="26"/>
        <v>0</v>
      </c>
      <c r="N31" s="715">
        <f>SUM(D31:H31)</f>
        <v>0</v>
      </c>
      <c r="O31" s="699">
        <f>SUM(I31:M31)</f>
        <v>0</v>
      </c>
      <c r="P31" s="709">
        <f>P30*P29</f>
        <v>816000</v>
      </c>
      <c r="Q31" s="740">
        <f>N31+O31+P31</f>
        <v>816000</v>
      </c>
    </row>
    <row r="32" spans="1:247" s="10" customFormat="1" x14ac:dyDescent="0.2">
      <c r="A32" s="771"/>
      <c r="B32" s="769" t="str">
        <f>'B) Reajuste Tarifas y Ocupación'!B30</f>
        <v>Jornada  Completa</v>
      </c>
      <c r="C32" s="727" t="s">
        <v>242</v>
      </c>
      <c r="D32" s="728">
        <f>'B) Reajuste Tarifas y Ocupación'!M15</f>
        <v>134900</v>
      </c>
      <c r="E32" s="695">
        <f>'B) Reajuste Tarifas y Ocupación'!N15</f>
        <v>161900</v>
      </c>
      <c r="F32" s="695">
        <f>'B) Reajuste Tarifas y Ocupación'!O15</f>
        <v>161900</v>
      </c>
      <c r="G32" s="695">
        <f>'B) Reajuste Tarifas y Ocupación'!P15</f>
        <v>168700</v>
      </c>
      <c r="H32" s="511">
        <f>'B) Reajuste Tarifas y Ocupación'!Q15</f>
        <v>202400</v>
      </c>
      <c r="I32" s="502">
        <f>D32</f>
        <v>134900</v>
      </c>
      <c r="J32" s="634">
        <f t="shared" ref="J32:M32" si="27">E32</f>
        <v>161900</v>
      </c>
      <c r="K32" s="634">
        <f t="shared" si="27"/>
        <v>161900</v>
      </c>
      <c r="L32" s="634">
        <f t="shared" si="27"/>
        <v>168700</v>
      </c>
      <c r="M32" s="516">
        <f t="shared" si="27"/>
        <v>202400</v>
      </c>
      <c r="N32" s="714"/>
      <c r="O32" s="696"/>
      <c r="P32" s="736">
        <f>+'B) Reajuste Tarifas y Ocupación'!C15</f>
        <v>129200</v>
      </c>
      <c r="Q32" s="789"/>
    </row>
    <row r="33" spans="1:17" s="10" customFormat="1" x14ac:dyDescent="0.2">
      <c r="A33" s="771"/>
      <c r="B33" s="769"/>
      <c r="C33" s="725" t="s">
        <v>7</v>
      </c>
      <c r="D33" s="721">
        <f t="shared" ref="D33" si="28">+I33</f>
        <v>0</v>
      </c>
      <c r="E33" s="697">
        <f t="shared" ref="E33" si="29">+J33</f>
        <v>0</v>
      </c>
      <c r="F33" s="697">
        <f t="shared" ref="F33" si="30">+K33</f>
        <v>0</v>
      </c>
      <c r="G33" s="697">
        <f t="shared" ref="G33" si="31">+L33</f>
        <v>0</v>
      </c>
      <c r="H33" s="512">
        <f t="shared" ref="H33" si="32">+M33</f>
        <v>0</v>
      </c>
      <c r="I33" s="721">
        <f>+'B) Reajuste Tarifas y Ocupación'!C30</f>
        <v>0</v>
      </c>
      <c r="J33" s="697">
        <f>+'B) Reajuste Tarifas y Ocupación'!D30</f>
        <v>0</v>
      </c>
      <c r="K33" s="697">
        <f>+'B) Reajuste Tarifas y Ocupación'!E30</f>
        <v>0</v>
      </c>
      <c r="L33" s="697">
        <f>+'B) Reajuste Tarifas y Ocupación'!F30</f>
        <v>0</v>
      </c>
      <c r="M33" s="512">
        <f>+'B) Reajuste Tarifas y Ocupación'!G30</f>
        <v>0</v>
      </c>
      <c r="N33" s="714"/>
      <c r="O33" s="696"/>
      <c r="P33" s="735">
        <v>15</v>
      </c>
      <c r="Q33" s="789"/>
    </row>
    <row r="34" spans="1:17" s="10" customFormat="1" x14ac:dyDescent="0.2">
      <c r="A34" s="771"/>
      <c r="B34" s="769"/>
      <c r="C34" s="726" t="s">
        <v>9</v>
      </c>
      <c r="D34" s="722">
        <f t="shared" ref="D34:H34" si="33">D33*D32</f>
        <v>0</v>
      </c>
      <c r="E34" s="698">
        <f t="shared" si="33"/>
        <v>0</v>
      </c>
      <c r="F34" s="698">
        <f t="shared" si="33"/>
        <v>0</v>
      </c>
      <c r="G34" s="698">
        <f t="shared" si="33"/>
        <v>0</v>
      </c>
      <c r="H34" s="513">
        <f t="shared" si="33"/>
        <v>0</v>
      </c>
      <c r="I34" s="722">
        <f t="shared" ref="I34:M34" si="34">I33*I32*10</f>
        <v>0</v>
      </c>
      <c r="J34" s="698">
        <f t="shared" si="34"/>
        <v>0</v>
      </c>
      <c r="K34" s="698">
        <f t="shared" si="34"/>
        <v>0</v>
      </c>
      <c r="L34" s="698">
        <f t="shared" si="34"/>
        <v>0</v>
      </c>
      <c r="M34" s="513">
        <f t="shared" si="34"/>
        <v>0</v>
      </c>
      <c r="N34" s="715">
        <f>SUM(D34:H34)</f>
        <v>0</v>
      </c>
      <c r="O34" s="699">
        <f>SUM(I34:M34)</f>
        <v>0</v>
      </c>
      <c r="P34" s="709">
        <f>P33*P32</f>
        <v>1938000</v>
      </c>
      <c r="Q34" s="740">
        <f>N34+O34+P34</f>
        <v>1938000</v>
      </c>
    </row>
    <row r="35" spans="1:17" s="10" customFormat="1" ht="15.75" thickBot="1" x14ac:dyDescent="0.25">
      <c r="A35" s="772"/>
      <c r="B35" s="763" t="s">
        <v>10</v>
      </c>
      <c r="C35" s="764"/>
      <c r="D35" s="723">
        <f>+D31+D34</f>
        <v>0</v>
      </c>
      <c r="E35" s="702">
        <f t="shared" ref="E35:G35" si="35">+E31+E34</f>
        <v>0</v>
      </c>
      <c r="F35" s="702">
        <f t="shared" si="35"/>
        <v>0</v>
      </c>
      <c r="G35" s="702">
        <f t="shared" si="35"/>
        <v>0</v>
      </c>
      <c r="H35" s="703">
        <f>+H31+H34</f>
        <v>0</v>
      </c>
      <c r="I35" s="723">
        <f t="shared" ref="I35:L35" si="36">+I31+I34</f>
        <v>0</v>
      </c>
      <c r="J35" s="702">
        <f t="shared" si="36"/>
        <v>0</v>
      </c>
      <c r="K35" s="702">
        <f t="shared" si="36"/>
        <v>0</v>
      </c>
      <c r="L35" s="702">
        <f t="shared" si="36"/>
        <v>0</v>
      </c>
      <c r="M35" s="703">
        <f>+M31+M34</f>
        <v>0</v>
      </c>
      <c r="N35" s="716">
        <f>+N31+N34</f>
        <v>0</v>
      </c>
      <c r="O35" s="702">
        <f t="shared" ref="O35:Q35" si="37">+O31+O34</f>
        <v>0</v>
      </c>
      <c r="P35" s="710">
        <f>+P31+P34</f>
        <v>2754000</v>
      </c>
      <c r="Q35" s="741">
        <f t="shared" si="37"/>
        <v>2754000</v>
      </c>
    </row>
    <row r="36" spans="1:17" x14ac:dyDescent="0.2">
      <c r="A36" s="765" t="str">
        <f>+'B) Reajuste Tarifas y Ocupación'!A19</f>
        <v>Sala Cuna Burbujitas de Mar</v>
      </c>
      <c r="B36" s="768" t="str">
        <f>+'B) Reajuste Tarifas y Ocupación'!B19</f>
        <v>Jornada Completa Diurna</v>
      </c>
      <c r="C36" s="724" t="s">
        <v>242</v>
      </c>
      <c r="D36" s="729"/>
      <c r="E36" s="700">
        <f t="shared" ref="E36" si="38">+J36</f>
        <v>388400</v>
      </c>
      <c r="F36" s="700">
        <f t="shared" ref="F36" si="39">+K36</f>
        <v>388400</v>
      </c>
      <c r="G36" s="700">
        <f t="shared" ref="G36:H36" si="40">+L36</f>
        <v>404600</v>
      </c>
      <c r="H36" s="720">
        <f t="shared" si="40"/>
        <v>485500</v>
      </c>
      <c r="I36" s="635">
        <f>+'B) Reajuste Tarifas y Ocupación'!M19</f>
        <v>323700</v>
      </c>
      <c r="J36" s="478">
        <f>+'B) Reajuste Tarifas y Ocupación'!N19</f>
        <v>388400</v>
      </c>
      <c r="K36" s="478">
        <f>+'B) Reajuste Tarifas y Ocupación'!O19</f>
        <v>388400</v>
      </c>
      <c r="L36" s="478">
        <f>+'B) Reajuste Tarifas y Ocupación'!P19</f>
        <v>404600</v>
      </c>
      <c r="M36" s="500">
        <f>+'B) Reajuste Tarifas y Ocupación'!Q19</f>
        <v>485500</v>
      </c>
      <c r="N36" s="713"/>
      <c r="O36" s="701"/>
      <c r="P36" s="737"/>
      <c r="Q36" s="790"/>
    </row>
    <row r="37" spans="1:17" x14ac:dyDescent="0.2">
      <c r="A37" s="766"/>
      <c r="B37" s="769"/>
      <c r="C37" s="725" t="s">
        <v>7</v>
      </c>
      <c r="D37" s="730">
        <v>0</v>
      </c>
      <c r="E37" s="695">
        <f t="shared" ref="E37" si="41">+J37</f>
        <v>0</v>
      </c>
      <c r="F37" s="695">
        <f t="shared" ref="F37" si="42">+K37</f>
        <v>0</v>
      </c>
      <c r="G37" s="695">
        <f t="shared" ref="G37" si="43">+L37</f>
        <v>0</v>
      </c>
      <c r="H37" s="511">
        <f t="shared" ref="H37" si="44">+M37</f>
        <v>0</v>
      </c>
      <c r="I37" s="721">
        <f>+'B) Reajuste Tarifas y Ocupación'!C34</f>
        <v>0</v>
      </c>
      <c r="J37" s="697">
        <f>+'B) Reajuste Tarifas y Ocupación'!D34</f>
        <v>0</v>
      </c>
      <c r="K37" s="697">
        <f>+'B) Reajuste Tarifas y Ocupación'!E34</f>
        <v>0</v>
      </c>
      <c r="L37" s="697">
        <f>+'B) Reajuste Tarifas y Ocupación'!F34</f>
        <v>0</v>
      </c>
      <c r="M37" s="512">
        <f>+'B) Reajuste Tarifas y Ocupación'!G34</f>
        <v>0</v>
      </c>
      <c r="N37" s="714"/>
      <c r="O37" s="696"/>
      <c r="P37" s="738"/>
      <c r="Q37" s="789"/>
    </row>
    <row r="38" spans="1:17" x14ac:dyDescent="0.2">
      <c r="A38" s="766"/>
      <c r="B38" s="769"/>
      <c r="C38" s="726" t="s">
        <v>9</v>
      </c>
      <c r="D38" s="731">
        <f>D37*D36</f>
        <v>0</v>
      </c>
      <c r="E38" s="706">
        <f>E37*E36</f>
        <v>0</v>
      </c>
      <c r="F38" s="706">
        <f t="shared" ref="F38" si="45">F37*F36</f>
        <v>0</v>
      </c>
      <c r="G38" s="698">
        <f>G37*G36</f>
        <v>0</v>
      </c>
      <c r="H38" s="513">
        <f>H37*H36</f>
        <v>0</v>
      </c>
      <c r="I38" s="722">
        <f>I37*I36*12</f>
        <v>0</v>
      </c>
      <c r="J38" s="698">
        <f t="shared" ref="J38:M38" si="46">J37*J36*12</f>
        <v>0</v>
      </c>
      <c r="K38" s="698">
        <f t="shared" si="46"/>
        <v>0</v>
      </c>
      <c r="L38" s="698">
        <f t="shared" si="46"/>
        <v>0</v>
      </c>
      <c r="M38" s="513">
        <f t="shared" si="46"/>
        <v>0</v>
      </c>
      <c r="N38" s="715">
        <f>SUM(D38:H38)</f>
        <v>0</v>
      </c>
      <c r="O38" s="699">
        <f>SUM(I38:M38)</f>
        <v>0</v>
      </c>
      <c r="P38" s="711"/>
      <c r="Q38" s="740">
        <f>N38+O38+P38</f>
        <v>0</v>
      </c>
    </row>
    <row r="39" spans="1:17" x14ac:dyDescent="0.2">
      <c r="A39" s="766"/>
      <c r="B39" s="769" t="str">
        <f>+'B) Reajuste Tarifas y Ocupación'!B20</f>
        <v>Nocturna</v>
      </c>
      <c r="C39" s="727" t="s">
        <v>242</v>
      </c>
      <c r="D39" s="732"/>
      <c r="E39" s="704"/>
      <c r="F39" s="704"/>
      <c r="G39" s="704"/>
      <c r="H39" s="514"/>
      <c r="I39" s="502">
        <f>+'B) Reajuste Tarifas y Ocupación'!M20</f>
        <v>261000</v>
      </c>
      <c r="J39" s="704"/>
      <c r="K39" s="704"/>
      <c r="L39" s="704"/>
      <c r="M39" s="514"/>
      <c r="N39" s="714"/>
      <c r="O39" s="696"/>
      <c r="P39" s="739"/>
      <c r="Q39" s="789"/>
    </row>
    <row r="40" spans="1:17" x14ac:dyDescent="0.2">
      <c r="A40" s="766"/>
      <c r="B40" s="769"/>
      <c r="C40" s="725" t="s">
        <v>7</v>
      </c>
      <c r="D40" s="730"/>
      <c r="E40" s="705"/>
      <c r="F40" s="705"/>
      <c r="G40" s="705"/>
      <c r="H40" s="515"/>
      <c r="I40" s="721">
        <f>+'B) Reajuste Tarifas y Ocupación'!C35</f>
        <v>0</v>
      </c>
      <c r="J40" s="705"/>
      <c r="K40" s="705"/>
      <c r="L40" s="705"/>
      <c r="M40" s="515"/>
      <c r="N40" s="714"/>
      <c r="O40" s="696"/>
      <c r="P40" s="738"/>
      <c r="Q40" s="789"/>
    </row>
    <row r="41" spans="1:17" x14ac:dyDescent="0.2">
      <c r="A41" s="766"/>
      <c r="B41" s="769"/>
      <c r="C41" s="726" t="s">
        <v>9</v>
      </c>
      <c r="D41" s="731">
        <f>D40*D39</f>
        <v>0</v>
      </c>
      <c r="E41" s="706">
        <f>E40*E39</f>
        <v>0</v>
      </c>
      <c r="F41" s="706">
        <f t="shared" ref="F41" si="47">F40*F39</f>
        <v>0</v>
      </c>
      <c r="G41" s="706">
        <f>G40*G39</f>
        <v>0</v>
      </c>
      <c r="H41" s="733">
        <f>H40*H39</f>
        <v>0</v>
      </c>
      <c r="I41" s="722">
        <f>I40*I39*12</f>
        <v>0</v>
      </c>
      <c r="J41" s="698">
        <f t="shared" ref="J41:M41" si="48">J40*J39*12</f>
        <v>0</v>
      </c>
      <c r="K41" s="698">
        <f t="shared" si="48"/>
        <v>0</v>
      </c>
      <c r="L41" s="698">
        <f t="shared" si="48"/>
        <v>0</v>
      </c>
      <c r="M41" s="513">
        <f t="shared" si="48"/>
        <v>0</v>
      </c>
      <c r="N41" s="715">
        <f>SUM(D41:H41)</f>
        <v>0</v>
      </c>
      <c r="O41" s="699">
        <f>SUM(I41:M41)</f>
        <v>0</v>
      </c>
      <c r="P41" s="711"/>
      <c r="Q41" s="740">
        <f>N41+O41+P41</f>
        <v>0</v>
      </c>
    </row>
    <row r="42" spans="1:17" x14ac:dyDescent="0.2">
      <c r="A42" s="766"/>
      <c r="B42" s="769" t="str">
        <f>+'B) Reajuste Tarifas y Ocupación'!B21</f>
        <v>Media Jornada</v>
      </c>
      <c r="C42" s="727" t="s">
        <v>242</v>
      </c>
      <c r="D42" s="732"/>
      <c r="E42" s="695">
        <f>J42</f>
        <v>233100</v>
      </c>
      <c r="F42" s="695">
        <f t="shared" ref="F42:H42" si="49">K42</f>
        <v>233100</v>
      </c>
      <c r="G42" s="695">
        <f t="shared" si="49"/>
        <v>291300</v>
      </c>
      <c r="H42" s="511">
        <f t="shared" si="49"/>
        <v>388400</v>
      </c>
      <c r="I42" s="502">
        <f>+'B) Reajuste Tarifas y Ocupación'!M21</f>
        <v>194200</v>
      </c>
      <c r="J42" s="634">
        <f>+'B) Reajuste Tarifas y Ocupación'!N21</f>
        <v>233100</v>
      </c>
      <c r="K42" s="634">
        <f>+'B) Reajuste Tarifas y Ocupación'!O21</f>
        <v>233100</v>
      </c>
      <c r="L42" s="634">
        <f>+'B) Reajuste Tarifas y Ocupación'!P21</f>
        <v>291300</v>
      </c>
      <c r="M42" s="516">
        <f>+'B) Reajuste Tarifas y Ocupación'!Q21</f>
        <v>388400</v>
      </c>
      <c r="N42" s="714"/>
      <c r="O42" s="696"/>
      <c r="P42" s="739"/>
      <c r="Q42" s="789"/>
    </row>
    <row r="43" spans="1:17" x14ac:dyDescent="0.2">
      <c r="A43" s="766"/>
      <c r="B43" s="769"/>
      <c r="C43" s="725" t="s">
        <v>7</v>
      </c>
      <c r="D43" s="730"/>
      <c r="E43" s="695">
        <f t="shared" ref="E43" si="50">+J43</f>
        <v>0</v>
      </c>
      <c r="F43" s="695">
        <f t="shared" ref="F43" si="51">+K43</f>
        <v>0</v>
      </c>
      <c r="G43" s="695">
        <f t="shared" ref="G43" si="52">+L43</f>
        <v>0</v>
      </c>
      <c r="H43" s="511">
        <f t="shared" ref="H43" si="53">+M43</f>
        <v>0</v>
      </c>
      <c r="I43" s="721">
        <f>+'B) Reajuste Tarifas y Ocupación'!C36</f>
        <v>0</v>
      </c>
      <c r="J43" s="697">
        <f>+'B) Reajuste Tarifas y Ocupación'!D36</f>
        <v>0</v>
      </c>
      <c r="K43" s="697">
        <f>+'B) Reajuste Tarifas y Ocupación'!E36</f>
        <v>0</v>
      </c>
      <c r="L43" s="697">
        <f>+'B) Reajuste Tarifas y Ocupación'!F36</f>
        <v>0</v>
      </c>
      <c r="M43" s="512">
        <f>+'B) Reajuste Tarifas y Ocupación'!G36</f>
        <v>0</v>
      </c>
      <c r="N43" s="714"/>
      <c r="O43" s="696"/>
      <c r="P43" s="738"/>
      <c r="Q43" s="789"/>
    </row>
    <row r="44" spans="1:17" x14ac:dyDescent="0.2">
      <c r="A44" s="766"/>
      <c r="B44" s="769"/>
      <c r="C44" s="726" t="s">
        <v>9</v>
      </c>
      <c r="D44" s="731">
        <f t="shared" ref="D44:H44" si="54">D43*D42</f>
        <v>0</v>
      </c>
      <c r="E44" s="706">
        <f>E43*E42</f>
        <v>0</v>
      </c>
      <c r="F44" s="706"/>
      <c r="G44" s="706">
        <f t="shared" si="54"/>
        <v>0</v>
      </c>
      <c r="H44" s="733">
        <f t="shared" si="54"/>
        <v>0</v>
      </c>
      <c r="I44" s="722">
        <f>I43*I42*12</f>
        <v>0</v>
      </c>
      <c r="J44" s="698">
        <f>J43*J42*12</f>
        <v>0</v>
      </c>
      <c r="K44" s="698">
        <f t="shared" ref="K44:M44" si="55">K43*K42*12</f>
        <v>0</v>
      </c>
      <c r="L44" s="698">
        <f t="shared" si="55"/>
        <v>0</v>
      </c>
      <c r="M44" s="513">
        <f t="shared" si="55"/>
        <v>0</v>
      </c>
      <c r="N44" s="715">
        <f>SUM(D44:H44)</f>
        <v>0</v>
      </c>
      <c r="O44" s="699">
        <f>SUM(I44:M44)</f>
        <v>0</v>
      </c>
      <c r="P44" s="711"/>
      <c r="Q44" s="740">
        <f>N44+O44+P44</f>
        <v>0</v>
      </c>
    </row>
    <row r="45" spans="1:17" ht="15.75" thickBot="1" x14ac:dyDescent="0.25">
      <c r="A45" s="767"/>
      <c r="B45" s="763" t="s">
        <v>10</v>
      </c>
      <c r="C45" s="764"/>
      <c r="D45" s="723">
        <f>SUM(D38,D41,D44)</f>
        <v>0</v>
      </c>
      <c r="E45" s="702">
        <f>SUM(E38,E41,E44)</f>
        <v>0</v>
      </c>
      <c r="F45" s="702">
        <f t="shared" ref="F45:Q45" si="56">SUM(F38,F41,F44)</f>
        <v>0</v>
      </c>
      <c r="G45" s="702">
        <f t="shared" si="56"/>
        <v>0</v>
      </c>
      <c r="H45" s="703">
        <f t="shared" si="56"/>
        <v>0</v>
      </c>
      <c r="I45" s="723">
        <f t="shared" si="56"/>
        <v>0</v>
      </c>
      <c r="J45" s="702">
        <f t="shared" si="56"/>
        <v>0</v>
      </c>
      <c r="K45" s="702">
        <f t="shared" si="56"/>
        <v>0</v>
      </c>
      <c r="L45" s="702">
        <f t="shared" si="56"/>
        <v>0</v>
      </c>
      <c r="M45" s="703">
        <f t="shared" si="56"/>
        <v>0</v>
      </c>
      <c r="N45" s="716">
        <f>SUM(N38,N41,N44)</f>
        <v>0</v>
      </c>
      <c r="O45" s="702">
        <f>SUM(O38,O41,O44)</f>
        <v>0</v>
      </c>
      <c r="P45" s="710">
        <f>SUM(P38,P41,P44)</f>
        <v>0</v>
      </c>
      <c r="Q45" s="741">
        <f t="shared" si="56"/>
        <v>0</v>
      </c>
    </row>
    <row r="46" spans="1:17" ht="15" customHeight="1" thickBot="1" x14ac:dyDescent="0.25">
      <c r="A46" s="757" t="s">
        <v>8</v>
      </c>
      <c r="B46" s="758"/>
      <c r="C46" s="759"/>
      <c r="D46" s="283">
        <f>+D28+D45+D35</f>
        <v>0</v>
      </c>
      <c r="E46" s="707">
        <f t="shared" ref="E46:I46" si="57">+E28+E45+E35</f>
        <v>0</v>
      </c>
      <c r="F46" s="707">
        <f t="shared" si="57"/>
        <v>0</v>
      </c>
      <c r="G46" s="707">
        <f t="shared" si="57"/>
        <v>0</v>
      </c>
      <c r="H46" s="708">
        <f t="shared" si="57"/>
        <v>0</v>
      </c>
      <c r="I46" s="283">
        <f t="shared" si="57"/>
        <v>0</v>
      </c>
      <c r="J46" s="707">
        <f t="shared" ref="J46" si="58">+J28+J45+J35</f>
        <v>0</v>
      </c>
      <c r="K46" s="707">
        <f t="shared" ref="K46" si="59">+K28+K45+K35</f>
        <v>0</v>
      </c>
      <c r="L46" s="707">
        <f t="shared" ref="L46" si="60">+L28+L45+L35</f>
        <v>0</v>
      </c>
      <c r="M46" s="708">
        <f t="shared" ref="M46:N46" si="61">+M28+M45+M35</f>
        <v>0</v>
      </c>
      <c r="N46" s="717">
        <f t="shared" si="61"/>
        <v>0</v>
      </c>
      <c r="O46" s="707">
        <f t="shared" ref="O46" si="62">+O28+O45+O35</f>
        <v>0</v>
      </c>
      <c r="P46" s="712">
        <f>+P28+P45+P35</f>
        <v>2885600</v>
      </c>
      <c r="Q46" s="742">
        <f t="shared" ref="Q46" si="63">+Q28+Q45+Q35</f>
        <v>2885600</v>
      </c>
    </row>
  </sheetData>
  <sheetProtection algorithmName="SHA-512" hashValue="qlZJefTVgOZn2O1RFD5c7BYnVPuZQEIdWl+eGF/zh+80VAV8/ovFgDt/tquKiMDh5uEOmVllpN5x2+q2FGOa+Q==" saltValue="WghAFP8WEV1EfWkX881rAQ==" spinCount="100000" sheet="1" objects="1" scenarios="1"/>
  <mergeCells count="34">
    <mergeCell ref="P20:P21"/>
    <mergeCell ref="Q42:Q43"/>
    <mergeCell ref="Q36:Q37"/>
    <mergeCell ref="Q39:Q40"/>
    <mergeCell ref="N20:N21"/>
    <mergeCell ref="O20:O21"/>
    <mergeCell ref="Q20:Q21"/>
    <mergeCell ref="Q22:Q23"/>
    <mergeCell ref="Q25:Q26"/>
    <mergeCell ref="Q29:Q30"/>
    <mergeCell ref="Q32:Q33"/>
    <mergeCell ref="C4:D4"/>
    <mergeCell ref="E4:G4"/>
    <mergeCell ref="C20:C21"/>
    <mergeCell ref="D20:H20"/>
    <mergeCell ref="B25:B27"/>
    <mergeCell ref="A6:D6"/>
    <mergeCell ref="A18:D18"/>
    <mergeCell ref="A20:A21"/>
    <mergeCell ref="B20:B21"/>
    <mergeCell ref="A46:C46"/>
    <mergeCell ref="I20:M20"/>
    <mergeCell ref="B28:C28"/>
    <mergeCell ref="A22:A28"/>
    <mergeCell ref="B22:B24"/>
    <mergeCell ref="A36:A45"/>
    <mergeCell ref="B45:C45"/>
    <mergeCell ref="B39:B41"/>
    <mergeCell ref="B42:B44"/>
    <mergeCell ref="B36:B38"/>
    <mergeCell ref="A29:A35"/>
    <mergeCell ref="B29:B31"/>
    <mergeCell ref="B32:B34"/>
    <mergeCell ref="B35:C35"/>
  </mergeCells>
  <phoneticPr fontId="35" type="noConversion"/>
  <conditionalFormatting sqref="C14:N14 B9:I13 D15:N17 E18:N18">
    <cfRule type="cellIs" dxfId="2" priority="7" stopIfTrue="1" operator="lessThan">
      <formula>0</formula>
    </cfRule>
  </conditionalFormatting>
  <pageMargins left="0.19652777777777777" right="0.19652777777777777" top="0.27500000000000002" bottom="0.19652777777777777" header="0.19652777777777777" footer="0.51180555555555551"/>
  <pageSetup firstPageNumber="0" fitToHeight="14" orientation="landscape" horizontalDpi="300" verticalDpi="300" r:id="rId1"/>
  <headerFooter alignWithMargins="0">
    <oddHeader>&amp;LSEPT - 2004&amp;CDIRECTIVA D.B.S.A.ORDINARIA&amp;R02-BS/0307/02Pag &amp;P de &amp;N</oddHeader>
  </headerFooter>
  <ignoredErrors>
    <ignoredError sqref="D23:H23 D22:H22 J22 D25:Q25 I24:Q24 J23:O23 Q38 I42:J42 I40 D45 N43:O43 G36:J36 L22:Q22 N39:O39 N37:O37 L42:O42 N41:O41 N40:O40 L45:M45 L36:O36 D44 N44:O44 I39 Q23 D27:Q27 D26:O26 Q26 I43 F44:H44 F45:J45 Q45 D28:O28 Q28 Q41 Q44 Q40 Q43 Q39 Q37 Q42 Q36" unlockedFormula="1"/>
    <ignoredError sqref="F24:H24 F38" formula="1" unlockedFormula="1"/>
    <ignoredError sqref="D24:E24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>
    <tabColor rgb="FF00B050"/>
    <pageSetUpPr autoPageBreaks="0"/>
  </sheetPr>
  <dimension ref="A1:IV36"/>
  <sheetViews>
    <sheetView showGridLines="0" topLeftCell="A10" zoomScale="80" zoomScaleNormal="80" workbookViewId="0">
      <selection activeCell="L26" sqref="L26"/>
    </sheetView>
  </sheetViews>
  <sheetFormatPr baseColWidth="10" defaultColWidth="11.42578125" defaultRowHeight="12.75" x14ac:dyDescent="0.2"/>
  <cols>
    <col min="1" max="1" width="56.5703125" style="45" customWidth="1"/>
    <col min="2" max="2" width="33.85546875" style="32" customWidth="1"/>
    <col min="3" max="3" width="12.28515625" style="45" customWidth="1"/>
    <col min="4" max="4" width="13.7109375" style="45" bestFit="1" customWidth="1"/>
    <col min="5" max="5" width="15.5703125" style="45" bestFit="1" customWidth="1"/>
    <col min="6" max="6" width="14.5703125" style="45" customWidth="1"/>
    <col min="7" max="7" width="14.85546875" style="45" customWidth="1"/>
    <col min="8" max="8" width="11.85546875" style="45" bestFit="1" customWidth="1"/>
    <col min="9" max="9" width="14.5703125" style="45" bestFit="1" customWidth="1"/>
    <col min="10" max="10" width="14.5703125" style="45" customWidth="1"/>
    <col min="11" max="12" width="11.85546875" style="45" customWidth="1"/>
    <col min="13" max="13" width="14" style="45" customWidth="1"/>
    <col min="14" max="15" width="14.5703125" style="45" customWidth="1"/>
    <col min="16" max="17" width="11.85546875" style="45" customWidth="1"/>
    <col min="18" max="18" width="11.85546875" style="32" customWidth="1"/>
    <col min="19" max="19" width="32.7109375" style="45" customWidth="1"/>
    <col min="20" max="20" width="33" style="32" bestFit="1" customWidth="1"/>
    <col min="21" max="21" width="13.85546875" style="45" customWidth="1"/>
    <col min="22" max="22" width="14.5703125" style="45" bestFit="1" customWidth="1"/>
    <col min="23" max="23" width="14.5703125" style="45" customWidth="1"/>
    <col min="24" max="24" width="12.85546875" style="45" bestFit="1" customWidth="1"/>
    <col min="25" max="16384" width="11.42578125" style="45"/>
  </cols>
  <sheetData>
    <row r="1" spans="1:256" s="6" customFormat="1" x14ac:dyDescent="0.2">
      <c r="A1" s="5"/>
      <c r="C1" s="7"/>
      <c r="D1" s="7"/>
      <c r="E1" s="7"/>
      <c r="F1" s="44" t="s">
        <v>212</v>
      </c>
      <c r="G1" s="7"/>
      <c r="R1" s="17"/>
      <c r="S1" s="5"/>
      <c r="IU1" s="4"/>
      <c r="IV1" s="4"/>
    </row>
    <row r="2" spans="1:256" s="6" customFormat="1" x14ac:dyDescent="0.2">
      <c r="A2" s="8"/>
      <c r="C2" s="7"/>
      <c r="D2" s="7"/>
      <c r="E2" s="7"/>
      <c r="F2" s="44" t="s">
        <v>205</v>
      </c>
      <c r="G2" s="7"/>
      <c r="R2" s="17"/>
      <c r="S2" s="8"/>
      <c r="V2" s="7"/>
      <c r="W2" s="7"/>
      <c r="X2" s="7"/>
      <c r="IU2" s="4"/>
      <c r="IV2" s="4"/>
    </row>
    <row r="3" spans="1:256" s="6" customFormat="1" x14ac:dyDescent="0.2">
      <c r="A3" s="4"/>
      <c r="R3" s="17"/>
      <c r="S3" s="4"/>
      <c r="IU3" s="4"/>
      <c r="IV3" s="4"/>
    </row>
    <row r="4" spans="1:256" s="6" customFormat="1" ht="13.5" thickBot="1" x14ac:dyDescent="0.25">
      <c r="A4" s="25"/>
      <c r="B4" s="26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55"/>
      <c r="S4" s="25"/>
      <c r="T4" s="26"/>
      <c r="U4" s="7"/>
      <c r="V4" s="7"/>
      <c r="W4" s="7"/>
      <c r="X4" s="7"/>
      <c r="Y4" s="7"/>
      <c r="IL4" s="4"/>
      <c r="IM4" s="4"/>
      <c r="IN4" s="4"/>
      <c r="IO4" s="4"/>
      <c r="IP4" s="4"/>
      <c r="IQ4" s="4"/>
    </row>
    <row r="5" spans="1:256" s="6" customFormat="1" ht="18" customHeight="1" thickBot="1" x14ac:dyDescent="0.25">
      <c r="A5" s="25"/>
      <c r="B5" s="26"/>
      <c r="C5" s="773" t="s">
        <v>0</v>
      </c>
      <c r="D5" s="800"/>
      <c r="E5" s="106"/>
      <c r="F5" s="817" t="s">
        <v>124</v>
      </c>
      <c r="G5" s="818"/>
      <c r="R5" s="17"/>
      <c r="S5" s="25"/>
      <c r="T5" s="26"/>
      <c r="V5" s="3"/>
      <c r="W5" s="3"/>
      <c r="IL5" s="4"/>
      <c r="IM5" s="4"/>
      <c r="IN5" s="4"/>
      <c r="IO5" s="4"/>
      <c r="IP5" s="4"/>
      <c r="IQ5" s="4"/>
    </row>
    <row r="6" spans="1:256" s="6" customFormat="1" ht="18" customHeight="1" x14ac:dyDescent="0.2">
      <c r="A6" s="25"/>
      <c r="B6" s="26"/>
      <c r="C6" s="106"/>
      <c r="D6" s="106"/>
      <c r="E6" s="106"/>
      <c r="F6" s="109"/>
      <c r="G6" s="109"/>
      <c r="R6" s="17"/>
      <c r="S6" s="25"/>
      <c r="T6" s="26"/>
      <c r="V6" s="3"/>
      <c r="W6" s="3"/>
      <c r="IL6" s="4"/>
      <c r="IM6" s="4"/>
      <c r="IN6" s="4"/>
      <c r="IO6" s="4"/>
      <c r="IP6" s="4"/>
      <c r="IQ6" s="4"/>
    </row>
    <row r="7" spans="1:256" s="6" customFormat="1" ht="18" customHeight="1" x14ac:dyDescent="0.2">
      <c r="A7" s="25"/>
      <c r="B7" s="26"/>
      <c r="C7" s="106"/>
      <c r="D7" s="106"/>
      <c r="E7" s="106"/>
      <c r="F7" s="109"/>
      <c r="G7" s="109"/>
      <c r="R7" s="17"/>
      <c r="S7" s="25"/>
      <c r="T7" s="26"/>
      <c r="V7" s="59"/>
      <c r="W7" s="59"/>
      <c r="IL7" s="4"/>
      <c r="IM7" s="4"/>
      <c r="IN7" s="4"/>
      <c r="IO7" s="4"/>
      <c r="IP7" s="4"/>
      <c r="IQ7" s="4"/>
    </row>
    <row r="8" spans="1:256" s="17" customFormat="1" ht="15.75" x14ac:dyDescent="0.2">
      <c r="A8" s="808" t="s">
        <v>158</v>
      </c>
      <c r="B8" s="808"/>
      <c r="C8" s="808"/>
      <c r="D8" s="808"/>
      <c r="E8" s="107"/>
      <c r="F8" s="109"/>
      <c r="G8" s="109"/>
      <c r="IL8" s="10"/>
      <c r="IM8" s="10"/>
      <c r="IN8" s="10"/>
      <c r="IO8" s="10"/>
      <c r="IP8" s="10"/>
      <c r="IQ8" s="10"/>
    </row>
    <row r="9" spans="1:256" ht="13.5" customHeight="1" thickBot="1" x14ac:dyDescent="0.25"/>
    <row r="10" spans="1:256" ht="15.75" customHeight="1" x14ac:dyDescent="0.2">
      <c r="A10" s="809" t="s">
        <v>140</v>
      </c>
      <c r="B10" s="803" t="s">
        <v>5</v>
      </c>
      <c r="C10" s="805" t="s">
        <v>225</v>
      </c>
      <c r="D10" s="806"/>
      <c r="E10" s="806"/>
      <c r="F10" s="806"/>
      <c r="G10" s="807"/>
      <c r="H10" s="825" t="s">
        <v>108</v>
      </c>
      <c r="I10" s="826"/>
      <c r="J10" s="826"/>
      <c r="K10" s="826"/>
      <c r="L10" s="827"/>
      <c r="M10" s="822" t="s">
        <v>243</v>
      </c>
      <c r="N10" s="823"/>
      <c r="O10" s="823"/>
      <c r="P10" s="823"/>
      <c r="Q10" s="824"/>
      <c r="R10" s="20"/>
    </row>
    <row r="11" spans="1:256" ht="69" customHeight="1" thickBot="1" x14ac:dyDescent="0.25">
      <c r="A11" s="810"/>
      <c r="B11" s="804"/>
      <c r="C11" s="351" t="s">
        <v>86</v>
      </c>
      <c r="D11" s="352" t="s">
        <v>145</v>
      </c>
      <c r="E11" s="352" t="s">
        <v>146</v>
      </c>
      <c r="F11" s="352" t="s">
        <v>87</v>
      </c>
      <c r="G11" s="577" t="s">
        <v>88</v>
      </c>
      <c r="H11" s="579" t="s">
        <v>86</v>
      </c>
      <c r="I11" s="580" t="s">
        <v>145</v>
      </c>
      <c r="J11" s="580" t="s">
        <v>146</v>
      </c>
      <c r="K11" s="581" t="s">
        <v>87</v>
      </c>
      <c r="L11" s="582" t="s">
        <v>88</v>
      </c>
      <c r="M11" s="578" t="s">
        <v>86</v>
      </c>
      <c r="N11" s="352" t="s">
        <v>145</v>
      </c>
      <c r="O11" s="352" t="s">
        <v>146</v>
      </c>
      <c r="P11" s="352" t="s">
        <v>87</v>
      </c>
      <c r="Q11" s="353" t="s">
        <v>88</v>
      </c>
      <c r="R11" s="20"/>
    </row>
    <row r="12" spans="1:256" ht="19.5" customHeight="1" x14ac:dyDescent="0.2">
      <c r="A12" s="819" t="s">
        <v>218</v>
      </c>
      <c r="B12" s="558" t="s">
        <v>128</v>
      </c>
      <c r="C12" s="559">
        <v>57900</v>
      </c>
      <c r="D12" s="560">
        <v>69500</v>
      </c>
      <c r="E12" s="560">
        <v>69500</v>
      </c>
      <c r="F12" s="560">
        <v>79100</v>
      </c>
      <c r="G12" s="518">
        <v>100700</v>
      </c>
      <c r="H12" s="583">
        <v>4.3999999999999997E-2</v>
      </c>
      <c r="I12" s="561">
        <f>+H12</f>
        <v>4.3999999999999997E-2</v>
      </c>
      <c r="J12" s="561">
        <f>+H12</f>
        <v>4.3999999999999997E-2</v>
      </c>
      <c r="K12" s="561">
        <f>+H12</f>
        <v>4.3999999999999997E-2</v>
      </c>
      <c r="L12" s="584">
        <f>+H12</f>
        <v>4.3999999999999997E-2</v>
      </c>
      <c r="M12" s="519">
        <f>CEILING(C12*(1+H12),100)</f>
        <v>60500</v>
      </c>
      <c r="N12" s="562">
        <f>+CEILING(C12*(1.2)*(1+I12),100)</f>
        <v>72600</v>
      </c>
      <c r="O12" s="562">
        <f>+CEILING(C12*(1.2)*(1+J12),100)</f>
        <v>72600</v>
      </c>
      <c r="P12" s="562">
        <f>+CEILING(F12*(1+K12),100)</f>
        <v>82600</v>
      </c>
      <c r="Q12" s="563">
        <f>+CEILING(G12*(1+L12),100)</f>
        <v>105200</v>
      </c>
      <c r="R12" s="86"/>
    </row>
    <row r="13" spans="1:256" ht="19.5" customHeight="1" thickBot="1" x14ac:dyDescent="0.25">
      <c r="A13" s="821"/>
      <c r="B13" s="564" t="s">
        <v>219</v>
      </c>
      <c r="C13" s="565">
        <v>73700</v>
      </c>
      <c r="D13" s="569">
        <f>+CEILING(C13*1.2,100)</f>
        <v>88500</v>
      </c>
      <c r="E13" s="569">
        <f>+CEILING(C13*1.2,100)</f>
        <v>88500</v>
      </c>
      <c r="F13" s="569">
        <f>+CEILING(C13*1.5,100)</f>
        <v>110600</v>
      </c>
      <c r="G13" s="570">
        <f>+CEILING(C13*2,100)</f>
        <v>147400</v>
      </c>
      <c r="H13" s="585">
        <v>4.3999999999999997E-2</v>
      </c>
      <c r="I13" s="571">
        <f>+H13</f>
        <v>4.3999999999999997E-2</v>
      </c>
      <c r="J13" s="571">
        <f>+H13</f>
        <v>4.3999999999999997E-2</v>
      </c>
      <c r="K13" s="571">
        <f>+H13</f>
        <v>4.3999999999999997E-2</v>
      </c>
      <c r="L13" s="586">
        <f>+H13</f>
        <v>4.3999999999999997E-2</v>
      </c>
      <c r="M13" s="566">
        <f>CEILING(C13*(1+H13),100)</f>
        <v>77000</v>
      </c>
      <c r="N13" s="572">
        <f>+CEILING(C13*(1.2)*(1+I13),100)</f>
        <v>92400</v>
      </c>
      <c r="O13" s="572">
        <f>+CEILING(C13*(1.2)*(1+J13),100)</f>
        <v>92400</v>
      </c>
      <c r="P13" s="572">
        <f>+CEILING(F13*(1+K13),100)</f>
        <v>115500</v>
      </c>
      <c r="Q13" s="573">
        <f>+CEILING(G13*(1+L13),100)</f>
        <v>153900</v>
      </c>
    </row>
    <row r="14" spans="1:256" ht="19.5" customHeight="1" x14ac:dyDescent="0.2">
      <c r="A14" s="819" t="s">
        <v>226</v>
      </c>
      <c r="B14" s="520" t="s">
        <v>128</v>
      </c>
      <c r="C14" s="567">
        <v>81600</v>
      </c>
      <c r="D14" s="560">
        <v>98000</v>
      </c>
      <c r="E14" s="560">
        <v>98000</v>
      </c>
      <c r="F14" s="560">
        <v>102000</v>
      </c>
      <c r="G14" s="518">
        <v>122400</v>
      </c>
      <c r="H14" s="604">
        <v>4.3999999999999997E-2</v>
      </c>
      <c r="I14" s="556">
        <f t="shared" ref="I14:I15" si="0">+H14</f>
        <v>4.3999999999999997E-2</v>
      </c>
      <c r="J14" s="556">
        <f t="shared" ref="J14:J15" si="1">+H14</f>
        <v>4.3999999999999997E-2</v>
      </c>
      <c r="K14" s="556">
        <f t="shared" ref="K14:K15" si="2">+H14</f>
        <v>4.3999999999999997E-2</v>
      </c>
      <c r="L14" s="605">
        <f t="shared" ref="L14:L15" si="3">+H14</f>
        <v>4.3999999999999997E-2</v>
      </c>
      <c r="M14" s="602">
        <f t="shared" ref="M14" si="4">CEILING(C14*(1+H14),100)</f>
        <v>85200</v>
      </c>
      <c r="N14" s="557">
        <f>+CEILING(C14*(1.2)*(1+I14),100)</f>
        <v>102300</v>
      </c>
      <c r="O14" s="557">
        <f t="shared" ref="O14" si="5">+CEILING(C14*(1.2)*(1+J14),100)</f>
        <v>102300</v>
      </c>
      <c r="P14" s="557">
        <f t="shared" ref="P14" si="6">+CEILING(F14*(1+K14),100)</f>
        <v>106500</v>
      </c>
      <c r="Q14" s="603">
        <f t="shared" ref="Q14" si="7">+CEILING(G14*(1+L14),100)</f>
        <v>127800</v>
      </c>
    </row>
    <row r="15" spans="1:256" ht="19.5" customHeight="1" thickBot="1" x14ac:dyDescent="0.25">
      <c r="A15" s="821"/>
      <c r="B15" s="521" t="s">
        <v>227</v>
      </c>
      <c r="C15" s="568">
        <v>129200</v>
      </c>
      <c r="D15" s="569">
        <v>155100</v>
      </c>
      <c r="E15" s="569">
        <v>155100</v>
      </c>
      <c r="F15" s="569">
        <v>161500</v>
      </c>
      <c r="G15" s="570">
        <v>193800</v>
      </c>
      <c r="H15" s="585">
        <v>4.3999999999999997E-2</v>
      </c>
      <c r="I15" s="571">
        <f t="shared" si="0"/>
        <v>4.3999999999999997E-2</v>
      </c>
      <c r="J15" s="571">
        <f t="shared" si="1"/>
        <v>4.3999999999999997E-2</v>
      </c>
      <c r="K15" s="571">
        <f t="shared" si="2"/>
        <v>4.3999999999999997E-2</v>
      </c>
      <c r="L15" s="586">
        <f t="shared" si="3"/>
        <v>4.3999999999999997E-2</v>
      </c>
      <c r="M15" s="566">
        <f>CEILING(C15*(1+H15),100)</f>
        <v>134900</v>
      </c>
      <c r="N15" s="572">
        <f>+CEILING(C15*(1.2)*(1+I15),100)</f>
        <v>161900</v>
      </c>
      <c r="O15" s="572">
        <f>+CEILING(C15*(1.2)*(1+J15),100)</f>
        <v>161900</v>
      </c>
      <c r="P15" s="572">
        <f>+CEILING(F15*(1+K15),100)</f>
        <v>168700</v>
      </c>
      <c r="Q15" s="573">
        <f>+CEILING(G15*(1+L15),100)</f>
        <v>202400</v>
      </c>
    </row>
    <row r="16" spans="1:256" ht="12.75" customHeight="1" thickBot="1" x14ac:dyDescent="0.25">
      <c r="B16" s="45"/>
      <c r="R16" s="45"/>
    </row>
    <row r="17" spans="1:18" ht="15.75" customHeight="1" x14ac:dyDescent="0.2">
      <c r="A17" s="832" t="s">
        <v>141</v>
      </c>
      <c r="B17" s="833" t="s">
        <v>5</v>
      </c>
      <c r="C17" s="834" t="s">
        <v>225</v>
      </c>
      <c r="D17" s="823"/>
      <c r="E17" s="823"/>
      <c r="F17" s="823"/>
      <c r="G17" s="824"/>
      <c r="H17" s="825" t="s">
        <v>108</v>
      </c>
      <c r="I17" s="826"/>
      <c r="J17" s="826"/>
      <c r="K17" s="826"/>
      <c r="L17" s="827"/>
      <c r="M17" s="835" t="s">
        <v>243</v>
      </c>
      <c r="N17" s="836"/>
      <c r="O17" s="836"/>
      <c r="P17" s="836"/>
      <c r="Q17" s="837"/>
      <c r="R17" s="20"/>
    </row>
    <row r="18" spans="1:18" ht="72.75" customHeight="1" thickBot="1" x14ac:dyDescent="0.25">
      <c r="A18" s="810"/>
      <c r="B18" s="829"/>
      <c r="C18" s="594" t="s">
        <v>86</v>
      </c>
      <c r="D18" s="504" t="s">
        <v>145</v>
      </c>
      <c r="E18" s="504" t="s">
        <v>146</v>
      </c>
      <c r="F18" s="504" t="s">
        <v>87</v>
      </c>
      <c r="G18" s="595" t="s">
        <v>88</v>
      </c>
      <c r="H18" s="590" t="s">
        <v>86</v>
      </c>
      <c r="I18" s="486" t="s">
        <v>145</v>
      </c>
      <c r="J18" s="486" t="s">
        <v>146</v>
      </c>
      <c r="K18" s="591" t="s">
        <v>87</v>
      </c>
      <c r="L18" s="582" t="s">
        <v>88</v>
      </c>
      <c r="M18" s="587" t="s">
        <v>86</v>
      </c>
      <c r="N18" s="504" t="s">
        <v>145</v>
      </c>
      <c r="O18" s="504" t="s">
        <v>146</v>
      </c>
      <c r="P18" s="485" t="s">
        <v>87</v>
      </c>
      <c r="Q18" s="492" t="s">
        <v>88</v>
      </c>
      <c r="R18" s="20"/>
    </row>
    <row r="19" spans="1:18" ht="19.5" customHeight="1" x14ac:dyDescent="0.2">
      <c r="A19" s="819" t="s">
        <v>220</v>
      </c>
      <c r="B19" s="558" t="s">
        <v>221</v>
      </c>
      <c r="C19" s="596">
        <v>310000</v>
      </c>
      <c r="D19" s="575">
        <v>372000</v>
      </c>
      <c r="E19" s="575">
        <v>372000</v>
      </c>
      <c r="F19" s="575">
        <v>387500</v>
      </c>
      <c r="G19" s="597">
        <v>465000</v>
      </c>
      <c r="H19" s="583">
        <v>4.3999999999999997E-2</v>
      </c>
      <c r="I19" s="561">
        <f>+H19</f>
        <v>4.3999999999999997E-2</v>
      </c>
      <c r="J19" s="561">
        <f>+H19</f>
        <v>4.3999999999999997E-2</v>
      </c>
      <c r="K19" s="561">
        <f>+H19</f>
        <v>4.3999999999999997E-2</v>
      </c>
      <c r="L19" s="584">
        <f>+H19</f>
        <v>4.3999999999999997E-2</v>
      </c>
      <c r="M19" s="519">
        <f>CEILING(C19*(1+H19),100)</f>
        <v>323700</v>
      </c>
      <c r="N19" s="562">
        <f>+CEILING(C19*(1.2)*(1+I19),100)</f>
        <v>388400</v>
      </c>
      <c r="O19" s="562">
        <f>+CEILING(C19*(1.2)*(1+J19),100)</f>
        <v>388400</v>
      </c>
      <c r="P19" s="562">
        <f>+CEILING(F19*(1+K19),100)</f>
        <v>404600</v>
      </c>
      <c r="Q19" s="563">
        <f>+CEILING(G19*(1+L19),100)</f>
        <v>485500</v>
      </c>
      <c r="R19" s="87"/>
    </row>
    <row r="20" spans="1:18" ht="19.5" customHeight="1" x14ac:dyDescent="0.2">
      <c r="A20" s="820"/>
      <c r="B20" s="593" t="s">
        <v>148</v>
      </c>
      <c r="C20" s="598">
        <v>250000</v>
      </c>
      <c r="D20" s="574"/>
      <c r="E20" s="574"/>
      <c r="F20" s="574"/>
      <c r="G20" s="576"/>
      <c r="H20" s="592">
        <v>4.3999999999999997E-2</v>
      </c>
      <c r="I20" s="574"/>
      <c r="J20" s="574"/>
      <c r="K20" s="574"/>
      <c r="L20" s="576"/>
      <c r="M20" s="588">
        <f t="shared" ref="M20:M21" si="8">CEILING(C20*(1+H20),100)</f>
        <v>261000</v>
      </c>
      <c r="N20" s="574"/>
      <c r="O20" s="574"/>
      <c r="P20" s="574"/>
      <c r="Q20" s="576"/>
      <c r="R20" s="87"/>
    </row>
    <row r="21" spans="1:18" ht="19.5" customHeight="1" thickBot="1" x14ac:dyDescent="0.25">
      <c r="A21" s="821"/>
      <c r="B21" s="564" t="s">
        <v>137</v>
      </c>
      <c r="C21" s="599">
        <v>186000</v>
      </c>
      <c r="D21" s="600">
        <v>223200</v>
      </c>
      <c r="E21" s="600">
        <v>223200</v>
      </c>
      <c r="F21" s="600">
        <v>279000</v>
      </c>
      <c r="G21" s="601">
        <v>372000</v>
      </c>
      <c r="H21" s="585">
        <v>4.3999999999999997E-2</v>
      </c>
      <c r="I21" s="571">
        <f t="shared" ref="I21" si="9">+H21</f>
        <v>4.3999999999999997E-2</v>
      </c>
      <c r="J21" s="571">
        <f t="shared" ref="J21" si="10">+H21</f>
        <v>4.3999999999999997E-2</v>
      </c>
      <c r="K21" s="571">
        <f t="shared" ref="K21" si="11">+H21</f>
        <v>4.3999999999999997E-2</v>
      </c>
      <c r="L21" s="586">
        <f t="shared" ref="L21" si="12">+H21</f>
        <v>4.3999999999999997E-2</v>
      </c>
      <c r="M21" s="589">
        <f t="shared" si="8"/>
        <v>194200</v>
      </c>
      <c r="N21" s="572">
        <f>+CEILING(C21*(1.2)*(1+I21),100)</f>
        <v>233100</v>
      </c>
      <c r="O21" s="572">
        <f>+CEILING(C21*(1.2)*(1+J21),100)</f>
        <v>233100</v>
      </c>
      <c r="P21" s="572">
        <f>+CEILING(F21*(1+K21),100)</f>
        <v>291300</v>
      </c>
      <c r="Q21" s="573">
        <f>+CEILING(G21*(1+L21),100)</f>
        <v>388400</v>
      </c>
      <c r="R21" s="87"/>
    </row>
    <row r="22" spans="1:18" x14ac:dyDescent="0.2">
      <c r="D22" s="167"/>
    </row>
    <row r="23" spans="1:18" ht="15.75" x14ac:dyDescent="0.2">
      <c r="A23" s="808" t="s">
        <v>159</v>
      </c>
      <c r="B23" s="808"/>
      <c r="C23" s="808"/>
      <c r="D23" s="808"/>
      <c r="E23" s="808"/>
      <c r="F23" s="808"/>
      <c r="G23" s="17"/>
      <c r="H23" s="17"/>
    </row>
    <row r="24" spans="1:18" ht="13.5" thickBot="1" x14ac:dyDescent="0.25"/>
    <row r="25" spans="1:18" ht="16.5" thickBot="1" x14ac:dyDescent="0.25">
      <c r="A25" s="813" t="s">
        <v>140</v>
      </c>
      <c r="B25" s="811" t="s">
        <v>5</v>
      </c>
      <c r="C25" s="801" t="s">
        <v>244</v>
      </c>
      <c r="D25" s="801"/>
      <c r="E25" s="801"/>
      <c r="F25" s="801"/>
      <c r="G25" s="801"/>
      <c r="H25" s="802"/>
      <c r="M25" s="744"/>
    </row>
    <row r="26" spans="1:18" ht="64.5" thickBot="1" x14ac:dyDescent="0.25">
      <c r="A26" s="814"/>
      <c r="B26" s="812"/>
      <c r="C26" s="544" t="s">
        <v>86</v>
      </c>
      <c r="D26" s="99" t="s">
        <v>145</v>
      </c>
      <c r="E26" s="99" t="s">
        <v>146</v>
      </c>
      <c r="F26" s="99" t="s">
        <v>87</v>
      </c>
      <c r="G26" s="540" t="s">
        <v>88</v>
      </c>
      <c r="H26" s="527" t="s">
        <v>136</v>
      </c>
      <c r="M26" s="743"/>
    </row>
    <row r="27" spans="1:18" ht="19.5" customHeight="1" thickBot="1" x14ac:dyDescent="0.25">
      <c r="A27" s="815" t="str">
        <f>+A12</f>
        <v>Jardín Infantil Tortuguita Marina</v>
      </c>
      <c r="B27" s="548" t="str">
        <f>+B12</f>
        <v>Media jornada</v>
      </c>
      <c r="C27" s="545">
        <v>0</v>
      </c>
      <c r="D27" s="287">
        <v>0</v>
      </c>
      <c r="E27" s="287">
        <v>0</v>
      </c>
      <c r="F27" s="287">
        <v>0</v>
      </c>
      <c r="G27" s="541">
        <v>0</v>
      </c>
      <c r="H27" s="551">
        <f>SUM(C27:G27)</f>
        <v>0</v>
      </c>
      <c r="M27" s="745"/>
    </row>
    <row r="28" spans="1:18" ht="19.5" customHeight="1" thickBot="1" x14ac:dyDescent="0.25">
      <c r="A28" s="816"/>
      <c r="B28" s="549" t="str">
        <f>+B13</f>
        <v xml:space="preserve">Doble Jornada </v>
      </c>
      <c r="C28" s="546">
        <v>0</v>
      </c>
      <c r="D28" s="346">
        <v>0</v>
      </c>
      <c r="E28" s="346">
        <v>0</v>
      </c>
      <c r="F28" s="346">
        <v>0</v>
      </c>
      <c r="G28" s="542">
        <v>0</v>
      </c>
      <c r="H28" s="552">
        <f t="shared" ref="H28:H35" si="13">SUM(C28:G28)</f>
        <v>0</v>
      </c>
      <c r="I28" s="554">
        <f>SUM(H27:H28)</f>
        <v>0</v>
      </c>
      <c r="M28" s="745"/>
    </row>
    <row r="29" spans="1:18" ht="19.5" customHeight="1" thickBot="1" x14ac:dyDescent="0.25">
      <c r="A29" s="815" t="str">
        <f>+A14</f>
        <v>Jardín Infantil Burbujitas de Mar</v>
      </c>
      <c r="B29" s="548" t="str">
        <f>+B14</f>
        <v>Media jornada</v>
      </c>
      <c r="C29" s="545">
        <v>0</v>
      </c>
      <c r="D29" s="287">
        <v>0</v>
      </c>
      <c r="E29" s="287">
        <v>0</v>
      </c>
      <c r="F29" s="287">
        <v>0</v>
      </c>
      <c r="G29" s="541">
        <v>0</v>
      </c>
      <c r="H29" s="551">
        <f>SUM(C29:G29)</f>
        <v>0</v>
      </c>
      <c r="I29" s="555"/>
    </row>
    <row r="30" spans="1:18" ht="19.5" customHeight="1" thickBot="1" x14ac:dyDescent="0.25">
      <c r="A30" s="799"/>
      <c r="B30" s="550" t="str">
        <f>+B15</f>
        <v>Jornada  Completa</v>
      </c>
      <c r="C30" s="547">
        <v>0</v>
      </c>
      <c r="D30" s="347">
        <v>0</v>
      </c>
      <c r="E30" s="347">
        <v>0</v>
      </c>
      <c r="F30" s="347">
        <v>0</v>
      </c>
      <c r="G30" s="543">
        <v>0</v>
      </c>
      <c r="H30" s="553">
        <f>SUM(C30:G30)</f>
        <v>0</v>
      </c>
      <c r="I30" s="554">
        <f>SUM(H29:H30)</f>
        <v>0</v>
      </c>
      <c r="K30" s="745"/>
      <c r="L30" s="745"/>
      <c r="M30" s="745"/>
    </row>
    <row r="31" spans="1:18" ht="13.5" thickBot="1" x14ac:dyDescent="0.25">
      <c r="B31" s="45"/>
      <c r="K31" s="745"/>
      <c r="L31" s="745"/>
      <c r="M31" s="745"/>
    </row>
    <row r="32" spans="1:18" ht="16.5" thickBot="1" x14ac:dyDescent="0.25">
      <c r="A32" s="838" t="s">
        <v>141</v>
      </c>
      <c r="B32" s="828" t="s">
        <v>5</v>
      </c>
      <c r="C32" s="830" t="s">
        <v>244</v>
      </c>
      <c r="D32" s="801"/>
      <c r="E32" s="801"/>
      <c r="F32" s="801"/>
      <c r="G32" s="801"/>
      <c r="H32" s="831"/>
    </row>
    <row r="33" spans="1:9" ht="64.5" thickBot="1" x14ac:dyDescent="0.25">
      <c r="A33" s="839"/>
      <c r="B33" s="829"/>
      <c r="C33" s="284" t="s">
        <v>86</v>
      </c>
      <c r="D33" s="99" t="s">
        <v>145</v>
      </c>
      <c r="E33" s="99" t="s">
        <v>146</v>
      </c>
      <c r="F33" s="99" t="s">
        <v>87</v>
      </c>
      <c r="G33" s="100" t="s">
        <v>88</v>
      </c>
      <c r="H33" s="285" t="s">
        <v>136</v>
      </c>
    </row>
    <row r="34" spans="1:9" ht="19.5" customHeight="1" x14ac:dyDescent="0.2">
      <c r="A34" s="797" t="str">
        <f>+A19</f>
        <v>Sala Cuna Burbujitas de Mar</v>
      </c>
      <c r="B34" s="289" t="str">
        <f>+B19</f>
        <v>Jornada Completa Diurna</v>
      </c>
      <c r="C34" s="286">
        <v>0</v>
      </c>
      <c r="D34" s="287">
        <v>0</v>
      </c>
      <c r="E34" s="287">
        <v>0</v>
      </c>
      <c r="F34" s="287">
        <v>0</v>
      </c>
      <c r="G34" s="287">
        <v>0</v>
      </c>
      <c r="H34" s="354">
        <f t="shared" si="13"/>
        <v>0</v>
      </c>
    </row>
    <row r="35" spans="1:9" ht="19.5" customHeight="1" thickBot="1" x14ac:dyDescent="0.25">
      <c r="A35" s="798"/>
      <c r="B35" s="290" t="str">
        <f>+B20</f>
        <v>Nocturna</v>
      </c>
      <c r="C35" s="292">
        <v>0</v>
      </c>
      <c r="D35" s="348"/>
      <c r="E35" s="348"/>
      <c r="F35" s="348"/>
      <c r="G35" s="348"/>
      <c r="H35" s="355">
        <f t="shared" si="13"/>
        <v>0</v>
      </c>
    </row>
    <row r="36" spans="1:9" ht="19.5" customHeight="1" thickBot="1" x14ac:dyDescent="0.25">
      <c r="A36" s="799"/>
      <c r="B36" s="291" t="str">
        <f>+B21</f>
        <v>Media Jornada</v>
      </c>
      <c r="C36" s="288">
        <v>0</v>
      </c>
      <c r="D36" s="166">
        <v>0</v>
      </c>
      <c r="E36" s="166">
        <v>0</v>
      </c>
      <c r="F36" s="166">
        <v>0</v>
      </c>
      <c r="G36" s="166">
        <v>0</v>
      </c>
      <c r="H36" s="356">
        <f t="shared" ref="H36" si="14">SUM(C36:G36)</f>
        <v>0</v>
      </c>
      <c r="I36" s="554">
        <f>H36+H34</f>
        <v>0</v>
      </c>
    </row>
  </sheetData>
  <sheetProtection algorithmName="SHA-512" hashValue="4EXz9DtXH5ilsUDWUSvnUAoRudofVZrvQ0qQYa+HPvHA97KlGGyEMvDLeBNfv3djOUG2Nv5T/bOVSXxBmFkFxQ==" saltValue="prZieQnr7MX4XyNdXUiwIA==" spinCount="100000" sheet="1" objects="1" scenarios="1"/>
  <mergeCells count="26">
    <mergeCell ref="M10:Q10"/>
    <mergeCell ref="A23:F23"/>
    <mergeCell ref="H10:L10"/>
    <mergeCell ref="B32:B33"/>
    <mergeCell ref="C32:H32"/>
    <mergeCell ref="A17:A18"/>
    <mergeCell ref="B17:B18"/>
    <mergeCell ref="C17:G17"/>
    <mergeCell ref="H17:L17"/>
    <mergeCell ref="M17:Q17"/>
    <mergeCell ref="A12:A13"/>
    <mergeCell ref="A32:A33"/>
    <mergeCell ref="A14:A15"/>
    <mergeCell ref="A29:A30"/>
    <mergeCell ref="A34:A36"/>
    <mergeCell ref="C5:D5"/>
    <mergeCell ref="C25:H25"/>
    <mergeCell ref="B10:B11"/>
    <mergeCell ref="C10:G10"/>
    <mergeCell ref="A8:D8"/>
    <mergeCell ref="A10:A11"/>
    <mergeCell ref="B25:B26"/>
    <mergeCell ref="A25:A26"/>
    <mergeCell ref="A27:A28"/>
    <mergeCell ref="F5:G5"/>
    <mergeCell ref="A19:A21"/>
  </mergeCells>
  <pageMargins left="0.7" right="0.7" top="0.75" bottom="0.75" header="0.3" footer="0.3"/>
  <pageSetup paperSize="9" orientation="portrait" r:id="rId1"/>
  <ignoredErrors>
    <ignoredError sqref="K12:L12 I19:L19 I21:L21" unlockedFormula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>
    <tabColor rgb="FFC00000"/>
    <pageSetUpPr fitToPage="1"/>
  </sheetPr>
  <dimension ref="A1:P272"/>
  <sheetViews>
    <sheetView showGridLines="0" topLeftCell="A71" zoomScale="80" zoomScaleNormal="80" workbookViewId="0">
      <selection activeCell="M81" sqref="M81"/>
    </sheetView>
  </sheetViews>
  <sheetFormatPr baseColWidth="10" defaultColWidth="11.42578125" defaultRowHeight="12.75" x14ac:dyDescent="0.2"/>
  <cols>
    <col min="1" max="1" width="30.28515625" style="10" customWidth="1"/>
    <col min="2" max="2" width="21.140625" style="4" customWidth="1"/>
    <col min="3" max="3" width="57.42578125" style="4" bestFit="1" customWidth="1"/>
    <col min="4" max="4" width="17" style="4" customWidth="1"/>
    <col min="5" max="5" width="14.28515625" style="4" customWidth="1"/>
    <col min="6" max="6" width="14.42578125" style="27" customWidth="1"/>
    <col min="7" max="7" width="14.28515625" style="6" customWidth="1"/>
    <col min="8" max="8" width="23" style="6" customWidth="1"/>
    <col min="9" max="9" width="9.5703125" style="4" customWidth="1"/>
    <col min="10" max="10" width="13.5703125" style="4" customWidth="1"/>
    <col min="11" max="11" width="11.42578125" style="4"/>
    <col min="12" max="12" width="46.7109375" style="4" customWidth="1"/>
    <col min="13" max="13" width="12" style="4" bestFit="1" customWidth="1"/>
    <col min="14" max="14" width="12.28515625" style="4" customWidth="1"/>
    <col min="15" max="15" width="14.28515625" style="4" customWidth="1"/>
    <col min="16" max="16" width="14.140625" style="4" customWidth="1"/>
    <col min="17" max="16384" width="11.42578125" style="4"/>
  </cols>
  <sheetData>
    <row r="1" spans="1:10" x14ac:dyDescent="0.2">
      <c r="C1" s="44"/>
      <c r="D1" s="44" t="s">
        <v>213</v>
      </c>
      <c r="E1" s="44"/>
      <c r="F1" s="44"/>
      <c r="G1" s="44"/>
      <c r="H1" s="44"/>
    </row>
    <row r="2" spans="1:10" x14ac:dyDescent="0.2">
      <c r="C2" s="44"/>
      <c r="D2" s="44" t="s">
        <v>224</v>
      </c>
      <c r="E2" s="44"/>
      <c r="F2" s="44"/>
      <c r="G2" s="44"/>
      <c r="H2" s="44"/>
      <c r="I2" s="44"/>
    </row>
    <row r="3" spans="1:10" x14ac:dyDescent="0.2">
      <c r="C3" s="44"/>
      <c r="E3" s="44"/>
      <c r="F3" s="44"/>
      <c r="G3" s="44"/>
      <c r="H3" s="44"/>
      <c r="I3" s="44"/>
    </row>
    <row r="4" spans="1:10" ht="19.5" customHeight="1" x14ac:dyDescent="0.2">
      <c r="C4" s="242" t="s">
        <v>0</v>
      </c>
      <c r="D4" s="862" t="s">
        <v>160</v>
      </c>
      <c r="E4" s="863"/>
      <c r="F4" s="44"/>
      <c r="G4" s="44"/>
      <c r="H4" s="44"/>
      <c r="I4" s="44"/>
    </row>
    <row r="5" spans="1:10" x14ac:dyDescent="0.2">
      <c r="B5" s="44"/>
      <c r="C5" s="243"/>
      <c r="D5" s="44"/>
      <c r="E5" s="44"/>
      <c r="F5" s="44"/>
      <c r="G5" s="44"/>
      <c r="H5" s="44"/>
      <c r="I5" s="44"/>
    </row>
    <row r="6" spans="1:10" x14ac:dyDescent="0.2">
      <c r="B6" s="44"/>
      <c r="C6" s="243"/>
      <c r="D6" s="44"/>
      <c r="E6" s="44"/>
      <c r="F6" s="44"/>
      <c r="G6" s="44"/>
      <c r="H6" s="44"/>
      <c r="I6" s="44"/>
    </row>
    <row r="7" spans="1:10" x14ac:dyDescent="0.2">
      <c r="C7" s="6"/>
      <c r="I7" s="44"/>
    </row>
    <row r="8" spans="1:10" ht="15.75" x14ac:dyDescent="0.2">
      <c r="A8" s="808" t="s">
        <v>161</v>
      </c>
      <c r="B8" s="808"/>
      <c r="C8" s="808"/>
      <c r="D8" s="243"/>
      <c r="G8" s="4"/>
      <c r="I8" s="1"/>
    </row>
    <row r="9" spans="1:10" ht="13.5" thickBot="1" x14ac:dyDescent="0.25">
      <c r="I9" s="44"/>
    </row>
    <row r="10" spans="1:10" ht="12.75" customHeight="1" x14ac:dyDescent="0.2">
      <c r="A10" s="871" t="s">
        <v>114</v>
      </c>
      <c r="B10" s="869" t="s">
        <v>75</v>
      </c>
      <c r="C10" s="859" t="s">
        <v>76</v>
      </c>
      <c r="D10" s="874" t="s">
        <v>77</v>
      </c>
      <c r="E10" s="873" t="s">
        <v>78</v>
      </c>
      <c r="F10" s="873"/>
      <c r="G10" s="873"/>
      <c r="H10" s="880" t="s">
        <v>245</v>
      </c>
      <c r="I10" s="861"/>
      <c r="J10" s="861"/>
    </row>
    <row r="11" spans="1:10" ht="57" customHeight="1" thickBot="1" x14ac:dyDescent="0.25">
      <c r="A11" s="872"/>
      <c r="B11" s="870"/>
      <c r="C11" s="860"/>
      <c r="D11" s="875"/>
      <c r="E11" s="437" t="s">
        <v>67</v>
      </c>
      <c r="F11" s="438" t="s">
        <v>68</v>
      </c>
      <c r="G11" s="439" t="s">
        <v>6</v>
      </c>
      <c r="H11" s="881"/>
      <c r="I11" s="861"/>
      <c r="J11" s="861"/>
    </row>
    <row r="12" spans="1:10" ht="12.75" customHeight="1" x14ac:dyDescent="0.2">
      <c r="A12" s="845" t="str">
        <f>'B) Reajuste Tarifas y Ocupación'!A12:A13</f>
        <v>Jardín Infantil Tortuguita Marina</v>
      </c>
      <c r="B12" s="373"/>
      <c r="C12" s="374" t="s">
        <v>11</v>
      </c>
      <c r="D12" s="375">
        <f>SUM(D13,D18)</f>
        <v>1752800</v>
      </c>
      <c r="E12" s="399"/>
      <c r="F12" s="399"/>
      <c r="G12" s="377">
        <f>SUM(G13,G18)</f>
        <v>0</v>
      </c>
      <c r="H12" s="378">
        <f>SUM(H13,H18)</f>
        <v>1752800</v>
      </c>
      <c r="I12" s="360"/>
      <c r="J12" s="360"/>
    </row>
    <row r="13" spans="1:10" ht="12.75" customHeight="1" x14ac:dyDescent="0.2">
      <c r="A13" s="846"/>
      <c r="B13" s="320"/>
      <c r="C13" s="400" t="s">
        <v>12</v>
      </c>
      <c r="D13" s="401">
        <f>SUM(D14:D17)</f>
        <v>1752800</v>
      </c>
      <c r="E13" s="402"/>
      <c r="F13" s="402"/>
      <c r="G13" s="403">
        <f>SUM(G14:G17)</f>
        <v>0</v>
      </c>
      <c r="H13" s="380">
        <f>SUM(H14:H17)</f>
        <v>1752800</v>
      </c>
      <c r="I13" s="360"/>
      <c r="J13" s="360"/>
    </row>
    <row r="14" spans="1:10" ht="12.75" customHeight="1" x14ac:dyDescent="0.2">
      <c r="A14" s="846"/>
      <c r="B14" s="321">
        <v>53103040100000</v>
      </c>
      <c r="C14" s="404" t="s">
        <v>95</v>
      </c>
      <c r="D14" s="405">
        <f>+'F) Remuneraciones'!L11</f>
        <v>1752800</v>
      </c>
      <c r="E14" s="406">
        <v>0</v>
      </c>
      <c r="F14" s="407">
        <v>0</v>
      </c>
      <c r="G14" s="408">
        <f>E14*F14</f>
        <v>0</v>
      </c>
      <c r="H14" s="409">
        <f>D14+G14</f>
        <v>1752800</v>
      </c>
      <c r="I14" s="360"/>
      <c r="J14" s="360"/>
    </row>
    <row r="15" spans="1:10" ht="12.75" customHeight="1" x14ac:dyDescent="0.2">
      <c r="A15" s="846"/>
      <c r="B15" s="321">
        <v>53103050000000</v>
      </c>
      <c r="C15" s="404" t="s">
        <v>180</v>
      </c>
      <c r="D15" s="410">
        <v>0</v>
      </c>
      <c r="E15" s="411">
        <v>0</v>
      </c>
      <c r="F15" s="412">
        <v>0</v>
      </c>
      <c r="G15" s="408">
        <f>E15*F15</f>
        <v>0</v>
      </c>
      <c r="H15" s="409">
        <f>D15+G15</f>
        <v>0</v>
      </c>
      <c r="I15" s="360"/>
      <c r="J15" s="360"/>
    </row>
    <row r="16" spans="1:10" ht="12.75" customHeight="1" x14ac:dyDescent="0.2">
      <c r="A16" s="846"/>
      <c r="B16" s="322">
        <v>53103040400000</v>
      </c>
      <c r="C16" s="323" t="s">
        <v>181</v>
      </c>
      <c r="D16" s="410">
        <v>0</v>
      </c>
      <c r="E16" s="411">
        <v>0</v>
      </c>
      <c r="F16" s="412">
        <v>0</v>
      </c>
      <c r="G16" s="408">
        <f>E16*F16</f>
        <v>0</v>
      </c>
      <c r="H16" s="409">
        <f>D16+G16</f>
        <v>0</v>
      </c>
      <c r="I16" s="360"/>
      <c r="J16" s="360"/>
    </row>
    <row r="17" spans="1:10" ht="12.75" customHeight="1" x14ac:dyDescent="0.2">
      <c r="A17" s="846"/>
      <c r="B17" s="321">
        <v>53103080010000</v>
      </c>
      <c r="C17" s="404" t="s">
        <v>182</v>
      </c>
      <c r="D17" s="410">
        <v>0</v>
      </c>
      <c r="E17" s="411">
        <v>0</v>
      </c>
      <c r="F17" s="412">
        <v>0</v>
      </c>
      <c r="G17" s="408">
        <f>E17*F17</f>
        <v>0</v>
      </c>
      <c r="H17" s="409">
        <f>D17+G17</f>
        <v>0</v>
      </c>
      <c r="I17" s="360"/>
      <c r="J17" s="360"/>
    </row>
    <row r="18" spans="1:10" ht="12.75" customHeight="1" x14ac:dyDescent="0.2">
      <c r="A18" s="846"/>
      <c r="B18" s="320"/>
      <c r="C18" s="400" t="s">
        <v>16</v>
      </c>
      <c r="D18" s="413">
        <f>SUM(D19:D38)</f>
        <v>0</v>
      </c>
      <c r="E18" s="414"/>
      <c r="F18" s="414">
        <v>0</v>
      </c>
      <c r="G18" s="401">
        <f>SUM(G19:G38)</f>
        <v>0</v>
      </c>
      <c r="H18" s="380">
        <f>SUM(H19:H38)</f>
        <v>0</v>
      </c>
      <c r="I18" s="360"/>
      <c r="J18" s="360"/>
    </row>
    <row r="19" spans="1:10" ht="12.75" customHeight="1" x14ac:dyDescent="0.2">
      <c r="A19" s="846"/>
      <c r="B19" s="321">
        <v>53201010100000</v>
      </c>
      <c r="C19" s="415" t="s">
        <v>183</v>
      </c>
      <c r="D19" s="416">
        <v>0</v>
      </c>
      <c r="E19" s="411">
        <v>0</v>
      </c>
      <c r="F19" s="412">
        <v>0</v>
      </c>
      <c r="G19" s="408">
        <f t="shared" ref="G19:G38" si="0">E19*F19</f>
        <v>0</v>
      </c>
      <c r="H19" s="409">
        <f t="shared" ref="H19:H38" si="1">D19+G19</f>
        <v>0</v>
      </c>
      <c r="I19" s="360"/>
      <c r="J19" s="360"/>
    </row>
    <row r="20" spans="1:10" ht="12.75" customHeight="1" x14ac:dyDescent="0.2">
      <c r="A20" s="846"/>
      <c r="B20" s="321">
        <v>53201010100000</v>
      </c>
      <c r="C20" s="415" t="s">
        <v>184</v>
      </c>
      <c r="D20" s="416">
        <v>0</v>
      </c>
      <c r="E20" s="411">
        <v>0</v>
      </c>
      <c r="F20" s="412">
        <v>0</v>
      </c>
      <c r="G20" s="408">
        <f t="shared" si="0"/>
        <v>0</v>
      </c>
      <c r="H20" s="409">
        <f t="shared" si="1"/>
        <v>0</v>
      </c>
      <c r="I20" s="360"/>
      <c r="J20" s="360"/>
    </row>
    <row r="21" spans="1:10" ht="12.75" customHeight="1" x14ac:dyDescent="0.2">
      <c r="A21" s="846"/>
      <c r="B21" s="321">
        <v>53201010100000</v>
      </c>
      <c r="C21" s="415" t="s">
        <v>185</v>
      </c>
      <c r="D21" s="416">
        <v>0</v>
      </c>
      <c r="E21" s="411">
        <v>0</v>
      </c>
      <c r="F21" s="417">
        <v>0</v>
      </c>
      <c r="G21" s="408">
        <f t="shared" si="0"/>
        <v>0</v>
      </c>
      <c r="H21" s="409">
        <f t="shared" si="1"/>
        <v>0</v>
      </c>
      <c r="I21" s="360"/>
      <c r="J21" s="360"/>
    </row>
    <row r="22" spans="1:10" ht="12.75" customHeight="1" x14ac:dyDescent="0.2">
      <c r="A22" s="846"/>
      <c r="B22" s="321">
        <v>53202010100000</v>
      </c>
      <c r="C22" s="404" t="s">
        <v>186</v>
      </c>
      <c r="D22" s="418">
        <v>0</v>
      </c>
      <c r="E22" s="418">
        <v>0</v>
      </c>
      <c r="F22" s="419">
        <v>0</v>
      </c>
      <c r="G22" s="408">
        <f t="shared" si="0"/>
        <v>0</v>
      </c>
      <c r="H22" s="409">
        <f t="shared" si="1"/>
        <v>0</v>
      </c>
      <c r="I22" s="360"/>
      <c r="J22" s="360"/>
    </row>
    <row r="23" spans="1:10" ht="12.75" customHeight="1" x14ac:dyDescent="0.2">
      <c r="A23" s="846"/>
      <c r="B23" s="321">
        <v>53203010100000</v>
      </c>
      <c r="C23" s="404" t="s">
        <v>19</v>
      </c>
      <c r="D23" s="420">
        <v>0</v>
      </c>
      <c r="E23" s="420">
        <v>0</v>
      </c>
      <c r="F23" s="421">
        <v>0</v>
      </c>
      <c r="G23" s="408">
        <f t="shared" si="0"/>
        <v>0</v>
      </c>
      <c r="H23" s="409">
        <f t="shared" si="1"/>
        <v>0</v>
      </c>
      <c r="I23" s="360"/>
      <c r="J23" s="360"/>
    </row>
    <row r="24" spans="1:10" ht="12.75" customHeight="1" x14ac:dyDescent="0.2">
      <c r="A24" s="846"/>
      <c r="B24" s="321">
        <v>53203030000000</v>
      </c>
      <c r="C24" s="404" t="s">
        <v>187</v>
      </c>
      <c r="D24" s="420">
        <v>0</v>
      </c>
      <c r="E24" s="420">
        <v>0</v>
      </c>
      <c r="F24" s="421">
        <v>0</v>
      </c>
      <c r="G24" s="408">
        <f t="shared" si="0"/>
        <v>0</v>
      </c>
      <c r="H24" s="409">
        <f t="shared" si="1"/>
        <v>0</v>
      </c>
      <c r="I24" s="360"/>
      <c r="J24" s="360"/>
    </row>
    <row r="25" spans="1:10" ht="12.75" customHeight="1" x14ac:dyDescent="0.2">
      <c r="A25" s="846"/>
      <c r="B25" s="321">
        <v>53204030000000</v>
      </c>
      <c r="C25" s="404" t="s">
        <v>230</v>
      </c>
      <c r="D25" s="420">
        <v>0</v>
      </c>
      <c r="E25" s="420">
        <v>0</v>
      </c>
      <c r="F25" s="421">
        <v>0</v>
      </c>
      <c r="G25" s="408">
        <f t="shared" si="0"/>
        <v>0</v>
      </c>
      <c r="H25" s="409">
        <f>D25+G25</f>
        <v>0</v>
      </c>
      <c r="I25" s="360"/>
      <c r="J25" s="360"/>
    </row>
    <row r="26" spans="1:10" ht="12.75" customHeight="1" x14ac:dyDescent="0.2">
      <c r="A26" s="846"/>
      <c r="B26" s="321">
        <v>53204100100001</v>
      </c>
      <c r="C26" s="404" t="s">
        <v>22</v>
      </c>
      <c r="D26" s="420">
        <v>0</v>
      </c>
      <c r="E26" s="420">
        <v>0</v>
      </c>
      <c r="F26" s="421">
        <v>0</v>
      </c>
      <c r="G26" s="408">
        <f t="shared" si="0"/>
        <v>0</v>
      </c>
      <c r="H26" s="409">
        <f t="shared" si="1"/>
        <v>0</v>
      </c>
      <c r="I26" s="360"/>
      <c r="J26" s="360"/>
    </row>
    <row r="27" spans="1:10" ht="12.75" customHeight="1" x14ac:dyDescent="0.2">
      <c r="A27" s="846"/>
      <c r="B27" s="321">
        <v>53204130100000</v>
      </c>
      <c r="C27" s="404" t="s">
        <v>189</v>
      </c>
      <c r="D27" s="420">
        <v>0</v>
      </c>
      <c r="E27" s="420">
        <v>0</v>
      </c>
      <c r="F27" s="421">
        <v>0</v>
      </c>
      <c r="G27" s="408">
        <f t="shared" si="0"/>
        <v>0</v>
      </c>
      <c r="H27" s="409">
        <f t="shared" si="1"/>
        <v>0</v>
      </c>
      <c r="I27" s="360"/>
      <c r="J27" s="360"/>
    </row>
    <row r="28" spans="1:10" ht="12.75" customHeight="1" x14ac:dyDescent="0.2">
      <c r="A28" s="846"/>
      <c r="B28" s="321">
        <v>53205010100000</v>
      </c>
      <c r="C28" s="404" t="s">
        <v>24</v>
      </c>
      <c r="D28" s="420">
        <v>0</v>
      </c>
      <c r="E28" s="420">
        <v>0</v>
      </c>
      <c r="F28" s="421">
        <v>0</v>
      </c>
      <c r="G28" s="408">
        <f t="shared" si="0"/>
        <v>0</v>
      </c>
      <c r="H28" s="409">
        <f t="shared" si="1"/>
        <v>0</v>
      </c>
      <c r="I28" s="360"/>
      <c r="J28" s="360"/>
    </row>
    <row r="29" spans="1:10" ht="12.75" customHeight="1" x14ac:dyDescent="0.2">
      <c r="A29" s="846"/>
      <c r="B29" s="321">
        <v>53205020100000</v>
      </c>
      <c r="C29" s="404" t="s">
        <v>25</v>
      </c>
      <c r="D29" s="420">
        <v>0</v>
      </c>
      <c r="E29" s="420">
        <v>0</v>
      </c>
      <c r="F29" s="421">
        <v>0</v>
      </c>
      <c r="G29" s="408">
        <f t="shared" si="0"/>
        <v>0</v>
      </c>
      <c r="H29" s="409">
        <f t="shared" si="1"/>
        <v>0</v>
      </c>
      <c r="I29" s="360"/>
      <c r="J29" s="360"/>
    </row>
    <row r="30" spans="1:10" ht="12.75" customHeight="1" x14ac:dyDescent="0.2">
      <c r="A30" s="846"/>
      <c r="B30" s="321">
        <v>53205030100000</v>
      </c>
      <c r="C30" s="404" t="s">
        <v>26</v>
      </c>
      <c r="D30" s="420">
        <v>0</v>
      </c>
      <c r="E30" s="420">
        <v>0</v>
      </c>
      <c r="F30" s="421">
        <v>0</v>
      </c>
      <c r="G30" s="408">
        <f t="shared" si="0"/>
        <v>0</v>
      </c>
      <c r="H30" s="409">
        <f t="shared" si="1"/>
        <v>0</v>
      </c>
      <c r="I30" s="360"/>
      <c r="J30" s="360"/>
    </row>
    <row r="31" spans="1:10" ht="12.75" customHeight="1" x14ac:dyDescent="0.2">
      <c r="A31" s="846"/>
      <c r="B31" s="321">
        <v>53205050100000</v>
      </c>
      <c r="C31" s="404" t="s">
        <v>27</v>
      </c>
      <c r="D31" s="420">
        <v>0</v>
      </c>
      <c r="E31" s="420">
        <v>0</v>
      </c>
      <c r="F31" s="421">
        <v>0</v>
      </c>
      <c r="G31" s="408">
        <f t="shared" si="0"/>
        <v>0</v>
      </c>
      <c r="H31" s="409">
        <f t="shared" si="1"/>
        <v>0</v>
      </c>
      <c r="I31" s="360"/>
      <c r="J31" s="360"/>
    </row>
    <row r="32" spans="1:10" ht="12.75" customHeight="1" x14ac:dyDescent="0.2">
      <c r="A32" s="846"/>
      <c r="B32" s="321">
        <v>53205070100000</v>
      </c>
      <c r="C32" s="404" t="s">
        <v>29</v>
      </c>
      <c r="D32" s="420">
        <v>0</v>
      </c>
      <c r="E32" s="420">
        <v>0</v>
      </c>
      <c r="F32" s="421">
        <v>0</v>
      </c>
      <c r="G32" s="408">
        <f t="shared" si="0"/>
        <v>0</v>
      </c>
      <c r="H32" s="409">
        <f t="shared" si="1"/>
        <v>0</v>
      </c>
      <c r="I32" s="360"/>
      <c r="J32" s="360"/>
    </row>
    <row r="33" spans="1:10" ht="12.75" customHeight="1" x14ac:dyDescent="0.2">
      <c r="A33" s="846"/>
      <c r="B33" s="321">
        <v>53208010100000</v>
      </c>
      <c r="C33" s="404" t="s">
        <v>30</v>
      </c>
      <c r="D33" s="420">
        <v>0</v>
      </c>
      <c r="E33" s="420">
        <v>0</v>
      </c>
      <c r="F33" s="421">
        <v>0</v>
      </c>
      <c r="G33" s="408">
        <f t="shared" si="0"/>
        <v>0</v>
      </c>
      <c r="H33" s="409">
        <f t="shared" si="1"/>
        <v>0</v>
      </c>
      <c r="I33" s="360"/>
      <c r="J33" s="360"/>
    </row>
    <row r="34" spans="1:10" ht="12.75" customHeight="1" x14ac:dyDescent="0.2">
      <c r="A34" s="846"/>
      <c r="B34" s="321">
        <v>53208070100001</v>
      </c>
      <c r="C34" s="404" t="s">
        <v>31</v>
      </c>
      <c r="D34" s="422">
        <v>0</v>
      </c>
      <c r="E34" s="422">
        <v>0</v>
      </c>
      <c r="F34" s="419">
        <v>0</v>
      </c>
      <c r="G34" s="408">
        <f t="shared" si="0"/>
        <v>0</v>
      </c>
      <c r="H34" s="409">
        <f t="shared" si="1"/>
        <v>0</v>
      </c>
      <c r="I34" s="360"/>
      <c r="J34" s="360"/>
    </row>
    <row r="35" spans="1:10" ht="12.75" customHeight="1" x14ac:dyDescent="0.2">
      <c r="A35" s="846"/>
      <c r="B35" s="321">
        <v>53208100100001</v>
      </c>
      <c r="C35" s="404" t="s">
        <v>190</v>
      </c>
      <c r="D35" s="420">
        <v>0</v>
      </c>
      <c r="E35" s="420">
        <v>0</v>
      </c>
      <c r="F35" s="421">
        <v>0</v>
      </c>
      <c r="G35" s="408">
        <f t="shared" si="0"/>
        <v>0</v>
      </c>
      <c r="H35" s="409">
        <f t="shared" si="1"/>
        <v>0</v>
      </c>
      <c r="I35" s="360"/>
      <c r="J35" s="360"/>
    </row>
    <row r="36" spans="1:10" ht="12.75" customHeight="1" x14ac:dyDescent="0.2">
      <c r="A36" s="846"/>
      <c r="B36" s="321">
        <v>53211030000000</v>
      </c>
      <c r="C36" s="404" t="s">
        <v>32</v>
      </c>
      <c r="D36" s="420">
        <v>0</v>
      </c>
      <c r="E36" s="420">
        <v>0</v>
      </c>
      <c r="F36" s="421">
        <v>0</v>
      </c>
      <c r="G36" s="408">
        <f t="shared" si="0"/>
        <v>0</v>
      </c>
      <c r="H36" s="409">
        <f t="shared" si="1"/>
        <v>0</v>
      </c>
      <c r="I36" s="360"/>
      <c r="J36" s="360"/>
    </row>
    <row r="37" spans="1:10" ht="12.75" customHeight="1" x14ac:dyDescent="0.2">
      <c r="A37" s="846"/>
      <c r="B37" s="321">
        <v>53212020100000</v>
      </c>
      <c r="C37" s="404" t="s">
        <v>191</v>
      </c>
      <c r="D37" s="420">
        <v>0</v>
      </c>
      <c r="E37" s="420">
        <v>0</v>
      </c>
      <c r="F37" s="421">
        <v>0</v>
      </c>
      <c r="G37" s="408">
        <f t="shared" si="0"/>
        <v>0</v>
      </c>
      <c r="H37" s="409">
        <f t="shared" si="1"/>
        <v>0</v>
      </c>
      <c r="I37" s="360"/>
      <c r="J37" s="360"/>
    </row>
    <row r="38" spans="1:10" ht="12.75" customHeight="1" x14ac:dyDescent="0.2">
      <c r="A38" s="846"/>
      <c r="B38" s="321">
        <v>53214020000000</v>
      </c>
      <c r="C38" s="404" t="s">
        <v>192</v>
      </c>
      <c r="D38" s="422">
        <v>0</v>
      </c>
      <c r="E38" s="422">
        <v>0</v>
      </c>
      <c r="F38" s="419">
        <v>0</v>
      </c>
      <c r="G38" s="408">
        <f t="shared" si="0"/>
        <v>0</v>
      </c>
      <c r="H38" s="409">
        <f t="shared" si="1"/>
        <v>0</v>
      </c>
      <c r="I38" s="360"/>
      <c r="J38" s="360"/>
    </row>
    <row r="39" spans="1:10" ht="12.75" customHeight="1" x14ac:dyDescent="0.2">
      <c r="A39" s="846"/>
      <c r="B39" s="423"/>
      <c r="C39" s="424" t="s">
        <v>34</v>
      </c>
      <c r="D39" s="425">
        <f>+D40+D45+D47+D56+D65+D73</f>
        <v>0</v>
      </c>
      <c r="E39" s="426"/>
      <c r="F39" s="426"/>
      <c r="G39" s="425">
        <f>+G40+G45+G47+G56+G65+G73</f>
        <v>0</v>
      </c>
      <c r="H39" s="427">
        <f>+H40+H45+H47+H56+H65+H73</f>
        <v>0</v>
      </c>
      <c r="I39" s="360"/>
      <c r="J39" s="360"/>
    </row>
    <row r="40" spans="1:10" ht="12.75" customHeight="1" x14ac:dyDescent="0.2">
      <c r="A40" s="846"/>
      <c r="B40" s="320"/>
      <c r="C40" s="400" t="s">
        <v>35</v>
      </c>
      <c r="D40" s="413">
        <f>SUM(D41:D44)</f>
        <v>0</v>
      </c>
      <c r="E40" s="428"/>
      <c r="F40" s="428"/>
      <c r="G40" s="429">
        <f>SUM(G41:G44)</f>
        <v>0</v>
      </c>
      <c r="H40" s="430">
        <f>SUM(H41:H44)</f>
        <v>0</v>
      </c>
      <c r="I40" s="360"/>
      <c r="J40" s="360"/>
    </row>
    <row r="41" spans="1:10" ht="12.75" customHeight="1" x14ac:dyDescent="0.2">
      <c r="A41" s="846"/>
      <c r="B41" s="321">
        <v>53202020100000</v>
      </c>
      <c r="C41" s="404" t="s">
        <v>193</v>
      </c>
      <c r="D41" s="410">
        <v>0</v>
      </c>
      <c r="E41" s="411">
        <v>0</v>
      </c>
      <c r="F41" s="417">
        <v>0</v>
      </c>
      <c r="G41" s="408">
        <f>E41*F41</f>
        <v>0</v>
      </c>
      <c r="H41" s="409">
        <f t="shared" ref="H41:H74" si="2">D41+G41</f>
        <v>0</v>
      </c>
      <c r="I41" s="360"/>
      <c r="J41" s="360"/>
    </row>
    <row r="42" spans="1:10" ht="12.75" customHeight="1" x14ac:dyDescent="0.2">
      <c r="A42" s="846"/>
      <c r="B42" s="321">
        <v>53202030000000</v>
      </c>
      <c r="C42" s="404" t="s">
        <v>194</v>
      </c>
      <c r="D42" s="410">
        <v>0</v>
      </c>
      <c r="E42" s="411">
        <v>0</v>
      </c>
      <c r="F42" s="417">
        <v>0</v>
      </c>
      <c r="G42" s="408">
        <f t="shared" ref="G42:G74" si="3">E42*F42</f>
        <v>0</v>
      </c>
      <c r="H42" s="409">
        <f t="shared" si="2"/>
        <v>0</v>
      </c>
      <c r="I42" s="360"/>
      <c r="J42" s="360"/>
    </row>
    <row r="43" spans="1:10" ht="12.75" customHeight="1" x14ac:dyDescent="0.2">
      <c r="A43" s="846"/>
      <c r="B43" s="321">
        <v>53211020000000</v>
      </c>
      <c r="C43" s="404" t="s">
        <v>41</v>
      </c>
      <c r="D43" s="420">
        <v>0</v>
      </c>
      <c r="E43" s="420">
        <v>0</v>
      </c>
      <c r="F43" s="421">
        <v>0</v>
      </c>
      <c r="G43" s="408">
        <f t="shared" si="3"/>
        <v>0</v>
      </c>
      <c r="H43" s="409">
        <f t="shared" si="2"/>
        <v>0</v>
      </c>
      <c r="I43" s="360"/>
      <c r="J43" s="360"/>
    </row>
    <row r="44" spans="1:10" ht="12.75" customHeight="1" x14ac:dyDescent="0.2">
      <c r="A44" s="846"/>
      <c r="B44" s="321">
        <v>53101040600000</v>
      </c>
      <c r="C44" s="404" t="s">
        <v>195</v>
      </c>
      <c r="D44" s="420">
        <v>0</v>
      </c>
      <c r="E44" s="420">
        <v>0</v>
      </c>
      <c r="F44" s="421">
        <v>0</v>
      </c>
      <c r="G44" s="408">
        <f t="shared" si="3"/>
        <v>0</v>
      </c>
      <c r="H44" s="409">
        <f t="shared" si="2"/>
        <v>0</v>
      </c>
      <c r="I44" s="360"/>
      <c r="J44" s="360"/>
    </row>
    <row r="45" spans="1:10" ht="12.75" customHeight="1" x14ac:dyDescent="0.2">
      <c r="A45" s="846"/>
      <c r="B45" s="320"/>
      <c r="C45" s="400" t="s">
        <v>42</v>
      </c>
      <c r="D45" s="413">
        <f>SUM(D46)</f>
        <v>0</v>
      </c>
      <c r="E45" s="428"/>
      <c r="F45" s="431"/>
      <c r="G45" s="429">
        <f>SUM(G46:G46)</f>
        <v>0</v>
      </c>
      <c r="H45" s="430">
        <f>SUM(H46:H46)</f>
        <v>0</v>
      </c>
      <c r="I45" s="360"/>
      <c r="J45" s="360"/>
    </row>
    <row r="46" spans="1:10" ht="12.75" customHeight="1" x14ac:dyDescent="0.2">
      <c r="A46" s="846"/>
      <c r="B46" s="324">
        <v>53205990000000</v>
      </c>
      <c r="C46" s="404" t="s">
        <v>44</v>
      </c>
      <c r="D46" s="420">
        <v>0</v>
      </c>
      <c r="E46" s="420">
        <v>0</v>
      </c>
      <c r="F46" s="421">
        <v>0</v>
      </c>
      <c r="G46" s="408">
        <f t="shared" si="3"/>
        <v>0</v>
      </c>
      <c r="H46" s="409">
        <f t="shared" si="2"/>
        <v>0</v>
      </c>
      <c r="I46" s="360"/>
      <c r="J46" s="360"/>
    </row>
    <row r="47" spans="1:10" ht="12.75" customHeight="1" x14ac:dyDescent="0.2">
      <c r="A47" s="846"/>
      <c r="B47" s="320"/>
      <c r="C47" s="400" t="s">
        <v>45</v>
      </c>
      <c r="D47" s="413">
        <f>SUM(D48:D55)</f>
        <v>0</v>
      </c>
      <c r="E47" s="428"/>
      <c r="F47" s="431"/>
      <c r="G47" s="401">
        <f>SUM(G48:G55)</f>
        <v>0</v>
      </c>
      <c r="H47" s="380">
        <f>SUM(H48:H55)</f>
        <v>0</v>
      </c>
      <c r="I47" s="360"/>
      <c r="J47" s="360"/>
    </row>
    <row r="48" spans="1:10" ht="12.75" customHeight="1" x14ac:dyDescent="0.2">
      <c r="A48" s="846"/>
      <c r="B48" s="321">
        <v>53204010000000</v>
      </c>
      <c r="C48" s="404" t="s">
        <v>47</v>
      </c>
      <c r="D48" s="420">
        <v>0</v>
      </c>
      <c r="E48" s="420">
        <v>0</v>
      </c>
      <c r="F48" s="421">
        <v>0</v>
      </c>
      <c r="G48" s="408">
        <f t="shared" si="3"/>
        <v>0</v>
      </c>
      <c r="H48" s="409">
        <f t="shared" si="2"/>
        <v>0</v>
      </c>
      <c r="I48" s="360"/>
      <c r="J48" s="360"/>
    </row>
    <row r="49" spans="1:10" ht="12.75" customHeight="1" x14ac:dyDescent="0.2">
      <c r="A49" s="846"/>
      <c r="B49" s="324">
        <v>53204040200000</v>
      </c>
      <c r="C49" s="404" t="s">
        <v>231</v>
      </c>
      <c r="D49" s="420">
        <v>0</v>
      </c>
      <c r="E49" s="420">
        <v>0</v>
      </c>
      <c r="F49" s="421">
        <v>0</v>
      </c>
      <c r="G49" s="408">
        <f t="shared" si="3"/>
        <v>0</v>
      </c>
      <c r="H49" s="409">
        <f t="shared" si="2"/>
        <v>0</v>
      </c>
      <c r="I49" s="360"/>
      <c r="J49" s="360"/>
    </row>
    <row r="50" spans="1:10" ht="12.75" customHeight="1" x14ac:dyDescent="0.2">
      <c r="A50" s="846"/>
      <c r="B50" s="321">
        <v>53204060000000</v>
      </c>
      <c r="C50" s="404" t="s">
        <v>49</v>
      </c>
      <c r="D50" s="420">
        <v>0</v>
      </c>
      <c r="E50" s="420">
        <v>0</v>
      </c>
      <c r="F50" s="421">
        <v>0</v>
      </c>
      <c r="G50" s="408">
        <f t="shared" si="3"/>
        <v>0</v>
      </c>
      <c r="H50" s="409">
        <f t="shared" si="2"/>
        <v>0</v>
      </c>
      <c r="I50" s="360"/>
      <c r="J50" s="360"/>
    </row>
    <row r="51" spans="1:10" ht="12.75" customHeight="1" x14ac:dyDescent="0.2">
      <c r="A51" s="846"/>
      <c r="B51" s="321">
        <v>53204070000000</v>
      </c>
      <c r="C51" s="404" t="s">
        <v>50</v>
      </c>
      <c r="D51" s="420">
        <v>0</v>
      </c>
      <c r="E51" s="420">
        <v>0</v>
      </c>
      <c r="F51" s="421">
        <v>0</v>
      </c>
      <c r="G51" s="408">
        <f t="shared" si="3"/>
        <v>0</v>
      </c>
      <c r="H51" s="409">
        <f t="shared" si="2"/>
        <v>0</v>
      </c>
      <c r="I51" s="360"/>
      <c r="J51" s="360"/>
    </row>
    <row r="52" spans="1:10" ht="12.75" customHeight="1" x14ac:dyDescent="0.2">
      <c r="A52" s="846"/>
      <c r="B52" s="321">
        <v>53204080000000</v>
      </c>
      <c r="C52" s="404" t="s">
        <v>51</v>
      </c>
      <c r="D52" s="420">
        <v>0</v>
      </c>
      <c r="E52" s="420">
        <v>0</v>
      </c>
      <c r="F52" s="421">
        <v>0</v>
      </c>
      <c r="G52" s="408">
        <f t="shared" si="3"/>
        <v>0</v>
      </c>
      <c r="H52" s="409">
        <f t="shared" si="2"/>
        <v>0</v>
      </c>
      <c r="I52" s="360"/>
      <c r="J52" s="360"/>
    </row>
    <row r="53" spans="1:10" ht="12.75" customHeight="1" x14ac:dyDescent="0.2">
      <c r="A53" s="846"/>
      <c r="B53" s="321">
        <v>53214010000000</v>
      </c>
      <c r="C53" s="404" t="s">
        <v>52</v>
      </c>
      <c r="D53" s="422">
        <v>0</v>
      </c>
      <c r="E53" s="422">
        <v>0</v>
      </c>
      <c r="F53" s="419">
        <v>0</v>
      </c>
      <c r="G53" s="408">
        <f t="shared" si="3"/>
        <v>0</v>
      </c>
      <c r="H53" s="409">
        <f t="shared" si="2"/>
        <v>0</v>
      </c>
      <c r="I53" s="360"/>
      <c r="J53" s="360"/>
    </row>
    <row r="54" spans="1:10" ht="12.75" customHeight="1" x14ac:dyDescent="0.2">
      <c r="A54" s="846"/>
      <c r="B54" s="321">
        <v>53214040000000</v>
      </c>
      <c r="C54" s="404" t="s">
        <v>196</v>
      </c>
      <c r="D54" s="422">
        <v>0</v>
      </c>
      <c r="E54" s="422">
        <v>0</v>
      </c>
      <c r="F54" s="419">
        <v>0</v>
      </c>
      <c r="G54" s="408">
        <f t="shared" si="3"/>
        <v>0</v>
      </c>
      <c r="H54" s="409">
        <f t="shared" si="2"/>
        <v>0</v>
      </c>
      <c r="I54" s="360"/>
      <c r="J54" s="360"/>
    </row>
    <row r="55" spans="1:10" ht="12.75" customHeight="1" x14ac:dyDescent="0.2">
      <c r="A55" s="846"/>
      <c r="B55" s="322">
        <v>53204020100000</v>
      </c>
      <c r="C55" s="404" t="s">
        <v>188</v>
      </c>
      <c r="D55" s="420">
        <v>0</v>
      </c>
      <c r="E55" s="420">
        <v>0</v>
      </c>
      <c r="F55" s="421">
        <v>0</v>
      </c>
      <c r="G55" s="408">
        <f t="shared" si="3"/>
        <v>0</v>
      </c>
      <c r="H55" s="409">
        <f t="shared" si="2"/>
        <v>0</v>
      </c>
      <c r="I55" s="360"/>
      <c r="J55" s="360"/>
    </row>
    <row r="56" spans="1:10" ht="12.75" customHeight="1" x14ac:dyDescent="0.2">
      <c r="A56" s="846"/>
      <c r="B56" s="320"/>
      <c r="C56" s="400" t="s">
        <v>55</v>
      </c>
      <c r="D56" s="413">
        <f>SUM(D57:D64)</f>
        <v>0</v>
      </c>
      <c r="E56" s="428"/>
      <c r="F56" s="431"/>
      <c r="G56" s="401">
        <f>SUM(G57:G64)</f>
        <v>0</v>
      </c>
      <c r="H56" s="380">
        <f>SUM(H57:H64)</f>
        <v>0</v>
      </c>
      <c r="I56" s="360"/>
      <c r="J56" s="360"/>
    </row>
    <row r="57" spans="1:10" ht="12.75" customHeight="1" x14ac:dyDescent="0.2">
      <c r="A57" s="846"/>
      <c r="B57" s="321">
        <v>53207010000000</v>
      </c>
      <c r="C57" s="404" t="s">
        <v>56</v>
      </c>
      <c r="D57" s="420">
        <v>0</v>
      </c>
      <c r="E57" s="420">
        <v>0</v>
      </c>
      <c r="F57" s="421">
        <v>0</v>
      </c>
      <c r="G57" s="408">
        <f t="shared" si="3"/>
        <v>0</v>
      </c>
      <c r="H57" s="409">
        <f t="shared" si="2"/>
        <v>0</v>
      </c>
      <c r="I57" s="360"/>
      <c r="J57" s="360"/>
    </row>
    <row r="58" spans="1:10" ht="12.75" customHeight="1" x14ac:dyDescent="0.2">
      <c r="A58" s="846"/>
      <c r="B58" s="321">
        <v>53207020000000</v>
      </c>
      <c r="C58" s="404" t="s">
        <v>57</v>
      </c>
      <c r="D58" s="420">
        <v>0</v>
      </c>
      <c r="E58" s="420">
        <v>0</v>
      </c>
      <c r="F58" s="421">
        <v>0</v>
      </c>
      <c r="G58" s="408">
        <f t="shared" si="3"/>
        <v>0</v>
      </c>
      <c r="H58" s="409">
        <f t="shared" si="2"/>
        <v>0</v>
      </c>
      <c r="I58" s="360"/>
      <c r="J58" s="360"/>
    </row>
    <row r="59" spans="1:10" ht="12.75" customHeight="1" x14ac:dyDescent="0.2">
      <c r="A59" s="846"/>
      <c r="B59" s="321">
        <v>53208020000000</v>
      </c>
      <c r="C59" s="404" t="s">
        <v>179</v>
      </c>
      <c r="D59" s="420">
        <v>0</v>
      </c>
      <c r="E59" s="420">
        <v>0</v>
      </c>
      <c r="F59" s="421">
        <v>0</v>
      </c>
      <c r="G59" s="408">
        <f t="shared" si="3"/>
        <v>0</v>
      </c>
      <c r="H59" s="409">
        <f t="shared" si="2"/>
        <v>0</v>
      </c>
      <c r="I59" s="360"/>
      <c r="J59" s="360"/>
    </row>
    <row r="60" spans="1:10" ht="12.75" customHeight="1" x14ac:dyDescent="0.2">
      <c r="A60" s="846"/>
      <c r="B60" s="321">
        <v>53208990000000</v>
      </c>
      <c r="C60" s="404" t="s">
        <v>197</v>
      </c>
      <c r="D60" s="420">
        <v>0</v>
      </c>
      <c r="E60" s="420">
        <v>0</v>
      </c>
      <c r="F60" s="421">
        <v>0</v>
      </c>
      <c r="G60" s="408">
        <f t="shared" si="3"/>
        <v>0</v>
      </c>
      <c r="H60" s="409">
        <f t="shared" si="2"/>
        <v>0</v>
      </c>
      <c r="I60" s="360"/>
      <c r="J60" s="360"/>
    </row>
    <row r="61" spans="1:10" ht="12.75" customHeight="1" x14ac:dyDescent="0.2">
      <c r="A61" s="846"/>
      <c r="B61" s="322">
        <v>53210020300000</v>
      </c>
      <c r="C61" s="404" t="s">
        <v>199</v>
      </c>
      <c r="D61" s="610">
        <v>0</v>
      </c>
      <c r="E61" s="610">
        <v>7560</v>
      </c>
      <c r="F61" s="611">
        <f>+'B) Reajuste Tarifas y Ocupación'!I28</f>
        <v>0</v>
      </c>
      <c r="G61" s="408">
        <f t="shared" si="3"/>
        <v>0</v>
      </c>
      <c r="H61" s="409">
        <f t="shared" si="2"/>
        <v>0</v>
      </c>
      <c r="I61" s="360"/>
      <c r="J61" s="360"/>
    </row>
    <row r="62" spans="1:10" ht="12.75" customHeight="1" x14ac:dyDescent="0.2">
      <c r="A62" s="846"/>
      <c r="B62" s="321">
        <v>53208990000000</v>
      </c>
      <c r="C62" s="404" t="s">
        <v>200</v>
      </c>
      <c r="D62" s="420">
        <v>0</v>
      </c>
      <c r="E62" s="420">
        <v>0</v>
      </c>
      <c r="F62" s="421">
        <v>0</v>
      </c>
      <c r="G62" s="408">
        <f t="shared" si="3"/>
        <v>0</v>
      </c>
      <c r="H62" s="409">
        <f t="shared" si="2"/>
        <v>0</v>
      </c>
      <c r="I62" s="360"/>
      <c r="J62" s="360"/>
    </row>
    <row r="63" spans="1:10" ht="12.75" customHeight="1" x14ac:dyDescent="0.2">
      <c r="A63" s="846"/>
      <c r="B63" s="321">
        <v>53209990000000</v>
      </c>
      <c r="C63" s="404" t="s">
        <v>198</v>
      </c>
      <c r="D63" s="420">
        <v>0</v>
      </c>
      <c r="E63" s="420">
        <v>0</v>
      </c>
      <c r="F63" s="421">
        <v>0</v>
      </c>
      <c r="G63" s="408">
        <f t="shared" si="3"/>
        <v>0</v>
      </c>
      <c r="H63" s="409">
        <f t="shared" si="2"/>
        <v>0</v>
      </c>
      <c r="I63" s="360"/>
      <c r="J63" s="360"/>
    </row>
    <row r="64" spans="1:10" ht="12.75" customHeight="1" x14ac:dyDescent="0.2">
      <c r="A64" s="846"/>
      <c r="B64" s="321">
        <v>53210020100000</v>
      </c>
      <c r="C64" s="404" t="s">
        <v>64</v>
      </c>
      <c r="D64" s="420">
        <v>0</v>
      </c>
      <c r="E64" s="420">
        <v>0</v>
      </c>
      <c r="F64" s="421">
        <v>0</v>
      </c>
      <c r="G64" s="408">
        <f t="shared" si="3"/>
        <v>0</v>
      </c>
      <c r="H64" s="409">
        <f t="shared" si="2"/>
        <v>0</v>
      </c>
      <c r="I64" s="360"/>
      <c r="J64" s="360"/>
    </row>
    <row r="65" spans="1:16" ht="12.75" customHeight="1" x14ac:dyDescent="0.2">
      <c r="A65" s="846"/>
      <c r="B65" s="320"/>
      <c r="C65" s="400" t="s">
        <v>65</v>
      </c>
      <c r="D65" s="413">
        <f>SUM(D66:D72)</f>
        <v>0</v>
      </c>
      <c r="E65" s="428"/>
      <c r="F65" s="431"/>
      <c r="G65" s="401">
        <f>SUM(G66:G72)</f>
        <v>0</v>
      </c>
      <c r="H65" s="380">
        <f>SUM(H66:H72)</f>
        <v>0</v>
      </c>
      <c r="I65" s="360"/>
      <c r="J65" s="360"/>
    </row>
    <row r="66" spans="1:16" ht="12.75" customHeight="1" x14ac:dyDescent="0.2">
      <c r="A66" s="846"/>
      <c r="B66" s="321">
        <v>53206030000000</v>
      </c>
      <c r="C66" s="404" t="s">
        <v>99</v>
      </c>
      <c r="D66" s="420">
        <v>0</v>
      </c>
      <c r="E66" s="420">
        <v>0</v>
      </c>
      <c r="F66" s="421">
        <v>0</v>
      </c>
      <c r="G66" s="408">
        <f t="shared" si="3"/>
        <v>0</v>
      </c>
      <c r="H66" s="409">
        <f t="shared" si="2"/>
        <v>0</v>
      </c>
      <c r="I66" s="360"/>
      <c r="J66" s="360"/>
    </row>
    <row r="67" spans="1:16" ht="12.75" customHeight="1" x14ac:dyDescent="0.2">
      <c r="A67" s="846"/>
      <c r="B67" s="321">
        <v>53206040000000</v>
      </c>
      <c r="C67" s="404" t="s">
        <v>100</v>
      </c>
      <c r="D67" s="420">
        <v>0</v>
      </c>
      <c r="E67" s="420">
        <v>0</v>
      </c>
      <c r="F67" s="421">
        <v>0</v>
      </c>
      <c r="G67" s="408">
        <f t="shared" si="3"/>
        <v>0</v>
      </c>
      <c r="H67" s="409">
        <f t="shared" si="2"/>
        <v>0</v>
      </c>
      <c r="I67" s="360"/>
      <c r="J67" s="360"/>
    </row>
    <row r="68" spans="1:16" ht="12.75" customHeight="1" x14ac:dyDescent="0.2">
      <c r="A68" s="846"/>
      <c r="B68" s="321">
        <v>53206060000000</v>
      </c>
      <c r="C68" s="404" t="s">
        <v>201</v>
      </c>
      <c r="D68" s="420">
        <v>0</v>
      </c>
      <c r="E68" s="420">
        <v>0</v>
      </c>
      <c r="F68" s="421">
        <v>0</v>
      </c>
      <c r="G68" s="408">
        <f t="shared" si="3"/>
        <v>0</v>
      </c>
      <c r="H68" s="409">
        <f t="shared" si="2"/>
        <v>0</v>
      </c>
      <c r="I68" s="360"/>
      <c r="J68" s="360"/>
    </row>
    <row r="69" spans="1:16" ht="12.75" customHeight="1" x14ac:dyDescent="0.2">
      <c r="A69" s="846"/>
      <c r="B69" s="321">
        <v>53206070000000</v>
      </c>
      <c r="C69" s="404" t="s">
        <v>102</v>
      </c>
      <c r="D69" s="420">
        <v>0</v>
      </c>
      <c r="E69" s="420">
        <v>0</v>
      </c>
      <c r="F69" s="421">
        <v>0</v>
      </c>
      <c r="G69" s="408">
        <f t="shared" si="3"/>
        <v>0</v>
      </c>
      <c r="H69" s="409">
        <f t="shared" si="2"/>
        <v>0</v>
      </c>
      <c r="I69" s="360"/>
      <c r="J69" s="360"/>
    </row>
    <row r="70" spans="1:16" ht="12.75" customHeight="1" x14ac:dyDescent="0.2">
      <c r="A70" s="846"/>
      <c r="B70" s="321">
        <v>53206990000000</v>
      </c>
      <c r="C70" s="404" t="s">
        <v>202</v>
      </c>
      <c r="D70" s="420">
        <v>0</v>
      </c>
      <c r="E70" s="420">
        <v>0</v>
      </c>
      <c r="F70" s="421">
        <v>0</v>
      </c>
      <c r="G70" s="408">
        <f t="shared" si="3"/>
        <v>0</v>
      </c>
      <c r="H70" s="409">
        <f t="shared" si="2"/>
        <v>0</v>
      </c>
      <c r="I70" s="360"/>
      <c r="J70" s="360"/>
    </row>
    <row r="71" spans="1:16" ht="12.75" customHeight="1" x14ac:dyDescent="0.2">
      <c r="A71" s="846"/>
      <c r="B71" s="321">
        <v>53208030000000</v>
      </c>
      <c r="C71" s="404" t="s">
        <v>104</v>
      </c>
      <c r="D71" s="420">
        <v>0</v>
      </c>
      <c r="E71" s="420">
        <v>0</v>
      </c>
      <c r="F71" s="421">
        <v>0</v>
      </c>
      <c r="G71" s="408">
        <f t="shared" si="3"/>
        <v>0</v>
      </c>
      <c r="H71" s="409">
        <f t="shared" si="2"/>
        <v>0</v>
      </c>
      <c r="I71" s="360"/>
      <c r="J71" s="360"/>
    </row>
    <row r="72" spans="1:16" ht="12.75" customHeight="1" x14ac:dyDescent="0.2">
      <c r="A72" s="846"/>
      <c r="B72" s="321">
        <v>53206990000000</v>
      </c>
      <c r="C72" s="404" t="s">
        <v>232</v>
      </c>
      <c r="D72" s="420">
        <v>0</v>
      </c>
      <c r="E72" s="420">
        <v>0</v>
      </c>
      <c r="F72" s="421">
        <v>0</v>
      </c>
      <c r="G72" s="408">
        <f t="shared" si="3"/>
        <v>0</v>
      </c>
      <c r="H72" s="409">
        <f t="shared" si="2"/>
        <v>0</v>
      </c>
      <c r="I72" s="360"/>
      <c r="J72" s="360"/>
    </row>
    <row r="73" spans="1:16" ht="12.75" customHeight="1" x14ac:dyDescent="0.2">
      <c r="A73" s="846"/>
      <c r="B73" s="320"/>
      <c r="C73" s="400" t="s">
        <v>66</v>
      </c>
      <c r="D73" s="413">
        <f>SUM(D74)</f>
        <v>0</v>
      </c>
      <c r="E73" s="428"/>
      <c r="F73" s="428"/>
      <c r="G73" s="401">
        <f>SUM(G74:G74)</f>
        <v>0</v>
      </c>
      <c r="H73" s="380">
        <f>SUM(H74:H74)</f>
        <v>0</v>
      </c>
      <c r="I73" s="360"/>
      <c r="J73" s="360"/>
    </row>
    <row r="74" spans="1:16" ht="12.75" customHeight="1" x14ac:dyDescent="0.2">
      <c r="A74" s="846"/>
      <c r="B74" s="325"/>
      <c r="C74" s="432" t="s">
        <v>233</v>
      </c>
      <c r="D74" s="410">
        <v>0</v>
      </c>
      <c r="E74" s="410">
        <v>0</v>
      </c>
      <c r="F74" s="412">
        <v>0</v>
      </c>
      <c r="G74" s="408">
        <f t="shared" si="3"/>
        <v>0</v>
      </c>
      <c r="H74" s="433">
        <f t="shared" si="2"/>
        <v>0</v>
      </c>
      <c r="I74" s="397" t="s">
        <v>236</v>
      </c>
      <c r="J74" s="525">
        <f>+H72+H71+H70+H69+H68+H67+H66+H64+H63+H62+H61+H60+H59+H58+H57+H55+H52+H51+H50+H49+H48+H46+H44+H43+H37+H36+H35+H33+H32+H31+H30+H29+H28+H27+H26+H25+H24+H23</f>
        <v>0</v>
      </c>
    </row>
    <row r="75" spans="1:16" ht="12.75" customHeight="1" thickBot="1" x14ac:dyDescent="0.25">
      <c r="A75" s="868"/>
      <c r="B75" s="434"/>
      <c r="C75" s="435" t="s">
        <v>105</v>
      </c>
      <c r="D75" s="394">
        <f>SUM(D12,D39)</f>
        <v>1752800</v>
      </c>
      <c r="E75" s="395"/>
      <c r="F75" s="395"/>
      <c r="G75" s="394">
        <f>SUM(G12,G39)</f>
        <v>0</v>
      </c>
      <c r="H75" s="436">
        <f>SUM(H12,H39)</f>
        <v>1752800</v>
      </c>
      <c r="I75" s="398" t="s">
        <v>237</v>
      </c>
      <c r="J75" s="522">
        <f>+H75-J74</f>
        <v>1752800</v>
      </c>
    </row>
    <row r="76" spans="1:16" ht="18" customHeight="1" x14ac:dyDescent="0.2">
      <c r="A76" s="845" t="str">
        <f>'B) Reajuste Tarifas y Ocupación'!A14</f>
        <v>Jardín Infantil Burbujitas de Mar</v>
      </c>
      <c r="B76" s="373"/>
      <c r="C76" s="374" t="s">
        <v>11</v>
      </c>
      <c r="D76" s="375">
        <f>+D77+D82</f>
        <v>2066000</v>
      </c>
      <c r="E76" s="376"/>
      <c r="F76" s="376"/>
      <c r="G76" s="377">
        <f>SUM(G77,G82)</f>
        <v>0</v>
      </c>
      <c r="H76" s="378">
        <f>SUM(H77,H82)</f>
        <v>2066000</v>
      </c>
      <c r="I76" s="10"/>
      <c r="J76" s="10"/>
      <c r="L76" s="878" t="s">
        <v>235</v>
      </c>
      <c r="M76" s="864" t="s">
        <v>203</v>
      </c>
      <c r="N76" s="876" t="s">
        <v>239</v>
      </c>
      <c r="O76" s="876" t="s">
        <v>229</v>
      </c>
      <c r="P76" s="876" t="s">
        <v>238</v>
      </c>
    </row>
    <row r="77" spans="1:16" x14ac:dyDescent="0.2">
      <c r="A77" s="846"/>
      <c r="B77" s="320"/>
      <c r="C77" s="361" t="s">
        <v>12</v>
      </c>
      <c r="D77" s="362">
        <f>SUM(D78:D81)</f>
        <v>2066000</v>
      </c>
      <c r="E77" s="379"/>
      <c r="F77" s="379"/>
      <c r="G77" s="363">
        <f>SUM(G78:G81)</f>
        <v>0</v>
      </c>
      <c r="H77" s="380">
        <f>SUM(H78:H81)</f>
        <v>2066000</v>
      </c>
      <c r="L77" s="879"/>
      <c r="M77" s="865"/>
      <c r="N77" s="877"/>
      <c r="O77" s="877"/>
      <c r="P77" s="877"/>
    </row>
    <row r="78" spans="1:16" x14ac:dyDescent="0.2">
      <c r="A78" s="846"/>
      <c r="B78" s="321">
        <v>53103040100000</v>
      </c>
      <c r="C78" s="364" t="s">
        <v>95</v>
      </c>
      <c r="D78" s="365">
        <f>+'F) Remuneraciones'!L19</f>
        <v>2066000</v>
      </c>
      <c r="E78" s="366">
        <v>0</v>
      </c>
      <c r="F78" s="381">
        <v>0</v>
      </c>
      <c r="G78" s="366">
        <f>E78*F78</f>
        <v>0</v>
      </c>
      <c r="H78" s="382">
        <f>D78+G78</f>
        <v>2066000</v>
      </c>
      <c r="L78" s="326" t="s">
        <v>11</v>
      </c>
      <c r="M78" s="327"/>
      <c r="N78" s="327"/>
      <c r="O78" s="327"/>
      <c r="P78" s="328"/>
    </row>
    <row r="79" spans="1:16" x14ac:dyDescent="0.2">
      <c r="A79" s="846"/>
      <c r="B79" s="321">
        <v>53103050000000</v>
      </c>
      <c r="C79" s="364" t="s">
        <v>180</v>
      </c>
      <c r="D79" s="367">
        <v>0</v>
      </c>
      <c r="E79" s="368">
        <v>0</v>
      </c>
      <c r="F79" s="369">
        <v>0</v>
      </c>
      <c r="G79" s="366">
        <f>E79*F79</f>
        <v>0</v>
      </c>
      <c r="H79" s="382">
        <f>D79+G79</f>
        <v>0</v>
      </c>
      <c r="L79" s="336" t="s">
        <v>16</v>
      </c>
      <c r="M79" s="329"/>
      <c r="N79" s="330"/>
      <c r="O79" s="330"/>
      <c r="P79" s="331"/>
    </row>
    <row r="80" spans="1:16" x14ac:dyDescent="0.2">
      <c r="A80" s="846"/>
      <c r="B80" s="322">
        <v>53103040400000</v>
      </c>
      <c r="C80" s="323" t="s">
        <v>181</v>
      </c>
      <c r="D80" s="367">
        <v>0</v>
      </c>
      <c r="E80" s="368">
        <v>0</v>
      </c>
      <c r="F80" s="369">
        <v>0</v>
      </c>
      <c r="G80" s="366">
        <f>E80*F80</f>
        <v>0</v>
      </c>
      <c r="H80" s="382">
        <f>D80+G80</f>
        <v>0</v>
      </c>
      <c r="L80" s="338" t="s">
        <v>186</v>
      </c>
      <c r="M80" s="332">
        <v>0</v>
      </c>
      <c r="N80" s="333">
        <f>+M80*0.6</f>
        <v>0</v>
      </c>
      <c r="O80" s="333">
        <f>+M80*0.2</f>
        <v>0</v>
      </c>
      <c r="P80" s="334">
        <f>+M80*0.2</f>
        <v>0</v>
      </c>
    </row>
    <row r="81" spans="1:16" x14ac:dyDescent="0.2">
      <c r="A81" s="846"/>
      <c r="B81" s="321">
        <v>53103080010000</v>
      </c>
      <c r="C81" s="364" t="s">
        <v>182</v>
      </c>
      <c r="D81" s="367">
        <v>0</v>
      </c>
      <c r="E81" s="368">
        <v>0</v>
      </c>
      <c r="F81" s="369">
        <v>0</v>
      </c>
      <c r="G81" s="366">
        <f>E81*F81</f>
        <v>0</v>
      </c>
      <c r="H81" s="382">
        <f>D81+G81</f>
        <v>0</v>
      </c>
      <c r="L81" s="338" t="s">
        <v>19</v>
      </c>
      <c r="M81" s="335">
        <v>0</v>
      </c>
      <c r="N81" s="333">
        <f t="shared" ref="N81:N96" si="4">+M81*0.6</f>
        <v>0</v>
      </c>
      <c r="O81" s="333">
        <f t="shared" ref="O81:O96" si="5">+M81*0.2</f>
        <v>0</v>
      </c>
      <c r="P81" s="334">
        <f t="shared" ref="P81:P96" si="6">+M81*0.2</f>
        <v>0</v>
      </c>
    </row>
    <row r="82" spans="1:16" x14ac:dyDescent="0.2">
      <c r="A82" s="846"/>
      <c r="B82" s="320"/>
      <c r="C82" s="361" t="s">
        <v>16</v>
      </c>
      <c r="D82" s="362">
        <f>SUM(D83:D102)</f>
        <v>0</v>
      </c>
      <c r="E82" s="379"/>
      <c r="F82" s="379"/>
      <c r="G82" s="362">
        <f>SUM(G83:G102)</f>
        <v>0</v>
      </c>
      <c r="H82" s="380">
        <f>SUM(H83:H102)</f>
        <v>0</v>
      </c>
      <c r="L82" s="338" t="s">
        <v>187</v>
      </c>
      <c r="M82" s="335">
        <v>0</v>
      </c>
      <c r="N82" s="333">
        <f t="shared" si="4"/>
        <v>0</v>
      </c>
      <c r="O82" s="333">
        <f t="shared" si="5"/>
        <v>0</v>
      </c>
      <c r="P82" s="334">
        <f t="shared" si="6"/>
        <v>0</v>
      </c>
    </row>
    <row r="83" spans="1:16" x14ac:dyDescent="0.2">
      <c r="A83" s="846"/>
      <c r="B83" s="321">
        <v>53201010100000</v>
      </c>
      <c r="C83" s="370" t="s">
        <v>183</v>
      </c>
      <c r="D83" s="367">
        <v>0</v>
      </c>
      <c r="E83" s="368">
        <v>0</v>
      </c>
      <c r="F83" s="369">
        <v>0</v>
      </c>
      <c r="G83" s="366">
        <f t="shared" ref="G83:G102" si="7">E83*F83</f>
        <v>0</v>
      </c>
      <c r="H83" s="382">
        <f t="shared" ref="H83:H88" si="8">D83+G83</f>
        <v>0</v>
      </c>
      <c r="L83" s="338" t="s">
        <v>230</v>
      </c>
      <c r="M83" s="335">
        <v>0</v>
      </c>
      <c r="N83" s="333">
        <f t="shared" si="4"/>
        <v>0</v>
      </c>
      <c r="O83" s="333">
        <f t="shared" si="5"/>
        <v>0</v>
      </c>
      <c r="P83" s="334">
        <f t="shared" si="6"/>
        <v>0</v>
      </c>
    </row>
    <row r="84" spans="1:16" x14ac:dyDescent="0.2">
      <c r="A84" s="846"/>
      <c r="B84" s="321">
        <v>53201010100000</v>
      </c>
      <c r="C84" s="370" t="s">
        <v>184</v>
      </c>
      <c r="D84" s="367">
        <v>0</v>
      </c>
      <c r="E84" s="368"/>
      <c r="F84" s="369"/>
      <c r="G84" s="366">
        <f t="shared" si="7"/>
        <v>0</v>
      </c>
      <c r="H84" s="382">
        <f t="shared" si="8"/>
        <v>0</v>
      </c>
      <c r="L84" s="338" t="s">
        <v>22</v>
      </c>
      <c r="M84" s="335">
        <v>0</v>
      </c>
      <c r="N84" s="333">
        <f t="shared" si="4"/>
        <v>0</v>
      </c>
      <c r="O84" s="333">
        <f t="shared" si="5"/>
        <v>0</v>
      </c>
      <c r="P84" s="334">
        <f t="shared" si="6"/>
        <v>0</v>
      </c>
    </row>
    <row r="85" spans="1:16" x14ac:dyDescent="0.2">
      <c r="A85" s="846"/>
      <c r="B85" s="321">
        <v>53201010100000</v>
      </c>
      <c r="C85" s="370" t="s">
        <v>185</v>
      </c>
      <c r="D85" s="367">
        <v>0</v>
      </c>
      <c r="E85" s="368">
        <v>0</v>
      </c>
      <c r="F85" s="369">
        <v>0</v>
      </c>
      <c r="G85" s="366">
        <f t="shared" si="7"/>
        <v>0</v>
      </c>
      <c r="H85" s="382">
        <f t="shared" si="8"/>
        <v>0</v>
      </c>
      <c r="L85" s="338" t="s">
        <v>189</v>
      </c>
      <c r="M85" s="335">
        <v>0</v>
      </c>
      <c r="N85" s="333">
        <f t="shared" si="4"/>
        <v>0</v>
      </c>
      <c r="O85" s="333">
        <f t="shared" si="5"/>
        <v>0</v>
      </c>
      <c r="P85" s="334">
        <f t="shared" si="6"/>
        <v>0</v>
      </c>
    </row>
    <row r="86" spans="1:16" x14ac:dyDescent="0.2">
      <c r="A86" s="846"/>
      <c r="B86" s="321">
        <v>53202010100000</v>
      </c>
      <c r="C86" s="364" t="s">
        <v>186</v>
      </c>
      <c r="D86" s="366">
        <f>+P80</f>
        <v>0</v>
      </c>
      <c r="E86" s="366">
        <v>0</v>
      </c>
      <c r="F86" s="440">
        <v>0</v>
      </c>
      <c r="G86" s="366">
        <f t="shared" si="7"/>
        <v>0</v>
      </c>
      <c r="H86" s="382">
        <f t="shared" si="8"/>
        <v>0</v>
      </c>
      <c r="L86" s="338" t="s">
        <v>24</v>
      </c>
      <c r="M86" s="335">
        <v>0</v>
      </c>
      <c r="N86" s="333">
        <f t="shared" si="4"/>
        <v>0</v>
      </c>
      <c r="O86" s="333">
        <f t="shared" si="5"/>
        <v>0</v>
      </c>
      <c r="P86" s="334">
        <f t="shared" si="6"/>
        <v>0</v>
      </c>
    </row>
    <row r="87" spans="1:16" x14ac:dyDescent="0.2">
      <c r="A87" s="846"/>
      <c r="B87" s="321">
        <v>53203010100000</v>
      </c>
      <c r="C87" s="364" t="s">
        <v>19</v>
      </c>
      <c r="D87" s="366">
        <f t="shared" ref="D87:D102" si="9">+P81</f>
        <v>0</v>
      </c>
      <c r="E87" s="366">
        <v>0</v>
      </c>
      <c r="F87" s="440">
        <v>0</v>
      </c>
      <c r="G87" s="366">
        <f t="shared" si="7"/>
        <v>0</v>
      </c>
      <c r="H87" s="382">
        <f t="shared" si="8"/>
        <v>0</v>
      </c>
      <c r="L87" s="338" t="s">
        <v>25</v>
      </c>
      <c r="M87" s="335">
        <v>0</v>
      </c>
      <c r="N87" s="333">
        <f t="shared" si="4"/>
        <v>0</v>
      </c>
      <c r="O87" s="333">
        <f t="shared" si="5"/>
        <v>0</v>
      </c>
      <c r="P87" s="334">
        <f t="shared" si="6"/>
        <v>0</v>
      </c>
    </row>
    <row r="88" spans="1:16" x14ac:dyDescent="0.2">
      <c r="A88" s="846"/>
      <c r="B88" s="321">
        <v>53203030000000</v>
      </c>
      <c r="C88" s="364" t="s">
        <v>187</v>
      </c>
      <c r="D88" s="366">
        <f t="shared" si="9"/>
        <v>0</v>
      </c>
      <c r="E88" s="366">
        <v>0</v>
      </c>
      <c r="F88" s="440">
        <v>0</v>
      </c>
      <c r="G88" s="366">
        <f t="shared" si="7"/>
        <v>0</v>
      </c>
      <c r="H88" s="382">
        <f t="shared" si="8"/>
        <v>0</v>
      </c>
      <c r="L88" s="338" t="s">
        <v>26</v>
      </c>
      <c r="M88" s="335">
        <v>0</v>
      </c>
      <c r="N88" s="333">
        <f t="shared" si="4"/>
        <v>0</v>
      </c>
      <c r="O88" s="333">
        <f t="shared" si="5"/>
        <v>0</v>
      </c>
      <c r="P88" s="334">
        <f t="shared" si="6"/>
        <v>0</v>
      </c>
    </row>
    <row r="89" spans="1:16" x14ac:dyDescent="0.2">
      <c r="A89" s="846"/>
      <c r="B89" s="321">
        <v>53204030000000</v>
      </c>
      <c r="C89" s="364" t="s">
        <v>230</v>
      </c>
      <c r="D89" s="366">
        <f t="shared" si="9"/>
        <v>0</v>
      </c>
      <c r="E89" s="366">
        <v>0</v>
      </c>
      <c r="F89" s="440">
        <v>0</v>
      </c>
      <c r="G89" s="366">
        <f t="shared" si="7"/>
        <v>0</v>
      </c>
      <c r="H89" s="382">
        <f>D89+G89</f>
        <v>0</v>
      </c>
      <c r="L89" s="338" t="s">
        <v>27</v>
      </c>
      <c r="M89" s="335">
        <v>0</v>
      </c>
      <c r="N89" s="333">
        <f t="shared" si="4"/>
        <v>0</v>
      </c>
      <c r="O89" s="333">
        <f t="shared" si="5"/>
        <v>0</v>
      </c>
      <c r="P89" s="334">
        <f t="shared" si="6"/>
        <v>0</v>
      </c>
    </row>
    <row r="90" spans="1:16" x14ac:dyDescent="0.2">
      <c r="A90" s="846"/>
      <c r="B90" s="321">
        <v>53204100100001</v>
      </c>
      <c r="C90" s="364" t="s">
        <v>22</v>
      </c>
      <c r="D90" s="366">
        <f t="shared" si="9"/>
        <v>0</v>
      </c>
      <c r="E90" s="366">
        <v>0</v>
      </c>
      <c r="F90" s="440">
        <v>0</v>
      </c>
      <c r="G90" s="366">
        <f t="shared" si="7"/>
        <v>0</v>
      </c>
      <c r="H90" s="382">
        <f t="shared" ref="H90:H102" si="10">D90+G90</f>
        <v>0</v>
      </c>
      <c r="L90" s="338" t="s">
        <v>29</v>
      </c>
      <c r="M90" s="335">
        <v>0</v>
      </c>
      <c r="N90" s="333">
        <f t="shared" si="4"/>
        <v>0</v>
      </c>
      <c r="O90" s="333">
        <f t="shared" si="5"/>
        <v>0</v>
      </c>
      <c r="P90" s="334">
        <f t="shared" si="6"/>
        <v>0</v>
      </c>
    </row>
    <row r="91" spans="1:16" x14ac:dyDescent="0.2">
      <c r="A91" s="846"/>
      <c r="B91" s="321">
        <v>53204130100000</v>
      </c>
      <c r="C91" s="364" t="s">
        <v>189</v>
      </c>
      <c r="D91" s="366">
        <f t="shared" si="9"/>
        <v>0</v>
      </c>
      <c r="E91" s="366">
        <v>0</v>
      </c>
      <c r="F91" s="440">
        <v>0</v>
      </c>
      <c r="G91" s="366">
        <f t="shared" si="7"/>
        <v>0</v>
      </c>
      <c r="H91" s="382">
        <f t="shared" si="10"/>
        <v>0</v>
      </c>
      <c r="L91" s="338" t="s">
        <v>30</v>
      </c>
      <c r="M91" s="335">
        <v>0</v>
      </c>
      <c r="N91" s="333">
        <f t="shared" si="4"/>
        <v>0</v>
      </c>
      <c r="O91" s="333">
        <f t="shared" si="5"/>
        <v>0</v>
      </c>
      <c r="P91" s="334">
        <f t="shared" si="6"/>
        <v>0</v>
      </c>
    </row>
    <row r="92" spans="1:16" x14ac:dyDescent="0.2">
      <c r="A92" s="846"/>
      <c r="B92" s="321">
        <v>53205010100000</v>
      </c>
      <c r="C92" s="364" t="s">
        <v>24</v>
      </c>
      <c r="D92" s="366">
        <f t="shared" si="9"/>
        <v>0</v>
      </c>
      <c r="E92" s="366">
        <v>0</v>
      </c>
      <c r="F92" s="440">
        <v>0</v>
      </c>
      <c r="G92" s="366">
        <f t="shared" si="7"/>
        <v>0</v>
      </c>
      <c r="H92" s="382">
        <f t="shared" si="10"/>
        <v>0</v>
      </c>
      <c r="L92" s="338" t="s">
        <v>31</v>
      </c>
      <c r="M92" s="332">
        <v>0</v>
      </c>
      <c r="N92" s="333">
        <f t="shared" si="4"/>
        <v>0</v>
      </c>
      <c r="O92" s="333">
        <f t="shared" si="5"/>
        <v>0</v>
      </c>
      <c r="P92" s="334">
        <f t="shared" si="6"/>
        <v>0</v>
      </c>
    </row>
    <row r="93" spans="1:16" x14ac:dyDescent="0.2">
      <c r="A93" s="846"/>
      <c r="B93" s="321">
        <v>53205020100000</v>
      </c>
      <c r="C93" s="364" t="s">
        <v>25</v>
      </c>
      <c r="D93" s="366">
        <f t="shared" si="9"/>
        <v>0</v>
      </c>
      <c r="E93" s="366">
        <v>0</v>
      </c>
      <c r="F93" s="440">
        <v>0</v>
      </c>
      <c r="G93" s="366">
        <f t="shared" si="7"/>
        <v>0</v>
      </c>
      <c r="H93" s="382">
        <f t="shared" si="10"/>
        <v>0</v>
      </c>
      <c r="L93" s="338" t="s">
        <v>190</v>
      </c>
      <c r="M93" s="335">
        <v>0</v>
      </c>
      <c r="N93" s="333">
        <f t="shared" si="4"/>
        <v>0</v>
      </c>
      <c r="O93" s="333">
        <f t="shared" si="5"/>
        <v>0</v>
      </c>
      <c r="P93" s="334">
        <f t="shared" si="6"/>
        <v>0</v>
      </c>
    </row>
    <row r="94" spans="1:16" x14ac:dyDescent="0.2">
      <c r="A94" s="846"/>
      <c r="B94" s="321">
        <v>53205030100000</v>
      </c>
      <c r="C94" s="364" t="s">
        <v>26</v>
      </c>
      <c r="D94" s="366">
        <f t="shared" si="9"/>
        <v>0</v>
      </c>
      <c r="E94" s="366">
        <v>0</v>
      </c>
      <c r="F94" s="440">
        <v>0</v>
      </c>
      <c r="G94" s="366">
        <f t="shared" si="7"/>
        <v>0</v>
      </c>
      <c r="H94" s="382">
        <f t="shared" si="10"/>
        <v>0</v>
      </c>
      <c r="L94" s="338" t="s">
        <v>32</v>
      </c>
      <c r="M94" s="335">
        <v>0</v>
      </c>
      <c r="N94" s="333">
        <f t="shared" si="4"/>
        <v>0</v>
      </c>
      <c r="O94" s="333">
        <f t="shared" si="5"/>
        <v>0</v>
      </c>
      <c r="P94" s="334">
        <f t="shared" si="6"/>
        <v>0</v>
      </c>
    </row>
    <row r="95" spans="1:16" x14ac:dyDescent="0.2">
      <c r="A95" s="846"/>
      <c r="B95" s="321">
        <v>53205050100000</v>
      </c>
      <c r="C95" s="364" t="s">
        <v>27</v>
      </c>
      <c r="D95" s="366">
        <f t="shared" si="9"/>
        <v>0</v>
      </c>
      <c r="E95" s="366">
        <v>0</v>
      </c>
      <c r="F95" s="440">
        <v>0</v>
      </c>
      <c r="G95" s="366">
        <f t="shared" si="7"/>
        <v>0</v>
      </c>
      <c r="H95" s="382">
        <f t="shared" si="10"/>
        <v>0</v>
      </c>
      <c r="L95" s="338" t="s">
        <v>191</v>
      </c>
      <c r="M95" s="335">
        <v>0</v>
      </c>
      <c r="N95" s="333">
        <f t="shared" si="4"/>
        <v>0</v>
      </c>
      <c r="O95" s="333">
        <f t="shared" si="5"/>
        <v>0</v>
      </c>
      <c r="P95" s="334">
        <f t="shared" si="6"/>
        <v>0</v>
      </c>
    </row>
    <row r="96" spans="1:16" x14ac:dyDescent="0.2">
      <c r="A96" s="846"/>
      <c r="B96" s="321">
        <v>53205070100000</v>
      </c>
      <c r="C96" s="364" t="s">
        <v>29</v>
      </c>
      <c r="D96" s="366">
        <f t="shared" si="9"/>
        <v>0</v>
      </c>
      <c r="E96" s="366">
        <v>0</v>
      </c>
      <c r="F96" s="440">
        <v>0</v>
      </c>
      <c r="G96" s="366">
        <f t="shared" si="7"/>
        <v>0</v>
      </c>
      <c r="H96" s="382">
        <f t="shared" si="10"/>
        <v>0</v>
      </c>
      <c r="L96" s="338" t="s">
        <v>192</v>
      </c>
      <c r="M96" s="332">
        <v>0</v>
      </c>
      <c r="N96" s="333">
        <f t="shared" si="4"/>
        <v>0</v>
      </c>
      <c r="O96" s="333">
        <f t="shared" si="5"/>
        <v>0</v>
      </c>
      <c r="P96" s="334">
        <f t="shared" si="6"/>
        <v>0</v>
      </c>
    </row>
    <row r="97" spans="1:16" x14ac:dyDescent="0.2">
      <c r="A97" s="846"/>
      <c r="B97" s="321">
        <v>53208010100000</v>
      </c>
      <c r="C97" s="364" t="s">
        <v>30</v>
      </c>
      <c r="D97" s="366">
        <f t="shared" si="9"/>
        <v>0</v>
      </c>
      <c r="E97" s="366">
        <v>0</v>
      </c>
      <c r="F97" s="440">
        <v>0</v>
      </c>
      <c r="G97" s="366">
        <f t="shared" si="7"/>
        <v>0</v>
      </c>
      <c r="H97" s="382">
        <f t="shared" si="10"/>
        <v>0</v>
      </c>
      <c r="L97" s="326" t="s">
        <v>34</v>
      </c>
      <c r="M97" s="840"/>
      <c r="N97" s="840"/>
      <c r="O97" s="840"/>
      <c r="P97" s="841"/>
    </row>
    <row r="98" spans="1:16" x14ac:dyDescent="0.2">
      <c r="A98" s="846"/>
      <c r="B98" s="321">
        <v>53208070100001</v>
      </c>
      <c r="C98" s="364" t="s">
        <v>31</v>
      </c>
      <c r="D98" s="366">
        <f t="shared" si="9"/>
        <v>0</v>
      </c>
      <c r="E98" s="366">
        <v>0</v>
      </c>
      <c r="F98" s="440">
        <v>0</v>
      </c>
      <c r="G98" s="366">
        <f t="shared" si="7"/>
        <v>0</v>
      </c>
      <c r="H98" s="382">
        <f t="shared" si="10"/>
        <v>0</v>
      </c>
      <c r="L98" s="336" t="s">
        <v>35</v>
      </c>
      <c r="M98" s="842"/>
      <c r="N98" s="843"/>
      <c r="O98" s="843"/>
      <c r="P98" s="844"/>
    </row>
    <row r="99" spans="1:16" x14ac:dyDescent="0.2">
      <c r="A99" s="846"/>
      <c r="B99" s="321">
        <v>53208100100001</v>
      </c>
      <c r="C99" s="364" t="s">
        <v>190</v>
      </c>
      <c r="D99" s="366">
        <f t="shared" si="9"/>
        <v>0</v>
      </c>
      <c r="E99" s="366">
        <v>0</v>
      </c>
      <c r="F99" s="440">
        <v>0</v>
      </c>
      <c r="G99" s="366">
        <f t="shared" si="7"/>
        <v>0</v>
      </c>
      <c r="H99" s="382">
        <f t="shared" si="10"/>
        <v>0</v>
      </c>
      <c r="L99" s="338" t="s">
        <v>41</v>
      </c>
      <c r="M99" s="335">
        <v>0</v>
      </c>
      <c r="N99" s="333">
        <f>+M99*0.6</f>
        <v>0</v>
      </c>
      <c r="O99" s="333">
        <f>+M99*0.2</f>
        <v>0</v>
      </c>
      <c r="P99" s="334">
        <f>+M99*0.2</f>
        <v>0</v>
      </c>
    </row>
    <row r="100" spans="1:16" x14ac:dyDescent="0.2">
      <c r="A100" s="846"/>
      <c r="B100" s="321">
        <v>53211030000000</v>
      </c>
      <c r="C100" s="364" t="s">
        <v>32</v>
      </c>
      <c r="D100" s="366">
        <f t="shared" si="9"/>
        <v>0</v>
      </c>
      <c r="E100" s="366">
        <v>0</v>
      </c>
      <c r="F100" s="440">
        <v>0</v>
      </c>
      <c r="G100" s="366">
        <f t="shared" si="7"/>
        <v>0</v>
      </c>
      <c r="H100" s="382">
        <f t="shared" si="10"/>
        <v>0</v>
      </c>
      <c r="L100" s="338" t="s">
        <v>195</v>
      </c>
      <c r="M100" s="335">
        <v>0</v>
      </c>
      <c r="N100" s="333">
        <f>+M100*0.6</f>
        <v>0</v>
      </c>
      <c r="O100" s="333">
        <f>+M100*0.2</f>
        <v>0</v>
      </c>
      <c r="P100" s="334">
        <f>+M100*0.2</f>
        <v>0</v>
      </c>
    </row>
    <row r="101" spans="1:16" x14ac:dyDescent="0.2">
      <c r="A101" s="846"/>
      <c r="B101" s="321">
        <v>53212020100000</v>
      </c>
      <c r="C101" s="364" t="s">
        <v>191</v>
      </c>
      <c r="D101" s="366">
        <f t="shared" si="9"/>
        <v>0</v>
      </c>
      <c r="E101" s="366">
        <v>0</v>
      </c>
      <c r="F101" s="440">
        <v>0</v>
      </c>
      <c r="G101" s="366">
        <f t="shared" si="7"/>
        <v>0</v>
      </c>
      <c r="H101" s="382">
        <f t="shared" si="10"/>
        <v>0</v>
      </c>
      <c r="L101" s="336" t="s">
        <v>42</v>
      </c>
      <c r="M101" s="842"/>
      <c r="N101" s="843"/>
      <c r="O101" s="843"/>
      <c r="P101" s="844"/>
    </row>
    <row r="102" spans="1:16" x14ac:dyDescent="0.2">
      <c r="A102" s="846"/>
      <c r="B102" s="321">
        <v>53214020000000</v>
      </c>
      <c r="C102" s="364" t="s">
        <v>192</v>
      </c>
      <c r="D102" s="366">
        <f t="shared" si="9"/>
        <v>0</v>
      </c>
      <c r="E102" s="366">
        <v>0</v>
      </c>
      <c r="F102" s="440">
        <v>0</v>
      </c>
      <c r="G102" s="366">
        <f t="shared" si="7"/>
        <v>0</v>
      </c>
      <c r="H102" s="382">
        <f t="shared" si="10"/>
        <v>0</v>
      </c>
      <c r="L102" s="338" t="s">
        <v>44</v>
      </c>
      <c r="M102" s="335">
        <v>0</v>
      </c>
      <c r="N102" s="333">
        <f>+M102*0.6</f>
        <v>0</v>
      </c>
      <c r="O102" s="333">
        <f>+M102*0.2</f>
        <v>0</v>
      </c>
      <c r="P102" s="334">
        <f>+M102*0.2</f>
        <v>0</v>
      </c>
    </row>
    <row r="103" spans="1:16" x14ac:dyDescent="0.2">
      <c r="A103" s="846"/>
      <c r="B103" s="357"/>
      <c r="C103" s="358" t="s">
        <v>34</v>
      </c>
      <c r="D103" s="359">
        <f>SUM(D104,D109,D111,D120,D129,D137)</f>
        <v>0</v>
      </c>
      <c r="E103" s="384"/>
      <c r="F103" s="384"/>
      <c r="G103" s="359">
        <f>SUM(G104,G109,G111,G120,G129,G137)</f>
        <v>0</v>
      </c>
      <c r="H103" s="385">
        <f>SUM(H104,H109,H111,H120,H129,H137)</f>
        <v>0</v>
      </c>
      <c r="L103" s="336" t="s">
        <v>45</v>
      </c>
      <c r="M103" s="842" t="s">
        <v>234</v>
      </c>
      <c r="N103" s="843"/>
      <c r="O103" s="843"/>
      <c r="P103" s="844"/>
    </row>
    <row r="104" spans="1:16" x14ac:dyDescent="0.2">
      <c r="A104" s="846"/>
      <c r="B104" s="320"/>
      <c r="C104" s="361" t="s">
        <v>35</v>
      </c>
      <c r="D104" s="362">
        <f>SUM(D105:D108)</f>
        <v>0</v>
      </c>
      <c r="E104" s="379"/>
      <c r="F104" s="379"/>
      <c r="G104" s="362">
        <f>SUM(G105:G108)</f>
        <v>0</v>
      </c>
      <c r="H104" s="386">
        <f>SUM(H105:H108)</f>
        <v>0</v>
      </c>
      <c r="L104" s="338" t="s">
        <v>47</v>
      </c>
      <c r="M104" s="335">
        <v>0</v>
      </c>
      <c r="N104" s="333">
        <f>+M104*0.6</f>
        <v>0</v>
      </c>
      <c r="O104" s="333">
        <f>+M104*0.2</f>
        <v>0</v>
      </c>
      <c r="P104" s="334">
        <f>+M104*0.2</f>
        <v>0</v>
      </c>
    </row>
    <row r="105" spans="1:16" x14ac:dyDescent="0.2">
      <c r="A105" s="846"/>
      <c r="B105" s="321">
        <v>53202020100000</v>
      </c>
      <c r="C105" s="364" t="s">
        <v>193</v>
      </c>
      <c r="D105" s="367">
        <v>0</v>
      </c>
      <c r="E105" s="368">
        <v>0</v>
      </c>
      <c r="F105" s="387">
        <v>0</v>
      </c>
      <c r="G105" s="366">
        <f>E105*F105</f>
        <v>0</v>
      </c>
      <c r="H105" s="382">
        <f t="shared" ref="H105:H108" si="11">D105+G105</f>
        <v>0</v>
      </c>
      <c r="L105" s="338" t="s">
        <v>231</v>
      </c>
      <c r="M105" s="335">
        <v>0</v>
      </c>
      <c r="N105" s="333">
        <f t="shared" ref="N105:N111" si="12">+M105*0.6</f>
        <v>0</v>
      </c>
      <c r="O105" s="333">
        <f t="shared" ref="O105:O111" si="13">+M105*0.2</f>
        <v>0</v>
      </c>
      <c r="P105" s="334">
        <f t="shared" ref="P105:P111" si="14">+M105*0.2</f>
        <v>0</v>
      </c>
    </row>
    <row r="106" spans="1:16" x14ac:dyDescent="0.2">
      <c r="A106" s="846"/>
      <c r="B106" s="321">
        <v>53202030000000</v>
      </c>
      <c r="C106" s="364" t="s">
        <v>194</v>
      </c>
      <c r="D106" s="367">
        <v>0</v>
      </c>
      <c r="E106" s="368">
        <v>0</v>
      </c>
      <c r="F106" s="387">
        <v>0</v>
      </c>
      <c r="G106" s="366">
        <f t="shared" ref="G106:G108" si="15">E106*F106</f>
        <v>0</v>
      </c>
      <c r="H106" s="382">
        <f t="shared" si="11"/>
        <v>0</v>
      </c>
      <c r="L106" s="338" t="s">
        <v>49</v>
      </c>
      <c r="M106" s="335">
        <v>0</v>
      </c>
      <c r="N106" s="333">
        <f t="shared" si="12"/>
        <v>0</v>
      </c>
      <c r="O106" s="333">
        <f t="shared" si="13"/>
        <v>0</v>
      </c>
      <c r="P106" s="334">
        <f t="shared" si="14"/>
        <v>0</v>
      </c>
    </row>
    <row r="107" spans="1:16" x14ac:dyDescent="0.2">
      <c r="A107" s="846"/>
      <c r="B107" s="321">
        <v>53211020000000</v>
      </c>
      <c r="C107" s="364" t="s">
        <v>41</v>
      </c>
      <c r="D107" s="388">
        <f>+P99</f>
        <v>0</v>
      </c>
      <c r="E107" s="388">
        <v>0</v>
      </c>
      <c r="F107" s="389">
        <v>0</v>
      </c>
      <c r="G107" s="366">
        <f t="shared" si="15"/>
        <v>0</v>
      </c>
      <c r="H107" s="382">
        <f t="shared" si="11"/>
        <v>0</v>
      </c>
      <c r="L107" s="338" t="s">
        <v>50</v>
      </c>
      <c r="M107" s="335">
        <v>0</v>
      </c>
      <c r="N107" s="333">
        <f t="shared" si="12"/>
        <v>0</v>
      </c>
      <c r="O107" s="333">
        <f t="shared" si="13"/>
        <v>0</v>
      </c>
      <c r="P107" s="334">
        <f t="shared" si="14"/>
        <v>0</v>
      </c>
    </row>
    <row r="108" spans="1:16" x14ac:dyDescent="0.2">
      <c r="A108" s="846"/>
      <c r="B108" s="321">
        <v>53101040600000</v>
      </c>
      <c r="C108" s="364" t="s">
        <v>195</v>
      </c>
      <c r="D108" s="388">
        <f>+P100</f>
        <v>0</v>
      </c>
      <c r="E108" s="388">
        <v>0</v>
      </c>
      <c r="F108" s="389">
        <v>0</v>
      </c>
      <c r="G108" s="366">
        <f t="shared" si="15"/>
        <v>0</v>
      </c>
      <c r="H108" s="382">
        <f t="shared" si="11"/>
        <v>0</v>
      </c>
      <c r="L108" s="338" t="s">
        <v>51</v>
      </c>
      <c r="M108" s="335">
        <v>0</v>
      </c>
      <c r="N108" s="333">
        <f t="shared" si="12"/>
        <v>0</v>
      </c>
      <c r="O108" s="333">
        <f t="shared" si="13"/>
        <v>0</v>
      </c>
      <c r="P108" s="334">
        <f t="shared" si="14"/>
        <v>0</v>
      </c>
    </row>
    <row r="109" spans="1:16" x14ac:dyDescent="0.2">
      <c r="A109" s="846"/>
      <c r="B109" s="320"/>
      <c r="C109" s="361" t="s">
        <v>42</v>
      </c>
      <c r="D109" s="362">
        <f>SUM(D110)</f>
        <v>0</v>
      </c>
      <c r="E109" s="379"/>
      <c r="F109" s="379"/>
      <c r="G109" s="371">
        <f>SUM(G110:G110)</f>
        <v>0</v>
      </c>
      <c r="H109" s="386">
        <f>SUM(H110:H110)</f>
        <v>0</v>
      </c>
      <c r="L109" s="338" t="s">
        <v>52</v>
      </c>
      <c r="M109" s="332">
        <v>0</v>
      </c>
      <c r="N109" s="333">
        <f t="shared" si="12"/>
        <v>0</v>
      </c>
      <c r="O109" s="333">
        <f t="shared" si="13"/>
        <v>0</v>
      </c>
      <c r="P109" s="334">
        <f t="shared" si="14"/>
        <v>0</v>
      </c>
    </row>
    <row r="110" spans="1:16" ht="25.5" x14ac:dyDescent="0.2">
      <c r="A110" s="846"/>
      <c r="B110" s="324">
        <v>53205990000000</v>
      </c>
      <c r="C110" s="606" t="s">
        <v>44</v>
      </c>
      <c r="D110" s="388">
        <f>+P102</f>
        <v>0</v>
      </c>
      <c r="E110" s="388">
        <v>0</v>
      </c>
      <c r="F110" s="607">
        <v>0</v>
      </c>
      <c r="G110" s="366">
        <f t="shared" ref="G110" si="16">E110*F110</f>
        <v>0</v>
      </c>
      <c r="H110" s="382">
        <f t="shared" ref="H110" si="17">D110+G110</f>
        <v>0</v>
      </c>
      <c r="L110" s="337" t="s">
        <v>196</v>
      </c>
      <c r="M110" s="332">
        <v>0</v>
      </c>
      <c r="N110" s="333">
        <f t="shared" si="12"/>
        <v>0</v>
      </c>
      <c r="O110" s="333">
        <f t="shared" si="13"/>
        <v>0</v>
      </c>
      <c r="P110" s="334">
        <f t="shared" si="14"/>
        <v>0</v>
      </c>
    </row>
    <row r="111" spans="1:16" x14ac:dyDescent="0.2">
      <c r="A111" s="846"/>
      <c r="B111" s="320"/>
      <c r="C111" s="361" t="s">
        <v>45</v>
      </c>
      <c r="D111" s="362">
        <f>SUM(D112:D119)</f>
        <v>0</v>
      </c>
      <c r="E111" s="379"/>
      <c r="F111" s="379"/>
      <c r="G111" s="362">
        <f>SUM(G112:G119)</f>
        <v>0</v>
      </c>
      <c r="H111" s="386">
        <f>SUM(H112:H119)</f>
        <v>0</v>
      </c>
      <c r="L111" s="338" t="s">
        <v>188</v>
      </c>
      <c r="M111" s="335">
        <v>0</v>
      </c>
      <c r="N111" s="333">
        <f t="shared" si="12"/>
        <v>0</v>
      </c>
      <c r="O111" s="333">
        <f t="shared" si="13"/>
        <v>0</v>
      </c>
      <c r="P111" s="334">
        <f t="shared" si="14"/>
        <v>0</v>
      </c>
    </row>
    <row r="112" spans="1:16" x14ac:dyDescent="0.2">
      <c r="A112" s="846"/>
      <c r="B112" s="321">
        <v>53204010000000</v>
      </c>
      <c r="C112" s="364" t="s">
        <v>47</v>
      </c>
      <c r="D112" s="388">
        <f>+P104</f>
        <v>0</v>
      </c>
      <c r="E112" s="388">
        <v>0</v>
      </c>
      <c r="F112" s="389">
        <v>0</v>
      </c>
      <c r="G112" s="388">
        <f t="shared" ref="G112:G119" si="18">E112*F112</f>
        <v>0</v>
      </c>
      <c r="H112" s="382">
        <f t="shared" ref="H112:H119" si="19">D112+G112</f>
        <v>0</v>
      </c>
      <c r="L112" s="336" t="s">
        <v>55</v>
      </c>
      <c r="M112" s="842"/>
      <c r="N112" s="843"/>
      <c r="O112" s="843"/>
      <c r="P112" s="844"/>
    </row>
    <row r="113" spans="1:16" x14ac:dyDescent="0.2">
      <c r="A113" s="846"/>
      <c r="B113" s="324">
        <v>53204040200000</v>
      </c>
      <c r="C113" s="364" t="s">
        <v>231</v>
      </c>
      <c r="D113" s="388">
        <f t="shared" ref="D113:D119" si="20">+P105</f>
        <v>0</v>
      </c>
      <c r="E113" s="388">
        <v>0</v>
      </c>
      <c r="F113" s="389">
        <v>0</v>
      </c>
      <c r="G113" s="388">
        <f t="shared" si="18"/>
        <v>0</v>
      </c>
      <c r="H113" s="382">
        <f t="shared" si="19"/>
        <v>0</v>
      </c>
      <c r="L113" s="338" t="s">
        <v>56</v>
      </c>
      <c r="M113" s="335">
        <v>0</v>
      </c>
      <c r="N113" s="333">
        <f>+M113*0.6</f>
        <v>0</v>
      </c>
      <c r="O113" s="333">
        <f>+M113*0.2</f>
        <v>0</v>
      </c>
      <c r="P113" s="334">
        <f>+M113*0.2</f>
        <v>0</v>
      </c>
    </row>
    <row r="114" spans="1:16" x14ac:dyDescent="0.2">
      <c r="A114" s="846"/>
      <c r="B114" s="321">
        <v>53204060000000</v>
      </c>
      <c r="C114" s="364" t="s">
        <v>49</v>
      </c>
      <c r="D114" s="388">
        <f t="shared" si="20"/>
        <v>0</v>
      </c>
      <c r="E114" s="388">
        <v>0</v>
      </c>
      <c r="F114" s="389">
        <v>0</v>
      </c>
      <c r="G114" s="388">
        <f t="shared" si="18"/>
        <v>0</v>
      </c>
      <c r="H114" s="382">
        <f t="shared" si="19"/>
        <v>0</v>
      </c>
      <c r="L114" s="338" t="s">
        <v>57</v>
      </c>
      <c r="M114" s="335">
        <v>0</v>
      </c>
      <c r="N114" s="333">
        <f t="shared" ref="N114:N119" si="21">+M114*0.6</f>
        <v>0</v>
      </c>
      <c r="O114" s="333">
        <f t="shared" ref="O114:O119" si="22">+M114*0.2</f>
        <v>0</v>
      </c>
      <c r="P114" s="334">
        <f t="shared" ref="P114:P119" si="23">+M114*0.2</f>
        <v>0</v>
      </c>
    </row>
    <row r="115" spans="1:16" ht="12.75" customHeight="1" x14ac:dyDescent="0.2">
      <c r="A115" s="846"/>
      <c r="B115" s="321">
        <v>53204070000000</v>
      </c>
      <c r="C115" s="364" t="s">
        <v>50</v>
      </c>
      <c r="D115" s="388">
        <f t="shared" si="20"/>
        <v>0</v>
      </c>
      <c r="E115" s="388">
        <v>0</v>
      </c>
      <c r="F115" s="389">
        <v>0</v>
      </c>
      <c r="G115" s="388">
        <f t="shared" si="18"/>
        <v>0</v>
      </c>
      <c r="H115" s="382">
        <f t="shared" si="19"/>
        <v>0</v>
      </c>
      <c r="L115" s="338" t="s">
        <v>179</v>
      </c>
      <c r="M115" s="335">
        <v>0</v>
      </c>
      <c r="N115" s="333">
        <f t="shared" si="21"/>
        <v>0</v>
      </c>
      <c r="O115" s="333">
        <f t="shared" si="22"/>
        <v>0</v>
      </c>
      <c r="P115" s="334">
        <f t="shared" si="23"/>
        <v>0</v>
      </c>
    </row>
    <row r="116" spans="1:16" x14ac:dyDescent="0.2">
      <c r="A116" s="846"/>
      <c r="B116" s="321">
        <v>53204080000000</v>
      </c>
      <c r="C116" s="364" t="s">
        <v>51</v>
      </c>
      <c r="D116" s="388">
        <f t="shared" si="20"/>
        <v>0</v>
      </c>
      <c r="E116" s="388">
        <v>0</v>
      </c>
      <c r="F116" s="389">
        <v>0</v>
      </c>
      <c r="G116" s="388">
        <f t="shared" si="18"/>
        <v>0</v>
      </c>
      <c r="H116" s="382">
        <f t="shared" si="19"/>
        <v>0</v>
      </c>
      <c r="L116" s="338" t="s">
        <v>197</v>
      </c>
      <c r="M116" s="335">
        <v>0</v>
      </c>
      <c r="N116" s="333">
        <f t="shared" si="21"/>
        <v>0</v>
      </c>
      <c r="O116" s="333">
        <f t="shared" si="22"/>
        <v>0</v>
      </c>
      <c r="P116" s="334">
        <f t="shared" si="23"/>
        <v>0</v>
      </c>
    </row>
    <row r="117" spans="1:16" x14ac:dyDescent="0.2">
      <c r="A117" s="846"/>
      <c r="B117" s="321">
        <v>53214010000000</v>
      </c>
      <c r="C117" s="364" t="s">
        <v>52</v>
      </c>
      <c r="D117" s="388">
        <f t="shared" si="20"/>
        <v>0</v>
      </c>
      <c r="E117" s="390">
        <v>0</v>
      </c>
      <c r="F117" s="389">
        <v>0</v>
      </c>
      <c r="G117" s="388">
        <f t="shared" si="18"/>
        <v>0</v>
      </c>
      <c r="H117" s="382">
        <f t="shared" si="19"/>
        <v>0</v>
      </c>
      <c r="L117" s="338" t="s">
        <v>200</v>
      </c>
      <c r="M117" s="335">
        <v>0</v>
      </c>
      <c r="N117" s="333">
        <f t="shared" si="21"/>
        <v>0</v>
      </c>
      <c r="O117" s="333">
        <f t="shared" si="22"/>
        <v>0</v>
      </c>
      <c r="P117" s="334">
        <f t="shared" si="23"/>
        <v>0</v>
      </c>
    </row>
    <row r="118" spans="1:16" x14ac:dyDescent="0.2">
      <c r="A118" s="846"/>
      <c r="B118" s="321">
        <v>53214040000000</v>
      </c>
      <c r="C118" s="364" t="s">
        <v>196</v>
      </c>
      <c r="D118" s="388">
        <f t="shared" si="20"/>
        <v>0</v>
      </c>
      <c r="E118" s="390">
        <v>0</v>
      </c>
      <c r="F118" s="389">
        <v>0</v>
      </c>
      <c r="G118" s="388">
        <f t="shared" si="18"/>
        <v>0</v>
      </c>
      <c r="H118" s="382">
        <f t="shared" si="19"/>
        <v>0</v>
      </c>
      <c r="L118" s="338" t="s">
        <v>198</v>
      </c>
      <c r="M118" s="335">
        <v>0</v>
      </c>
      <c r="N118" s="333">
        <f t="shared" si="21"/>
        <v>0</v>
      </c>
      <c r="O118" s="333">
        <f t="shared" si="22"/>
        <v>0</v>
      </c>
      <c r="P118" s="334">
        <f t="shared" si="23"/>
        <v>0</v>
      </c>
    </row>
    <row r="119" spans="1:16" ht="14.25" customHeight="1" x14ac:dyDescent="0.2">
      <c r="A119" s="846"/>
      <c r="B119" s="322">
        <v>53204020100000</v>
      </c>
      <c r="C119" s="364" t="s">
        <v>188</v>
      </c>
      <c r="D119" s="388">
        <f t="shared" si="20"/>
        <v>0</v>
      </c>
      <c r="E119" s="388">
        <v>0</v>
      </c>
      <c r="F119" s="389">
        <v>0</v>
      </c>
      <c r="G119" s="388">
        <f t="shared" si="18"/>
        <v>0</v>
      </c>
      <c r="H119" s="382">
        <f t="shared" si="19"/>
        <v>0</v>
      </c>
      <c r="L119" s="338" t="s">
        <v>64</v>
      </c>
      <c r="M119" s="335">
        <v>0</v>
      </c>
      <c r="N119" s="333">
        <f t="shared" si="21"/>
        <v>0</v>
      </c>
      <c r="O119" s="333">
        <f t="shared" si="22"/>
        <v>0</v>
      </c>
      <c r="P119" s="334">
        <f t="shared" si="23"/>
        <v>0</v>
      </c>
    </row>
    <row r="120" spans="1:16" x14ac:dyDescent="0.2">
      <c r="A120" s="846"/>
      <c r="B120" s="320"/>
      <c r="C120" s="361" t="s">
        <v>55</v>
      </c>
      <c r="D120" s="362">
        <f>SUM(D121:D128)</f>
        <v>0</v>
      </c>
      <c r="E120" s="379"/>
      <c r="F120" s="379"/>
      <c r="G120" s="362">
        <f>SUM(G121:G128)</f>
        <v>0</v>
      </c>
      <c r="H120" s="380">
        <f>SUM(H121:H128)</f>
        <v>0</v>
      </c>
      <c r="L120" s="336" t="s">
        <v>65</v>
      </c>
      <c r="M120" s="842">
        <v>0</v>
      </c>
      <c r="N120" s="843"/>
      <c r="O120" s="843"/>
      <c r="P120" s="844"/>
    </row>
    <row r="121" spans="1:16" x14ac:dyDescent="0.2">
      <c r="A121" s="846"/>
      <c r="B121" s="321">
        <v>53207010000000</v>
      </c>
      <c r="C121" s="364" t="s">
        <v>56</v>
      </c>
      <c r="D121" s="388">
        <f>P113</f>
        <v>0</v>
      </c>
      <c r="E121" s="388">
        <v>0</v>
      </c>
      <c r="F121" s="389">
        <v>0</v>
      </c>
      <c r="G121" s="388">
        <f t="shared" ref="G121:G128" si="24">E121*F121</f>
        <v>0</v>
      </c>
      <c r="H121" s="382">
        <f t="shared" ref="H121:H128" si="25">D121+G121</f>
        <v>0</v>
      </c>
      <c r="L121" s="338" t="s">
        <v>99</v>
      </c>
      <c r="M121" s="335">
        <v>0</v>
      </c>
      <c r="N121" s="333">
        <f>+M121*0.6</f>
        <v>0</v>
      </c>
      <c r="O121" s="333">
        <f>+M121*0.2</f>
        <v>0</v>
      </c>
      <c r="P121" s="334">
        <f>+M121*0.2</f>
        <v>0</v>
      </c>
    </row>
    <row r="122" spans="1:16" x14ac:dyDescent="0.2">
      <c r="A122" s="846"/>
      <c r="B122" s="321">
        <v>53207020000000</v>
      </c>
      <c r="C122" s="364" t="s">
        <v>57</v>
      </c>
      <c r="D122" s="388">
        <f t="shared" ref="D122:D124" si="26">P114</f>
        <v>0</v>
      </c>
      <c r="E122" s="388">
        <v>0</v>
      </c>
      <c r="F122" s="389">
        <v>0</v>
      </c>
      <c r="G122" s="388">
        <f t="shared" si="24"/>
        <v>0</v>
      </c>
      <c r="H122" s="382">
        <f t="shared" si="25"/>
        <v>0</v>
      </c>
      <c r="L122" s="338" t="s">
        <v>100</v>
      </c>
      <c r="M122" s="335">
        <v>0</v>
      </c>
      <c r="N122" s="333">
        <f t="shared" ref="N122:N127" si="27">+M122*0.6</f>
        <v>0</v>
      </c>
      <c r="O122" s="333">
        <f t="shared" ref="O122:O127" si="28">+M122*0.2</f>
        <v>0</v>
      </c>
      <c r="P122" s="334">
        <f t="shared" ref="P122:P127" si="29">+M122*0.2</f>
        <v>0</v>
      </c>
    </row>
    <row r="123" spans="1:16" x14ac:dyDescent="0.2">
      <c r="A123" s="846"/>
      <c r="B123" s="321">
        <v>53208020000000</v>
      </c>
      <c r="C123" s="364" t="s">
        <v>179</v>
      </c>
      <c r="D123" s="388">
        <f t="shared" si="26"/>
        <v>0</v>
      </c>
      <c r="E123" s="388">
        <v>0</v>
      </c>
      <c r="F123" s="389">
        <v>0</v>
      </c>
      <c r="G123" s="388">
        <f t="shared" si="24"/>
        <v>0</v>
      </c>
      <c r="H123" s="382">
        <f t="shared" si="25"/>
        <v>0</v>
      </c>
      <c r="L123" s="338" t="s">
        <v>201</v>
      </c>
      <c r="M123" s="335">
        <v>0</v>
      </c>
      <c r="N123" s="333">
        <f t="shared" si="27"/>
        <v>0</v>
      </c>
      <c r="O123" s="333">
        <f t="shared" si="28"/>
        <v>0</v>
      </c>
      <c r="P123" s="334">
        <f t="shared" si="29"/>
        <v>0</v>
      </c>
    </row>
    <row r="124" spans="1:16" x14ac:dyDescent="0.2">
      <c r="A124" s="846"/>
      <c r="B124" s="321">
        <v>53208990000000</v>
      </c>
      <c r="C124" s="364" t="s">
        <v>197</v>
      </c>
      <c r="D124" s="388">
        <f t="shared" si="26"/>
        <v>0</v>
      </c>
      <c r="E124" s="388">
        <v>0</v>
      </c>
      <c r="F124" s="389">
        <v>0</v>
      </c>
      <c r="G124" s="388">
        <f t="shared" si="24"/>
        <v>0</v>
      </c>
      <c r="H124" s="382">
        <f t="shared" si="25"/>
        <v>0</v>
      </c>
      <c r="L124" s="338" t="s">
        <v>102</v>
      </c>
      <c r="M124" s="335">
        <v>0</v>
      </c>
      <c r="N124" s="333">
        <f t="shared" si="27"/>
        <v>0</v>
      </c>
      <c r="O124" s="333">
        <f t="shared" si="28"/>
        <v>0</v>
      </c>
      <c r="P124" s="334">
        <f t="shared" si="29"/>
        <v>0</v>
      </c>
    </row>
    <row r="125" spans="1:16" x14ac:dyDescent="0.2">
      <c r="A125" s="846"/>
      <c r="B125" s="322">
        <v>53210020300000</v>
      </c>
      <c r="C125" s="364" t="s">
        <v>199</v>
      </c>
      <c r="D125" s="608">
        <v>0</v>
      </c>
      <c r="E125" s="608">
        <v>7560</v>
      </c>
      <c r="F125" s="609">
        <f>+'B) Reajuste Tarifas y Ocupación'!I30</f>
        <v>0</v>
      </c>
      <c r="G125" s="366">
        <f t="shared" si="24"/>
        <v>0</v>
      </c>
      <c r="H125" s="382">
        <f t="shared" si="25"/>
        <v>0</v>
      </c>
      <c r="L125" s="338" t="s">
        <v>202</v>
      </c>
      <c r="M125" s="335">
        <v>0</v>
      </c>
      <c r="N125" s="333">
        <f t="shared" si="27"/>
        <v>0</v>
      </c>
      <c r="O125" s="333">
        <f t="shared" si="28"/>
        <v>0</v>
      </c>
      <c r="P125" s="334">
        <f t="shared" si="29"/>
        <v>0</v>
      </c>
    </row>
    <row r="126" spans="1:16" x14ac:dyDescent="0.2">
      <c r="A126" s="846"/>
      <c r="B126" s="321">
        <v>53208990000000</v>
      </c>
      <c r="C126" s="364" t="s">
        <v>200</v>
      </c>
      <c r="D126" s="366">
        <f>P117</f>
        <v>0</v>
      </c>
      <c r="E126" s="366">
        <v>0</v>
      </c>
      <c r="F126" s="383">
        <v>0</v>
      </c>
      <c r="G126" s="366">
        <f t="shared" si="24"/>
        <v>0</v>
      </c>
      <c r="H126" s="382">
        <f t="shared" si="25"/>
        <v>0</v>
      </c>
      <c r="L126" s="338" t="s">
        <v>104</v>
      </c>
      <c r="M126" s="335">
        <v>0</v>
      </c>
      <c r="N126" s="333">
        <f t="shared" si="27"/>
        <v>0</v>
      </c>
      <c r="O126" s="333">
        <f t="shared" si="28"/>
        <v>0</v>
      </c>
      <c r="P126" s="334">
        <f t="shared" si="29"/>
        <v>0</v>
      </c>
    </row>
    <row r="127" spans="1:16" x14ac:dyDescent="0.2">
      <c r="A127" s="846"/>
      <c r="B127" s="321">
        <v>53209990000000</v>
      </c>
      <c r="C127" s="364" t="s">
        <v>198</v>
      </c>
      <c r="D127" s="366">
        <f t="shared" ref="D127:D128" si="30">P118</f>
        <v>0</v>
      </c>
      <c r="E127" s="366">
        <v>0</v>
      </c>
      <c r="F127" s="383">
        <v>0</v>
      </c>
      <c r="G127" s="366">
        <f t="shared" si="24"/>
        <v>0</v>
      </c>
      <c r="H127" s="382">
        <f t="shared" si="25"/>
        <v>0</v>
      </c>
      <c r="L127" s="338" t="s">
        <v>232</v>
      </c>
      <c r="M127" s="335">
        <v>0</v>
      </c>
      <c r="N127" s="333">
        <f t="shared" si="27"/>
        <v>0</v>
      </c>
      <c r="O127" s="333">
        <f t="shared" si="28"/>
        <v>0</v>
      </c>
      <c r="P127" s="334">
        <f t="shared" si="29"/>
        <v>0</v>
      </c>
    </row>
    <row r="128" spans="1:16" x14ac:dyDescent="0.2">
      <c r="A128" s="846"/>
      <c r="B128" s="321">
        <v>53210020100000</v>
      </c>
      <c r="C128" s="364" t="s">
        <v>64</v>
      </c>
      <c r="D128" s="366">
        <f t="shared" si="30"/>
        <v>0</v>
      </c>
      <c r="E128" s="366">
        <v>0</v>
      </c>
      <c r="F128" s="383">
        <v>0</v>
      </c>
      <c r="G128" s="366">
        <f t="shared" si="24"/>
        <v>0</v>
      </c>
      <c r="H128" s="382">
        <f t="shared" si="25"/>
        <v>0</v>
      </c>
    </row>
    <row r="129" spans="1:10" x14ac:dyDescent="0.2">
      <c r="A129" s="846"/>
      <c r="B129" s="320"/>
      <c r="C129" s="361" t="s">
        <v>65</v>
      </c>
      <c r="D129" s="362">
        <f>SUM(D130:D136)</f>
        <v>0</v>
      </c>
      <c r="E129" s="379"/>
      <c r="F129" s="379"/>
      <c r="G129" s="362">
        <f>SUM(G130:G136)</f>
        <v>0</v>
      </c>
      <c r="H129" s="380">
        <f>SUM(H130:H136)</f>
        <v>0</v>
      </c>
    </row>
    <row r="130" spans="1:10" x14ac:dyDescent="0.2">
      <c r="A130" s="846"/>
      <c r="B130" s="321">
        <v>53206030000000</v>
      </c>
      <c r="C130" s="364" t="s">
        <v>99</v>
      </c>
      <c r="D130" s="388">
        <f>P121</f>
        <v>0</v>
      </c>
      <c r="E130" s="388">
        <v>0</v>
      </c>
      <c r="F130" s="389">
        <v>0</v>
      </c>
      <c r="G130" s="366">
        <f t="shared" ref="G130:G136" si="31">E130*F130</f>
        <v>0</v>
      </c>
      <c r="H130" s="382">
        <f t="shared" ref="H130:H136" si="32">D130+G130</f>
        <v>0</v>
      </c>
    </row>
    <row r="131" spans="1:10" x14ac:dyDescent="0.2">
      <c r="A131" s="846"/>
      <c r="B131" s="321">
        <v>53206040000000</v>
      </c>
      <c r="C131" s="364" t="s">
        <v>100</v>
      </c>
      <c r="D131" s="388">
        <f t="shared" ref="D131:D136" si="33">P122</f>
        <v>0</v>
      </c>
      <c r="E131" s="388">
        <v>0</v>
      </c>
      <c r="F131" s="389">
        <v>0</v>
      </c>
      <c r="G131" s="366">
        <f t="shared" si="31"/>
        <v>0</v>
      </c>
      <c r="H131" s="382">
        <f t="shared" si="32"/>
        <v>0</v>
      </c>
    </row>
    <row r="132" spans="1:10" x14ac:dyDescent="0.2">
      <c r="A132" s="846"/>
      <c r="B132" s="321">
        <v>53206060000000</v>
      </c>
      <c r="C132" s="364" t="s">
        <v>201</v>
      </c>
      <c r="D132" s="388">
        <f t="shared" si="33"/>
        <v>0</v>
      </c>
      <c r="E132" s="388">
        <v>0</v>
      </c>
      <c r="F132" s="389">
        <v>0</v>
      </c>
      <c r="G132" s="366">
        <f t="shared" si="31"/>
        <v>0</v>
      </c>
      <c r="H132" s="382">
        <f t="shared" si="32"/>
        <v>0</v>
      </c>
    </row>
    <row r="133" spans="1:10" x14ac:dyDescent="0.2">
      <c r="A133" s="846"/>
      <c r="B133" s="321">
        <v>53206070000000</v>
      </c>
      <c r="C133" s="364" t="s">
        <v>102</v>
      </c>
      <c r="D133" s="388">
        <f t="shared" si="33"/>
        <v>0</v>
      </c>
      <c r="E133" s="388">
        <v>0</v>
      </c>
      <c r="F133" s="389">
        <v>0</v>
      </c>
      <c r="G133" s="366">
        <f t="shared" si="31"/>
        <v>0</v>
      </c>
      <c r="H133" s="382">
        <f t="shared" si="32"/>
        <v>0</v>
      </c>
    </row>
    <row r="134" spans="1:10" ht="15.75" customHeight="1" x14ac:dyDescent="0.2">
      <c r="A134" s="846"/>
      <c r="B134" s="321">
        <v>53206990000000</v>
      </c>
      <c r="C134" s="364" t="s">
        <v>202</v>
      </c>
      <c r="D134" s="388">
        <f t="shared" si="33"/>
        <v>0</v>
      </c>
      <c r="E134" s="388">
        <v>0</v>
      </c>
      <c r="F134" s="389">
        <v>0</v>
      </c>
      <c r="G134" s="366">
        <f t="shared" si="31"/>
        <v>0</v>
      </c>
      <c r="H134" s="382">
        <f t="shared" si="32"/>
        <v>0</v>
      </c>
    </row>
    <row r="135" spans="1:10" x14ac:dyDescent="0.2">
      <c r="A135" s="846"/>
      <c r="B135" s="321">
        <v>53208030000000</v>
      </c>
      <c r="C135" s="364" t="s">
        <v>104</v>
      </c>
      <c r="D135" s="388">
        <f t="shared" si="33"/>
        <v>0</v>
      </c>
      <c r="E135" s="388">
        <v>0</v>
      </c>
      <c r="F135" s="389">
        <v>0</v>
      </c>
      <c r="G135" s="366">
        <f t="shared" si="31"/>
        <v>0</v>
      </c>
      <c r="H135" s="382">
        <f t="shared" si="32"/>
        <v>0</v>
      </c>
    </row>
    <row r="136" spans="1:10" x14ac:dyDescent="0.2">
      <c r="A136" s="846"/>
      <c r="B136" s="321">
        <v>53206990000000</v>
      </c>
      <c r="C136" s="364" t="s">
        <v>232</v>
      </c>
      <c r="D136" s="388">
        <f t="shared" si="33"/>
        <v>0</v>
      </c>
      <c r="E136" s="388">
        <v>0</v>
      </c>
      <c r="F136" s="389">
        <v>0</v>
      </c>
      <c r="G136" s="366">
        <f t="shared" si="31"/>
        <v>0</v>
      </c>
      <c r="H136" s="382">
        <f t="shared" si="32"/>
        <v>0</v>
      </c>
    </row>
    <row r="137" spans="1:10" x14ac:dyDescent="0.2">
      <c r="A137" s="846"/>
      <c r="B137" s="320"/>
      <c r="C137" s="361" t="s">
        <v>66</v>
      </c>
      <c r="D137" s="362">
        <f>SUM(D138:D138)</f>
        <v>0</v>
      </c>
      <c r="E137" s="379"/>
      <c r="F137" s="379"/>
      <c r="G137" s="362">
        <f>SUM(G138:G138)</f>
        <v>0</v>
      </c>
      <c r="H137" s="380">
        <f>SUM(H138:H138)</f>
        <v>0</v>
      </c>
    </row>
    <row r="138" spans="1:10" x14ac:dyDescent="0.2">
      <c r="A138" s="846"/>
      <c r="B138" s="325"/>
      <c r="C138" s="372" t="s">
        <v>233</v>
      </c>
      <c r="D138" s="367">
        <v>0</v>
      </c>
      <c r="E138" s="367">
        <v>0</v>
      </c>
      <c r="F138" s="387">
        <v>0</v>
      </c>
      <c r="G138" s="366">
        <f t="shared" ref="G138" si="34">E138*F138</f>
        <v>0</v>
      </c>
      <c r="H138" s="391">
        <f t="shared" ref="H138" si="35">D138+G138</f>
        <v>0</v>
      </c>
      <c r="I138" s="397" t="s">
        <v>236</v>
      </c>
      <c r="J138" s="525">
        <f>+H136+H135+H134+H133+H132+H131+H130+H128+H127+H126+H125+H124+H123+H122+H121+H119+H116+H115+H114+H113+H112+H110+H108+H107+H101+H100+H99+H97+H96+H95+H94+H93+H92+H91+H90+H89+H88+H87</f>
        <v>0</v>
      </c>
    </row>
    <row r="139" spans="1:10" ht="15" customHeight="1" thickBot="1" x14ac:dyDescent="0.25">
      <c r="A139" s="868"/>
      <c r="B139" s="392"/>
      <c r="C139" s="393" t="s">
        <v>105</v>
      </c>
      <c r="D139" s="394">
        <f>SUM(D76,D103)</f>
        <v>2066000</v>
      </c>
      <c r="E139" s="395"/>
      <c r="F139" s="395"/>
      <c r="G139" s="394">
        <f>SUM(G76,G103)</f>
        <v>0</v>
      </c>
      <c r="H139" s="396">
        <f>SUM(H76,H103)</f>
        <v>2066000</v>
      </c>
      <c r="I139" s="398" t="s">
        <v>237</v>
      </c>
      <c r="J139" s="522">
        <f>+H139-J138</f>
        <v>2066000</v>
      </c>
    </row>
    <row r="140" spans="1:10" x14ac:dyDescent="0.2">
      <c r="A140" s="855" t="s">
        <v>81</v>
      </c>
      <c r="B140" s="857" t="s">
        <v>75</v>
      </c>
      <c r="C140" s="848" t="s">
        <v>76</v>
      </c>
      <c r="D140" s="850" t="s">
        <v>77</v>
      </c>
      <c r="E140" s="852" t="s">
        <v>78</v>
      </c>
      <c r="F140" s="852"/>
      <c r="G140" s="852"/>
      <c r="H140" s="853" t="s">
        <v>245</v>
      </c>
    </row>
    <row r="141" spans="1:10" ht="40.5" customHeight="1" thickBot="1" x14ac:dyDescent="0.25">
      <c r="A141" s="856"/>
      <c r="B141" s="858"/>
      <c r="C141" s="849"/>
      <c r="D141" s="851"/>
      <c r="E141" s="473" t="s">
        <v>67</v>
      </c>
      <c r="F141" s="474" t="s">
        <v>68</v>
      </c>
      <c r="G141" s="475" t="s">
        <v>6</v>
      </c>
      <c r="H141" s="854"/>
    </row>
    <row r="142" spans="1:10" x14ac:dyDescent="0.2">
      <c r="A142" s="845" t="s">
        <v>222</v>
      </c>
      <c r="B142" s="373"/>
      <c r="C142" s="374" t="s">
        <v>11</v>
      </c>
      <c r="D142" s="375">
        <f>+D143+D148</f>
        <v>2166000</v>
      </c>
      <c r="E142" s="376"/>
      <c r="F142" s="376"/>
      <c r="G142" s="377">
        <f>SUM(G143,G148)</f>
        <v>0</v>
      </c>
      <c r="H142" s="378">
        <f>SUM(H143,H148)</f>
        <v>2166000</v>
      </c>
      <c r="I142" s="360"/>
      <c r="J142" s="360"/>
    </row>
    <row r="143" spans="1:10" x14ac:dyDescent="0.2">
      <c r="A143" s="846"/>
      <c r="B143" s="320"/>
      <c r="C143" s="441" t="s">
        <v>12</v>
      </c>
      <c r="D143" s="442">
        <f>SUM(D144:D147)</f>
        <v>2166000</v>
      </c>
      <c r="E143" s="443"/>
      <c r="F143" s="443"/>
      <c r="G143" s="444">
        <f>SUM(G144:G147)</f>
        <v>0</v>
      </c>
      <c r="H143" s="380">
        <f>SUM(H144:H147)</f>
        <v>2166000</v>
      </c>
      <c r="I143" s="360"/>
      <c r="J143" s="360"/>
    </row>
    <row r="144" spans="1:10" x14ac:dyDescent="0.2">
      <c r="A144" s="846"/>
      <c r="B144" s="321">
        <v>53103040100000</v>
      </c>
      <c r="C144" s="445" t="s">
        <v>95</v>
      </c>
      <c r="D144" s="446">
        <f>+'F) Remuneraciones'!L29</f>
        <v>2166000</v>
      </c>
      <c r="E144" s="447">
        <v>0</v>
      </c>
      <c r="F144" s="448">
        <v>0</v>
      </c>
      <c r="G144" s="447">
        <f>E144*F144</f>
        <v>0</v>
      </c>
      <c r="H144" s="449">
        <f>D144+G144</f>
        <v>2166000</v>
      </c>
      <c r="I144" s="360"/>
      <c r="J144" s="360"/>
    </row>
    <row r="145" spans="1:10" x14ac:dyDescent="0.2">
      <c r="A145" s="846"/>
      <c r="B145" s="321">
        <v>53103050000000</v>
      </c>
      <c r="C145" s="445" t="s">
        <v>180</v>
      </c>
      <c r="D145" s="450">
        <v>0</v>
      </c>
      <c r="E145" s="451">
        <v>0</v>
      </c>
      <c r="F145" s="452">
        <v>0</v>
      </c>
      <c r="G145" s="447">
        <f>E145*F145</f>
        <v>0</v>
      </c>
      <c r="H145" s="449">
        <f>D145+G145</f>
        <v>0</v>
      </c>
      <c r="I145" s="360"/>
      <c r="J145" s="360"/>
    </row>
    <row r="146" spans="1:10" x14ac:dyDescent="0.2">
      <c r="A146" s="846"/>
      <c r="B146" s="322">
        <v>53103040400000</v>
      </c>
      <c r="C146" s="323" t="s">
        <v>181</v>
      </c>
      <c r="D146" s="450">
        <v>0</v>
      </c>
      <c r="E146" s="451">
        <v>0</v>
      </c>
      <c r="F146" s="452">
        <v>0</v>
      </c>
      <c r="G146" s="447">
        <f>E146*F146</f>
        <v>0</v>
      </c>
      <c r="H146" s="449">
        <f>D146+G146</f>
        <v>0</v>
      </c>
      <c r="I146" s="360"/>
      <c r="J146" s="360"/>
    </row>
    <row r="147" spans="1:10" x14ac:dyDescent="0.2">
      <c r="A147" s="846"/>
      <c r="B147" s="321">
        <v>53103080010000</v>
      </c>
      <c r="C147" s="445" t="s">
        <v>182</v>
      </c>
      <c r="D147" s="450">
        <v>0</v>
      </c>
      <c r="E147" s="451">
        <v>0</v>
      </c>
      <c r="F147" s="452">
        <v>0</v>
      </c>
      <c r="G147" s="447">
        <f>E147*F147</f>
        <v>0</v>
      </c>
      <c r="H147" s="449">
        <f>D147+G147</f>
        <v>0</v>
      </c>
      <c r="I147" s="360"/>
      <c r="J147" s="360"/>
    </row>
    <row r="148" spans="1:10" x14ac:dyDescent="0.2">
      <c r="A148" s="846"/>
      <c r="B148" s="320"/>
      <c r="C148" s="441" t="s">
        <v>16</v>
      </c>
      <c r="D148" s="442">
        <f>SUM(D149:D168)</f>
        <v>0</v>
      </c>
      <c r="E148" s="443"/>
      <c r="F148" s="443"/>
      <c r="G148" s="442">
        <f>SUM(G149:G168)</f>
        <v>0</v>
      </c>
      <c r="H148" s="380">
        <f>SUM(H149:H168)</f>
        <v>0</v>
      </c>
      <c r="I148" s="360"/>
      <c r="J148" s="360"/>
    </row>
    <row r="149" spans="1:10" ht="14.25" customHeight="1" x14ac:dyDescent="0.2">
      <c r="A149" s="846"/>
      <c r="B149" s="321">
        <v>53201010100000</v>
      </c>
      <c r="C149" s="453" t="s">
        <v>183</v>
      </c>
      <c r="D149" s="450">
        <v>0</v>
      </c>
      <c r="E149" s="451">
        <v>0</v>
      </c>
      <c r="F149" s="452">
        <v>0</v>
      </c>
      <c r="G149" s="447">
        <f t="shared" ref="G149:G168" si="36">E149*F149</f>
        <v>0</v>
      </c>
      <c r="H149" s="449">
        <f t="shared" ref="H149:H154" si="37">D149+G149</f>
        <v>0</v>
      </c>
      <c r="I149" s="360"/>
      <c r="J149" s="360"/>
    </row>
    <row r="150" spans="1:10" x14ac:dyDescent="0.2">
      <c r="A150" s="846"/>
      <c r="B150" s="321">
        <v>53201010100000</v>
      </c>
      <c r="C150" s="453" t="s">
        <v>184</v>
      </c>
      <c r="D150" s="450">
        <v>0</v>
      </c>
      <c r="E150" s="451">
        <v>0</v>
      </c>
      <c r="F150" s="452">
        <v>0</v>
      </c>
      <c r="G150" s="447">
        <f t="shared" si="36"/>
        <v>0</v>
      </c>
      <c r="H150" s="449">
        <f t="shared" si="37"/>
        <v>0</v>
      </c>
      <c r="I150" s="360"/>
      <c r="J150" s="360"/>
    </row>
    <row r="151" spans="1:10" x14ac:dyDescent="0.2">
      <c r="A151" s="846"/>
      <c r="B151" s="321">
        <v>53201010100000</v>
      </c>
      <c r="C151" s="453" t="s">
        <v>185</v>
      </c>
      <c r="D151" s="450">
        <v>0</v>
      </c>
      <c r="E151" s="451">
        <v>0</v>
      </c>
      <c r="F151" s="452">
        <v>0</v>
      </c>
      <c r="G151" s="447">
        <f t="shared" si="36"/>
        <v>0</v>
      </c>
      <c r="H151" s="449">
        <f t="shared" si="37"/>
        <v>0</v>
      </c>
      <c r="I151" s="360"/>
      <c r="J151" s="360"/>
    </row>
    <row r="152" spans="1:10" x14ac:dyDescent="0.2">
      <c r="A152" s="846"/>
      <c r="B152" s="321">
        <v>53202010100000</v>
      </c>
      <c r="C152" s="445" t="s">
        <v>186</v>
      </c>
      <c r="D152" s="447">
        <f>+N80</f>
        <v>0</v>
      </c>
      <c r="E152" s="447">
        <v>0</v>
      </c>
      <c r="F152" s="463">
        <v>0</v>
      </c>
      <c r="G152" s="447">
        <f t="shared" si="36"/>
        <v>0</v>
      </c>
      <c r="H152" s="449">
        <f t="shared" si="37"/>
        <v>0</v>
      </c>
      <c r="I152" s="360"/>
      <c r="J152" s="360"/>
    </row>
    <row r="153" spans="1:10" x14ac:dyDescent="0.2">
      <c r="A153" s="846"/>
      <c r="B153" s="321">
        <v>53203010100000</v>
      </c>
      <c r="C153" s="445" t="s">
        <v>19</v>
      </c>
      <c r="D153" s="447">
        <f t="shared" ref="D153:D168" si="38">+N81</f>
        <v>0</v>
      </c>
      <c r="E153" s="447">
        <v>0</v>
      </c>
      <c r="F153" s="463">
        <v>0</v>
      </c>
      <c r="G153" s="447">
        <f t="shared" si="36"/>
        <v>0</v>
      </c>
      <c r="H153" s="449">
        <f t="shared" si="37"/>
        <v>0</v>
      </c>
      <c r="I153" s="360"/>
      <c r="J153" s="360"/>
    </row>
    <row r="154" spans="1:10" x14ac:dyDescent="0.2">
      <c r="A154" s="846"/>
      <c r="B154" s="321">
        <v>53203030000000</v>
      </c>
      <c r="C154" s="445" t="s">
        <v>187</v>
      </c>
      <c r="D154" s="447">
        <f t="shared" si="38"/>
        <v>0</v>
      </c>
      <c r="E154" s="447">
        <v>0</v>
      </c>
      <c r="F154" s="463">
        <v>0</v>
      </c>
      <c r="G154" s="447">
        <f t="shared" si="36"/>
        <v>0</v>
      </c>
      <c r="H154" s="449">
        <f t="shared" si="37"/>
        <v>0</v>
      </c>
      <c r="I154" s="360"/>
      <c r="J154" s="360"/>
    </row>
    <row r="155" spans="1:10" x14ac:dyDescent="0.2">
      <c r="A155" s="846"/>
      <c r="B155" s="321">
        <v>53204030000000</v>
      </c>
      <c r="C155" s="445" t="s">
        <v>230</v>
      </c>
      <c r="D155" s="447">
        <f t="shared" si="38"/>
        <v>0</v>
      </c>
      <c r="E155" s="447">
        <v>0</v>
      </c>
      <c r="F155" s="463">
        <v>0</v>
      </c>
      <c r="G155" s="447">
        <f t="shared" si="36"/>
        <v>0</v>
      </c>
      <c r="H155" s="449">
        <f>D155+G155</f>
        <v>0</v>
      </c>
      <c r="I155" s="360"/>
      <c r="J155" s="360"/>
    </row>
    <row r="156" spans="1:10" x14ac:dyDescent="0.2">
      <c r="A156" s="846"/>
      <c r="B156" s="321">
        <v>53204100100001</v>
      </c>
      <c r="C156" s="445" t="s">
        <v>22</v>
      </c>
      <c r="D156" s="447">
        <f t="shared" si="38"/>
        <v>0</v>
      </c>
      <c r="E156" s="447">
        <v>0</v>
      </c>
      <c r="F156" s="463">
        <v>0</v>
      </c>
      <c r="G156" s="447">
        <f t="shared" si="36"/>
        <v>0</v>
      </c>
      <c r="H156" s="449">
        <f t="shared" ref="H156:H168" si="39">D156+G156</f>
        <v>0</v>
      </c>
      <c r="I156" s="360"/>
      <c r="J156" s="360"/>
    </row>
    <row r="157" spans="1:10" x14ac:dyDescent="0.2">
      <c r="A157" s="846"/>
      <c r="B157" s="321">
        <v>53204130100000</v>
      </c>
      <c r="C157" s="445" t="s">
        <v>189</v>
      </c>
      <c r="D157" s="447">
        <f t="shared" si="38"/>
        <v>0</v>
      </c>
      <c r="E157" s="447">
        <v>0</v>
      </c>
      <c r="F157" s="463">
        <v>0</v>
      </c>
      <c r="G157" s="447">
        <f t="shared" si="36"/>
        <v>0</v>
      </c>
      <c r="H157" s="449">
        <f t="shared" si="39"/>
        <v>0</v>
      </c>
      <c r="I157" s="360"/>
      <c r="J157" s="360"/>
    </row>
    <row r="158" spans="1:10" x14ac:dyDescent="0.2">
      <c r="A158" s="846"/>
      <c r="B158" s="321">
        <v>53205010100000</v>
      </c>
      <c r="C158" s="445" t="s">
        <v>24</v>
      </c>
      <c r="D158" s="447">
        <f t="shared" si="38"/>
        <v>0</v>
      </c>
      <c r="E158" s="447">
        <v>0</v>
      </c>
      <c r="F158" s="463">
        <v>0</v>
      </c>
      <c r="G158" s="447">
        <f t="shared" si="36"/>
        <v>0</v>
      </c>
      <c r="H158" s="449">
        <f t="shared" si="39"/>
        <v>0</v>
      </c>
      <c r="I158" s="360"/>
      <c r="J158" s="360"/>
    </row>
    <row r="159" spans="1:10" x14ac:dyDescent="0.2">
      <c r="A159" s="846"/>
      <c r="B159" s="321">
        <v>53205020100000</v>
      </c>
      <c r="C159" s="445" t="s">
        <v>25</v>
      </c>
      <c r="D159" s="447">
        <f t="shared" si="38"/>
        <v>0</v>
      </c>
      <c r="E159" s="447">
        <v>0</v>
      </c>
      <c r="F159" s="463">
        <v>0</v>
      </c>
      <c r="G159" s="447">
        <f t="shared" si="36"/>
        <v>0</v>
      </c>
      <c r="H159" s="449">
        <f t="shared" si="39"/>
        <v>0</v>
      </c>
      <c r="I159" s="360"/>
      <c r="J159" s="360"/>
    </row>
    <row r="160" spans="1:10" x14ac:dyDescent="0.2">
      <c r="A160" s="846"/>
      <c r="B160" s="321">
        <v>53205030100000</v>
      </c>
      <c r="C160" s="445" t="s">
        <v>26</v>
      </c>
      <c r="D160" s="447">
        <f t="shared" si="38"/>
        <v>0</v>
      </c>
      <c r="E160" s="447">
        <v>0</v>
      </c>
      <c r="F160" s="463">
        <v>0</v>
      </c>
      <c r="G160" s="447">
        <f t="shared" si="36"/>
        <v>0</v>
      </c>
      <c r="H160" s="449">
        <f t="shared" si="39"/>
        <v>0</v>
      </c>
      <c r="I160" s="360"/>
      <c r="J160" s="360"/>
    </row>
    <row r="161" spans="1:12" x14ac:dyDescent="0.2">
      <c r="A161" s="846"/>
      <c r="B161" s="321">
        <v>53205050100000</v>
      </c>
      <c r="C161" s="445" t="s">
        <v>27</v>
      </c>
      <c r="D161" s="447">
        <f t="shared" si="38"/>
        <v>0</v>
      </c>
      <c r="E161" s="447">
        <v>0</v>
      </c>
      <c r="F161" s="463">
        <v>0</v>
      </c>
      <c r="G161" s="447">
        <f t="shared" si="36"/>
        <v>0</v>
      </c>
      <c r="H161" s="449">
        <f t="shared" si="39"/>
        <v>0</v>
      </c>
      <c r="I161" s="360"/>
      <c r="J161" s="360"/>
    </row>
    <row r="162" spans="1:12" x14ac:dyDescent="0.2">
      <c r="A162" s="846"/>
      <c r="B162" s="321">
        <v>53205070100000</v>
      </c>
      <c r="C162" s="445" t="s">
        <v>29</v>
      </c>
      <c r="D162" s="447">
        <f t="shared" si="38"/>
        <v>0</v>
      </c>
      <c r="E162" s="447">
        <v>0</v>
      </c>
      <c r="F162" s="463">
        <v>0</v>
      </c>
      <c r="G162" s="447">
        <f t="shared" si="36"/>
        <v>0</v>
      </c>
      <c r="H162" s="449">
        <f t="shared" si="39"/>
        <v>0</v>
      </c>
      <c r="I162" s="360"/>
      <c r="J162" s="360"/>
    </row>
    <row r="163" spans="1:12" x14ac:dyDescent="0.2">
      <c r="A163" s="846"/>
      <c r="B163" s="321">
        <v>53208010100000</v>
      </c>
      <c r="C163" s="445" t="s">
        <v>30</v>
      </c>
      <c r="D163" s="447">
        <f t="shared" si="38"/>
        <v>0</v>
      </c>
      <c r="E163" s="447">
        <v>0</v>
      </c>
      <c r="F163" s="463">
        <v>0</v>
      </c>
      <c r="G163" s="447">
        <f t="shared" si="36"/>
        <v>0</v>
      </c>
      <c r="H163" s="449">
        <f t="shared" si="39"/>
        <v>0</v>
      </c>
      <c r="I163" s="360"/>
      <c r="J163" s="360"/>
    </row>
    <row r="164" spans="1:12" ht="12" customHeight="1" x14ac:dyDescent="0.2">
      <c r="A164" s="846"/>
      <c r="B164" s="321">
        <v>53208070100001</v>
      </c>
      <c r="C164" s="445" t="s">
        <v>31</v>
      </c>
      <c r="D164" s="447">
        <f t="shared" si="38"/>
        <v>0</v>
      </c>
      <c r="E164" s="447">
        <v>0</v>
      </c>
      <c r="F164" s="463">
        <v>0</v>
      </c>
      <c r="G164" s="447">
        <f t="shared" si="36"/>
        <v>0</v>
      </c>
      <c r="H164" s="449">
        <f t="shared" si="39"/>
        <v>0</v>
      </c>
      <c r="I164" s="360"/>
      <c r="J164" s="360"/>
    </row>
    <row r="165" spans="1:12" x14ac:dyDescent="0.2">
      <c r="A165" s="846"/>
      <c r="B165" s="321">
        <v>53208100100001</v>
      </c>
      <c r="C165" s="445" t="s">
        <v>190</v>
      </c>
      <c r="D165" s="447">
        <f t="shared" si="38"/>
        <v>0</v>
      </c>
      <c r="E165" s="447">
        <v>0</v>
      </c>
      <c r="F165" s="463">
        <v>0</v>
      </c>
      <c r="G165" s="447">
        <f t="shared" si="36"/>
        <v>0</v>
      </c>
      <c r="H165" s="449">
        <f t="shared" si="39"/>
        <v>0</v>
      </c>
      <c r="I165" s="360"/>
      <c r="J165" s="360"/>
    </row>
    <row r="166" spans="1:12" x14ac:dyDescent="0.2">
      <c r="A166" s="846"/>
      <c r="B166" s="321">
        <v>53211030000000</v>
      </c>
      <c r="C166" s="445" t="s">
        <v>32</v>
      </c>
      <c r="D166" s="447">
        <f t="shared" si="38"/>
        <v>0</v>
      </c>
      <c r="E166" s="447">
        <v>0</v>
      </c>
      <c r="F166" s="463">
        <v>0</v>
      </c>
      <c r="G166" s="447">
        <f t="shared" si="36"/>
        <v>0</v>
      </c>
      <c r="H166" s="449">
        <f t="shared" si="39"/>
        <v>0</v>
      </c>
      <c r="I166" s="360"/>
      <c r="J166" s="360"/>
      <c r="L166" s="4" t="s">
        <v>234</v>
      </c>
    </row>
    <row r="167" spans="1:12" x14ac:dyDescent="0.2">
      <c r="A167" s="846"/>
      <c r="B167" s="321">
        <v>53212020100000</v>
      </c>
      <c r="C167" s="445" t="s">
        <v>191</v>
      </c>
      <c r="D167" s="447">
        <f t="shared" si="38"/>
        <v>0</v>
      </c>
      <c r="E167" s="447">
        <v>0</v>
      </c>
      <c r="F167" s="463">
        <v>0</v>
      </c>
      <c r="G167" s="447">
        <f t="shared" si="36"/>
        <v>0</v>
      </c>
      <c r="H167" s="449">
        <f t="shared" si="39"/>
        <v>0</v>
      </c>
      <c r="I167" s="360"/>
      <c r="J167" s="360"/>
    </row>
    <row r="168" spans="1:12" x14ac:dyDescent="0.2">
      <c r="A168" s="846"/>
      <c r="B168" s="321">
        <v>53214020000000</v>
      </c>
      <c r="C168" s="445" t="s">
        <v>192</v>
      </c>
      <c r="D168" s="447">
        <f t="shared" si="38"/>
        <v>0</v>
      </c>
      <c r="E168" s="447">
        <v>0</v>
      </c>
      <c r="F168" s="463">
        <v>0</v>
      </c>
      <c r="G168" s="447">
        <f t="shared" si="36"/>
        <v>0</v>
      </c>
      <c r="H168" s="449">
        <f t="shared" si="39"/>
        <v>0</v>
      </c>
      <c r="I168" s="360"/>
      <c r="J168" s="360"/>
    </row>
    <row r="169" spans="1:12" x14ac:dyDescent="0.2">
      <c r="A169" s="846"/>
      <c r="B169" s="454"/>
      <c r="C169" s="455" t="s">
        <v>34</v>
      </c>
      <c r="D169" s="469">
        <f>SUM(D170,D175,D177,D186,D195,D203)</f>
        <v>0</v>
      </c>
      <c r="E169" s="456"/>
      <c r="F169" s="456"/>
      <c r="G169" s="469">
        <f>SUM(G170,G175,G177,G186,G195,G203)</f>
        <v>0</v>
      </c>
      <c r="H169" s="385">
        <f>SUM(H170,H175,H177,H186,H195,H203)</f>
        <v>0</v>
      </c>
      <c r="I169" s="360"/>
      <c r="J169" s="360"/>
    </row>
    <row r="170" spans="1:12" x14ac:dyDescent="0.2">
      <c r="A170" s="846"/>
      <c r="B170" s="320"/>
      <c r="C170" s="441" t="s">
        <v>35</v>
      </c>
      <c r="D170" s="442">
        <f>SUM(D171:D174)</f>
        <v>0</v>
      </c>
      <c r="E170" s="443"/>
      <c r="F170" s="443"/>
      <c r="G170" s="442">
        <f>SUM(G171:G174)</f>
        <v>0</v>
      </c>
      <c r="H170" s="457">
        <f>SUM(H171:H174)</f>
        <v>0</v>
      </c>
      <c r="I170" s="360"/>
      <c r="J170" s="360"/>
    </row>
    <row r="171" spans="1:12" x14ac:dyDescent="0.2">
      <c r="A171" s="846"/>
      <c r="B171" s="321">
        <v>53202020100000</v>
      </c>
      <c r="C171" s="445" t="s">
        <v>193</v>
      </c>
      <c r="D171" s="450">
        <v>0</v>
      </c>
      <c r="E171" s="451">
        <v>0</v>
      </c>
      <c r="F171" s="458">
        <v>0</v>
      </c>
      <c r="G171" s="447">
        <f>E171*F171</f>
        <v>0</v>
      </c>
      <c r="H171" s="449">
        <f t="shared" ref="H171:H174" si="40">D171+G171</f>
        <v>0</v>
      </c>
      <c r="I171" s="360"/>
      <c r="J171" s="360"/>
    </row>
    <row r="172" spans="1:12" x14ac:dyDescent="0.2">
      <c r="A172" s="846"/>
      <c r="B172" s="321">
        <v>53202030000000</v>
      </c>
      <c r="C172" s="445" t="s">
        <v>194</v>
      </c>
      <c r="D172" s="450">
        <v>0</v>
      </c>
      <c r="E172" s="451">
        <v>0</v>
      </c>
      <c r="F172" s="458">
        <v>0</v>
      </c>
      <c r="G172" s="447">
        <f t="shared" ref="G172:G174" si="41">E172*F172</f>
        <v>0</v>
      </c>
      <c r="H172" s="449">
        <f t="shared" si="40"/>
        <v>0</v>
      </c>
      <c r="I172" s="360"/>
      <c r="J172" s="360"/>
    </row>
    <row r="173" spans="1:12" x14ac:dyDescent="0.2">
      <c r="A173" s="846"/>
      <c r="B173" s="321">
        <v>53211020000000</v>
      </c>
      <c r="C173" s="445" t="s">
        <v>41</v>
      </c>
      <c r="D173" s="459">
        <f>+N99</f>
        <v>0</v>
      </c>
      <c r="E173" s="459">
        <v>0</v>
      </c>
      <c r="F173" s="460">
        <v>0</v>
      </c>
      <c r="G173" s="447">
        <f t="shared" si="41"/>
        <v>0</v>
      </c>
      <c r="H173" s="449">
        <f t="shared" si="40"/>
        <v>0</v>
      </c>
      <c r="I173" s="360"/>
      <c r="J173" s="360"/>
    </row>
    <row r="174" spans="1:12" x14ac:dyDescent="0.2">
      <c r="A174" s="846"/>
      <c r="B174" s="321">
        <v>53101040600000</v>
      </c>
      <c r="C174" s="445" t="s">
        <v>195</v>
      </c>
      <c r="D174" s="459">
        <f>+N100</f>
        <v>0</v>
      </c>
      <c r="E174" s="459">
        <v>0</v>
      </c>
      <c r="F174" s="460">
        <v>0</v>
      </c>
      <c r="G174" s="447">
        <f t="shared" si="41"/>
        <v>0</v>
      </c>
      <c r="H174" s="449">
        <f t="shared" si="40"/>
        <v>0</v>
      </c>
      <c r="I174" s="360"/>
      <c r="J174" s="360"/>
    </row>
    <row r="175" spans="1:12" x14ac:dyDescent="0.2">
      <c r="A175" s="846"/>
      <c r="B175" s="320"/>
      <c r="C175" s="441" t="s">
        <v>42</v>
      </c>
      <c r="D175" s="442">
        <f>SUM(D176)</f>
        <v>0</v>
      </c>
      <c r="E175" s="443"/>
      <c r="F175" s="443"/>
      <c r="G175" s="461">
        <f>SUM(G176:G176)</f>
        <v>0</v>
      </c>
      <c r="H175" s="457">
        <f>SUM(H176:H176)</f>
        <v>0</v>
      </c>
      <c r="I175" s="360"/>
      <c r="J175" s="360"/>
    </row>
    <row r="176" spans="1:12" x14ac:dyDescent="0.2">
      <c r="A176" s="846"/>
      <c r="B176" s="324">
        <v>53205990000000</v>
      </c>
      <c r="C176" s="445" t="s">
        <v>44</v>
      </c>
      <c r="D176" s="459">
        <f>+N102</f>
        <v>0</v>
      </c>
      <c r="E176" s="459">
        <v>0</v>
      </c>
      <c r="F176" s="460">
        <v>0</v>
      </c>
      <c r="G176" s="447">
        <f t="shared" ref="G176" si="42">E176*F176</f>
        <v>0</v>
      </c>
      <c r="H176" s="449">
        <f t="shared" ref="H176" si="43">D176+G176</f>
        <v>0</v>
      </c>
      <c r="I176" s="360"/>
      <c r="J176" s="360"/>
    </row>
    <row r="177" spans="1:10" x14ac:dyDescent="0.2">
      <c r="A177" s="846"/>
      <c r="B177" s="320"/>
      <c r="C177" s="441" t="s">
        <v>45</v>
      </c>
      <c r="D177" s="442">
        <f>SUM(D178:D185)</f>
        <v>0</v>
      </c>
      <c r="E177" s="443"/>
      <c r="F177" s="443"/>
      <c r="G177" s="442">
        <f>SUM(G178:G185)</f>
        <v>0</v>
      </c>
      <c r="H177" s="457">
        <f>SUM(H178:H185)</f>
        <v>0</v>
      </c>
      <c r="I177" s="360"/>
      <c r="J177" s="360"/>
    </row>
    <row r="178" spans="1:10" x14ac:dyDescent="0.2">
      <c r="A178" s="846"/>
      <c r="B178" s="321">
        <v>53204010000000</v>
      </c>
      <c r="C178" s="445" t="s">
        <v>47</v>
      </c>
      <c r="D178" s="459">
        <f>+N104</f>
        <v>0</v>
      </c>
      <c r="E178" s="459">
        <v>0</v>
      </c>
      <c r="F178" s="460">
        <v>0</v>
      </c>
      <c r="G178" s="459">
        <f t="shared" ref="G178:G185" si="44">E178*F178</f>
        <v>0</v>
      </c>
      <c r="H178" s="449">
        <f t="shared" ref="H178:H185" si="45">D178+G178</f>
        <v>0</v>
      </c>
      <c r="I178" s="360"/>
      <c r="J178" s="360"/>
    </row>
    <row r="179" spans="1:10" x14ac:dyDescent="0.2">
      <c r="A179" s="846"/>
      <c r="B179" s="324">
        <v>53204040200000</v>
      </c>
      <c r="C179" s="445" t="s">
        <v>231</v>
      </c>
      <c r="D179" s="459">
        <f t="shared" ref="D179:D185" si="46">+N105</f>
        <v>0</v>
      </c>
      <c r="E179" s="459">
        <v>0</v>
      </c>
      <c r="F179" s="460">
        <v>0</v>
      </c>
      <c r="G179" s="459">
        <f t="shared" si="44"/>
        <v>0</v>
      </c>
      <c r="H179" s="449">
        <f t="shared" si="45"/>
        <v>0</v>
      </c>
      <c r="I179" s="360"/>
      <c r="J179" s="360"/>
    </row>
    <row r="180" spans="1:10" x14ac:dyDescent="0.2">
      <c r="A180" s="846"/>
      <c r="B180" s="321">
        <v>53204060000000</v>
      </c>
      <c r="C180" s="445" t="s">
        <v>49</v>
      </c>
      <c r="D180" s="459">
        <f t="shared" si="46"/>
        <v>0</v>
      </c>
      <c r="E180" s="459">
        <v>0</v>
      </c>
      <c r="F180" s="460">
        <v>0</v>
      </c>
      <c r="G180" s="459">
        <f t="shared" si="44"/>
        <v>0</v>
      </c>
      <c r="H180" s="449">
        <f t="shared" si="45"/>
        <v>0</v>
      </c>
      <c r="I180" s="360"/>
      <c r="J180" s="360"/>
    </row>
    <row r="181" spans="1:10" x14ac:dyDescent="0.2">
      <c r="A181" s="846"/>
      <c r="B181" s="321">
        <v>53204070000000</v>
      </c>
      <c r="C181" s="445" t="s">
        <v>50</v>
      </c>
      <c r="D181" s="459">
        <f t="shared" si="46"/>
        <v>0</v>
      </c>
      <c r="E181" s="459">
        <v>0</v>
      </c>
      <c r="F181" s="460">
        <v>0</v>
      </c>
      <c r="G181" s="459">
        <f t="shared" si="44"/>
        <v>0</v>
      </c>
      <c r="H181" s="449">
        <f t="shared" si="45"/>
        <v>0</v>
      </c>
      <c r="I181" s="360"/>
      <c r="J181" s="360"/>
    </row>
    <row r="182" spans="1:10" x14ac:dyDescent="0.2">
      <c r="A182" s="846"/>
      <c r="B182" s="321">
        <v>53204080000000</v>
      </c>
      <c r="C182" s="445" t="s">
        <v>51</v>
      </c>
      <c r="D182" s="459">
        <f t="shared" si="46"/>
        <v>0</v>
      </c>
      <c r="E182" s="459">
        <v>0</v>
      </c>
      <c r="F182" s="460">
        <v>0</v>
      </c>
      <c r="G182" s="459">
        <f t="shared" si="44"/>
        <v>0</v>
      </c>
      <c r="H182" s="449">
        <f t="shared" si="45"/>
        <v>0</v>
      </c>
      <c r="I182" s="360"/>
      <c r="J182" s="360"/>
    </row>
    <row r="183" spans="1:10" x14ac:dyDescent="0.2">
      <c r="A183" s="846"/>
      <c r="B183" s="321">
        <v>53214010000000</v>
      </c>
      <c r="C183" s="445" t="s">
        <v>52</v>
      </c>
      <c r="D183" s="459">
        <f t="shared" si="46"/>
        <v>0</v>
      </c>
      <c r="E183" s="462">
        <v>0</v>
      </c>
      <c r="F183" s="460">
        <v>0</v>
      </c>
      <c r="G183" s="459">
        <f t="shared" si="44"/>
        <v>0</v>
      </c>
      <c r="H183" s="449">
        <f t="shared" si="45"/>
        <v>0</v>
      </c>
      <c r="I183" s="360"/>
      <c r="J183" s="360"/>
    </row>
    <row r="184" spans="1:10" x14ac:dyDescent="0.2">
      <c r="A184" s="846"/>
      <c r="B184" s="321">
        <v>53214040000000</v>
      </c>
      <c r="C184" s="445" t="s">
        <v>196</v>
      </c>
      <c r="D184" s="459">
        <f t="shared" si="46"/>
        <v>0</v>
      </c>
      <c r="E184" s="462">
        <v>0</v>
      </c>
      <c r="F184" s="460">
        <v>0</v>
      </c>
      <c r="G184" s="459">
        <f t="shared" si="44"/>
        <v>0</v>
      </c>
      <c r="H184" s="449">
        <f t="shared" si="45"/>
        <v>0</v>
      </c>
      <c r="I184" s="360"/>
      <c r="J184" s="360"/>
    </row>
    <row r="185" spans="1:10" x14ac:dyDescent="0.2">
      <c r="A185" s="846"/>
      <c r="B185" s="322">
        <v>53204020100000</v>
      </c>
      <c r="C185" s="445" t="s">
        <v>188</v>
      </c>
      <c r="D185" s="459">
        <f t="shared" si="46"/>
        <v>0</v>
      </c>
      <c r="E185" s="459">
        <v>0</v>
      </c>
      <c r="F185" s="460">
        <v>0</v>
      </c>
      <c r="G185" s="459">
        <f t="shared" si="44"/>
        <v>0</v>
      </c>
      <c r="H185" s="449">
        <f t="shared" si="45"/>
        <v>0</v>
      </c>
      <c r="I185" s="360"/>
      <c r="J185" s="360"/>
    </row>
    <row r="186" spans="1:10" x14ac:dyDescent="0.2">
      <c r="A186" s="846"/>
      <c r="B186" s="320"/>
      <c r="C186" s="441" t="s">
        <v>55</v>
      </c>
      <c r="D186" s="442">
        <f>SUM(D187:D194)</f>
        <v>0</v>
      </c>
      <c r="E186" s="443"/>
      <c r="F186" s="443"/>
      <c r="G186" s="442">
        <f>SUM(G187:G194)</f>
        <v>0</v>
      </c>
      <c r="H186" s="380">
        <f>SUM(H187:H194)</f>
        <v>0</v>
      </c>
      <c r="I186" s="360"/>
      <c r="J186" s="360"/>
    </row>
    <row r="187" spans="1:10" x14ac:dyDescent="0.2">
      <c r="A187" s="846"/>
      <c r="B187" s="321">
        <v>53207010000000</v>
      </c>
      <c r="C187" s="445" t="s">
        <v>56</v>
      </c>
      <c r="D187" s="459">
        <f>+N113</f>
        <v>0</v>
      </c>
      <c r="E187" s="459">
        <v>0</v>
      </c>
      <c r="F187" s="460">
        <v>0</v>
      </c>
      <c r="G187" s="459">
        <f t="shared" ref="G187:G194" si="47">E187*F187</f>
        <v>0</v>
      </c>
      <c r="H187" s="449">
        <f t="shared" ref="H187:H194" si="48">D187+G187</f>
        <v>0</v>
      </c>
      <c r="I187" s="360"/>
      <c r="J187" s="360"/>
    </row>
    <row r="188" spans="1:10" x14ac:dyDescent="0.2">
      <c r="A188" s="846"/>
      <c r="B188" s="321">
        <v>53207020000000</v>
      </c>
      <c r="C188" s="445" t="s">
        <v>57</v>
      </c>
      <c r="D188" s="459">
        <f t="shared" ref="D188:D190" si="49">+N114</f>
        <v>0</v>
      </c>
      <c r="E188" s="459">
        <v>0</v>
      </c>
      <c r="F188" s="460">
        <v>0</v>
      </c>
      <c r="G188" s="459">
        <f t="shared" si="47"/>
        <v>0</v>
      </c>
      <c r="H188" s="449">
        <f t="shared" si="48"/>
        <v>0</v>
      </c>
      <c r="I188" s="360"/>
      <c r="J188" s="360"/>
    </row>
    <row r="189" spans="1:10" x14ac:dyDescent="0.2">
      <c r="A189" s="846"/>
      <c r="B189" s="321">
        <v>53208020000000</v>
      </c>
      <c r="C189" s="445" t="s">
        <v>179</v>
      </c>
      <c r="D189" s="459">
        <f t="shared" si="49"/>
        <v>0</v>
      </c>
      <c r="E189" s="459">
        <v>0</v>
      </c>
      <c r="F189" s="460">
        <v>0</v>
      </c>
      <c r="G189" s="459">
        <f t="shared" si="47"/>
        <v>0</v>
      </c>
      <c r="H189" s="449">
        <f t="shared" si="48"/>
        <v>0</v>
      </c>
      <c r="I189" s="360"/>
      <c r="J189" s="360"/>
    </row>
    <row r="190" spans="1:10" x14ac:dyDescent="0.2">
      <c r="A190" s="846"/>
      <c r="B190" s="321">
        <v>53208990000000</v>
      </c>
      <c r="C190" s="445" t="s">
        <v>197</v>
      </c>
      <c r="D190" s="459">
        <f t="shared" si="49"/>
        <v>0</v>
      </c>
      <c r="E190" s="459">
        <v>0</v>
      </c>
      <c r="F190" s="460">
        <v>0</v>
      </c>
      <c r="G190" s="459">
        <f t="shared" si="47"/>
        <v>0</v>
      </c>
      <c r="H190" s="449">
        <f t="shared" si="48"/>
        <v>0</v>
      </c>
      <c r="I190" s="360"/>
      <c r="J190" s="360"/>
    </row>
    <row r="191" spans="1:10" x14ac:dyDescent="0.2">
      <c r="A191" s="846"/>
      <c r="B191" s="322">
        <v>53210020300000</v>
      </c>
      <c r="C191" s="445" t="s">
        <v>199</v>
      </c>
      <c r="D191" s="612">
        <v>0</v>
      </c>
      <c r="E191" s="612">
        <v>7560</v>
      </c>
      <c r="F191" s="613">
        <f>+'B) Reajuste Tarifas y Ocupación'!I36</f>
        <v>0</v>
      </c>
      <c r="G191" s="447">
        <f t="shared" si="47"/>
        <v>0</v>
      </c>
      <c r="H191" s="449">
        <f>D191+G191</f>
        <v>0</v>
      </c>
      <c r="I191" s="360"/>
      <c r="J191" s="360"/>
    </row>
    <row r="192" spans="1:10" x14ac:dyDescent="0.2">
      <c r="A192" s="846"/>
      <c r="B192" s="321">
        <v>53208990000000</v>
      </c>
      <c r="C192" s="445" t="s">
        <v>200</v>
      </c>
      <c r="D192" s="447">
        <f>+N117</f>
        <v>0</v>
      </c>
      <c r="E192" s="447">
        <v>0</v>
      </c>
      <c r="F192" s="463">
        <v>0</v>
      </c>
      <c r="G192" s="447">
        <f t="shared" si="47"/>
        <v>0</v>
      </c>
      <c r="H192" s="449">
        <f>D192+G192</f>
        <v>0</v>
      </c>
      <c r="I192" s="360"/>
      <c r="J192" s="360"/>
    </row>
    <row r="193" spans="1:10" x14ac:dyDescent="0.2">
      <c r="A193" s="846"/>
      <c r="B193" s="321">
        <v>53209990000000</v>
      </c>
      <c r="C193" s="445" t="s">
        <v>198</v>
      </c>
      <c r="D193" s="447">
        <f t="shared" ref="D193:D194" si="50">+N118</f>
        <v>0</v>
      </c>
      <c r="E193" s="447">
        <v>0</v>
      </c>
      <c r="F193" s="463">
        <v>0</v>
      </c>
      <c r="G193" s="447">
        <f t="shared" si="47"/>
        <v>0</v>
      </c>
      <c r="H193" s="449">
        <f t="shared" si="48"/>
        <v>0</v>
      </c>
      <c r="I193" s="360"/>
      <c r="J193" s="360"/>
    </row>
    <row r="194" spans="1:10" x14ac:dyDescent="0.2">
      <c r="A194" s="846"/>
      <c r="B194" s="321">
        <v>53210020100000</v>
      </c>
      <c r="C194" s="445" t="s">
        <v>64</v>
      </c>
      <c r="D194" s="447">
        <f t="shared" si="50"/>
        <v>0</v>
      </c>
      <c r="E194" s="447">
        <v>0</v>
      </c>
      <c r="F194" s="463">
        <v>0</v>
      </c>
      <c r="G194" s="447">
        <f t="shared" si="47"/>
        <v>0</v>
      </c>
      <c r="H194" s="449">
        <f t="shared" si="48"/>
        <v>0</v>
      </c>
      <c r="I194" s="360"/>
      <c r="J194" s="360"/>
    </row>
    <row r="195" spans="1:10" x14ac:dyDescent="0.2">
      <c r="A195" s="846"/>
      <c r="B195" s="320"/>
      <c r="C195" s="441" t="s">
        <v>65</v>
      </c>
      <c r="D195" s="442">
        <f>SUM(D196:D202)</f>
        <v>0</v>
      </c>
      <c r="E195" s="443"/>
      <c r="F195" s="443"/>
      <c r="G195" s="442">
        <f>SUM(G196:G202)</f>
        <v>0</v>
      </c>
      <c r="H195" s="380">
        <f>SUM(H196:H202)</f>
        <v>0</v>
      </c>
      <c r="I195" s="360"/>
      <c r="J195" s="360"/>
    </row>
    <row r="196" spans="1:10" x14ac:dyDescent="0.2">
      <c r="A196" s="846"/>
      <c r="B196" s="321">
        <v>53206030000000</v>
      </c>
      <c r="C196" s="445" t="s">
        <v>99</v>
      </c>
      <c r="D196" s="459">
        <f>+N121</f>
        <v>0</v>
      </c>
      <c r="E196" s="459">
        <v>0</v>
      </c>
      <c r="F196" s="460">
        <v>0</v>
      </c>
      <c r="G196" s="447">
        <f t="shared" ref="G196:G202" si="51">E196*F196</f>
        <v>0</v>
      </c>
      <c r="H196" s="449">
        <f t="shared" ref="H196:H202" si="52">D196+G196</f>
        <v>0</v>
      </c>
      <c r="I196" s="360"/>
      <c r="J196" s="360"/>
    </row>
    <row r="197" spans="1:10" x14ac:dyDescent="0.2">
      <c r="A197" s="846"/>
      <c r="B197" s="321">
        <v>53206040000000</v>
      </c>
      <c r="C197" s="445" t="s">
        <v>100</v>
      </c>
      <c r="D197" s="459">
        <f t="shared" ref="D197:D202" si="53">+N122</f>
        <v>0</v>
      </c>
      <c r="E197" s="459">
        <v>0</v>
      </c>
      <c r="F197" s="460">
        <v>0</v>
      </c>
      <c r="G197" s="447">
        <f t="shared" si="51"/>
        <v>0</v>
      </c>
      <c r="H197" s="449">
        <f t="shared" si="52"/>
        <v>0</v>
      </c>
      <c r="I197" s="360"/>
      <c r="J197" s="360"/>
    </row>
    <row r="198" spans="1:10" x14ac:dyDescent="0.2">
      <c r="A198" s="846"/>
      <c r="B198" s="321">
        <v>53206060000000</v>
      </c>
      <c r="C198" s="445" t="s">
        <v>201</v>
      </c>
      <c r="D198" s="459">
        <f t="shared" si="53"/>
        <v>0</v>
      </c>
      <c r="E198" s="459">
        <v>0</v>
      </c>
      <c r="F198" s="460">
        <v>0</v>
      </c>
      <c r="G198" s="447">
        <f t="shared" si="51"/>
        <v>0</v>
      </c>
      <c r="H198" s="449">
        <f t="shared" si="52"/>
        <v>0</v>
      </c>
      <c r="I198" s="360"/>
      <c r="J198" s="360"/>
    </row>
    <row r="199" spans="1:10" x14ac:dyDescent="0.2">
      <c r="A199" s="846"/>
      <c r="B199" s="321">
        <v>53206070000000</v>
      </c>
      <c r="C199" s="445" t="s">
        <v>102</v>
      </c>
      <c r="D199" s="459">
        <f t="shared" si="53"/>
        <v>0</v>
      </c>
      <c r="E199" s="459">
        <v>0</v>
      </c>
      <c r="F199" s="460">
        <v>0</v>
      </c>
      <c r="G199" s="447">
        <f t="shared" si="51"/>
        <v>0</v>
      </c>
      <c r="H199" s="449">
        <f t="shared" si="52"/>
        <v>0</v>
      </c>
      <c r="I199" s="360"/>
      <c r="J199" s="360"/>
    </row>
    <row r="200" spans="1:10" x14ac:dyDescent="0.2">
      <c r="A200" s="846"/>
      <c r="B200" s="321">
        <v>53206990000000</v>
      </c>
      <c r="C200" s="445" t="s">
        <v>202</v>
      </c>
      <c r="D200" s="459">
        <f t="shared" si="53"/>
        <v>0</v>
      </c>
      <c r="E200" s="459">
        <v>0</v>
      </c>
      <c r="F200" s="460">
        <v>0</v>
      </c>
      <c r="G200" s="447">
        <f t="shared" si="51"/>
        <v>0</v>
      </c>
      <c r="H200" s="449">
        <f t="shared" si="52"/>
        <v>0</v>
      </c>
      <c r="I200" s="360"/>
      <c r="J200" s="360"/>
    </row>
    <row r="201" spans="1:10" x14ac:dyDescent="0.2">
      <c r="A201" s="846"/>
      <c r="B201" s="321">
        <v>53208030000000</v>
      </c>
      <c r="C201" s="445" t="s">
        <v>104</v>
      </c>
      <c r="D201" s="459">
        <f t="shared" si="53"/>
        <v>0</v>
      </c>
      <c r="E201" s="459">
        <v>0</v>
      </c>
      <c r="F201" s="460">
        <v>0</v>
      </c>
      <c r="G201" s="447">
        <f t="shared" si="51"/>
        <v>0</v>
      </c>
      <c r="H201" s="449">
        <f t="shared" si="52"/>
        <v>0</v>
      </c>
      <c r="I201" s="360"/>
      <c r="J201" s="360"/>
    </row>
    <row r="202" spans="1:10" x14ac:dyDescent="0.2">
      <c r="A202" s="846"/>
      <c r="B202" s="321">
        <v>53206990000000</v>
      </c>
      <c r="C202" s="445" t="s">
        <v>232</v>
      </c>
      <c r="D202" s="459">
        <f t="shared" si="53"/>
        <v>0</v>
      </c>
      <c r="E202" s="459">
        <v>0</v>
      </c>
      <c r="F202" s="460">
        <v>0</v>
      </c>
      <c r="G202" s="447">
        <f t="shared" si="51"/>
        <v>0</v>
      </c>
      <c r="H202" s="449">
        <f t="shared" si="52"/>
        <v>0</v>
      </c>
      <c r="I202" s="360"/>
      <c r="J202" s="360"/>
    </row>
    <row r="203" spans="1:10" x14ac:dyDescent="0.2">
      <c r="A203" s="846"/>
      <c r="B203" s="320"/>
      <c r="C203" s="441" t="s">
        <v>66</v>
      </c>
      <c r="D203" s="442">
        <f>SUM(D204:D204)</f>
        <v>0</v>
      </c>
      <c r="E203" s="443"/>
      <c r="F203" s="443"/>
      <c r="G203" s="442">
        <f>SUM(G204:G204)</f>
        <v>0</v>
      </c>
      <c r="H203" s="380">
        <f>SUM(H204:H204)</f>
        <v>0</v>
      </c>
      <c r="I203" s="360"/>
      <c r="J203" s="360"/>
    </row>
    <row r="204" spans="1:10" x14ac:dyDescent="0.2">
      <c r="A204" s="846"/>
      <c r="B204" s="325"/>
      <c r="C204" s="464" t="s">
        <v>233</v>
      </c>
      <c r="D204" s="450">
        <v>0</v>
      </c>
      <c r="E204" s="450">
        <v>0</v>
      </c>
      <c r="F204" s="458">
        <v>0</v>
      </c>
      <c r="G204" s="447">
        <f t="shared" ref="G204" si="54">E204*F204</f>
        <v>0</v>
      </c>
      <c r="H204" s="465">
        <f t="shared" ref="H204" si="55">D204+G204</f>
        <v>0</v>
      </c>
      <c r="I204" s="470" t="s">
        <v>236</v>
      </c>
      <c r="J204" s="524">
        <f>+H202+H201+H200+H199+H198+H197+H196+H194+H193+H192+H191+H190+H189+H188+H187+H185+H182+H181+H180+H179+H178+H176+H174+H173+H167+H166+H165+H163+H162+H161+H160+H159+H158+H157+H156+H155+H154+H153</f>
        <v>0</v>
      </c>
    </row>
    <row r="205" spans="1:10" ht="13.5" thickBot="1" x14ac:dyDescent="0.25">
      <c r="A205" s="847"/>
      <c r="B205" s="466"/>
      <c r="C205" s="467" t="s">
        <v>105</v>
      </c>
      <c r="D205" s="394">
        <f>SUM(D142,D169)</f>
        <v>2166000</v>
      </c>
      <c r="E205" s="395"/>
      <c r="F205" s="395"/>
      <c r="G205" s="394">
        <f>SUM(G142,G169)</f>
        <v>0</v>
      </c>
      <c r="H205" s="468">
        <f>SUM(H142,H169)</f>
        <v>2166000</v>
      </c>
      <c r="I205" s="471" t="s">
        <v>237</v>
      </c>
      <c r="J205" s="523">
        <f>+H205-J204</f>
        <v>2166000</v>
      </c>
    </row>
    <row r="206" spans="1:10" x14ac:dyDescent="0.2">
      <c r="A206" s="855" t="s">
        <v>81</v>
      </c>
      <c r="B206" s="857" t="s">
        <v>75</v>
      </c>
      <c r="C206" s="848" t="s">
        <v>76</v>
      </c>
      <c r="D206" s="850" t="s">
        <v>77</v>
      </c>
      <c r="E206" s="852" t="s">
        <v>78</v>
      </c>
      <c r="F206" s="852"/>
      <c r="G206" s="852"/>
      <c r="H206" s="853" t="s">
        <v>245</v>
      </c>
    </row>
    <row r="207" spans="1:10" ht="26.25" thickBot="1" x14ac:dyDescent="0.25">
      <c r="A207" s="856"/>
      <c r="B207" s="858"/>
      <c r="C207" s="849"/>
      <c r="D207" s="851"/>
      <c r="E207" s="473" t="s">
        <v>67</v>
      </c>
      <c r="F207" s="474" t="s">
        <v>68</v>
      </c>
      <c r="G207" s="475" t="s">
        <v>6</v>
      </c>
      <c r="H207" s="854"/>
    </row>
    <row r="208" spans="1:10" x14ac:dyDescent="0.2">
      <c r="A208" s="845" t="s">
        <v>223</v>
      </c>
      <c r="B208" s="373"/>
      <c r="C208" s="374" t="s">
        <v>11</v>
      </c>
      <c r="D208" s="375">
        <f>+D209+D214</f>
        <v>12035800</v>
      </c>
      <c r="E208" s="376"/>
      <c r="F208" s="376"/>
      <c r="G208" s="377">
        <f>SUM(G209,G214)</f>
        <v>0</v>
      </c>
      <c r="H208" s="378">
        <f>SUM(H209,H214)</f>
        <v>12035800</v>
      </c>
      <c r="I208" s="360"/>
      <c r="J208" s="360"/>
    </row>
    <row r="209" spans="1:10" x14ac:dyDescent="0.2">
      <c r="A209" s="846"/>
      <c r="B209" s="320"/>
      <c r="C209" s="441" t="s">
        <v>12</v>
      </c>
      <c r="D209" s="442">
        <f>SUM(D210:D213)</f>
        <v>12035800</v>
      </c>
      <c r="E209" s="443"/>
      <c r="F209" s="443"/>
      <c r="G209" s="444">
        <f>SUM(G210:G213)</f>
        <v>0</v>
      </c>
      <c r="H209" s="380">
        <f>SUM(H210:H213)</f>
        <v>12035800</v>
      </c>
      <c r="I209" s="360"/>
      <c r="J209" s="360"/>
    </row>
    <row r="210" spans="1:10" x14ac:dyDescent="0.2">
      <c r="A210" s="846"/>
      <c r="B210" s="321">
        <v>53103040100000</v>
      </c>
      <c r="C210" s="445" t="s">
        <v>95</v>
      </c>
      <c r="D210" s="446">
        <f>+'F) Remuneraciones'!L44</f>
        <v>12035800</v>
      </c>
      <c r="E210" s="447">
        <v>0</v>
      </c>
      <c r="F210" s="448">
        <v>0</v>
      </c>
      <c r="G210" s="447">
        <f>E210*F210</f>
        <v>0</v>
      </c>
      <c r="H210" s="449">
        <f>D210+G210</f>
        <v>12035800</v>
      </c>
      <c r="I210" s="360"/>
      <c r="J210" s="360"/>
    </row>
    <row r="211" spans="1:10" x14ac:dyDescent="0.2">
      <c r="A211" s="846"/>
      <c r="B211" s="321">
        <v>53103050000000</v>
      </c>
      <c r="C211" s="445" t="s">
        <v>180</v>
      </c>
      <c r="D211" s="450">
        <v>0</v>
      </c>
      <c r="E211" s="451">
        <v>0</v>
      </c>
      <c r="F211" s="452">
        <v>0</v>
      </c>
      <c r="G211" s="447">
        <f>E211*F211</f>
        <v>0</v>
      </c>
      <c r="H211" s="449">
        <f>D211+G211</f>
        <v>0</v>
      </c>
      <c r="I211" s="360"/>
      <c r="J211" s="360"/>
    </row>
    <row r="212" spans="1:10" x14ac:dyDescent="0.2">
      <c r="A212" s="846"/>
      <c r="B212" s="322">
        <v>53103040400000</v>
      </c>
      <c r="C212" s="323" t="s">
        <v>181</v>
      </c>
      <c r="D212" s="450">
        <v>0</v>
      </c>
      <c r="E212" s="451">
        <v>0</v>
      </c>
      <c r="F212" s="452">
        <v>0</v>
      </c>
      <c r="G212" s="447">
        <f>E212*F212</f>
        <v>0</v>
      </c>
      <c r="H212" s="449">
        <f>D212+G212</f>
        <v>0</v>
      </c>
      <c r="I212" s="360"/>
      <c r="J212" s="360"/>
    </row>
    <row r="213" spans="1:10" x14ac:dyDescent="0.2">
      <c r="A213" s="846"/>
      <c r="B213" s="321">
        <v>53103080010000</v>
      </c>
      <c r="C213" s="445" t="s">
        <v>182</v>
      </c>
      <c r="D213" s="450">
        <v>0</v>
      </c>
      <c r="E213" s="451">
        <v>0</v>
      </c>
      <c r="F213" s="452">
        <v>0</v>
      </c>
      <c r="G213" s="447">
        <f>E213*F213</f>
        <v>0</v>
      </c>
      <c r="H213" s="449">
        <f>D213+G213</f>
        <v>0</v>
      </c>
      <c r="I213" s="360"/>
      <c r="J213" s="360"/>
    </row>
    <row r="214" spans="1:10" x14ac:dyDescent="0.2">
      <c r="A214" s="846"/>
      <c r="B214" s="320"/>
      <c r="C214" s="441" t="s">
        <v>16</v>
      </c>
      <c r="D214" s="442">
        <f>SUM(D215:D234)</f>
        <v>0</v>
      </c>
      <c r="E214" s="443"/>
      <c r="F214" s="443"/>
      <c r="G214" s="442">
        <f>SUM(G215:G234)</f>
        <v>0</v>
      </c>
      <c r="H214" s="380">
        <f>SUM(H215:H234)</f>
        <v>0</v>
      </c>
      <c r="I214" s="360"/>
      <c r="J214" s="360"/>
    </row>
    <row r="215" spans="1:10" x14ac:dyDescent="0.2">
      <c r="A215" s="846"/>
      <c r="B215" s="321">
        <v>53201010100000</v>
      </c>
      <c r="C215" s="453" t="s">
        <v>183</v>
      </c>
      <c r="D215" s="450">
        <v>0</v>
      </c>
      <c r="E215" s="451">
        <v>0</v>
      </c>
      <c r="F215" s="452">
        <v>0</v>
      </c>
      <c r="G215" s="447">
        <f t="shared" ref="G215:G234" si="56">E215*F215</f>
        <v>0</v>
      </c>
      <c r="H215" s="449">
        <f t="shared" ref="H215:H220" si="57">D215+G215</f>
        <v>0</v>
      </c>
      <c r="I215" s="360"/>
      <c r="J215" s="360"/>
    </row>
    <row r="216" spans="1:10" x14ac:dyDescent="0.2">
      <c r="A216" s="846"/>
      <c r="B216" s="321">
        <v>53201010100000</v>
      </c>
      <c r="C216" s="453" t="s">
        <v>184</v>
      </c>
      <c r="D216" s="450">
        <v>0</v>
      </c>
      <c r="E216" s="451">
        <v>0</v>
      </c>
      <c r="F216" s="452">
        <v>0</v>
      </c>
      <c r="G216" s="447">
        <f t="shared" si="56"/>
        <v>0</v>
      </c>
      <c r="H216" s="449">
        <f t="shared" si="57"/>
        <v>0</v>
      </c>
      <c r="I216" s="360"/>
      <c r="J216" s="360"/>
    </row>
    <row r="217" spans="1:10" x14ac:dyDescent="0.2">
      <c r="A217" s="846"/>
      <c r="B217" s="321">
        <v>53201010100000</v>
      </c>
      <c r="C217" s="453" t="s">
        <v>185</v>
      </c>
      <c r="D217" s="450">
        <v>0</v>
      </c>
      <c r="E217" s="451">
        <v>0</v>
      </c>
      <c r="F217" s="452">
        <v>0</v>
      </c>
      <c r="G217" s="447">
        <f t="shared" si="56"/>
        <v>0</v>
      </c>
      <c r="H217" s="449">
        <f t="shared" si="57"/>
        <v>0</v>
      </c>
      <c r="I217" s="360"/>
      <c r="J217" s="360"/>
    </row>
    <row r="218" spans="1:10" x14ac:dyDescent="0.2">
      <c r="A218" s="846"/>
      <c r="B218" s="321">
        <v>53202010100000</v>
      </c>
      <c r="C218" s="445" t="s">
        <v>186</v>
      </c>
      <c r="D218" s="447">
        <f>+O80</f>
        <v>0</v>
      </c>
      <c r="E218" s="447">
        <v>0</v>
      </c>
      <c r="F218" s="463">
        <v>0</v>
      </c>
      <c r="G218" s="447">
        <f t="shared" si="56"/>
        <v>0</v>
      </c>
      <c r="H218" s="449">
        <f t="shared" si="57"/>
        <v>0</v>
      </c>
      <c r="I218" s="360"/>
      <c r="J218" s="360"/>
    </row>
    <row r="219" spans="1:10" x14ac:dyDescent="0.2">
      <c r="A219" s="846"/>
      <c r="B219" s="321">
        <v>53203010100000</v>
      </c>
      <c r="C219" s="445" t="s">
        <v>19</v>
      </c>
      <c r="D219" s="447">
        <f t="shared" ref="D219:D234" si="58">+O81</f>
        <v>0</v>
      </c>
      <c r="E219" s="447">
        <v>0</v>
      </c>
      <c r="F219" s="463">
        <v>0</v>
      </c>
      <c r="G219" s="447">
        <f t="shared" si="56"/>
        <v>0</v>
      </c>
      <c r="H219" s="449">
        <f t="shared" si="57"/>
        <v>0</v>
      </c>
      <c r="I219" s="360"/>
      <c r="J219" s="360"/>
    </row>
    <row r="220" spans="1:10" x14ac:dyDescent="0.2">
      <c r="A220" s="846"/>
      <c r="B220" s="321">
        <v>53203030000000</v>
      </c>
      <c r="C220" s="445" t="s">
        <v>187</v>
      </c>
      <c r="D220" s="447">
        <f t="shared" si="58"/>
        <v>0</v>
      </c>
      <c r="E220" s="447">
        <v>0</v>
      </c>
      <c r="F220" s="463">
        <v>0</v>
      </c>
      <c r="G220" s="447">
        <f t="shared" si="56"/>
        <v>0</v>
      </c>
      <c r="H220" s="449">
        <f t="shared" si="57"/>
        <v>0</v>
      </c>
      <c r="I220" s="360"/>
      <c r="J220" s="360"/>
    </row>
    <row r="221" spans="1:10" x14ac:dyDescent="0.2">
      <c r="A221" s="846"/>
      <c r="B221" s="321">
        <v>53204030000000</v>
      </c>
      <c r="C221" s="445" t="s">
        <v>230</v>
      </c>
      <c r="D221" s="447">
        <f t="shared" si="58"/>
        <v>0</v>
      </c>
      <c r="E221" s="447">
        <v>0</v>
      </c>
      <c r="F221" s="463">
        <v>0</v>
      </c>
      <c r="G221" s="447">
        <f t="shared" si="56"/>
        <v>0</v>
      </c>
      <c r="H221" s="449">
        <f>D221+G221</f>
        <v>0</v>
      </c>
      <c r="I221" s="360"/>
      <c r="J221" s="360"/>
    </row>
    <row r="222" spans="1:10" x14ac:dyDescent="0.2">
      <c r="A222" s="846"/>
      <c r="B222" s="321">
        <v>53204100100001</v>
      </c>
      <c r="C222" s="445" t="s">
        <v>22</v>
      </c>
      <c r="D222" s="447">
        <f t="shared" si="58"/>
        <v>0</v>
      </c>
      <c r="E222" s="447">
        <v>0</v>
      </c>
      <c r="F222" s="463">
        <v>0</v>
      </c>
      <c r="G222" s="447">
        <f t="shared" si="56"/>
        <v>0</v>
      </c>
      <c r="H222" s="449">
        <f t="shared" ref="H222:H234" si="59">D222+G222</f>
        <v>0</v>
      </c>
      <c r="I222" s="360"/>
      <c r="J222" s="360"/>
    </row>
    <row r="223" spans="1:10" x14ac:dyDescent="0.2">
      <c r="A223" s="846"/>
      <c r="B223" s="321">
        <v>53204130100000</v>
      </c>
      <c r="C223" s="445" t="s">
        <v>189</v>
      </c>
      <c r="D223" s="447">
        <f t="shared" si="58"/>
        <v>0</v>
      </c>
      <c r="E223" s="447">
        <v>0</v>
      </c>
      <c r="F223" s="463">
        <v>0</v>
      </c>
      <c r="G223" s="447">
        <f t="shared" si="56"/>
        <v>0</v>
      </c>
      <c r="H223" s="449">
        <f t="shared" si="59"/>
        <v>0</v>
      </c>
      <c r="I223" s="360"/>
      <c r="J223" s="360"/>
    </row>
    <row r="224" spans="1:10" x14ac:dyDescent="0.2">
      <c r="A224" s="846"/>
      <c r="B224" s="321">
        <v>53205010100000</v>
      </c>
      <c r="C224" s="445" t="s">
        <v>24</v>
      </c>
      <c r="D224" s="447">
        <f t="shared" si="58"/>
        <v>0</v>
      </c>
      <c r="E224" s="447">
        <v>0</v>
      </c>
      <c r="F224" s="463">
        <v>0</v>
      </c>
      <c r="G224" s="447">
        <f t="shared" si="56"/>
        <v>0</v>
      </c>
      <c r="H224" s="449">
        <f t="shared" si="59"/>
        <v>0</v>
      </c>
      <c r="I224" s="360"/>
      <c r="J224" s="360"/>
    </row>
    <row r="225" spans="1:10" x14ac:dyDescent="0.2">
      <c r="A225" s="846"/>
      <c r="B225" s="321">
        <v>53205020100000</v>
      </c>
      <c r="C225" s="445" t="s">
        <v>25</v>
      </c>
      <c r="D225" s="447">
        <f t="shared" si="58"/>
        <v>0</v>
      </c>
      <c r="E225" s="447">
        <v>0</v>
      </c>
      <c r="F225" s="463">
        <v>0</v>
      </c>
      <c r="G225" s="447">
        <f t="shared" si="56"/>
        <v>0</v>
      </c>
      <c r="H225" s="449">
        <f t="shared" si="59"/>
        <v>0</v>
      </c>
      <c r="I225" s="360"/>
      <c r="J225" s="360"/>
    </row>
    <row r="226" spans="1:10" x14ac:dyDescent="0.2">
      <c r="A226" s="846"/>
      <c r="B226" s="321">
        <v>53205030100000</v>
      </c>
      <c r="C226" s="445" t="s">
        <v>26</v>
      </c>
      <c r="D226" s="447">
        <f t="shared" si="58"/>
        <v>0</v>
      </c>
      <c r="E226" s="447">
        <v>0</v>
      </c>
      <c r="F226" s="463">
        <v>0</v>
      </c>
      <c r="G226" s="447">
        <f t="shared" si="56"/>
        <v>0</v>
      </c>
      <c r="H226" s="449">
        <f t="shared" si="59"/>
        <v>0</v>
      </c>
      <c r="I226" s="360"/>
      <c r="J226" s="360"/>
    </row>
    <row r="227" spans="1:10" x14ac:dyDescent="0.2">
      <c r="A227" s="846"/>
      <c r="B227" s="321">
        <v>53205050100000</v>
      </c>
      <c r="C227" s="445" t="s">
        <v>27</v>
      </c>
      <c r="D227" s="447">
        <f t="shared" si="58"/>
        <v>0</v>
      </c>
      <c r="E227" s="447">
        <v>0</v>
      </c>
      <c r="F227" s="463">
        <v>0</v>
      </c>
      <c r="G227" s="447">
        <f t="shared" si="56"/>
        <v>0</v>
      </c>
      <c r="H227" s="449">
        <f t="shared" si="59"/>
        <v>0</v>
      </c>
      <c r="I227" s="360"/>
      <c r="J227" s="360"/>
    </row>
    <row r="228" spans="1:10" x14ac:dyDescent="0.2">
      <c r="A228" s="846"/>
      <c r="B228" s="321">
        <v>53205070100000</v>
      </c>
      <c r="C228" s="445" t="s">
        <v>29</v>
      </c>
      <c r="D228" s="447">
        <f t="shared" si="58"/>
        <v>0</v>
      </c>
      <c r="E228" s="447">
        <v>0</v>
      </c>
      <c r="F228" s="463">
        <v>0</v>
      </c>
      <c r="G228" s="447">
        <f t="shared" si="56"/>
        <v>0</v>
      </c>
      <c r="H228" s="449">
        <f t="shared" si="59"/>
        <v>0</v>
      </c>
      <c r="I228" s="360"/>
      <c r="J228" s="360"/>
    </row>
    <row r="229" spans="1:10" x14ac:dyDescent="0.2">
      <c r="A229" s="846"/>
      <c r="B229" s="321">
        <v>53208010100000</v>
      </c>
      <c r="C229" s="445" t="s">
        <v>30</v>
      </c>
      <c r="D229" s="447">
        <f t="shared" si="58"/>
        <v>0</v>
      </c>
      <c r="E229" s="447">
        <v>0</v>
      </c>
      <c r="F229" s="463">
        <v>0</v>
      </c>
      <c r="G229" s="447">
        <f t="shared" si="56"/>
        <v>0</v>
      </c>
      <c r="H229" s="449">
        <f t="shared" si="59"/>
        <v>0</v>
      </c>
      <c r="I229" s="360"/>
      <c r="J229" s="360"/>
    </row>
    <row r="230" spans="1:10" x14ac:dyDescent="0.2">
      <c r="A230" s="846"/>
      <c r="B230" s="321">
        <v>53208070100001</v>
      </c>
      <c r="C230" s="445" t="s">
        <v>31</v>
      </c>
      <c r="D230" s="447">
        <f t="shared" si="58"/>
        <v>0</v>
      </c>
      <c r="E230" s="447">
        <v>0</v>
      </c>
      <c r="F230" s="463">
        <v>0</v>
      </c>
      <c r="G230" s="447">
        <f t="shared" si="56"/>
        <v>0</v>
      </c>
      <c r="H230" s="449">
        <f t="shared" si="59"/>
        <v>0</v>
      </c>
      <c r="I230" s="360"/>
      <c r="J230" s="360"/>
    </row>
    <row r="231" spans="1:10" x14ac:dyDescent="0.2">
      <c r="A231" s="846"/>
      <c r="B231" s="321">
        <v>53208100100001</v>
      </c>
      <c r="C231" s="445" t="s">
        <v>190</v>
      </c>
      <c r="D231" s="447">
        <f t="shared" si="58"/>
        <v>0</v>
      </c>
      <c r="E231" s="447">
        <v>0</v>
      </c>
      <c r="F231" s="463">
        <v>0</v>
      </c>
      <c r="G231" s="447">
        <f t="shared" si="56"/>
        <v>0</v>
      </c>
      <c r="H231" s="449">
        <f t="shared" si="59"/>
        <v>0</v>
      </c>
      <c r="I231" s="360"/>
      <c r="J231" s="360"/>
    </row>
    <row r="232" spans="1:10" x14ac:dyDescent="0.2">
      <c r="A232" s="846"/>
      <c r="B232" s="321">
        <v>53211030000000</v>
      </c>
      <c r="C232" s="445" t="s">
        <v>32</v>
      </c>
      <c r="D232" s="447">
        <f t="shared" si="58"/>
        <v>0</v>
      </c>
      <c r="E232" s="447">
        <v>0</v>
      </c>
      <c r="F232" s="463">
        <v>0</v>
      </c>
      <c r="G232" s="447">
        <f t="shared" si="56"/>
        <v>0</v>
      </c>
      <c r="H232" s="449">
        <f t="shared" si="59"/>
        <v>0</v>
      </c>
      <c r="I232" s="360"/>
      <c r="J232" s="360"/>
    </row>
    <row r="233" spans="1:10" x14ac:dyDescent="0.2">
      <c r="A233" s="846"/>
      <c r="B233" s="321">
        <v>53212020100000</v>
      </c>
      <c r="C233" s="445" t="s">
        <v>191</v>
      </c>
      <c r="D233" s="447">
        <f t="shared" si="58"/>
        <v>0</v>
      </c>
      <c r="E233" s="447">
        <v>0</v>
      </c>
      <c r="F233" s="463">
        <v>0</v>
      </c>
      <c r="G233" s="447">
        <f t="shared" si="56"/>
        <v>0</v>
      </c>
      <c r="H233" s="449">
        <f t="shared" si="59"/>
        <v>0</v>
      </c>
      <c r="I233" s="360"/>
      <c r="J233" s="360"/>
    </row>
    <row r="234" spans="1:10" x14ac:dyDescent="0.2">
      <c r="A234" s="846"/>
      <c r="B234" s="321">
        <v>53214020000000</v>
      </c>
      <c r="C234" s="445" t="s">
        <v>192</v>
      </c>
      <c r="D234" s="447">
        <f t="shared" si="58"/>
        <v>0</v>
      </c>
      <c r="E234" s="447">
        <v>0</v>
      </c>
      <c r="F234" s="463">
        <v>0</v>
      </c>
      <c r="G234" s="447">
        <f t="shared" si="56"/>
        <v>0</v>
      </c>
      <c r="H234" s="449">
        <f t="shared" si="59"/>
        <v>0</v>
      </c>
      <c r="I234" s="360"/>
      <c r="J234" s="360"/>
    </row>
    <row r="235" spans="1:10" x14ac:dyDescent="0.2">
      <c r="A235" s="846"/>
      <c r="B235" s="454"/>
      <c r="C235" s="455" t="s">
        <v>34</v>
      </c>
      <c r="D235" s="469">
        <f>SUM(D236,D241,D243,D252,D261,D269)</f>
        <v>0</v>
      </c>
      <c r="E235" s="456"/>
      <c r="F235" s="456"/>
      <c r="G235" s="469">
        <f>SUM(G236,G241,G243,G252,G261,G269)</f>
        <v>0</v>
      </c>
      <c r="H235" s="385">
        <f>SUM(H236,H241,H243,H252,H261,H269)</f>
        <v>0</v>
      </c>
      <c r="I235" s="360"/>
      <c r="J235" s="360"/>
    </row>
    <row r="236" spans="1:10" x14ac:dyDescent="0.2">
      <c r="A236" s="846"/>
      <c r="B236" s="320"/>
      <c r="C236" s="441" t="s">
        <v>35</v>
      </c>
      <c r="D236" s="442">
        <f>SUM(D237:D240)</f>
        <v>0</v>
      </c>
      <c r="E236" s="443"/>
      <c r="F236" s="443"/>
      <c r="G236" s="442">
        <f>SUM(G237:G240)</f>
        <v>0</v>
      </c>
      <c r="H236" s="457">
        <f>SUM(H237:H240)</f>
        <v>0</v>
      </c>
      <c r="I236" s="360"/>
      <c r="J236" s="360"/>
    </row>
    <row r="237" spans="1:10" x14ac:dyDescent="0.2">
      <c r="A237" s="846"/>
      <c r="B237" s="321">
        <v>53202020100000</v>
      </c>
      <c r="C237" s="445" t="s">
        <v>193</v>
      </c>
      <c r="D237" s="450">
        <v>0</v>
      </c>
      <c r="E237" s="451">
        <v>0</v>
      </c>
      <c r="F237" s="458">
        <v>0</v>
      </c>
      <c r="G237" s="447">
        <f>E237*F237</f>
        <v>0</v>
      </c>
      <c r="H237" s="449">
        <f t="shared" ref="H237:H240" si="60">D237+G237</f>
        <v>0</v>
      </c>
      <c r="I237" s="360"/>
      <c r="J237" s="360"/>
    </row>
    <row r="238" spans="1:10" x14ac:dyDescent="0.2">
      <c r="A238" s="846"/>
      <c r="B238" s="321">
        <v>53202030000000</v>
      </c>
      <c r="C238" s="445" t="s">
        <v>194</v>
      </c>
      <c r="D238" s="450">
        <v>0</v>
      </c>
      <c r="E238" s="451">
        <v>0</v>
      </c>
      <c r="F238" s="458">
        <v>0</v>
      </c>
      <c r="G238" s="447">
        <f t="shared" ref="G238:G240" si="61">E238*F238</f>
        <v>0</v>
      </c>
      <c r="H238" s="449">
        <f t="shared" si="60"/>
        <v>0</v>
      </c>
      <c r="I238" s="360"/>
      <c r="J238" s="360"/>
    </row>
    <row r="239" spans="1:10" x14ac:dyDescent="0.2">
      <c r="A239" s="846"/>
      <c r="B239" s="321">
        <v>53211020000000</v>
      </c>
      <c r="C239" s="445" t="s">
        <v>41</v>
      </c>
      <c r="D239" s="459">
        <f>+O99</f>
        <v>0</v>
      </c>
      <c r="E239" s="459">
        <v>0</v>
      </c>
      <c r="F239" s="460">
        <v>0</v>
      </c>
      <c r="G239" s="447">
        <f t="shared" si="61"/>
        <v>0</v>
      </c>
      <c r="H239" s="449">
        <f t="shared" si="60"/>
        <v>0</v>
      </c>
      <c r="I239" s="360"/>
      <c r="J239" s="360"/>
    </row>
    <row r="240" spans="1:10" x14ac:dyDescent="0.2">
      <c r="A240" s="846"/>
      <c r="B240" s="321">
        <v>53101040600000</v>
      </c>
      <c r="C240" s="445" t="s">
        <v>195</v>
      </c>
      <c r="D240" s="459">
        <f>+O100</f>
        <v>0</v>
      </c>
      <c r="E240" s="459">
        <v>0</v>
      </c>
      <c r="F240" s="460">
        <v>0</v>
      </c>
      <c r="G240" s="447">
        <f t="shared" si="61"/>
        <v>0</v>
      </c>
      <c r="H240" s="449">
        <f t="shared" si="60"/>
        <v>0</v>
      </c>
      <c r="I240" s="360"/>
      <c r="J240" s="360"/>
    </row>
    <row r="241" spans="1:10" x14ac:dyDescent="0.2">
      <c r="A241" s="846"/>
      <c r="B241" s="320"/>
      <c r="C241" s="441" t="s">
        <v>42</v>
      </c>
      <c r="D241" s="442">
        <f>SUM(D242)</f>
        <v>0</v>
      </c>
      <c r="E241" s="443"/>
      <c r="F241" s="443"/>
      <c r="G241" s="461">
        <f>SUM(G242:G242)</f>
        <v>0</v>
      </c>
      <c r="H241" s="457">
        <f>SUM(H242:H242)</f>
        <v>0</v>
      </c>
      <c r="I241" s="360"/>
      <c r="J241" s="360"/>
    </row>
    <row r="242" spans="1:10" x14ac:dyDescent="0.2">
      <c r="A242" s="846"/>
      <c r="B242" s="324">
        <v>53205990000000</v>
      </c>
      <c r="C242" s="445" t="s">
        <v>44</v>
      </c>
      <c r="D242" s="459">
        <f>+O102</f>
        <v>0</v>
      </c>
      <c r="E242" s="459">
        <v>0</v>
      </c>
      <c r="F242" s="460">
        <v>0</v>
      </c>
      <c r="G242" s="447">
        <f t="shared" ref="G242" si="62">E242*F242</f>
        <v>0</v>
      </c>
      <c r="H242" s="449">
        <f t="shared" ref="H242" si="63">D242+G242</f>
        <v>0</v>
      </c>
      <c r="I242" s="360"/>
      <c r="J242" s="360"/>
    </row>
    <row r="243" spans="1:10" x14ac:dyDescent="0.2">
      <c r="A243" s="846"/>
      <c r="B243" s="320"/>
      <c r="C243" s="441" t="s">
        <v>45</v>
      </c>
      <c r="D243" s="442">
        <f>SUM(D244:D251)</f>
        <v>0</v>
      </c>
      <c r="E243" s="443"/>
      <c r="F243" s="443"/>
      <c r="G243" s="442">
        <f>SUM(G244:G251)</f>
        <v>0</v>
      </c>
      <c r="H243" s="457">
        <f>SUM(H244:H251)</f>
        <v>0</v>
      </c>
      <c r="I243" s="360"/>
      <c r="J243" s="360"/>
    </row>
    <row r="244" spans="1:10" x14ac:dyDescent="0.2">
      <c r="A244" s="846"/>
      <c r="B244" s="321">
        <v>53204010000000</v>
      </c>
      <c r="C244" s="445" t="s">
        <v>47</v>
      </c>
      <c r="D244" s="459">
        <f>+O104</f>
        <v>0</v>
      </c>
      <c r="E244" s="459">
        <v>0</v>
      </c>
      <c r="F244" s="460">
        <v>0</v>
      </c>
      <c r="G244" s="459">
        <f t="shared" ref="G244:G251" si="64">E244*F244</f>
        <v>0</v>
      </c>
      <c r="H244" s="449">
        <f t="shared" ref="H244:H251" si="65">D244+G244</f>
        <v>0</v>
      </c>
      <c r="I244" s="360"/>
      <c r="J244" s="360"/>
    </row>
    <row r="245" spans="1:10" x14ac:dyDescent="0.2">
      <c r="A245" s="846"/>
      <c r="B245" s="324">
        <v>53204040200000</v>
      </c>
      <c r="C245" s="445" t="s">
        <v>231</v>
      </c>
      <c r="D245" s="459">
        <f t="shared" ref="D245:D251" si="66">+O105</f>
        <v>0</v>
      </c>
      <c r="E245" s="459">
        <v>0</v>
      </c>
      <c r="F245" s="460">
        <v>0</v>
      </c>
      <c r="G245" s="459">
        <f t="shared" si="64"/>
        <v>0</v>
      </c>
      <c r="H245" s="449">
        <f t="shared" si="65"/>
        <v>0</v>
      </c>
      <c r="I245" s="360"/>
      <c r="J245" s="360"/>
    </row>
    <row r="246" spans="1:10" x14ac:dyDescent="0.2">
      <c r="A246" s="846"/>
      <c r="B246" s="321">
        <v>53204060000000</v>
      </c>
      <c r="C246" s="445" t="s">
        <v>49</v>
      </c>
      <c r="D246" s="459">
        <f t="shared" si="66"/>
        <v>0</v>
      </c>
      <c r="E246" s="459">
        <v>0</v>
      </c>
      <c r="F246" s="460">
        <v>0</v>
      </c>
      <c r="G246" s="459">
        <f t="shared" si="64"/>
        <v>0</v>
      </c>
      <c r="H246" s="449">
        <f t="shared" si="65"/>
        <v>0</v>
      </c>
      <c r="I246" s="360"/>
      <c r="J246" s="360"/>
    </row>
    <row r="247" spans="1:10" x14ac:dyDescent="0.2">
      <c r="A247" s="846"/>
      <c r="B247" s="321">
        <v>53204070000000</v>
      </c>
      <c r="C247" s="445" t="s">
        <v>50</v>
      </c>
      <c r="D247" s="459">
        <f t="shared" si="66"/>
        <v>0</v>
      </c>
      <c r="E247" s="459">
        <v>0</v>
      </c>
      <c r="F247" s="460">
        <v>0</v>
      </c>
      <c r="G247" s="459">
        <f t="shared" si="64"/>
        <v>0</v>
      </c>
      <c r="H247" s="449">
        <f t="shared" si="65"/>
        <v>0</v>
      </c>
      <c r="I247" s="360"/>
      <c r="J247" s="360"/>
    </row>
    <row r="248" spans="1:10" x14ac:dyDescent="0.2">
      <c r="A248" s="846"/>
      <c r="B248" s="321">
        <v>53204080000000</v>
      </c>
      <c r="C248" s="445" t="s">
        <v>51</v>
      </c>
      <c r="D248" s="459">
        <f t="shared" si="66"/>
        <v>0</v>
      </c>
      <c r="E248" s="459">
        <v>0</v>
      </c>
      <c r="F248" s="460">
        <v>0</v>
      </c>
      <c r="G248" s="459">
        <f t="shared" si="64"/>
        <v>0</v>
      </c>
      <c r="H248" s="449">
        <f t="shared" si="65"/>
        <v>0</v>
      </c>
      <c r="I248" s="360"/>
      <c r="J248" s="360"/>
    </row>
    <row r="249" spans="1:10" x14ac:dyDescent="0.2">
      <c r="A249" s="846"/>
      <c r="B249" s="321">
        <v>53214010000000</v>
      </c>
      <c r="C249" s="445" t="s">
        <v>52</v>
      </c>
      <c r="D249" s="459">
        <f t="shared" si="66"/>
        <v>0</v>
      </c>
      <c r="E249" s="462">
        <v>0</v>
      </c>
      <c r="F249" s="460">
        <v>0</v>
      </c>
      <c r="G249" s="459">
        <f t="shared" si="64"/>
        <v>0</v>
      </c>
      <c r="H249" s="449">
        <f t="shared" si="65"/>
        <v>0</v>
      </c>
      <c r="I249" s="360"/>
      <c r="J249" s="360"/>
    </row>
    <row r="250" spans="1:10" x14ac:dyDescent="0.2">
      <c r="A250" s="846"/>
      <c r="B250" s="321">
        <v>53214040000000</v>
      </c>
      <c r="C250" s="445" t="s">
        <v>196</v>
      </c>
      <c r="D250" s="459">
        <f t="shared" si="66"/>
        <v>0</v>
      </c>
      <c r="E250" s="462">
        <v>0</v>
      </c>
      <c r="F250" s="460">
        <v>0</v>
      </c>
      <c r="G250" s="459">
        <f t="shared" si="64"/>
        <v>0</v>
      </c>
      <c r="H250" s="449">
        <f t="shared" si="65"/>
        <v>0</v>
      </c>
      <c r="I250" s="360"/>
      <c r="J250" s="360"/>
    </row>
    <row r="251" spans="1:10" x14ac:dyDescent="0.2">
      <c r="A251" s="846"/>
      <c r="B251" s="322">
        <v>53204020100000</v>
      </c>
      <c r="C251" s="445" t="s">
        <v>188</v>
      </c>
      <c r="D251" s="459">
        <f t="shared" si="66"/>
        <v>0</v>
      </c>
      <c r="E251" s="459">
        <v>0</v>
      </c>
      <c r="F251" s="460">
        <v>0</v>
      </c>
      <c r="G251" s="459">
        <f t="shared" si="64"/>
        <v>0</v>
      </c>
      <c r="H251" s="449">
        <f t="shared" si="65"/>
        <v>0</v>
      </c>
      <c r="I251" s="360"/>
      <c r="J251" s="360"/>
    </row>
    <row r="252" spans="1:10" x14ac:dyDescent="0.2">
      <c r="A252" s="846"/>
      <c r="B252" s="320"/>
      <c r="C252" s="441" t="s">
        <v>55</v>
      </c>
      <c r="D252" s="442">
        <f>SUM(D253:D260)</f>
        <v>0</v>
      </c>
      <c r="E252" s="443"/>
      <c r="F252" s="443"/>
      <c r="G252" s="442">
        <f>SUM(G253:G260)</f>
        <v>0</v>
      </c>
      <c r="H252" s="380">
        <f>SUM(H253:H260)</f>
        <v>0</v>
      </c>
      <c r="I252" s="360"/>
      <c r="J252" s="360"/>
    </row>
    <row r="253" spans="1:10" x14ac:dyDescent="0.2">
      <c r="A253" s="846"/>
      <c r="B253" s="321">
        <v>53207010000000</v>
      </c>
      <c r="C253" s="445" t="s">
        <v>56</v>
      </c>
      <c r="D253" s="459">
        <f>+O113</f>
        <v>0</v>
      </c>
      <c r="E253" s="459">
        <v>0</v>
      </c>
      <c r="F253" s="460">
        <v>0</v>
      </c>
      <c r="G253" s="459">
        <f t="shared" ref="G253:G260" si="67">E253*F253</f>
        <v>0</v>
      </c>
      <c r="H253" s="449">
        <f t="shared" ref="H253:H256" si="68">D253+G253</f>
        <v>0</v>
      </c>
      <c r="I253" s="360"/>
      <c r="J253" s="360"/>
    </row>
    <row r="254" spans="1:10" x14ac:dyDescent="0.2">
      <c r="A254" s="846"/>
      <c r="B254" s="321">
        <v>53207020000000</v>
      </c>
      <c r="C254" s="445" t="s">
        <v>57</v>
      </c>
      <c r="D254" s="459">
        <f t="shared" ref="D254:D256" si="69">+O114</f>
        <v>0</v>
      </c>
      <c r="E254" s="459">
        <v>0</v>
      </c>
      <c r="F254" s="460">
        <v>0</v>
      </c>
      <c r="G254" s="459">
        <f t="shared" si="67"/>
        <v>0</v>
      </c>
      <c r="H254" s="449">
        <f t="shared" si="68"/>
        <v>0</v>
      </c>
      <c r="I254" s="360"/>
      <c r="J254" s="360"/>
    </row>
    <row r="255" spans="1:10" x14ac:dyDescent="0.2">
      <c r="A255" s="846"/>
      <c r="B255" s="321">
        <v>53208020000000</v>
      </c>
      <c r="C255" s="445" t="s">
        <v>179</v>
      </c>
      <c r="D255" s="459">
        <f t="shared" si="69"/>
        <v>0</v>
      </c>
      <c r="E255" s="459">
        <v>0</v>
      </c>
      <c r="F255" s="460">
        <v>0</v>
      </c>
      <c r="G255" s="459">
        <f t="shared" si="67"/>
        <v>0</v>
      </c>
      <c r="H255" s="449">
        <f t="shared" si="68"/>
        <v>0</v>
      </c>
      <c r="I255" s="360"/>
      <c r="J255" s="360"/>
    </row>
    <row r="256" spans="1:10" x14ac:dyDescent="0.2">
      <c r="A256" s="846"/>
      <c r="B256" s="321">
        <v>53208990000000</v>
      </c>
      <c r="C256" s="445" t="s">
        <v>197</v>
      </c>
      <c r="D256" s="459">
        <f t="shared" si="69"/>
        <v>0</v>
      </c>
      <c r="E256" s="459">
        <v>0</v>
      </c>
      <c r="F256" s="460">
        <v>0</v>
      </c>
      <c r="G256" s="459">
        <f t="shared" si="67"/>
        <v>0</v>
      </c>
      <c r="H256" s="449">
        <f t="shared" si="68"/>
        <v>0</v>
      </c>
      <c r="I256" s="360"/>
      <c r="J256" s="360"/>
    </row>
    <row r="257" spans="1:10" x14ac:dyDescent="0.2">
      <c r="A257" s="846"/>
      <c r="B257" s="322">
        <v>53210020300000</v>
      </c>
      <c r="C257" s="445" t="s">
        <v>199</v>
      </c>
      <c r="D257" s="612">
        <v>0</v>
      </c>
      <c r="E257" s="612">
        <v>0</v>
      </c>
      <c r="F257" s="613">
        <v>0</v>
      </c>
      <c r="G257" s="447">
        <f t="shared" si="67"/>
        <v>0</v>
      </c>
      <c r="H257" s="449">
        <f>D257+G257</f>
        <v>0</v>
      </c>
      <c r="I257" s="360"/>
      <c r="J257" s="360"/>
    </row>
    <row r="258" spans="1:10" x14ac:dyDescent="0.2">
      <c r="A258" s="846"/>
      <c r="B258" s="321">
        <v>53208990000000</v>
      </c>
      <c r="C258" s="445" t="s">
        <v>200</v>
      </c>
      <c r="D258" s="447">
        <f>+O117</f>
        <v>0</v>
      </c>
      <c r="E258" s="447">
        <v>0</v>
      </c>
      <c r="F258" s="463">
        <v>0</v>
      </c>
      <c r="G258" s="447">
        <f t="shared" si="67"/>
        <v>0</v>
      </c>
      <c r="H258" s="449">
        <f>D258+G258</f>
        <v>0</v>
      </c>
      <c r="I258" s="360"/>
      <c r="J258" s="360"/>
    </row>
    <row r="259" spans="1:10" x14ac:dyDescent="0.2">
      <c r="A259" s="846"/>
      <c r="B259" s="321">
        <v>53209990000000</v>
      </c>
      <c r="C259" s="445" t="s">
        <v>198</v>
      </c>
      <c r="D259" s="447">
        <f t="shared" ref="D259:D260" si="70">+O118</f>
        <v>0</v>
      </c>
      <c r="E259" s="447">
        <v>0</v>
      </c>
      <c r="F259" s="463">
        <v>0</v>
      </c>
      <c r="G259" s="447">
        <f t="shared" si="67"/>
        <v>0</v>
      </c>
      <c r="H259" s="449">
        <f t="shared" ref="H259:H260" si="71">D259+G259</f>
        <v>0</v>
      </c>
      <c r="I259" s="360"/>
      <c r="J259" s="360"/>
    </row>
    <row r="260" spans="1:10" x14ac:dyDescent="0.2">
      <c r="A260" s="846"/>
      <c r="B260" s="321">
        <v>53210020100000</v>
      </c>
      <c r="C260" s="445" t="s">
        <v>64</v>
      </c>
      <c r="D260" s="447">
        <f t="shared" si="70"/>
        <v>0</v>
      </c>
      <c r="E260" s="447">
        <v>0</v>
      </c>
      <c r="F260" s="463">
        <v>0</v>
      </c>
      <c r="G260" s="447">
        <f t="shared" si="67"/>
        <v>0</v>
      </c>
      <c r="H260" s="449">
        <f t="shared" si="71"/>
        <v>0</v>
      </c>
      <c r="I260" s="360"/>
      <c r="J260" s="360"/>
    </row>
    <row r="261" spans="1:10" x14ac:dyDescent="0.2">
      <c r="A261" s="846"/>
      <c r="B261" s="320"/>
      <c r="C261" s="441" t="s">
        <v>65</v>
      </c>
      <c r="D261" s="442">
        <f>SUM(D262:D268)</f>
        <v>0</v>
      </c>
      <c r="E261" s="443"/>
      <c r="F261" s="443"/>
      <c r="G261" s="442">
        <f>SUM(G262:G268)</f>
        <v>0</v>
      </c>
      <c r="H261" s="380">
        <f>SUM(H262:H268)</f>
        <v>0</v>
      </c>
      <c r="I261" s="360"/>
      <c r="J261" s="360"/>
    </row>
    <row r="262" spans="1:10" x14ac:dyDescent="0.2">
      <c r="A262" s="846"/>
      <c r="B262" s="321">
        <v>53206030000000</v>
      </c>
      <c r="C262" s="445" t="s">
        <v>99</v>
      </c>
      <c r="D262" s="459">
        <f>+O121</f>
        <v>0</v>
      </c>
      <c r="E262" s="459">
        <v>0</v>
      </c>
      <c r="F262" s="460">
        <v>0</v>
      </c>
      <c r="G262" s="447">
        <f t="shared" ref="G262:G268" si="72">E262*F262</f>
        <v>0</v>
      </c>
      <c r="H262" s="449">
        <f t="shared" ref="H262:H268" si="73">D262+G262</f>
        <v>0</v>
      </c>
      <c r="I262" s="360"/>
      <c r="J262" s="360"/>
    </row>
    <row r="263" spans="1:10" x14ac:dyDescent="0.2">
      <c r="A263" s="846"/>
      <c r="B263" s="321">
        <v>53206040000000</v>
      </c>
      <c r="C263" s="445" t="s">
        <v>100</v>
      </c>
      <c r="D263" s="459">
        <f t="shared" ref="D263:D268" si="74">+O122</f>
        <v>0</v>
      </c>
      <c r="E263" s="459">
        <v>0</v>
      </c>
      <c r="F263" s="460">
        <v>0</v>
      </c>
      <c r="G263" s="447">
        <f t="shared" si="72"/>
        <v>0</v>
      </c>
      <c r="H263" s="449">
        <f t="shared" si="73"/>
        <v>0</v>
      </c>
      <c r="I263" s="360"/>
      <c r="J263" s="360"/>
    </row>
    <row r="264" spans="1:10" x14ac:dyDescent="0.2">
      <c r="A264" s="846"/>
      <c r="B264" s="321">
        <v>53206060000000</v>
      </c>
      <c r="C264" s="445" t="s">
        <v>201</v>
      </c>
      <c r="D264" s="459">
        <f t="shared" si="74"/>
        <v>0</v>
      </c>
      <c r="E264" s="459">
        <v>0</v>
      </c>
      <c r="F264" s="460">
        <v>0</v>
      </c>
      <c r="G264" s="447">
        <f t="shared" si="72"/>
        <v>0</v>
      </c>
      <c r="H264" s="449">
        <f t="shared" si="73"/>
        <v>0</v>
      </c>
      <c r="I264" s="360"/>
      <c r="J264" s="360"/>
    </row>
    <row r="265" spans="1:10" x14ac:dyDescent="0.2">
      <c r="A265" s="846"/>
      <c r="B265" s="321">
        <v>53206070000000</v>
      </c>
      <c r="C265" s="445" t="s">
        <v>102</v>
      </c>
      <c r="D265" s="459">
        <f t="shared" si="74"/>
        <v>0</v>
      </c>
      <c r="E265" s="459">
        <v>0</v>
      </c>
      <c r="F265" s="460">
        <v>0</v>
      </c>
      <c r="G265" s="447">
        <f t="shared" si="72"/>
        <v>0</v>
      </c>
      <c r="H265" s="449">
        <f t="shared" si="73"/>
        <v>0</v>
      </c>
      <c r="I265" s="360"/>
      <c r="J265" s="360"/>
    </row>
    <row r="266" spans="1:10" x14ac:dyDescent="0.2">
      <c r="A266" s="846"/>
      <c r="B266" s="321">
        <v>53206990000000</v>
      </c>
      <c r="C266" s="445" t="s">
        <v>202</v>
      </c>
      <c r="D266" s="459">
        <f t="shared" si="74"/>
        <v>0</v>
      </c>
      <c r="E266" s="459">
        <v>0</v>
      </c>
      <c r="F266" s="460">
        <v>0</v>
      </c>
      <c r="G266" s="447">
        <f t="shared" si="72"/>
        <v>0</v>
      </c>
      <c r="H266" s="449">
        <f t="shared" si="73"/>
        <v>0</v>
      </c>
      <c r="I266" s="360"/>
      <c r="J266" s="360"/>
    </row>
    <row r="267" spans="1:10" x14ac:dyDescent="0.2">
      <c r="A267" s="846"/>
      <c r="B267" s="321">
        <v>53208030000000</v>
      </c>
      <c r="C267" s="445" t="s">
        <v>104</v>
      </c>
      <c r="D267" s="459">
        <f t="shared" si="74"/>
        <v>0</v>
      </c>
      <c r="E267" s="459">
        <v>0</v>
      </c>
      <c r="F267" s="460">
        <v>0</v>
      </c>
      <c r="G267" s="447">
        <f t="shared" si="72"/>
        <v>0</v>
      </c>
      <c r="H267" s="449">
        <f t="shared" si="73"/>
        <v>0</v>
      </c>
      <c r="I267" s="360"/>
      <c r="J267" s="360"/>
    </row>
    <row r="268" spans="1:10" x14ac:dyDescent="0.2">
      <c r="A268" s="846"/>
      <c r="B268" s="321">
        <v>53206990000000</v>
      </c>
      <c r="C268" s="445" t="s">
        <v>232</v>
      </c>
      <c r="D268" s="459">
        <f t="shared" si="74"/>
        <v>0</v>
      </c>
      <c r="E268" s="459">
        <v>0</v>
      </c>
      <c r="F268" s="460">
        <v>0</v>
      </c>
      <c r="G268" s="447">
        <f t="shared" si="72"/>
        <v>0</v>
      </c>
      <c r="H268" s="449">
        <f t="shared" si="73"/>
        <v>0</v>
      </c>
      <c r="I268" s="360"/>
      <c r="J268" s="360"/>
    </row>
    <row r="269" spans="1:10" x14ac:dyDescent="0.2">
      <c r="A269" s="846"/>
      <c r="B269" s="320"/>
      <c r="C269" s="441" t="s">
        <v>66</v>
      </c>
      <c r="D269" s="442">
        <f>SUM(D270:D270)</f>
        <v>0</v>
      </c>
      <c r="E269" s="443"/>
      <c r="F269" s="443"/>
      <c r="G269" s="442">
        <f>SUM(G270:G270)</f>
        <v>0</v>
      </c>
      <c r="H269" s="380">
        <f>SUM(H270:H270)</f>
        <v>0</v>
      </c>
      <c r="I269" s="360"/>
      <c r="J269" s="360"/>
    </row>
    <row r="270" spans="1:10" x14ac:dyDescent="0.2">
      <c r="A270" s="846"/>
      <c r="B270" s="325"/>
      <c r="C270" s="464" t="s">
        <v>233</v>
      </c>
      <c r="D270" s="450">
        <v>0</v>
      </c>
      <c r="E270" s="450">
        <v>0</v>
      </c>
      <c r="F270" s="458">
        <v>0</v>
      </c>
      <c r="G270" s="447">
        <f t="shared" ref="G270" si="75">E270*F270</f>
        <v>0</v>
      </c>
      <c r="H270" s="465">
        <f t="shared" ref="H270" si="76">D270+G270</f>
        <v>0</v>
      </c>
      <c r="I270" s="470" t="s">
        <v>236</v>
      </c>
      <c r="J270" s="524">
        <f>+H268+H267+H266+H265+H264+H263+H262+H260+H259+H258+H257+H256+H255+H254+H253+H251+H248+H247+H246+H245+H244+H242+H240+H239+H233+H232+H231+H229+H228+H227+H226+H225+H224+H223+H222+H221+H220+H219</f>
        <v>0</v>
      </c>
    </row>
    <row r="271" spans="1:10" ht="13.5" thickBot="1" x14ac:dyDescent="0.25">
      <c r="A271" s="847"/>
      <c r="B271" s="466"/>
      <c r="C271" s="467" t="s">
        <v>105</v>
      </c>
      <c r="D271" s="394">
        <f>SUM(D208,D235)</f>
        <v>12035800</v>
      </c>
      <c r="E271" s="395"/>
      <c r="F271" s="395"/>
      <c r="G271" s="394">
        <f>SUM(G208,G235)</f>
        <v>0</v>
      </c>
      <c r="H271" s="468">
        <f>SUM(H208,H235)</f>
        <v>12035800</v>
      </c>
      <c r="I271" s="471" t="s">
        <v>237</v>
      </c>
      <c r="J271" s="523">
        <f>+H271-J270</f>
        <v>12035800</v>
      </c>
    </row>
    <row r="272" spans="1:10" ht="15.75" x14ac:dyDescent="0.2">
      <c r="A272" s="866" t="s">
        <v>109</v>
      </c>
      <c r="B272" s="866"/>
      <c r="C272" s="866"/>
      <c r="D272" s="866"/>
      <c r="E272" s="866"/>
      <c r="F272" s="866"/>
      <c r="G272" s="867"/>
      <c r="H272" s="472">
        <f>SUM(H271+H139+H75+H205)</f>
        <v>18020600</v>
      </c>
    </row>
  </sheetData>
  <sheetProtection algorithmName="SHA-512" hashValue="mVnwwVrn7qoKZ0iQsXhLHX1Lqkj8vqf6pEEDGNdOcvOzdjYhH9raamEVMMVx9NhA5gNtBt4S4sXEsxSx9aUy/Q==" saltValue="nlRnG/bHaqScm6kO7Ry7wQ==" spinCount="100000" sheet="1" objects="1" scenarios="1"/>
  <mergeCells count="37">
    <mergeCell ref="N76:N77"/>
    <mergeCell ref="O76:O77"/>
    <mergeCell ref="P76:P77"/>
    <mergeCell ref="L76:L77"/>
    <mergeCell ref="H10:H11"/>
    <mergeCell ref="C10:C11"/>
    <mergeCell ref="I10:J11"/>
    <mergeCell ref="D4:E4"/>
    <mergeCell ref="M76:M77"/>
    <mergeCell ref="A272:G272"/>
    <mergeCell ref="A8:C8"/>
    <mergeCell ref="A12:A75"/>
    <mergeCell ref="B10:B11"/>
    <mergeCell ref="A10:A11"/>
    <mergeCell ref="E10:G10"/>
    <mergeCell ref="D10:D11"/>
    <mergeCell ref="H206:H207"/>
    <mergeCell ref="A208:A271"/>
    <mergeCell ref="A76:A139"/>
    <mergeCell ref="A140:A141"/>
    <mergeCell ref="B140:B141"/>
    <mergeCell ref="A206:A207"/>
    <mergeCell ref="B206:B207"/>
    <mergeCell ref="C206:C207"/>
    <mergeCell ref="D206:D207"/>
    <mergeCell ref="E206:G206"/>
    <mergeCell ref="M97:P97"/>
    <mergeCell ref="M98:P98"/>
    <mergeCell ref="M101:P101"/>
    <mergeCell ref="M103:P103"/>
    <mergeCell ref="A142:A205"/>
    <mergeCell ref="M112:P112"/>
    <mergeCell ref="M120:P120"/>
    <mergeCell ref="C140:C141"/>
    <mergeCell ref="D140:D141"/>
    <mergeCell ref="E140:G140"/>
    <mergeCell ref="H140:H141"/>
  </mergeCells>
  <pageMargins left="0.85" right="0.75" top="0.57013888888888886" bottom="0.90972222222222221" header="0" footer="0.51180555555555551"/>
  <pageSetup firstPageNumber="0" fitToHeight="12" orientation="landscape" horizontalDpi="300" verticalDpi="300" r:id="rId1"/>
  <headerFooter alignWithMargins="0">
    <oddHeader>&amp;LSEPT - 2004&amp;CDIRECTIVA D.B.S.A.ORDINARIO&amp;R02-BS/0307/02pag &amp;P de &amp;N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>
    <tabColor rgb="FF00B0F0"/>
  </sheetPr>
  <dimension ref="A1:IH98"/>
  <sheetViews>
    <sheetView showGridLines="0" topLeftCell="X1" zoomScale="80" zoomScaleNormal="80" workbookViewId="0">
      <selection activeCell="W26" sqref="W26"/>
    </sheetView>
  </sheetViews>
  <sheetFormatPr baseColWidth="10" defaultColWidth="11.42578125" defaultRowHeight="12.75" x14ac:dyDescent="0.2"/>
  <cols>
    <col min="1" max="1" width="7.140625" style="31" customWidth="1"/>
    <col min="2" max="2" width="28" style="31" customWidth="1"/>
    <col min="3" max="3" width="28.7109375" style="31" customWidth="1"/>
    <col min="4" max="4" width="24.140625" style="31" customWidth="1"/>
    <col min="5" max="5" width="25.140625" style="31" customWidth="1"/>
    <col min="6" max="6" width="22.140625" style="31" customWidth="1"/>
    <col min="7" max="7" width="14.85546875" style="31" customWidth="1"/>
    <col min="8" max="8" width="15" style="31" customWidth="1"/>
    <col min="9" max="9" width="15.140625" style="31" customWidth="1"/>
    <col min="10" max="10" width="17.42578125" style="31" customWidth="1"/>
    <col min="11" max="11" width="19.140625" style="31" customWidth="1"/>
    <col min="12" max="12" width="4.85546875" style="31" customWidth="1"/>
    <col min="13" max="13" width="19.140625" style="31" customWidth="1"/>
    <col min="14" max="14" width="16.140625" style="31" customWidth="1"/>
    <col min="15" max="15" width="17.140625" style="31" customWidth="1"/>
    <col min="16" max="16" width="14.85546875" style="31" customWidth="1"/>
    <col min="17" max="17" width="17.7109375" style="31" customWidth="1"/>
    <col min="18" max="18" width="17.140625" style="31" customWidth="1"/>
    <col min="19" max="19" width="17.42578125" style="31" customWidth="1"/>
    <col min="20" max="20" width="5" style="31" customWidth="1"/>
    <col min="21" max="21" width="19.85546875" style="31" bestFit="1" customWidth="1"/>
    <col min="22" max="22" width="52.140625" style="31" bestFit="1" customWidth="1"/>
    <col min="23" max="23" width="18.28515625" style="31" customWidth="1"/>
    <col min="24" max="24" width="5.7109375" style="31" customWidth="1"/>
    <col min="25" max="25" width="11.42578125" style="31" customWidth="1"/>
    <col min="26" max="31" width="14.28515625" style="31" customWidth="1"/>
    <col min="32" max="32" width="11.28515625" style="31" customWidth="1"/>
    <col min="33" max="38" width="14.28515625" style="31" customWidth="1"/>
    <col min="39" max="39" width="11.42578125" style="31"/>
    <col min="40" max="45" width="14.28515625" style="31" customWidth="1"/>
    <col min="46" max="16384" width="11.42578125" style="31"/>
  </cols>
  <sheetData>
    <row r="1" spans="1:242" s="6" customFormat="1" x14ac:dyDescent="0.2">
      <c r="C1" s="7"/>
      <c r="D1" s="7"/>
      <c r="E1" s="44" t="s">
        <v>214</v>
      </c>
      <c r="F1" s="44"/>
      <c r="G1" s="44"/>
      <c r="H1" s="44"/>
      <c r="I1" s="44"/>
      <c r="J1" s="7"/>
      <c r="K1" s="7"/>
      <c r="L1" s="7"/>
      <c r="IG1" s="4"/>
      <c r="IH1" s="4"/>
    </row>
    <row r="2" spans="1:242" s="6" customFormat="1" x14ac:dyDescent="0.2">
      <c r="E2" s="44" t="s">
        <v>206</v>
      </c>
      <c r="F2" s="44"/>
      <c r="G2" s="44"/>
      <c r="H2" s="44"/>
      <c r="I2" s="44"/>
      <c r="IG2" s="4"/>
      <c r="IH2" s="4"/>
    </row>
    <row r="3" spans="1:242" s="6" customFormat="1" x14ac:dyDescent="0.2">
      <c r="B3" s="26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HX3" s="4"/>
      <c r="HY3" s="4"/>
      <c r="HZ3" s="4"/>
      <c r="IA3" s="4"/>
      <c r="IB3" s="4"/>
      <c r="IC3" s="4"/>
    </row>
    <row r="4" spans="1:242" s="6" customFormat="1" ht="18.75" customHeight="1" x14ac:dyDescent="0.2">
      <c r="B4" s="26"/>
      <c r="D4" s="105" t="s">
        <v>0</v>
      </c>
      <c r="E4" s="169" t="str">
        <f>+'B) Reajuste Tarifas y Ocupación'!F5</f>
        <v>(DEPTO./DELEG.)</v>
      </c>
      <c r="F4" s="72"/>
      <c r="G4" s="73"/>
      <c r="H4" s="73"/>
      <c r="I4" s="73"/>
      <c r="J4" s="73"/>
      <c r="O4" s="3"/>
      <c r="HX4" s="4"/>
      <c r="HY4" s="4"/>
      <c r="HZ4" s="4"/>
      <c r="IA4" s="4"/>
      <c r="IB4" s="4"/>
      <c r="IC4" s="4"/>
    </row>
    <row r="5" spans="1:242" s="6" customFormat="1" x14ac:dyDescent="0.2">
      <c r="B5" s="26"/>
      <c r="D5" s="106"/>
      <c r="E5" s="109"/>
      <c r="F5" s="109"/>
      <c r="G5" s="109"/>
      <c r="H5" s="109"/>
      <c r="I5" s="109"/>
      <c r="J5" s="109"/>
      <c r="O5" s="3"/>
      <c r="HX5" s="4"/>
      <c r="HY5" s="4"/>
      <c r="HZ5" s="4"/>
      <c r="IA5" s="4"/>
      <c r="IB5" s="4"/>
      <c r="IC5" s="4"/>
    </row>
    <row r="6" spans="1:242" s="6" customFormat="1" ht="13.5" thickBot="1" x14ac:dyDescent="0.25">
      <c r="B6" s="26"/>
      <c r="D6" s="106"/>
      <c r="E6" s="109"/>
      <c r="F6" s="109"/>
      <c r="G6" s="109"/>
      <c r="H6" s="109"/>
      <c r="I6" s="109"/>
      <c r="J6" s="109"/>
      <c r="O6" s="3"/>
      <c r="HX6" s="4"/>
      <c r="HY6" s="4"/>
      <c r="HZ6" s="4"/>
      <c r="IA6" s="4"/>
      <c r="IB6" s="4"/>
      <c r="IC6" s="4"/>
    </row>
    <row r="7" spans="1:242" x14ac:dyDescent="0.2">
      <c r="B7" s="29"/>
      <c r="C7" s="29"/>
      <c r="D7" s="29"/>
      <c r="E7" s="29"/>
      <c r="F7" s="29"/>
      <c r="G7" s="29"/>
      <c r="H7" s="29"/>
      <c r="I7" s="29"/>
      <c r="J7" s="37"/>
      <c r="K7" s="37"/>
      <c r="L7" s="37"/>
      <c r="M7" s="37"/>
      <c r="N7" s="37"/>
      <c r="O7" s="37"/>
      <c r="P7" s="37"/>
      <c r="Q7" s="37"/>
      <c r="R7" s="37"/>
      <c r="Y7" s="193"/>
      <c r="Z7" s="194"/>
      <c r="AA7" s="194"/>
      <c r="AB7" s="194"/>
      <c r="AC7" s="194"/>
      <c r="AD7" s="194"/>
      <c r="AE7" s="194"/>
      <c r="AF7" s="194"/>
      <c r="AG7" s="194"/>
      <c r="AH7" s="194"/>
      <c r="AI7" s="194"/>
      <c r="AJ7" s="194"/>
      <c r="AK7" s="194"/>
      <c r="AL7" s="194"/>
      <c r="AM7" s="194"/>
      <c r="AN7" s="194"/>
      <c r="AO7" s="194"/>
      <c r="AP7" s="194"/>
      <c r="AQ7" s="194"/>
      <c r="AR7" s="194"/>
      <c r="AS7" s="194"/>
      <c r="AT7" s="195"/>
    </row>
    <row r="8" spans="1:242" x14ac:dyDescent="0.2">
      <c r="B8" s="29"/>
      <c r="C8" s="29"/>
      <c r="D8" s="29"/>
      <c r="E8" s="29"/>
      <c r="F8" s="29"/>
      <c r="G8" s="29"/>
      <c r="H8" s="29"/>
      <c r="I8" s="29"/>
      <c r="J8" s="37"/>
      <c r="K8" s="37"/>
      <c r="L8" s="37"/>
      <c r="M8" s="37"/>
      <c r="N8" s="37"/>
      <c r="O8" s="37"/>
      <c r="P8" s="37"/>
      <c r="Q8" s="37"/>
      <c r="R8" s="37"/>
      <c r="Y8" s="196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197"/>
    </row>
    <row r="9" spans="1:242" ht="15.75" customHeight="1" x14ac:dyDescent="0.2">
      <c r="A9" s="925" t="s">
        <v>162</v>
      </c>
      <c r="B9" s="925"/>
      <c r="C9" s="925"/>
      <c r="D9" s="925"/>
      <c r="E9" s="925"/>
      <c r="F9" s="925"/>
      <c r="G9" s="925"/>
      <c r="H9" s="925"/>
      <c r="I9" s="108"/>
      <c r="J9" s="108"/>
      <c r="K9" s="108"/>
      <c r="L9" s="108"/>
      <c r="M9" s="890" t="s">
        <v>163</v>
      </c>
      <c r="N9" s="890"/>
      <c r="O9" s="890"/>
      <c r="P9" s="890"/>
      <c r="Q9" s="890"/>
      <c r="R9" s="890"/>
      <c r="S9" s="890"/>
      <c r="U9" s="890" t="s">
        <v>164</v>
      </c>
      <c r="V9" s="890"/>
      <c r="W9" s="890"/>
      <c r="X9" s="142"/>
      <c r="Y9" s="198"/>
      <c r="Z9" s="890" t="s">
        <v>165</v>
      </c>
      <c r="AA9" s="890"/>
      <c r="AB9" s="890"/>
      <c r="AC9" s="890"/>
      <c r="AD9" s="890"/>
      <c r="AE9" s="890"/>
      <c r="AF9" s="142"/>
      <c r="AG9" s="890" t="s">
        <v>166</v>
      </c>
      <c r="AH9" s="890"/>
      <c r="AI9" s="890"/>
      <c r="AJ9" s="890"/>
      <c r="AK9" s="890"/>
      <c r="AL9" s="890"/>
      <c r="AM9" s="39"/>
      <c r="AN9" s="890" t="s">
        <v>167</v>
      </c>
      <c r="AO9" s="890"/>
      <c r="AP9" s="890"/>
      <c r="AQ9" s="890"/>
      <c r="AR9" s="890"/>
      <c r="AS9" s="890"/>
      <c r="AT9" s="197"/>
    </row>
    <row r="10" spans="1:242" ht="13.5" customHeight="1" x14ac:dyDescent="0.2">
      <c r="B10" s="26"/>
      <c r="C10" s="106"/>
      <c r="D10" s="106"/>
      <c r="E10" s="109"/>
      <c r="F10" s="109"/>
      <c r="G10" s="109"/>
      <c r="H10" s="109"/>
      <c r="I10" s="109"/>
      <c r="J10" s="109"/>
      <c r="M10" s="890"/>
      <c r="N10" s="890"/>
      <c r="O10" s="890"/>
      <c r="P10" s="890"/>
      <c r="Q10" s="890"/>
      <c r="R10" s="890"/>
      <c r="S10" s="890"/>
      <c r="U10" s="890"/>
      <c r="V10" s="890"/>
      <c r="W10" s="890"/>
      <c r="Y10" s="196"/>
      <c r="Z10" s="890"/>
      <c r="AA10" s="890"/>
      <c r="AB10" s="890"/>
      <c r="AC10" s="890"/>
      <c r="AD10" s="890"/>
      <c r="AE10" s="890"/>
      <c r="AF10" s="39"/>
      <c r="AG10" s="890"/>
      <c r="AH10" s="890"/>
      <c r="AI10" s="890"/>
      <c r="AJ10" s="890"/>
      <c r="AK10" s="890"/>
      <c r="AL10" s="890"/>
      <c r="AM10" s="39"/>
      <c r="AN10" s="890"/>
      <c r="AO10" s="890"/>
      <c r="AP10" s="890"/>
      <c r="AQ10" s="890"/>
      <c r="AR10" s="890"/>
      <c r="AS10" s="890"/>
      <c r="AT10" s="197"/>
    </row>
    <row r="11" spans="1:242" x14ac:dyDescent="0.2">
      <c r="J11" s="76" t="s">
        <v>4</v>
      </c>
      <c r="K11" s="75">
        <v>4.3999999999999997E-2</v>
      </c>
      <c r="Y11" s="196"/>
      <c r="Z11" s="39"/>
      <c r="AA11" s="39"/>
      <c r="AB11" s="39"/>
      <c r="AC11" s="39"/>
      <c r="AD11" s="39"/>
      <c r="AE11" s="39"/>
      <c r="AF11" s="39"/>
      <c r="AG11" s="39"/>
      <c r="AH11" s="39"/>
      <c r="AI11" s="39"/>
      <c r="AJ11" s="39"/>
      <c r="AK11" s="39"/>
      <c r="AL11" s="39"/>
      <c r="AM11" s="39"/>
      <c r="AN11" s="39"/>
      <c r="AO11" s="39"/>
      <c r="AP11" s="39"/>
      <c r="AQ11" s="39"/>
      <c r="AR11" s="39"/>
      <c r="AS11" s="39"/>
      <c r="AT11" s="197"/>
    </row>
    <row r="12" spans="1:242" ht="12.75" customHeight="1" thickBot="1" x14ac:dyDescent="0.25">
      <c r="K12" s="39"/>
      <c r="L12" s="39"/>
      <c r="M12" s="918"/>
      <c r="N12" s="918"/>
      <c r="O12" s="918"/>
      <c r="P12" s="918"/>
      <c r="Q12" s="918"/>
      <c r="R12" s="918"/>
      <c r="Y12" s="196"/>
      <c r="Z12" s="39"/>
      <c r="AA12" s="39"/>
      <c r="AB12" s="39"/>
      <c r="AC12" s="39"/>
      <c r="AD12" s="39"/>
      <c r="AE12" s="39"/>
      <c r="AF12" s="39"/>
      <c r="AG12" s="39"/>
      <c r="AH12" s="39"/>
      <c r="AI12" s="39"/>
      <c r="AJ12" s="39"/>
      <c r="AK12" s="39"/>
      <c r="AL12" s="39"/>
      <c r="AM12" s="39"/>
      <c r="AN12" s="39"/>
      <c r="AO12" s="39"/>
      <c r="AP12" s="39"/>
      <c r="AQ12" s="39"/>
      <c r="AR12" s="39"/>
      <c r="AS12" s="39"/>
      <c r="AT12" s="197"/>
    </row>
    <row r="13" spans="1:242" ht="21.75" customHeight="1" x14ac:dyDescent="0.2">
      <c r="A13" s="934" t="s">
        <v>118</v>
      </c>
      <c r="B13" s="935"/>
      <c r="C13" s="938" t="s">
        <v>73</v>
      </c>
      <c r="D13" s="938" t="s">
        <v>74</v>
      </c>
      <c r="E13" s="940" t="s">
        <v>3</v>
      </c>
      <c r="F13" s="940" t="s">
        <v>81</v>
      </c>
      <c r="G13" s="906" t="s">
        <v>248</v>
      </c>
      <c r="H13" s="907"/>
      <c r="I13" s="907"/>
      <c r="J13" s="907"/>
      <c r="K13" s="930" t="s">
        <v>246</v>
      </c>
      <c r="L13" s="37"/>
      <c r="M13" s="904" t="s">
        <v>69</v>
      </c>
      <c r="N13" s="932"/>
      <c r="O13" s="892" t="s">
        <v>70</v>
      </c>
      <c r="P13" s="893"/>
      <c r="Q13" s="933" t="s">
        <v>71</v>
      </c>
      <c r="R13" s="933"/>
      <c r="S13" s="888" t="s">
        <v>153</v>
      </c>
      <c r="U13" s="926" t="s">
        <v>75</v>
      </c>
      <c r="V13" s="928" t="s">
        <v>76</v>
      </c>
      <c r="W13" s="891" t="s">
        <v>249</v>
      </c>
      <c r="Y13" s="196"/>
      <c r="Z13" s="898" t="s">
        <v>69</v>
      </c>
      <c r="AA13" s="899"/>
      <c r="AB13" s="900" t="s">
        <v>70</v>
      </c>
      <c r="AC13" s="901"/>
      <c r="AD13" s="902" t="s">
        <v>71</v>
      </c>
      <c r="AE13" s="903"/>
      <c r="AF13" s="39"/>
      <c r="AG13" s="904" t="s">
        <v>69</v>
      </c>
      <c r="AH13" s="905"/>
      <c r="AI13" s="892" t="s">
        <v>70</v>
      </c>
      <c r="AJ13" s="893"/>
      <c r="AK13" s="894" t="s">
        <v>71</v>
      </c>
      <c r="AL13" s="895"/>
      <c r="AM13" s="39"/>
      <c r="AN13" s="904" t="s">
        <v>69</v>
      </c>
      <c r="AO13" s="905"/>
      <c r="AP13" s="892" t="s">
        <v>70</v>
      </c>
      <c r="AQ13" s="893"/>
      <c r="AR13" s="894" t="s">
        <v>71</v>
      </c>
      <c r="AS13" s="895"/>
      <c r="AT13" s="197"/>
    </row>
    <row r="14" spans="1:242" s="39" customFormat="1" ht="49.5" customHeight="1" thickBot="1" x14ac:dyDescent="0.25">
      <c r="A14" s="936"/>
      <c r="B14" s="937"/>
      <c r="C14" s="939"/>
      <c r="D14" s="939"/>
      <c r="E14" s="941"/>
      <c r="F14" s="941"/>
      <c r="G14" s="317" t="s">
        <v>228</v>
      </c>
      <c r="H14" s="318" t="s">
        <v>116</v>
      </c>
      <c r="I14" s="318" t="s">
        <v>117</v>
      </c>
      <c r="J14" s="319" t="s">
        <v>247</v>
      </c>
      <c r="K14" s="931"/>
      <c r="L14" s="37"/>
      <c r="M14" s="177" t="s">
        <v>36</v>
      </c>
      <c r="N14" s="179" t="s">
        <v>37</v>
      </c>
      <c r="O14" s="187" t="s">
        <v>36</v>
      </c>
      <c r="P14" s="188" t="s">
        <v>37</v>
      </c>
      <c r="Q14" s="180" t="s">
        <v>36</v>
      </c>
      <c r="R14" s="614" t="s">
        <v>37</v>
      </c>
      <c r="S14" s="889"/>
      <c r="U14" s="927"/>
      <c r="V14" s="929"/>
      <c r="W14" s="891"/>
      <c r="Y14" s="196"/>
      <c r="Z14" s="177" t="s">
        <v>36</v>
      </c>
      <c r="AA14" s="179" t="s">
        <v>37</v>
      </c>
      <c r="AB14" s="187" t="s">
        <v>36</v>
      </c>
      <c r="AC14" s="188" t="s">
        <v>37</v>
      </c>
      <c r="AD14" s="180" t="s">
        <v>36</v>
      </c>
      <c r="AE14" s="178" t="s">
        <v>37</v>
      </c>
      <c r="AG14" s="199" t="s">
        <v>36</v>
      </c>
      <c r="AH14" s="200" t="s">
        <v>37</v>
      </c>
      <c r="AI14" s="201" t="s">
        <v>36</v>
      </c>
      <c r="AJ14" s="202" t="s">
        <v>37</v>
      </c>
      <c r="AK14" s="203" t="s">
        <v>36</v>
      </c>
      <c r="AL14" s="204" t="s">
        <v>37</v>
      </c>
      <c r="AN14" s="896" t="s">
        <v>154</v>
      </c>
      <c r="AO14" s="897"/>
      <c r="AP14" s="884" t="s">
        <v>154</v>
      </c>
      <c r="AQ14" s="885"/>
      <c r="AR14" s="886" t="s">
        <v>155</v>
      </c>
      <c r="AS14" s="887"/>
      <c r="AT14" s="197"/>
    </row>
    <row r="15" spans="1:242" s="39" customFormat="1" ht="12.75" customHeight="1" thickBot="1" x14ac:dyDescent="0.25">
      <c r="A15" s="908" t="s">
        <v>149</v>
      </c>
      <c r="B15" s="911" t="s">
        <v>93</v>
      </c>
      <c r="C15" s="139" t="s">
        <v>133</v>
      </c>
      <c r="D15" s="120" t="s">
        <v>133</v>
      </c>
      <c r="E15" s="121" t="s">
        <v>142</v>
      </c>
      <c r="F15" s="122" t="s">
        <v>119</v>
      </c>
      <c r="G15" s="114">
        <v>1680000</v>
      </c>
      <c r="H15" s="114">
        <v>120000</v>
      </c>
      <c r="I15" s="129">
        <v>109000</v>
      </c>
      <c r="J15" s="132">
        <f>SUM(G15:I15)</f>
        <v>1909000</v>
      </c>
      <c r="K15" s="127">
        <f t="shared" ref="K15:K61" si="0">+J15*(1+$K$11)</f>
        <v>1992996</v>
      </c>
      <c r="L15" s="37"/>
      <c r="M15" s="155">
        <v>0</v>
      </c>
      <c r="N15" s="173">
        <f t="shared" ref="N15:N61" si="1">+$K15*M15</f>
        <v>0</v>
      </c>
      <c r="O15" s="155">
        <v>0</v>
      </c>
      <c r="P15" s="184">
        <f t="shared" ref="P15:P61" si="2">+$K15*O15</f>
        <v>0</v>
      </c>
      <c r="Q15" s="181">
        <v>0</v>
      </c>
      <c r="R15" s="615">
        <f t="shared" ref="R15:R61" si="3">+$K15*Q15</f>
        <v>0</v>
      </c>
      <c r="S15" s="618">
        <f>+M15+O15+Q15</f>
        <v>0</v>
      </c>
      <c r="U15" s="146"/>
      <c r="V15" s="143" t="s">
        <v>11</v>
      </c>
      <c r="W15" s="149">
        <f>SUM(W16,W20)</f>
        <v>0</v>
      </c>
      <c r="Y15" s="196"/>
      <c r="Z15" s="189">
        <f t="shared" ref="Z15:AE15" si="4">+M62</f>
        <v>0</v>
      </c>
      <c r="AA15" s="191">
        <f t="shared" si="4"/>
        <v>0</v>
      </c>
      <c r="AB15" s="189">
        <f t="shared" si="4"/>
        <v>0</v>
      </c>
      <c r="AC15" s="192">
        <f t="shared" si="4"/>
        <v>0</v>
      </c>
      <c r="AD15" s="190">
        <f t="shared" si="4"/>
        <v>0</v>
      </c>
      <c r="AE15" s="192">
        <f t="shared" si="4"/>
        <v>0</v>
      </c>
      <c r="AG15" s="275">
        <f>+Z15</f>
        <v>0</v>
      </c>
      <c r="AH15" s="276">
        <f>+AG15*W80</f>
        <v>0</v>
      </c>
      <c r="AI15" s="277">
        <f>+AB15</f>
        <v>0</v>
      </c>
      <c r="AJ15" s="276">
        <f>+AI15*W80</f>
        <v>0</v>
      </c>
      <c r="AK15" s="278">
        <f>+AD15</f>
        <v>0</v>
      </c>
      <c r="AL15" s="279">
        <f>+AK15*W80</f>
        <v>0</v>
      </c>
      <c r="AN15" s="882">
        <f>+AH15+AA15</f>
        <v>0</v>
      </c>
      <c r="AO15" s="883"/>
      <c r="AP15" s="882">
        <f>+AJ15+AC15+K70</f>
        <v>268294.42800000001</v>
      </c>
      <c r="AQ15" s="883"/>
      <c r="AR15" s="882">
        <f>+AL15+AE15</f>
        <v>0</v>
      </c>
      <c r="AS15" s="883"/>
      <c r="AT15" s="197"/>
    </row>
    <row r="16" spans="1:242" s="39" customFormat="1" x14ac:dyDescent="0.2">
      <c r="A16" s="909"/>
      <c r="B16" s="912"/>
      <c r="C16" s="88"/>
      <c r="D16" s="123"/>
      <c r="E16" s="124"/>
      <c r="F16" s="125" t="s">
        <v>119</v>
      </c>
      <c r="G16" s="115">
        <v>0</v>
      </c>
      <c r="H16" s="115">
        <v>0</v>
      </c>
      <c r="I16" s="130">
        <v>0</v>
      </c>
      <c r="J16" s="133">
        <f t="shared" ref="J16:J39" si="5">SUM(G16:I16)</f>
        <v>0</v>
      </c>
      <c r="K16" s="128">
        <f t="shared" si="0"/>
        <v>0</v>
      </c>
      <c r="L16" s="37"/>
      <c r="M16" s="171">
        <v>0</v>
      </c>
      <c r="N16" s="174">
        <f t="shared" si="1"/>
        <v>0</v>
      </c>
      <c r="O16" s="171">
        <v>0</v>
      </c>
      <c r="P16" s="172">
        <f t="shared" si="2"/>
        <v>0</v>
      </c>
      <c r="Q16" s="182">
        <v>0</v>
      </c>
      <c r="R16" s="616">
        <f t="shared" si="3"/>
        <v>0</v>
      </c>
      <c r="S16" s="619">
        <f t="shared" ref="S16:S61" si="6">+M16+O16+Q16</f>
        <v>0</v>
      </c>
      <c r="U16" s="147"/>
      <c r="V16" s="144" t="s">
        <v>12</v>
      </c>
      <c r="W16" s="150">
        <f>SUM(W17:W19)</f>
        <v>0</v>
      </c>
      <c r="Y16" s="196"/>
      <c r="AT16" s="197"/>
    </row>
    <row r="17" spans="1:46" s="39" customFormat="1" ht="12.75" customHeight="1" x14ac:dyDescent="0.2">
      <c r="A17" s="909"/>
      <c r="B17" s="912"/>
      <c r="C17" s="88"/>
      <c r="D17" s="123"/>
      <c r="E17" s="124"/>
      <c r="F17" s="125" t="s">
        <v>119</v>
      </c>
      <c r="G17" s="115">
        <v>0</v>
      </c>
      <c r="H17" s="115">
        <v>0</v>
      </c>
      <c r="I17" s="130">
        <v>0</v>
      </c>
      <c r="J17" s="133">
        <f t="shared" si="5"/>
        <v>0</v>
      </c>
      <c r="K17" s="128">
        <f t="shared" si="0"/>
        <v>0</v>
      </c>
      <c r="L17" s="37"/>
      <c r="M17" s="171">
        <v>0</v>
      </c>
      <c r="N17" s="174">
        <f t="shared" si="1"/>
        <v>0</v>
      </c>
      <c r="O17" s="171">
        <v>0</v>
      </c>
      <c r="P17" s="172">
        <f t="shared" si="2"/>
        <v>0</v>
      </c>
      <c r="Q17" s="182">
        <v>0</v>
      </c>
      <c r="R17" s="616">
        <f t="shared" si="3"/>
        <v>0</v>
      </c>
      <c r="S17" s="619">
        <f t="shared" si="6"/>
        <v>0</v>
      </c>
      <c r="U17" s="148">
        <v>53103050000000</v>
      </c>
      <c r="V17" s="145" t="s">
        <v>13</v>
      </c>
      <c r="W17" s="151">
        <v>0</v>
      </c>
      <c r="Y17" s="196"/>
      <c r="AT17" s="197"/>
    </row>
    <row r="18" spans="1:46" s="39" customFormat="1" ht="13.5" customHeight="1" thickBot="1" x14ac:dyDescent="0.25">
      <c r="A18" s="909"/>
      <c r="B18" s="912"/>
      <c r="C18" s="88"/>
      <c r="D18" s="123"/>
      <c r="E18" s="124"/>
      <c r="F18" s="125" t="s">
        <v>119</v>
      </c>
      <c r="G18" s="115">
        <v>0</v>
      </c>
      <c r="H18" s="115">
        <v>0</v>
      </c>
      <c r="I18" s="130">
        <v>0</v>
      </c>
      <c r="J18" s="133">
        <f t="shared" si="5"/>
        <v>0</v>
      </c>
      <c r="K18" s="128">
        <f t="shared" si="0"/>
        <v>0</v>
      </c>
      <c r="L18" s="37"/>
      <c r="M18" s="171">
        <v>0</v>
      </c>
      <c r="N18" s="174">
        <f t="shared" si="1"/>
        <v>0</v>
      </c>
      <c r="O18" s="171">
        <v>0</v>
      </c>
      <c r="P18" s="172">
        <f t="shared" si="2"/>
        <v>0</v>
      </c>
      <c r="Q18" s="182">
        <v>0</v>
      </c>
      <c r="R18" s="616">
        <f t="shared" si="3"/>
        <v>0</v>
      </c>
      <c r="S18" s="619">
        <f t="shared" si="6"/>
        <v>0</v>
      </c>
      <c r="U18" s="148">
        <v>53103060000000</v>
      </c>
      <c r="V18" s="145" t="s">
        <v>14</v>
      </c>
      <c r="W18" s="151">
        <v>0</v>
      </c>
      <c r="Y18" s="205"/>
      <c r="Z18" s="206"/>
      <c r="AA18" s="206"/>
      <c r="AB18" s="206"/>
      <c r="AC18" s="206"/>
      <c r="AD18" s="206"/>
      <c r="AE18" s="206"/>
      <c r="AF18" s="206"/>
      <c r="AG18" s="206"/>
      <c r="AH18" s="206"/>
      <c r="AI18" s="206"/>
      <c r="AJ18" s="206"/>
      <c r="AK18" s="206"/>
      <c r="AL18" s="206"/>
      <c r="AM18" s="206"/>
      <c r="AN18" s="206"/>
      <c r="AO18" s="206"/>
      <c r="AP18" s="206"/>
      <c r="AQ18" s="206"/>
      <c r="AR18" s="206"/>
      <c r="AS18" s="206"/>
      <c r="AT18" s="207"/>
    </row>
    <row r="19" spans="1:46" s="39" customFormat="1" x14ac:dyDescent="0.2">
      <c r="A19" s="909"/>
      <c r="B19" s="912"/>
      <c r="C19" s="88"/>
      <c r="D19" s="123"/>
      <c r="E19" s="124"/>
      <c r="F19" s="125" t="s">
        <v>119</v>
      </c>
      <c r="G19" s="115">
        <v>0</v>
      </c>
      <c r="H19" s="115">
        <v>0</v>
      </c>
      <c r="I19" s="130">
        <v>0</v>
      </c>
      <c r="J19" s="133">
        <f t="shared" si="5"/>
        <v>0</v>
      </c>
      <c r="K19" s="128">
        <f t="shared" si="0"/>
        <v>0</v>
      </c>
      <c r="L19" s="37"/>
      <c r="M19" s="171">
        <v>0</v>
      </c>
      <c r="N19" s="174">
        <f t="shared" si="1"/>
        <v>0</v>
      </c>
      <c r="O19" s="171">
        <v>0</v>
      </c>
      <c r="P19" s="172">
        <f t="shared" si="2"/>
        <v>0</v>
      </c>
      <c r="Q19" s="182">
        <v>0</v>
      </c>
      <c r="R19" s="616">
        <f t="shared" si="3"/>
        <v>0</v>
      </c>
      <c r="S19" s="619">
        <f t="shared" si="6"/>
        <v>0</v>
      </c>
      <c r="U19" s="148">
        <v>53103080010000</v>
      </c>
      <c r="V19" s="145" t="s">
        <v>15</v>
      </c>
      <c r="W19" s="151">
        <v>0</v>
      </c>
    </row>
    <row r="20" spans="1:46" s="39" customFormat="1" x14ac:dyDescent="0.2">
      <c r="A20" s="909"/>
      <c r="B20" s="912"/>
      <c r="C20" s="88"/>
      <c r="D20" s="123"/>
      <c r="E20" s="124"/>
      <c r="F20" s="125" t="s">
        <v>119</v>
      </c>
      <c r="G20" s="115">
        <v>0</v>
      </c>
      <c r="H20" s="115">
        <v>0</v>
      </c>
      <c r="I20" s="130">
        <v>0</v>
      </c>
      <c r="J20" s="133">
        <f t="shared" si="5"/>
        <v>0</v>
      </c>
      <c r="K20" s="128">
        <f t="shared" si="0"/>
        <v>0</v>
      </c>
      <c r="L20" s="37"/>
      <c r="M20" s="171">
        <v>0</v>
      </c>
      <c r="N20" s="174">
        <f t="shared" si="1"/>
        <v>0</v>
      </c>
      <c r="O20" s="171">
        <v>0</v>
      </c>
      <c r="P20" s="172">
        <f t="shared" si="2"/>
        <v>0</v>
      </c>
      <c r="Q20" s="182">
        <v>0</v>
      </c>
      <c r="R20" s="616">
        <f t="shared" si="3"/>
        <v>0</v>
      </c>
      <c r="S20" s="619">
        <f t="shared" si="6"/>
        <v>0</v>
      </c>
      <c r="U20" s="147"/>
      <c r="V20" s="144" t="s">
        <v>16</v>
      </c>
      <c r="W20" s="208">
        <f>SUM(W21:W39)</f>
        <v>0</v>
      </c>
    </row>
    <row r="21" spans="1:46" s="39" customFormat="1" x14ac:dyDescent="0.2">
      <c r="A21" s="909"/>
      <c r="B21" s="912"/>
      <c r="C21" s="88"/>
      <c r="D21" s="123"/>
      <c r="E21" s="124"/>
      <c r="F21" s="125" t="s">
        <v>119</v>
      </c>
      <c r="G21" s="115">
        <v>0</v>
      </c>
      <c r="H21" s="115">
        <v>0</v>
      </c>
      <c r="I21" s="130">
        <v>0</v>
      </c>
      <c r="J21" s="133">
        <f t="shared" si="5"/>
        <v>0</v>
      </c>
      <c r="K21" s="128">
        <f t="shared" si="0"/>
        <v>0</v>
      </c>
      <c r="L21" s="37"/>
      <c r="M21" s="171">
        <v>0</v>
      </c>
      <c r="N21" s="174">
        <f t="shared" si="1"/>
        <v>0</v>
      </c>
      <c r="O21" s="171">
        <v>0</v>
      </c>
      <c r="P21" s="172">
        <f t="shared" si="2"/>
        <v>0</v>
      </c>
      <c r="Q21" s="182">
        <v>0</v>
      </c>
      <c r="R21" s="616">
        <f t="shared" si="3"/>
        <v>0</v>
      </c>
      <c r="S21" s="619">
        <f t="shared" si="6"/>
        <v>0</v>
      </c>
      <c r="U21" s="148">
        <v>53201010100000</v>
      </c>
      <c r="V21" s="145" t="s">
        <v>17</v>
      </c>
      <c r="W21" s="151">
        <v>0</v>
      </c>
    </row>
    <row r="22" spans="1:46" s="39" customFormat="1" x14ac:dyDescent="0.2">
      <c r="A22" s="909"/>
      <c r="B22" s="912"/>
      <c r="C22" s="88"/>
      <c r="D22" s="123"/>
      <c r="E22" s="124"/>
      <c r="F22" s="125" t="s">
        <v>119</v>
      </c>
      <c r="G22" s="115">
        <v>0</v>
      </c>
      <c r="H22" s="115">
        <v>0</v>
      </c>
      <c r="I22" s="130">
        <v>0</v>
      </c>
      <c r="J22" s="133">
        <f t="shared" si="5"/>
        <v>0</v>
      </c>
      <c r="K22" s="128">
        <f t="shared" si="0"/>
        <v>0</v>
      </c>
      <c r="L22" s="37"/>
      <c r="M22" s="171">
        <v>0</v>
      </c>
      <c r="N22" s="174">
        <f t="shared" si="1"/>
        <v>0</v>
      </c>
      <c r="O22" s="171">
        <v>0</v>
      </c>
      <c r="P22" s="172">
        <f t="shared" si="2"/>
        <v>0</v>
      </c>
      <c r="Q22" s="182">
        <v>0</v>
      </c>
      <c r="R22" s="616">
        <f t="shared" si="3"/>
        <v>0</v>
      </c>
      <c r="S22" s="619">
        <f t="shared" si="6"/>
        <v>0</v>
      </c>
      <c r="U22" s="148">
        <v>53202010100000</v>
      </c>
      <c r="V22" s="145" t="s">
        <v>18</v>
      </c>
      <c r="W22" s="151">
        <v>0</v>
      </c>
    </row>
    <row r="23" spans="1:46" s="39" customFormat="1" x14ac:dyDescent="0.2">
      <c r="A23" s="909"/>
      <c r="B23" s="912"/>
      <c r="C23" s="88"/>
      <c r="D23" s="123"/>
      <c r="E23" s="124"/>
      <c r="F23" s="125" t="s">
        <v>119</v>
      </c>
      <c r="G23" s="115">
        <v>0</v>
      </c>
      <c r="H23" s="115">
        <v>0</v>
      </c>
      <c r="I23" s="130">
        <v>0</v>
      </c>
      <c r="J23" s="133">
        <f t="shared" si="5"/>
        <v>0</v>
      </c>
      <c r="K23" s="128">
        <f t="shared" si="0"/>
        <v>0</v>
      </c>
      <c r="L23" s="37"/>
      <c r="M23" s="171">
        <v>0</v>
      </c>
      <c r="N23" s="174">
        <f t="shared" si="1"/>
        <v>0</v>
      </c>
      <c r="O23" s="171">
        <v>0</v>
      </c>
      <c r="P23" s="172">
        <f t="shared" si="2"/>
        <v>0</v>
      </c>
      <c r="Q23" s="182">
        <v>0</v>
      </c>
      <c r="R23" s="616">
        <f t="shared" si="3"/>
        <v>0</v>
      </c>
      <c r="S23" s="619">
        <f t="shared" si="6"/>
        <v>0</v>
      </c>
      <c r="U23" s="148">
        <v>53203010100000</v>
      </c>
      <c r="V23" s="145" t="s">
        <v>19</v>
      </c>
      <c r="W23" s="151">
        <v>0</v>
      </c>
    </row>
    <row r="24" spans="1:46" s="39" customFormat="1" ht="13.5" thickBot="1" x14ac:dyDescent="0.25">
      <c r="A24" s="909"/>
      <c r="B24" s="913"/>
      <c r="C24" s="140"/>
      <c r="D24" s="116"/>
      <c r="E24" s="117"/>
      <c r="F24" s="118" t="s">
        <v>119</v>
      </c>
      <c r="G24" s="119">
        <v>0</v>
      </c>
      <c r="H24" s="119">
        <v>0</v>
      </c>
      <c r="I24" s="131">
        <v>0</v>
      </c>
      <c r="J24" s="134">
        <f t="shared" si="5"/>
        <v>0</v>
      </c>
      <c r="K24" s="126">
        <f t="shared" si="0"/>
        <v>0</v>
      </c>
      <c r="L24" s="37"/>
      <c r="M24" s="176">
        <v>0</v>
      </c>
      <c r="N24" s="175">
        <f t="shared" si="1"/>
        <v>0</v>
      </c>
      <c r="O24" s="176">
        <v>0</v>
      </c>
      <c r="P24" s="185">
        <f t="shared" si="2"/>
        <v>0</v>
      </c>
      <c r="Q24" s="183">
        <v>0</v>
      </c>
      <c r="R24" s="617">
        <f t="shared" si="3"/>
        <v>0</v>
      </c>
      <c r="S24" s="620">
        <f t="shared" si="6"/>
        <v>0</v>
      </c>
      <c r="U24" s="148">
        <v>53203030000000</v>
      </c>
      <c r="V24" s="145" t="s">
        <v>20</v>
      </c>
      <c r="W24" s="151">
        <v>0</v>
      </c>
    </row>
    <row r="25" spans="1:46" s="39" customFormat="1" ht="12.75" customHeight="1" x14ac:dyDescent="0.2">
      <c r="A25" s="909"/>
      <c r="B25" s="911" t="s">
        <v>92</v>
      </c>
      <c r="C25" s="139" t="s">
        <v>133</v>
      </c>
      <c r="D25" s="120" t="s">
        <v>133</v>
      </c>
      <c r="E25" s="121" t="s">
        <v>144</v>
      </c>
      <c r="F25" s="122" t="s">
        <v>119</v>
      </c>
      <c r="G25" s="114">
        <v>0</v>
      </c>
      <c r="H25" s="114">
        <v>0</v>
      </c>
      <c r="I25" s="129">
        <v>0</v>
      </c>
      <c r="J25" s="132">
        <f t="shared" si="5"/>
        <v>0</v>
      </c>
      <c r="K25" s="127">
        <f t="shared" si="0"/>
        <v>0</v>
      </c>
      <c r="L25" s="37"/>
      <c r="M25" s="155">
        <v>0</v>
      </c>
      <c r="N25" s="173">
        <f t="shared" si="1"/>
        <v>0</v>
      </c>
      <c r="O25" s="155">
        <v>0</v>
      </c>
      <c r="P25" s="184">
        <f t="shared" si="2"/>
        <v>0</v>
      </c>
      <c r="Q25" s="181">
        <v>0</v>
      </c>
      <c r="R25" s="615">
        <f t="shared" si="3"/>
        <v>0</v>
      </c>
      <c r="S25" s="618">
        <f t="shared" si="6"/>
        <v>0</v>
      </c>
      <c r="U25" s="148">
        <v>53204030000000</v>
      </c>
      <c r="V25" s="145" t="s">
        <v>21</v>
      </c>
      <c r="W25" s="151">
        <v>0</v>
      </c>
      <c r="AG25" s="31"/>
    </row>
    <row r="26" spans="1:46" s="39" customFormat="1" ht="12.75" customHeight="1" x14ac:dyDescent="0.2">
      <c r="A26" s="909"/>
      <c r="B26" s="912"/>
      <c r="C26" s="88"/>
      <c r="D26" s="123"/>
      <c r="E26" s="124"/>
      <c r="F26" s="125" t="s">
        <v>119</v>
      </c>
      <c r="G26" s="115">
        <v>0</v>
      </c>
      <c r="H26" s="115">
        <v>0</v>
      </c>
      <c r="I26" s="130">
        <v>0</v>
      </c>
      <c r="J26" s="133">
        <f t="shared" si="5"/>
        <v>0</v>
      </c>
      <c r="K26" s="128">
        <f t="shared" si="0"/>
        <v>0</v>
      </c>
      <c r="L26" s="37"/>
      <c r="M26" s="171">
        <v>0</v>
      </c>
      <c r="N26" s="174">
        <f t="shared" si="1"/>
        <v>0</v>
      </c>
      <c r="O26" s="171">
        <v>0</v>
      </c>
      <c r="P26" s="172">
        <f t="shared" si="2"/>
        <v>0</v>
      </c>
      <c r="Q26" s="182">
        <v>0</v>
      </c>
      <c r="R26" s="616">
        <f t="shared" si="3"/>
        <v>0</v>
      </c>
      <c r="S26" s="619">
        <f t="shared" si="6"/>
        <v>0</v>
      </c>
      <c r="U26" s="148">
        <v>53204100100001</v>
      </c>
      <c r="V26" s="145" t="s">
        <v>22</v>
      </c>
      <c r="W26" s="151">
        <v>0</v>
      </c>
      <c r="AG26" s="31"/>
    </row>
    <row r="27" spans="1:46" s="39" customFormat="1" ht="12.75" customHeight="1" x14ac:dyDescent="0.2">
      <c r="A27" s="909"/>
      <c r="B27" s="912"/>
      <c r="C27" s="88"/>
      <c r="D27" s="123"/>
      <c r="E27" s="124"/>
      <c r="F27" s="125" t="s">
        <v>119</v>
      </c>
      <c r="G27" s="115">
        <v>0</v>
      </c>
      <c r="H27" s="115">
        <v>0</v>
      </c>
      <c r="I27" s="130">
        <v>0</v>
      </c>
      <c r="J27" s="133">
        <f t="shared" si="5"/>
        <v>0</v>
      </c>
      <c r="K27" s="128">
        <f t="shared" si="0"/>
        <v>0</v>
      </c>
      <c r="L27" s="37"/>
      <c r="M27" s="171">
        <v>0</v>
      </c>
      <c r="N27" s="174">
        <f t="shared" si="1"/>
        <v>0</v>
      </c>
      <c r="O27" s="171">
        <v>0</v>
      </c>
      <c r="P27" s="172">
        <f t="shared" si="2"/>
        <v>0</v>
      </c>
      <c r="Q27" s="182">
        <v>0</v>
      </c>
      <c r="R27" s="616">
        <f t="shared" si="3"/>
        <v>0</v>
      </c>
      <c r="S27" s="619">
        <f t="shared" si="6"/>
        <v>0</v>
      </c>
      <c r="U27" s="148">
        <v>53204130100000</v>
      </c>
      <c r="V27" s="145" t="s">
        <v>23</v>
      </c>
      <c r="W27" s="151">
        <v>0</v>
      </c>
      <c r="AG27" s="31"/>
    </row>
    <row r="28" spans="1:46" s="39" customFormat="1" ht="12.75" customHeight="1" x14ac:dyDescent="0.2">
      <c r="A28" s="909"/>
      <c r="B28" s="912"/>
      <c r="C28" s="88"/>
      <c r="D28" s="123"/>
      <c r="E28" s="124"/>
      <c r="F28" s="125" t="s">
        <v>119</v>
      </c>
      <c r="G28" s="115">
        <v>0</v>
      </c>
      <c r="H28" s="115">
        <v>0</v>
      </c>
      <c r="I28" s="130">
        <v>0</v>
      </c>
      <c r="J28" s="133">
        <f t="shared" si="5"/>
        <v>0</v>
      </c>
      <c r="K28" s="128">
        <f t="shared" si="0"/>
        <v>0</v>
      </c>
      <c r="L28" s="37"/>
      <c r="M28" s="171">
        <v>0</v>
      </c>
      <c r="N28" s="174">
        <f t="shared" si="1"/>
        <v>0</v>
      </c>
      <c r="O28" s="171">
        <v>0</v>
      </c>
      <c r="P28" s="172">
        <f t="shared" si="2"/>
        <v>0</v>
      </c>
      <c r="Q28" s="182">
        <v>0</v>
      </c>
      <c r="R28" s="616">
        <f t="shared" si="3"/>
        <v>0</v>
      </c>
      <c r="S28" s="619">
        <f t="shared" si="6"/>
        <v>0</v>
      </c>
      <c r="U28" s="148">
        <v>53205010100000</v>
      </c>
      <c r="V28" s="145" t="s">
        <v>24</v>
      </c>
      <c r="W28" s="151">
        <v>0</v>
      </c>
      <c r="AG28" s="31"/>
    </row>
    <row r="29" spans="1:46" s="39" customFormat="1" ht="12.75" customHeight="1" x14ac:dyDescent="0.2">
      <c r="A29" s="909"/>
      <c r="B29" s="912"/>
      <c r="C29" s="88"/>
      <c r="D29" s="123"/>
      <c r="E29" s="124"/>
      <c r="F29" s="125" t="s">
        <v>119</v>
      </c>
      <c r="G29" s="115">
        <v>0</v>
      </c>
      <c r="H29" s="115">
        <v>0</v>
      </c>
      <c r="I29" s="130">
        <v>0</v>
      </c>
      <c r="J29" s="133">
        <f t="shared" si="5"/>
        <v>0</v>
      </c>
      <c r="K29" s="128">
        <f t="shared" si="0"/>
        <v>0</v>
      </c>
      <c r="L29" s="37"/>
      <c r="M29" s="171">
        <v>0</v>
      </c>
      <c r="N29" s="174">
        <f t="shared" si="1"/>
        <v>0</v>
      </c>
      <c r="O29" s="171">
        <v>0</v>
      </c>
      <c r="P29" s="172">
        <f t="shared" si="2"/>
        <v>0</v>
      </c>
      <c r="Q29" s="182">
        <v>0</v>
      </c>
      <c r="R29" s="616">
        <f t="shared" si="3"/>
        <v>0</v>
      </c>
      <c r="S29" s="619">
        <f t="shared" si="6"/>
        <v>0</v>
      </c>
      <c r="U29" s="148">
        <v>53205020100000</v>
      </c>
      <c r="V29" s="145" t="s">
        <v>25</v>
      </c>
      <c r="W29" s="151">
        <v>0</v>
      </c>
      <c r="AG29" s="31"/>
    </row>
    <row r="30" spans="1:46" s="39" customFormat="1" ht="12.75" customHeight="1" x14ac:dyDescent="0.2">
      <c r="A30" s="909"/>
      <c r="B30" s="912"/>
      <c r="C30" s="88"/>
      <c r="D30" s="123"/>
      <c r="E30" s="124"/>
      <c r="F30" s="125" t="s">
        <v>119</v>
      </c>
      <c r="G30" s="115">
        <v>0</v>
      </c>
      <c r="H30" s="115">
        <v>0</v>
      </c>
      <c r="I30" s="130">
        <v>0</v>
      </c>
      <c r="J30" s="133">
        <f t="shared" si="5"/>
        <v>0</v>
      </c>
      <c r="K30" s="128">
        <f t="shared" si="0"/>
        <v>0</v>
      </c>
      <c r="L30" s="37"/>
      <c r="M30" s="171">
        <v>0</v>
      </c>
      <c r="N30" s="174">
        <f t="shared" si="1"/>
        <v>0</v>
      </c>
      <c r="O30" s="171">
        <v>0</v>
      </c>
      <c r="P30" s="172">
        <f t="shared" si="2"/>
        <v>0</v>
      </c>
      <c r="Q30" s="182">
        <v>0</v>
      </c>
      <c r="R30" s="616">
        <f t="shared" si="3"/>
        <v>0</v>
      </c>
      <c r="S30" s="619">
        <f t="shared" si="6"/>
        <v>0</v>
      </c>
      <c r="U30" s="148">
        <v>53205030100000</v>
      </c>
      <c r="V30" s="145" t="s">
        <v>26</v>
      </c>
      <c r="W30" s="151">
        <v>0</v>
      </c>
      <c r="AG30" s="31"/>
    </row>
    <row r="31" spans="1:46" s="39" customFormat="1" ht="12.75" customHeight="1" x14ac:dyDescent="0.2">
      <c r="A31" s="909"/>
      <c r="B31" s="912"/>
      <c r="C31" s="88"/>
      <c r="D31" s="123"/>
      <c r="E31" s="124"/>
      <c r="F31" s="125" t="s">
        <v>119</v>
      </c>
      <c r="G31" s="115">
        <v>0</v>
      </c>
      <c r="H31" s="115">
        <v>0</v>
      </c>
      <c r="I31" s="130">
        <v>0</v>
      </c>
      <c r="J31" s="133">
        <f t="shared" si="5"/>
        <v>0</v>
      </c>
      <c r="K31" s="128">
        <f t="shared" si="0"/>
        <v>0</v>
      </c>
      <c r="L31" s="37"/>
      <c r="M31" s="171">
        <v>0</v>
      </c>
      <c r="N31" s="174">
        <f t="shared" si="1"/>
        <v>0</v>
      </c>
      <c r="O31" s="171">
        <v>0</v>
      </c>
      <c r="P31" s="172">
        <f t="shared" si="2"/>
        <v>0</v>
      </c>
      <c r="Q31" s="182">
        <v>0</v>
      </c>
      <c r="R31" s="616">
        <f t="shared" si="3"/>
        <v>0</v>
      </c>
      <c r="S31" s="619">
        <f t="shared" si="6"/>
        <v>0</v>
      </c>
      <c r="U31" s="148">
        <v>53205050100000</v>
      </c>
      <c r="V31" s="145" t="s">
        <v>27</v>
      </c>
      <c r="W31" s="151">
        <v>0</v>
      </c>
      <c r="AG31" s="31"/>
    </row>
    <row r="32" spans="1:46" s="39" customFormat="1" ht="12.75" customHeight="1" x14ac:dyDescent="0.2">
      <c r="A32" s="909"/>
      <c r="B32" s="912"/>
      <c r="C32" s="88"/>
      <c r="D32" s="123"/>
      <c r="E32" s="124"/>
      <c r="F32" s="125" t="s">
        <v>119</v>
      </c>
      <c r="G32" s="115">
        <v>0</v>
      </c>
      <c r="H32" s="115">
        <v>0</v>
      </c>
      <c r="I32" s="130">
        <v>0</v>
      </c>
      <c r="J32" s="133">
        <f t="shared" si="5"/>
        <v>0</v>
      </c>
      <c r="K32" s="128">
        <f t="shared" si="0"/>
        <v>0</v>
      </c>
      <c r="L32" s="37"/>
      <c r="M32" s="171">
        <v>0</v>
      </c>
      <c r="N32" s="174">
        <f t="shared" si="1"/>
        <v>0</v>
      </c>
      <c r="O32" s="171">
        <v>0</v>
      </c>
      <c r="P32" s="172">
        <f t="shared" si="2"/>
        <v>0</v>
      </c>
      <c r="Q32" s="182">
        <v>0</v>
      </c>
      <c r="R32" s="616">
        <f t="shared" si="3"/>
        <v>0</v>
      </c>
      <c r="S32" s="619">
        <f t="shared" si="6"/>
        <v>0</v>
      </c>
      <c r="U32" s="148">
        <v>53205060100000</v>
      </c>
      <c r="V32" s="145" t="s">
        <v>28</v>
      </c>
      <c r="W32" s="151">
        <v>0</v>
      </c>
      <c r="AG32" s="31"/>
    </row>
    <row r="33" spans="1:33" s="39" customFormat="1" ht="12.75" customHeight="1" x14ac:dyDescent="0.2">
      <c r="A33" s="909"/>
      <c r="B33" s="912"/>
      <c r="C33" s="88"/>
      <c r="D33" s="123"/>
      <c r="E33" s="124"/>
      <c r="F33" s="125" t="s">
        <v>119</v>
      </c>
      <c r="G33" s="115">
        <v>0</v>
      </c>
      <c r="H33" s="115">
        <v>0</v>
      </c>
      <c r="I33" s="130">
        <v>0</v>
      </c>
      <c r="J33" s="133">
        <f t="shared" si="5"/>
        <v>0</v>
      </c>
      <c r="K33" s="128">
        <f t="shared" si="0"/>
        <v>0</v>
      </c>
      <c r="L33" s="37"/>
      <c r="M33" s="171">
        <v>0</v>
      </c>
      <c r="N33" s="174">
        <f t="shared" si="1"/>
        <v>0</v>
      </c>
      <c r="O33" s="171">
        <v>0</v>
      </c>
      <c r="P33" s="172">
        <f t="shared" si="2"/>
        <v>0</v>
      </c>
      <c r="Q33" s="182">
        <v>0</v>
      </c>
      <c r="R33" s="616">
        <f t="shared" si="3"/>
        <v>0</v>
      </c>
      <c r="S33" s="619">
        <f t="shared" si="6"/>
        <v>0</v>
      </c>
      <c r="U33" s="148">
        <v>53205070100000</v>
      </c>
      <c r="V33" s="145" t="s">
        <v>29</v>
      </c>
      <c r="W33" s="151">
        <v>0</v>
      </c>
      <c r="AG33" s="31"/>
    </row>
    <row r="34" spans="1:33" s="39" customFormat="1" ht="12.75" customHeight="1" thickBot="1" x14ac:dyDescent="0.25">
      <c r="A34" s="909"/>
      <c r="B34" s="913"/>
      <c r="C34" s="140"/>
      <c r="D34" s="116"/>
      <c r="E34" s="117"/>
      <c r="F34" s="118" t="s">
        <v>119</v>
      </c>
      <c r="G34" s="119">
        <v>0</v>
      </c>
      <c r="H34" s="119">
        <v>0</v>
      </c>
      <c r="I34" s="131">
        <v>0</v>
      </c>
      <c r="J34" s="134">
        <f t="shared" si="5"/>
        <v>0</v>
      </c>
      <c r="K34" s="126">
        <f t="shared" si="0"/>
        <v>0</v>
      </c>
      <c r="L34" s="37"/>
      <c r="M34" s="176">
        <v>0</v>
      </c>
      <c r="N34" s="175">
        <f t="shared" si="1"/>
        <v>0</v>
      </c>
      <c r="O34" s="176">
        <v>0</v>
      </c>
      <c r="P34" s="185">
        <f t="shared" si="2"/>
        <v>0</v>
      </c>
      <c r="Q34" s="183">
        <v>0</v>
      </c>
      <c r="R34" s="617">
        <f t="shared" si="3"/>
        <v>0</v>
      </c>
      <c r="S34" s="620">
        <f t="shared" si="6"/>
        <v>0</v>
      </c>
      <c r="U34" s="148">
        <v>53208010100000</v>
      </c>
      <c r="V34" s="145" t="s">
        <v>30</v>
      </c>
      <c r="W34" s="151">
        <v>0</v>
      </c>
      <c r="AG34" s="31"/>
    </row>
    <row r="35" spans="1:33" s="39" customFormat="1" ht="12.75" customHeight="1" x14ac:dyDescent="0.2">
      <c r="A35" s="909"/>
      <c r="B35" s="911" t="s">
        <v>91</v>
      </c>
      <c r="C35" s="139" t="s">
        <v>133</v>
      </c>
      <c r="D35" s="120" t="s">
        <v>133</v>
      </c>
      <c r="E35" s="121" t="s">
        <v>143</v>
      </c>
      <c r="F35" s="122" t="s">
        <v>119</v>
      </c>
      <c r="G35" s="114">
        <v>0</v>
      </c>
      <c r="H35" s="114">
        <v>0</v>
      </c>
      <c r="I35" s="129">
        <v>0</v>
      </c>
      <c r="J35" s="132">
        <f t="shared" si="5"/>
        <v>0</v>
      </c>
      <c r="K35" s="127">
        <f t="shared" si="0"/>
        <v>0</v>
      </c>
      <c r="L35" s="37"/>
      <c r="M35" s="155">
        <v>0</v>
      </c>
      <c r="N35" s="173">
        <f t="shared" si="1"/>
        <v>0</v>
      </c>
      <c r="O35" s="155">
        <v>0</v>
      </c>
      <c r="P35" s="184">
        <f t="shared" si="2"/>
        <v>0</v>
      </c>
      <c r="Q35" s="181">
        <v>0</v>
      </c>
      <c r="R35" s="615">
        <f t="shared" si="3"/>
        <v>0</v>
      </c>
      <c r="S35" s="618">
        <f t="shared" si="6"/>
        <v>0</v>
      </c>
      <c r="U35" s="148">
        <v>53208070100001</v>
      </c>
      <c r="V35" s="145" t="s">
        <v>31</v>
      </c>
      <c r="W35" s="151">
        <v>0</v>
      </c>
      <c r="AG35" s="31"/>
    </row>
    <row r="36" spans="1:33" s="39" customFormat="1" ht="12.75" customHeight="1" x14ac:dyDescent="0.2">
      <c r="A36" s="909"/>
      <c r="B36" s="912"/>
      <c r="C36" s="88"/>
      <c r="D36" s="123"/>
      <c r="E36" s="124"/>
      <c r="F36" s="125" t="s">
        <v>119</v>
      </c>
      <c r="G36" s="115">
        <v>0</v>
      </c>
      <c r="H36" s="115">
        <v>0</v>
      </c>
      <c r="I36" s="130">
        <v>0</v>
      </c>
      <c r="J36" s="133">
        <f t="shared" si="5"/>
        <v>0</v>
      </c>
      <c r="K36" s="128">
        <f t="shared" si="0"/>
        <v>0</v>
      </c>
      <c r="L36" s="37"/>
      <c r="M36" s="171">
        <v>0</v>
      </c>
      <c r="N36" s="174">
        <f t="shared" si="1"/>
        <v>0</v>
      </c>
      <c r="O36" s="171">
        <v>0</v>
      </c>
      <c r="P36" s="172">
        <f t="shared" si="2"/>
        <v>0</v>
      </c>
      <c r="Q36" s="182">
        <v>0</v>
      </c>
      <c r="R36" s="616">
        <f t="shared" si="3"/>
        <v>0</v>
      </c>
      <c r="S36" s="619">
        <f t="shared" si="6"/>
        <v>0</v>
      </c>
      <c r="U36" s="148">
        <v>53208100100001</v>
      </c>
      <c r="V36" s="145" t="s">
        <v>134</v>
      </c>
      <c r="W36" s="151">
        <v>0</v>
      </c>
      <c r="AG36" s="31"/>
    </row>
    <row r="37" spans="1:33" s="39" customFormat="1" ht="12.75" customHeight="1" x14ac:dyDescent="0.2">
      <c r="A37" s="909"/>
      <c r="B37" s="912"/>
      <c r="C37" s="88"/>
      <c r="D37" s="123"/>
      <c r="E37" s="124"/>
      <c r="F37" s="125" t="s">
        <v>119</v>
      </c>
      <c r="G37" s="115">
        <v>0</v>
      </c>
      <c r="H37" s="115">
        <v>0</v>
      </c>
      <c r="I37" s="130">
        <v>0</v>
      </c>
      <c r="J37" s="133">
        <f t="shared" si="5"/>
        <v>0</v>
      </c>
      <c r="K37" s="128">
        <f t="shared" si="0"/>
        <v>0</v>
      </c>
      <c r="L37" s="37"/>
      <c r="M37" s="171">
        <v>0</v>
      </c>
      <c r="N37" s="174">
        <f t="shared" si="1"/>
        <v>0</v>
      </c>
      <c r="O37" s="171">
        <v>0</v>
      </c>
      <c r="P37" s="172">
        <f t="shared" si="2"/>
        <v>0</v>
      </c>
      <c r="Q37" s="182">
        <v>0</v>
      </c>
      <c r="R37" s="616">
        <f t="shared" si="3"/>
        <v>0</v>
      </c>
      <c r="S37" s="619">
        <f t="shared" si="6"/>
        <v>0</v>
      </c>
      <c r="U37" s="148">
        <v>53211030000000</v>
      </c>
      <c r="V37" s="145" t="s">
        <v>32</v>
      </c>
      <c r="W37" s="151">
        <v>0</v>
      </c>
      <c r="AG37" s="31"/>
    </row>
    <row r="38" spans="1:33" s="39" customFormat="1" ht="12.75" customHeight="1" x14ac:dyDescent="0.2">
      <c r="A38" s="909"/>
      <c r="B38" s="912"/>
      <c r="C38" s="88"/>
      <c r="D38" s="123"/>
      <c r="E38" s="124"/>
      <c r="F38" s="125" t="s">
        <v>119</v>
      </c>
      <c r="G38" s="115">
        <v>0</v>
      </c>
      <c r="H38" s="115">
        <v>0</v>
      </c>
      <c r="I38" s="130">
        <v>0</v>
      </c>
      <c r="J38" s="133">
        <f t="shared" si="5"/>
        <v>0</v>
      </c>
      <c r="K38" s="128">
        <f t="shared" si="0"/>
        <v>0</v>
      </c>
      <c r="L38" s="37"/>
      <c r="M38" s="171">
        <v>0</v>
      </c>
      <c r="N38" s="174">
        <f t="shared" si="1"/>
        <v>0</v>
      </c>
      <c r="O38" s="171">
        <v>0</v>
      </c>
      <c r="P38" s="172">
        <f t="shared" si="2"/>
        <v>0</v>
      </c>
      <c r="Q38" s="182">
        <v>0</v>
      </c>
      <c r="R38" s="616">
        <f t="shared" si="3"/>
        <v>0</v>
      </c>
      <c r="S38" s="619">
        <f t="shared" si="6"/>
        <v>0</v>
      </c>
      <c r="U38" s="148">
        <v>53212020100000</v>
      </c>
      <c r="V38" s="145" t="s">
        <v>98</v>
      </c>
      <c r="W38" s="151">
        <v>0</v>
      </c>
      <c r="AG38" s="31"/>
    </row>
    <row r="39" spans="1:33" s="39" customFormat="1" ht="12.75" customHeight="1" thickBot="1" x14ac:dyDescent="0.25">
      <c r="A39" s="909"/>
      <c r="B39" s="913"/>
      <c r="C39" s="140"/>
      <c r="D39" s="116"/>
      <c r="E39" s="117"/>
      <c r="F39" s="118" t="s">
        <v>119</v>
      </c>
      <c r="G39" s="119">
        <v>0</v>
      </c>
      <c r="H39" s="119">
        <v>0</v>
      </c>
      <c r="I39" s="131">
        <v>0</v>
      </c>
      <c r="J39" s="134">
        <f t="shared" si="5"/>
        <v>0</v>
      </c>
      <c r="K39" s="126">
        <f t="shared" si="0"/>
        <v>0</v>
      </c>
      <c r="L39" s="37"/>
      <c r="M39" s="176">
        <v>0</v>
      </c>
      <c r="N39" s="175">
        <f t="shared" si="1"/>
        <v>0</v>
      </c>
      <c r="O39" s="176">
        <v>0</v>
      </c>
      <c r="P39" s="185">
        <f t="shared" si="2"/>
        <v>0</v>
      </c>
      <c r="Q39" s="183">
        <v>0</v>
      </c>
      <c r="R39" s="617">
        <f t="shared" si="3"/>
        <v>0</v>
      </c>
      <c r="S39" s="620">
        <f t="shared" si="6"/>
        <v>0</v>
      </c>
      <c r="U39" s="148">
        <v>53214020000000</v>
      </c>
      <c r="V39" s="145" t="s">
        <v>33</v>
      </c>
      <c r="W39" s="151">
        <v>0</v>
      </c>
      <c r="AG39" s="31"/>
    </row>
    <row r="40" spans="1:33" s="39" customFormat="1" ht="12.75" customHeight="1" x14ac:dyDescent="0.2">
      <c r="A40" s="909"/>
      <c r="B40" s="914" t="s">
        <v>120</v>
      </c>
      <c r="C40" s="141" t="s">
        <v>133</v>
      </c>
      <c r="D40" s="111" t="s">
        <v>133</v>
      </c>
      <c r="E40" s="112"/>
      <c r="F40" s="113" t="s">
        <v>119</v>
      </c>
      <c r="G40" s="114">
        <v>0</v>
      </c>
      <c r="H40" s="114">
        <v>0</v>
      </c>
      <c r="I40" s="129">
        <v>0</v>
      </c>
      <c r="J40" s="135">
        <f t="shared" ref="J40:J61" si="7">SUM(G40:I40)</f>
        <v>0</v>
      </c>
      <c r="K40" s="137">
        <f t="shared" si="0"/>
        <v>0</v>
      </c>
      <c r="L40" s="37"/>
      <c r="M40" s="155">
        <v>0</v>
      </c>
      <c r="N40" s="173">
        <f t="shared" si="1"/>
        <v>0</v>
      </c>
      <c r="O40" s="155">
        <v>0</v>
      </c>
      <c r="P40" s="184">
        <f t="shared" si="2"/>
        <v>0</v>
      </c>
      <c r="Q40" s="181">
        <v>0</v>
      </c>
      <c r="R40" s="615">
        <f t="shared" si="3"/>
        <v>0</v>
      </c>
      <c r="S40" s="618">
        <f t="shared" si="6"/>
        <v>0</v>
      </c>
      <c r="U40" s="146"/>
      <c r="V40" s="143" t="s">
        <v>34</v>
      </c>
      <c r="W40" s="149">
        <f>SUM(W41,W46,W49,W60,W70,W78)</f>
        <v>0</v>
      </c>
      <c r="AG40" s="31"/>
    </row>
    <row r="41" spans="1:33" s="39" customFormat="1" ht="12.75" customHeight="1" x14ac:dyDescent="0.2">
      <c r="A41" s="909"/>
      <c r="B41" s="915"/>
      <c r="C41" s="89"/>
      <c r="D41" s="91"/>
      <c r="E41" s="92"/>
      <c r="F41" s="98" t="s">
        <v>119</v>
      </c>
      <c r="G41" s="115">
        <v>0</v>
      </c>
      <c r="H41" s="115">
        <v>0</v>
      </c>
      <c r="I41" s="130">
        <v>0</v>
      </c>
      <c r="J41" s="136">
        <f t="shared" ref="J41:J48" si="8">SUM(G41:I41)</f>
        <v>0</v>
      </c>
      <c r="K41" s="138">
        <f t="shared" si="0"/>
        <v>0</v>
      </c>
      <c r="L41" s="37"/>
      <c r="M41" s="171">
        <v>0</v>
      </c>
      <c r="N41" s="174">
        <f t="shared" si="1"/>
        <v>0</v>
      </c>
      <c r="O41" s="171">
        <v>0</v>
      </c>
      <c r="P41" s="172">
        <f t="shared" si="2"/>
        <v>0</v>
      </c>
      <c r="Q41" s="182">
        <v>0</v>
      </c>
      <c r="R41" s="616">
        <f t="shared" si="3"/>
        <v>0</v>
      </c>
      <c r="S41" s="619">
        <f t="shared" si="6"/>
        <v>0</v>
      </c>
      <c r="U41" s="147"/>
      <c r="V41" s="144" t="s">
        <v>35</v>
      </c>
      <c r="W41" s="150">
        <f>SUM(W42:W45)</f>
        <v>0</v>
      </c>
      <c r="AG41" s="31"/>
    </row>
    <row r="42" spans="1:33" s="39" customFormat="1" ht="12.75" customHeight="1" x14ac:dyDescent="0.2">
      <c r="A42" s="909"/>
      <c r="B42" s="915"/>
      <c r="C42" s="89"/>
      <c r="D42" s="91"/>
      <c r="E42" s="92"/>
      <c r="F42" s="98" t="s">
        <v>119</v>
      </c>
      <c r="G42" s="115">
        <v>0</v>
      </c>
      <c r="H42" s="115">
        <v>0</v>
      </c>
      <c r="I42" s="130">
        <v>0</v>
      </c>
      <c r="J42" s="136">
        <f t="shared" si="8"/>
        <v>0</v>
      </c>
      <c r="K42" s="138">
        <f t="shared" si="0"/>
        <v>0</v>
      </c>
      <c r="L42" s="37"/>
      <c r="M42" s="171">
        <v>0</v>
      </c>
      <c r="N42" s="174">
        <f t="shared" si="1"/>
        <v>0</v>
      </c>
      <c r="O42" s="171">
        <v>0</v>
      </c>
      <c r="P42" s="172">
        <f t="shared" si="2"/>
        <v>0</v>
      </c>
      <c r="Q42" s="182">
        <v>0</v>
      </c>
      <c r="R42" s="616">
        <f t="shared" si="3"/>
        <v>0</v>
      </c>
      <c r="S42" s="619">
        <f t="shared" si="6"/>
        <v>0</v>
      </c>
      <c r="U42" s="148">
        <v>53202020100000</v>
      </c>
      <c r="V42" s="145" t="s">
        <v>39</v>
      </c>
      <c r="W42" s="151">
        <v>0</v>
      </c>
      <c r="AG42" s="31"/>
    </row>
    <row r="43" spans="1:33" s="39" customFormat="1" ht="12.75" customHeight="1" x14ac:dyDescent="0.2">
      <c r="A43" s="909"/>
      <c r="B43" s="915"/>
      <c r="C43" s="89"/>
      <c r="D43" s="91"/>
      <c r="E43" s="92"/>
      <c r="F43" s="98" t="s">
        <v>119</v>
      </c>
      <c r="G43" s="115">
        <v>0</v>
      </c>
      <c r="H43" s="115">
        <v>0</v>
      </c>
      <c r="I43" s="130">
        <v>0</v>
      </c>
      <c r="J43" s="136">
        <f t="shared" si="8"/>
        <v>0</v>
      </c>
      <c r="K43" s="138">
        <f t="shared" si="0"/>
        <v>0</v>
      </c>
      <c r="L43" s="37"/>
      <c r="M43" s="171">
        <v>0</v>
      </c>
      <c r="N43" s="174">
        <f t="shared" si="1"/>
        <v>0</v>
      </c>
      <c r="O43" s="171">
        <v>0</v>
      </c>
      <c r="P43" s="172">
        <f t="shared" si="2"/>
        <v>0</v>
      </c>
      <c r="Q43" s="182">
        <v>0</v>
      </c>
      <c r="R43" s="616">
        <f t="shared" si="3"/>
        <v>0</v>
      </c>
      <c r="S43" s="619">
        <f t="shared" si="6"/>
        <v>0</v>
      </c>
      <c r="U43" s="148">
        <v>53202030000000</v>
      </c>
      <c r="V43" s="145" t="s">
        <v>40</v>
      </c>
      <c r="W43" s="151">
        <v>0</v>
      </c>
      <c r="AG43" s="31"/>
    </row>
    <row r="44" spans="1:33" s="39" customFormat="1" ht="12.75" customHeight="1" x14ac:dyDescent="0.2">
      <c r="A44" s="909"/>
      <c r="B44" s="915"/>
      <c r="C44" s="89"/>
      <c r="D44" s="91"/>
      <c r="E44" s="92"/>
      <c r="F44" s="98" t="s">
        <v>119</v>
      </c>
      <c r="G44" s="115">
        <v>0</v>
      </c>
      <c r="H44" s="115">
        <v>0</v>
      </c>
      <c r="I44" s="130">
        <v>0</v>
      </c>
      <c r="J44" s="136">
        <f t="shared" si="8"/>
        <v>0</v>
      </c>
      <c r="K44" s="138">
        <f t="shared" si="0"/>
        <v>0</v>
      </c>
      <c r="L44" s="37"/>
      <c r="M44" s="171">
        <v>0</v>
      </c>
      <c r="N44" s="174">
        <f t="shared" si="1"/>
        <v>0</v>
      </c>
      <c r="O44" s="171">
        <v>0</v>
      </c>
      <c r="P44" s="172">
        <f t="shared" si="2"/>
        <v>0</v>
      </c>
      <c r="Q44" s="182">
        <v>0</v>
      </c>
      <c r="R44" s="616">
        <f t="shared" si="3"/>
        <v>0</v>
      </c>
      <c r="S44" s="619">
        <f t="shared" si="6"/>
        <v>0</v>
      </c>
      <c r="U44" s="148">
        <v>53211020000000</v>
      </c>
      <c r="V44" s="145" t="s">
        <v>41</v>
      </c>
      <c r="W44" s="151">
        <v>0</v>
      </c>
      <c r="AG44" s="31"/>
    </row>
    <row r="45" spans="1:33" s="39" customFormat="1" ht="12.75" customHeight="1" x14ac:dyDescent="0.2">
      <c r="A45" s="909"/>
      <c r="B45" s="915"/>
      <c r="C45" s="89"/>
      <c r="D45" s="91"/>
      <c r="E45" s="92"/>
      <c r="F45" s="98" t="s">
        <v>119</v>
      </c>
      <c r="G45" s="115">
        <v>0</v>
      </c>
      <c r="H45" s="115">
        <v>0</v>
      </c>
      <c r="I45" s="130">
        <v>0</v>
      </c>
      <c r="J45" s="136">
        <f t="shared" si="8"/>
        <v>0</v>
      </c>
      <c r="K45" s="138">
        <f t="shared" si="0"/>
        <v>0</v>
      </c>
      <c r="L45" s="37"/>
      <c r="M45" s="171">
        <v>0</v>
      </c>
      <c r="N45" s="174">
        <f t="shared" si="1"/>
        <v>0</v>
      </c>
      <c r="O45" s="171">
        <v>0</v>
      </c>
      <c r="P45" s="172">
        <f t="shared" si="2"/>
        <v>0</v>
      </c>
      <c r="Q45" s="182">
        <v>0</v>
      </c>
      <c r="R45" s="616">
        <f t="shared" si="3"/>
        <v>0</v>
      </c>
      <c r="S45" s="619">
        <f t="shared" si="6"/>
        <v>0</v>
      </c>
      <c r="U45" s="148">
        <v>53101004030000</v>
      </c>
      <c r="V45" s="145" t="s">
        <v>38</v>
      </c>
      <c r="W45" s="151">
        <v>0</v>
      </c>
      <c r="AG45" s="31"/>
    </row>
    <row r="46" spans="1:33" s="39" customFormat="1" ht="12.75" customHeight="1" x14ac:dyDescent="0.2">
      <c r="A46" s="909"/>
      <c r="B46" s="915"/>
      <c r="C46" s="89"/>
      <c r="D46" s="91"/>
      <c r="E46" s="92"/>
      <c r="F46" s="98" t="s">
        <v>119</v>
      </c>
      <c r="G46" s="115">
        <v>0</v>
      </c>
      <c r="H46" s="115">
        <v>0</v>
      </c>
      <c r="I46" s="130">
        <v>0</v>
      </c>
      <c r="J46" s="136">
        <f t="shared" si="8"/>
        <v>0</v>
      </c>
      <c r="K46" s="138">
        <f t="shared" si="0"/>
        <v>0</v>
      </c>
      <c r="L46" s="37"/>
      <c r="M46" s="171">
        <v>0</v>
      </c>
      <c r="N46" s="174">
        <f t="shared" si="1"/>
        <v>0</v>
      </c>
      <c r="O46" s="171">
        <v>0</v>
      </c>
      <c r="P46" s="172">
        <f t="shared" si="2"/>
        <v>0</v>
      </c>
      <c r="Q46" s="182">
        <v>0</v>
      </c>
      <c r="R46" s="616">
        <f t="shared" si="3"/>
        <v>0</v>
      </c>
      <c r="S46" s="619">
        <f t="shared" si="6"/>
        <v>0</v>
      </c>
      <c r="U46" s="147"/>
      <c r="V46" s="144" t="s">
        <v>42</v>
      </c>
      <c r="W46" s="150">
        <f>SUM(W47:W48)</f>
        <v>0</v>
      </c>
      <c r="AG46" s="31"/>
    </row>
    <row r="47" spans="1:33" s="39" customFormat="1" ht="12.75" customHeight="1" x14ac:dyDescent="0.2">
      <c r="A47" s="909"/>
      <c r="B47" s="915"/>
      <c r="C47" s="89"/>
      <c r="D47" s="91"/>
      <c r="E47" s="92"/>
      <c r="F47" s="98" t="s">
        <v>119</v>
      </c>
      <c r="G47" s="115">
        <v>0</v>
      </c>
      <c r="H47" s="115">
        <v>0</v>
      </c>
      <c r="I47" s="130">
        <v>0</v>
      </c>
      <c r="J47" s="136">
        <f t="shared" si="8"/>
        <v>0</v>
      </c>
      <c r="K47" s="138">
        <f t="shared" si="0"/>
        <v>0</v>
      </c>
      <c r="L47" s="37"/>
      <c r="M47" s="171">
        <v>0</v>
      </c>
      <c r="N47" s="174">
        <f t="shared" si="1"/>
        <v>0</v>
      </c>
      <c r="O47" s="171">
        <v>0</v>
      </c>
      <c r="P47" s="172">
        <f t="shared" si="2"/>
        <v>0</v>
      </c>
      <c r="Q47" s="182">
        <v>0</v>
      </c>
      <c r="R47" s="616">
        <f t="shared" si="3"/>
        <v>0</v>
      </c>
      <c r="S47" s="619">
        <f t="shared" si="6"/>
        <v>0</v>
      </c>
      <c r="U47" s="148">
        <v>53205080000000</v>
      </c>
      <c r="V47" s="145" t="s">
        <v>43</v>
      </c>
      <c r="W47" s="151">
        <v>0</v>
      </c>
      <c r="AG47" s="31"/>
    </row>
    <row r="48" spans="1:33" s="39" customFormat="1" ht="12.75" customHeight="1" x14ac:dyDescent="0.2">
      <c r="A48" s="909"/>
      <c r="B48" s="915"/>
      <c r="C48" s="89"/>
      <c r="D48" s="91"/>
      <c r="E48" s="92"/>
      <c r="F48" s="98" t="s">
        <v>119</v>
      </c>
      <c r="G48" s="115">
        <v>0</v>
      </c>
      <c r="H48" s="115">
        <v>0</v>
      </c>
      <c r="I48" s="130">
        <v>0</v>
      </c>
      <c r="J48" s="136">
        <f t="shared" si="8"/>
        <v>0</v>
      </c>
      <c r="K48" s="138">
        <f t="shared" si="0"/>
        <v>0</v>
      </c>
      <c r="L48" s="37"/>
      <c r="M48" s="171">
        <v>0</v>
      </c>
      <c r="N48" s="174">
        <f t="shared" si="1"/>
        <v>0</v>
      </c>
      <c r="O48" s="171">
        <v>0</v>
      </c>
      <c r="P48" s="172">
        <f t="shared" si="2"/>
        <v>0</v>
      </c>
      <c r="Q48" s="182">
        <v>0</v>
      </c>
      <c r="R48" s="616">
        <f t="shared" si="3"/>
        <v>0</v>
      </c>
      <c r="S48" s="619">
        <f t="shared" si="6"/>
        <v>0</v>
      </c>
      <c r="U48" s="148">
        <v>53205990000000</v>
      </c>
      <c r="V48" s="145" t="s">
        <v>44</v>
      </c>
      <c r="W48" s="151">
        <v>0</v>
      </c>
      <c r="AG48" s="31"/>
    </row>
    <row r="49" spans="1:33" s="39" customFormat="1" ht="12.75" customHeight="1" x14ac:dyDescent="0.2">
      <c r="A49" s="909"/>
      <c r="B49" s="916"/>
      <c r="C49" s="89"/>
      <c r="D49" s="91"/>
      <c r="E49" s="92"/>
      <c r="F49" s="98" t="s">
        <v>119</v>
      </c>
      <c r="G49" s="115">
        <v>0</v>
      </c>
      <c r="H49" s="115">
        <v>0</v>
      </c>
      <c r="I49" s="130">
        <v>0</v>
      </c>
      <c r="J49" s="136">
        <f t="shared" si="7"/>
        <v>0</v>
      </c>
      <c r="K49" s="138">
        <f t="shared" si="0"/>
        <v>0</v>
      </c>
      <c r="L49" s="37"/>
      <c r="M49" s="171">
        <v>0</v>
      </c>
      <c r="N49" s="174">
        <f t="shared" si="1"/>
        <v>0</v>
      </c>
      <c r="O49" s="171">
        <v>0</v>
      </c>
      <c r="P49" s="172">
        <f t="shared" si="2"/>
        <v>0</v>
      </c>
      <c r="Q49" s="182">
        <v>0</v>
      </c>
      <c r="R49" s="616">
        <f t="shared" si="3"/>
        <v>0</v>
      </c>
      <c r="S49" s="619">
        <f t="shared" si="6"/>
        <v>0</v>
      </c>
      <c r="U49" s="147"/>
      <c r="V49" s="144" t="s">
        <v>45</v>
      </c>
      <c r="W49" s="150">
        <f>SUM(W50:W59)</f>
        <v>0</v>
      </c>
      <c r="AG49" s="31"/>
    </row>
    <row r="50" spans="1:33" s="39" customFormat="1" ht="12.75" customHeight="1" x14ac:dyDescent="0.2">
      <c r="A50" s="909"/>
      <c r="B50" s="915"/>
      <c r="C50" s="89"/>
      <c r="D50" s="91"/>
      <c r="E50" s="92"/>
      <c r="F50" s="98" t="s">
        <v>119</v>
      </c>
      <c r="G50" s="115">
        <v>0</v>
      </c>
      <c r="H50" s="115">
        <v>0</v>
      </c>
      <c r="I50" s="130">
        <v>0</v>
      </c>
      <c r="J50" s="136">
        <f t="shared" ref="J50:J53" si="9">SUM(G50:I50)</f>
        <v>0</v>
      </c>
      <c r="K50" s="138">
        <f t="shared" si="0"/>
        <v>0</v>
      </c>
      <c r="L50" s="37"/>
      <c r="M50" s="171">
        <v>0</v>
      </c>
      <c r="N50" s="174">
        <f t="shared" si="1"/>
        <v>0</v>
      </c>
      <c r="O50" s="171">
        <v>0</v>
      </c>
      <c r="P50" s="172">
        <f t="shared" si="2"/>
        <v>0</v>
      </c>
      <c r="Q50" s="182">
        <v>0</v>
      </c>
      <c r="R50" s="616">
        <f t="shared" si="3"/>
        <v>0</v>
      </c>
      <c r="S50" s="619">
        <f t="shared" si="6"/>
        <v>0</v>
      </c>
      <c r="U50" s="148">
        <v>53203010200000</v>
      </c>
      <c r="V50" s="145" t="s">
        <v>46</v>
      </c>
      <c r="W50" s="151">
        <v>0</v>
      </c>
      <c r="AG50" s="31"/>
    </row>
    <row r="51" spans="1:33" s="39" customFormat="1" ht="12.75" customHeight="1" x14ac:dyDescent="0.2">
      <c r="A51" s="909"/>
      <c r="B51" s="915"/>
      <c r="C51" s="89"/>
      <c r="D51" s="91"/>
      <c r="E51" s="92"/>
      <c r="F51" s="98" t="s">
        <v>119</v>
      </c>
      <c r="G51" s="115">
        <v>0</v>
      </c>
      <c r="H51" s="115">
        <v>0</v>
      </c>
      <c r="I51" s="130">
        <v>0</v>
      </c>
      <c r="J51" s="136">
        <f t="shared" si="9"/>
        <v>0</v>
      </c>
      <c r="K51" s="138">
        <f t="shared" si="0"/>
        <v>0</v>
      </c>
      <c r="L51" s="37"/>
      <c r="M51" s="171">
        <v>0</v>
      </c>
      <c r="N51" s="174">
        <f t="shared" si="1"/>
        <v>0</v>
      </c>
      <c r="O51" s="171">
        <v>0</v>
      </c>
      <c r="P51" s="172">
        <f t="shared" si="2"/>
        <v>0</v>
      </c>
      <c r="Q51" s="182">
        <v>0</v>
      </c>
      <c r="R51" s="616">
        <f t="shared" si="3"/>
        <v>0</v>
      </c>
      <c r="S51" s="619">
        <f t="shared" si="6"/>
        <v>0</v>
      </c>
      <c r="U51" s="148">
        <v>53204010000000</v>
      </c>
      <c r="V51" s="145" t="s">
        <v>47</v>
      </c>
      <c r="W51" s="151">
        <v>0</v>
      </c>
      <c r="AG51" s="31"/>
    </row>
    <row r="52" spans="1:33" s="39" customFormat="1" ht="12.75" customHeight="1" x14ac:dyDescent="0.2">
      <c r="A52" s="909"/>
      <c r="B52" s="915"/>
      <c r="C52" s="89"/>
      <c r="D52" s="91"/>
      <c r="E52" s="92"/>
      <c r="F52" s="98" t="s">
        <v>119</v>
      </c>
      <c r="G52" s="115">
        <v>0</v>
      </c>
      <c r="H52" s="115">
        <v>0</v>
      </c>
      <c r="I52" s="130">
        <v>0</v>
      </c>
      <c r="J52" s="136">
        <f t="shared" si="9"/>
        <v>0</v>
      </c>
      <c r="K52" s="138">
        <f t="shared" si="0"/>
        <v>0</v>
      </c>
      <c r="L52" s="37"/>
      <c r="M52" s="171">
        <v>0</v>
      </c>
      <c r="N52" s="174">
        <f t="shared" si="1"/>
        <v>0</v>
      </c>
      <c r="O52" s="171">
        <v>0</v>
      </c>
      <c r="P52" s="172">
        <f t="shared" si="2"/>
        <v>0</v>
      </c>
      <c r="Q52" s="182">
        <v>0</v>
      </c>
      <c r="R52" s="616">
        <f t="shared" si="3"/>
        <v>0</v>
      </c>
      <c r="S52" s="619">
        <f t="shared" si="6"/>
        <v>0</v>
      </c>
      <c r="U52" s="148">
        <v>53204040200000</v>
      </c>
      <c r="V52" s="145" t="s">
        <v>48</v>
      </c>
      <c r="W52" s="151">
        <v>0</v>
      </c>
      <c r="AG52" s="31"/>
    </row>
    <row r="53" spans="1:33" s="39" customFormat="1" ht="12.75" customHeight="1" x14ac:dyDescent="0.2">
      <c r="A53" s="909"/>
      <c r="B53" s="915"/>
      <c r="C53" s="89"/>
      <c r="D53" s="91"/>
      <c r="E53" s="92"/>
      <c r="F53" s="98" t="s">
        <v>119</v>
      </c>
      <c r="G53" s="115">
        <v>0</v>
      </c>
      <c r="H53" s="115">
        <v>0</v>
      </c>
      <c r="I53" s="130">
        <v>0</v>
      </c>
      <c r="J53" s="136">
        <f t="shared" si="9"/>
        <v>0</v>
      </c>
      <c r="K53" s="138">
        <f t="shared" si="0"/>
        <v>0</v>
      </c>
      <c r="L53" s="37"/>
      <c r="M53" s="171">
        <v>0</v>
      </c>
      <c r="N53" s="174">
        <f t="shared" si="1"/>
        <v>0</v>
      </c>
      <c r="O53" s="171">
        <v>0</v>
      </c>
      <c r="P53" s="172">
        <f t="shared" si="2"/>
        <v>0</v>
      </c>
      <c r="Q53" s="182">
        <v>0</v>
      </c>
      <c r="R53" s="616">
        <f t="shared" si="3"/>
        <v>0</v>
      </c>
      <c r="S53" s="619">
        <f t="shared" si="6"/>
        <v>0</v>
      </c>
      <c r="U53" s="148">
        <v>53204060000000</v>
      </c>
      <c r="V53" s="145" t="s">
        <v>49</v>
      </c>
      <c r="W53" s="151">
        <v>0</v>
      </c>
      <c r="AG53" s="31"/>
    </row>
    <row r="54" spans="1:33" s="39" customFormat="1" ht="12.75" customHeight="1" x14ac:dyDescent="0.2">
      <c r="A54" s="909"/>
      <c r="B54" s="916"/>
      <c r="C54" s="89"/>
      <c r="D54" s="91"/>
      <c r="E54" s="92"/>
      <c r="F54" s="98" t="s">
        <v>119</v>
      </c>
      <c r="G54" s="115">
        <v>0</v>
      </c>
      <c r="H54" s="115">
        <v>0</v>
      </c>
      <c r="I54" s="130">
        <v>0</v>
      </c>
      <c r="J54" s="136">
        <f t="shared" si="7"/>
        <v>0</v>
      </c>
      <c r="K54" s="138">
        <f t="shared" si="0"/>
        <v>0</v>
      </c>
      <c r="L54" s="37"/>
      <c r="M54" s="171">
        <v>0</v>
      </c>
      <c r="N54" s="174">
        <f t="shared" si="1"/>
        <v>0</v>
      </c>
      <c r="O54" s="171">
        <v>0</v>
      </c>
      <c r="P54" s="172">
        <f t="shared" si="2"/>
        <v>0</v>
      </c>
      <c r="Q54" s="182">
        <v>0</v>
      </c>
      <c r="R54" s="616">
        <f t="shared" si="3"/>
        <v>0</v>
      </c>
      <c r="S54" s="619">
        <f t="shared" si="6"/>
        <v>0</v>
      </c>
      <c r="U54" s="148">
        <v>53204070000000</v>
      </c>
      <c r="V54" s="145" t="s">
        <v>50</v>
      </c>
      <c r="W54" s="151">
        <v>0</v>
      </c>
      <c r="AG54" s="31"/>
    </row>
    <row r="55" spans="1:33" s="39" customFormat="1" ht="12.75" customHeight="1" x14ac:dyDescent="0.2">
      <c r="A55" s="909"/>
      <c r="B55" s="916"/>
      <c r="C55" s="89"/>
      <c r="D55" s="91"/>
      <c r="E55" s="92"/>
      <c r="F55" s="98" t="s">
        <v>119</v>
      </c>
      <c r="G55" s="115">
        <v>0</v>
      </c>
      <c r="H55" s="115">
        <v>0</v>
      </c>
      <c r="I55" s="130">
        <v>0</v>
      </c>
      <c r="J55" s="136">
        <f t="shared" si="7"/>
        <v>0</v>
      </c>
      <c r="K55" s="138">
        <f t="shared" si="0"/>
        <v>0</v>
      </c>
      <c r="L55" s="37"/>
      <c r="M55" s="171">
        <v>0</v>
      </c>
      <c r="N55" s="174">
        <f t="shared" si="1"/>
        <v>0</v>
      </c>
      <c r="O55" s="171">
        <v>0</v>
      </c>
      <c r="P55" s="172">
        <f t="shared" si="2"/>
        <v>0</v>
      </c>
      <c r="Q55" s="182">
        <v>0</v>
      </c>
      <c r="R55" s="616">
        <f t="shared" si="3"/>
        <v>0</v>
      </c>
      <c r="S55" s="619">
        <f t="shared" si="6"/>
        <v>0</v>
      </c>
      <c r="U55" s="148">
        <v>53204080000000</v>
      </c>
      <c r="V55" s="145" t="s">
        <v>51</v>
      </c>
      <c r="W55" s="151">
        <v>0</v>
      </c>
      <c r="AG55" s="31"/>
    </row>
    <row r="56" spans="1:33" s="39" customFormat="1" ht="12.75" customHeight="1" x14ac:dyDescent="0.2">
      <c r="A56" s="909"/>
      <c r="B56" s="916"/>
      <c r="C56" s="89"/>
      <c r="D56" s="91"/>
      <c r="E56" s="92"/>
      <c r="F56" s="98" t="s">
        <v>119</v>
      </c>
      <c r="G56" s="115">
        <v>0</v>
      </c>
      <c r="H56" s="115">
        <v>0</v>
      </c>
      <c r="I56" s="130">
        <v>0</v>
      </c>
      <c r="J56" s="136">
        <f t="shared" si="7"/>
        <v>0</v>
      </c>
      <c r="K56" s="138">
        <f t="shared" si="0"/>
        <v>0</v>
      </c>
      <c r="L56" s="37"/>
      <c r="M56" s="171">
        <v>0</v>
      </c>
      <c r="N56" s="174">
        <f t="shared" si="1"/>
        <v>0</v>
      </c>
      <c r="O56" s="171">
        <v>0</v>
      </c>
      <c r="P56" s="172">
        <f t="shared" si="2"/>
        <v>0</v>
      </c>
      <c r="Q56" s="182">
        <v>0</v>
      </c>
      <c r="R56" s="616">
        <f t="shared" si="3"/>
        <v>0</v>
      </c>
      <c r="S56" s="619">
        <f t="shared" si="6"/>
        <v>0</v>
      </c>
      <c r="U56" s="148">
        <v>53214010000000</v>
      </c>
      <c r="V56" s="145" t="s">
        <v>52</v>
      </c>
      <c r="W56" s="151">
        <v>0</v>
      </c>
      <c r="AG56" s="31"/>
    </row>
    <row r="57" spans="1:33" s="39" customFormat="1" ht="12.75" customHeight="1" x14ac:dyDescent="0.2">
      <c r="A57" s="909"/>
      <c r="B57" s="916"/>
      <c r="C57" s="89"/>
      <c r="D57" s="91"/>
      <c r="E57" s="92"/>
      <c r="F57" s="98" t="s">
        <v>119</v>
      </c>
      <c r="G57" s="115">
        <v>0</v>
      </c>
      <c r="H57" s="115">
        <v>0</v>
      </c>
      <c r="I57" s="130">
        <v>0</v>
      </c>
      <c r="J57" s="136">
        <f t="shared" si="7"/>
        <v>0</v>
      </c>
      <c r="K57" s="138">
        <f t="shared" si="0"/>
        <v>0</v>
      </c>
      <c r="L57" s="37"/>
      <c r="M57" s="171">
        <v>0</v>
      </c>
      <c r="N57" s="174">
        <f t="shared" si="1"/>
        <v>0</v>
      </c>
      <c r="O57" s="171">
        <v>0</v>
      </c>
      <c r="P57" s="172">
        <f t="shared" si="2"/>
        <v>0</v>
      </c>
      <c r="Q57" s="182">
        <v>0</v>
      </c>
      <c r="R57" s="616">
        <f t="shared" si="3"/>
        <v>0</v>
      </c>
      <c r="S57" s="619">
        <f t="shared" si="6"/>
        <v>0</v>
      </c>
      <c r="U57" s="148">
        <v>53214040000000</v>
      </c>
      <c r="V57" s="145" t="s">
        <v>135</v>
      </c>
      <c r="W57" s="151">
        <v>0</v>
      </c>
      <c r="AG57" s="31"/>
    </row>
    <row r="58" spans="1:33" s="39" customFormat="1" ht="12.75" customHeight="1" x14ac:dyDescent="0.2">
      <c r="A58" s="909"/>
      <c r="B58" s="916"/>
      <c r="C58" s="89"/>
      <c r="D58" s="91"/>
      <c r="E58" s="92"/>
      <c r="F58" s="98" t="s">
        <v>119</v>
      </c>
      <c r="G58" s="115">
        <v>0</v>
      </c>
      <c r="H58" s="115">
        <v>0</v>
      </c>
      <c r="I58" s="130">
        <v>0</v>
      </c>
      <c r="J58" s="136">
        <f t="shared" si="7"/>
        <v>0</v>
      </c>
      <c r="K58" s="138">
        <f t="shared" si="0"/>
        <v>0</v>
      </c>
      <c r="L58" s="37"/>
      <c r="M58" s="171">
        <v>0</v>
      </c>
      <c r="N58" s="174">
        <f t="shared" si="1"/>
        <v>0</v>
      </c>
      <c r="O58" s="171">
        <v>0</v>
      </c>
      <c r="P58" s="172">
        <f t="shared" si="2"/>
        <v>0</v>
      </c>
      <c r="Q58" s="182">
        <v>0</v>
      </c>
      <c r="R58" s="616">
        <f t="shared" si="3"/>
        <v>0</v>
      </c>
      <c r="S58" s="619">
        <f t="shared" si="6"/>
        <v>0</v>
      </c>
      <c r="U58" s="148">
        <v>55201010100004</v>
      </c>
      <c r="V58" s="145" t="s">
        <v>53</v>
      </c>
      <c r="W58" s="151">
        <v>0</v>
      </c>
      <c r="AG58" s="31"/>
    </row>
    <row r="59" spans="1:33" s="39" customFormat="1" ht="12.75" customHeight="1" x14ac:dyDescent="0.2">
      <c r="A59" s="909"/>
      <c r="B59" s="916"/>
      <c r="C59" s="89"/>
      <c r="D59" s="91"/>
      <c r="E59" s="92"/>
      <c r="F59" s="98" t="s">
        <v>119</v>
      </c>
      <c r="G59" s="115">
        <v>0</v>
      </c>
      <c r="H59" s="115">
        <v>0</v>
      </c>
      <c r="I59" s="130">
        <v>0</v>
      </c>
      <c r="J59" s="136">
        <f t="shared" si="7"/>
        <v>0</v>
      </c>
      <c r="K59" s="138">
        <f t="shared" si="0"/>
        <v>0</v>
      </c>
      <c r="L59" s="37"/>
      <c r="M59" s="171">
        <v>0</v>
      </c>
      <c r="N59" s="174">
        <f t="shared" si="1"/>
        <v>0</v>
      </c>
      <c r="O59" s="171">
        <v>0</v>
      </c>
      <c r="P59" s="172">
        <f t="shared" si="2"/>
        <v>0</v>
      </c>
      <c r="Q59" s="182">
        <v>0</v>
      </c>
      <c r="R59" s="616">
        <f t="shared" si="3"/>
        <v>0</v>
      </c>
      <c r="S59" s="619">
        <f t="shared" si="6"/>
        <v>0</v>
      </c>
      <c r="U59" s="148">
        <v>55201010100005</v>
      </c>
      <c r="V59" s="145" t="s">
        <v>54</v>
      </c>
      <c r="W59" s="151">
        <v>0</v>
      </c>
      <c r="AG59" s="31"/>
    </row>
    <row r="60" spans="1:33" s="39" customFormat="1" ht="12.75" customHeight="1" x14ac:dyDescent="0.2">
      <c r="A60" s="909"/>
      <c r="B60" s="916"/>
      <c r="C60" s="89"/>
      <c r="D60" s="91"/>
      <c r="E60" s="92"/>
      <c r="F60" s="98" t="s">
        <v>119</v>
      </c>
      <c r="G60" s="115">
        <v>0</v>
      </c>
      <c r="H60" s="115">
        <v>0</v>
      </c>
      <c r="I60" s="130">
        <v>0</v>
      </c>
      <c r="J60" s="136">
        <f t="shared" si="7"/>
        <v>0</v>
      </c>
      <c r="K60" s="138">
        <f t="shared" si="0"/>
        <v>0</v>
      </c>
      <c r="L60" s="37"/>
      <c r="M60" s="171">
        <v>0</v>
      </c>
      <c r="N60" s="174">
        <f t="shared" si="1"/>
        <v>0</v>
      </c>
      <c r="O60" s="171">
        <v>0</v>
      </c>
      <c r="P60" s="172">
        <f t="shared" si="2"/>
        <v>0</v>
      </c>
      <c r="Q60" s="182">
        <v>0</v>
      </c>
      <c r="R60" s="616">
        <f t="shared" si="3"/>
        <v>0</v>
      </c>
      <c r="S60" s="619">
        <f t="shared" si="6"/>
        <v>0</v>
      </c>
      <c r="U60" s="147"/>
      <c r="V60" s="144" t="s">
        <v>55</v>
      </c>
      <c r="W60" s="150">
        <f>SUM(W61:W69)</f>
        <v>0</v>
      </c>
      <c r="AG60" s="31"/>
    </row>
    <row r="61" spans="1:33" s="39" customFormat="1" ht="12.75" customHeight="1" thickBot="1" x14ac:dyDescent="0.25">
      <c r="A61" s="910"/>
      <c r="B61" s="917"/>
      <c r="C61" s="140"/>
      <c r="D61" s="116"/>
      <c r="E61" s="117"/>
      <c r="F61" s="118" t="s">
        <v>119</v>
      </c>
      <c r="G61" s="119">
        <v>0</v>
      </c>
      <c r="H61" s="119">
        <v>0</v>
      </c>
      <c r="I61" s="131">
        <v>0</v>
      </c>
      <c r="J61" s="134">
        <f t="shared" si="7"/>
        <v>0</v>
      </c>
      <c r="K61" s="126">
        <f t="shared" si="0"/>
        <v>0</v>
      </c>
      <c r="L61" s="37"/>
      <c r="M61" s="176">
        <v>0</v>
      </c>
      <c r="N61" s="175">
        <f t="shared" si="1"/>
        <v>0</v>
      </c>
      <c r="O61" s="176">
        <v>0</v>
      </c>
      <c r="P61" s="185">
        <f t="shared" si="2"/>
        <v>0</v>
      </c>
      <c r="Q61" s="183">
        <v>0</v>
      </c>
      <c r="R61" s="617">
        <f t="shared" si="3"/>
        <v>0</v>
      </c>
      <c r="S61" s="620">
        <f t="shared" si="6"/>
        <v>0</v>
      </c>
      <c r="U61" s="148">
        <v>53207010000000</v>
      </c>
      <c r="V61" s="145" t="s">
        <v>56</v>
      </c>
      <c r="W61" s="151">
        <v>0</v>
      </c>
      <c r="AG61" s="31"/>
    </row>
    <row r="62" spans="1:33" s="39" customFormat="1" ht="12.75" customHeight="1" thickBot="1" x14ac:dyDescent="0.25">
      <c r="A62" s="31"/>
      <c r="B62" s="31"/>
      <c r="C62" s="31"/>
      <c r="D62" s="31"/>
      <c r="E62" s="31"/>
      <c r="F62" s="31"/>
      <c r="G62" s="31"/>
      <c r="H62" s="31"/>
      <c r="I62" s="31"/>
      <c r="J62" s="31"/>
      <c r="K62" s="254">
        <f>SUM(K15:K61)</f>
        <v>1992996</v>
      </c>
      <c r="L62" s="31"/>
      <c r="M62" s="255">
        <f>+N62/$K$62</f>
        <v>0</v>
      </c>
      <c r="N62" s="256">
        <f>SUM(N15:N61)</f>
        <v>0</v>
      </c>
      <c r="O62" s="255">
        <f>+P62/$K$62</f>
        <v>0</v>
      </c>
      <c r="P62" s="256">
        <f>SUM(P15:P61)</f>
        <v>0</v>
      </c>
      <c r="Q62" s="255">
        <f>+R62/$K$62</f>
        <v>0</v>
      </c>
      <c r="R62" s="256">
        <f>SUM(R15:R61)</f>
        <v>0</v>
      </c>
      <c r="S62" s="31"/>
      <c r="U62" s="148">
        <v>53207020000000</v>
      </c>
      <c r="V62" s="145" t="s">
        <v>57</v>
      </c>
      <c r="W62" s="151">
        <v>0</v>
      </c>
      <c r="AG62" s="31"/>
    </row>
    <row r="63" spans="1:33" s="39" customFormat="1" ht="12.75" customHeight="1" x14ac:dyDescent="0.2">
      <c r="A63" s="31"/>
      <c r="B63" s="31"/>
      <c r="C63" s="31"/>
      <c r="D63" s="31"/>
      <c r="E63" s="31"/>
      <c r="F63" s="31"/>
      <c r="G63" s="31"/>
      <c r="H63" s="31"/>
      <c r="I63" s="31"/>
      <c r="J63" s="31"/>
      <c r="K63" s="80">
        <v>1</v>
      </c>
      <c r="L63" s="31"/>
      <c r="M63" s="31"/>
      <c r="O63" s="31"/>
      <c r="P63" s="31"/>
      <c r="Q63" s="31"/>
      <c r="R63" s="31"/>
      <c r="S63" s="31"/>
      <c r="U63" s="148">
        <v>53208020000000</v>
      </c>
      <c r="V63" s="145" t="s">
        <v>58</v>
      </c>
      <c r="W63" s="151">
        <v>0</v>
      </c>
      <c r="AG63" s="31"/>
    </row>
    <row r="64" spans="1:33" s="39" customFormat="1" ht="12.75" customHeight="1" thickBot="1" x14ac:dyDescent="0.25">
      <c r="A64" s="31"/>
      <c r="B64" s="31"/>
      <c r="C64" s="31"/>
      <c r="D64" s="31"/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31"/>
      <c r="P64" s="31"/>
      <c r="Q64" s="31"/>
      <c r="R64" s="31"/>
      <c r="S64" s="31"/>
      <c r="U64" s="148">
        <v>53208990000000</v>
      </c>
      <c r="V64" s="145" t="s">
        <v>59</v>
      </c>
      <c r="W64" s="151">
        <v>0</v>
      </c>
      <c r="AG64" s="31"/>
    </row>
    <row r="65" spans="1:33" s="39" customFormat="1" ht="12.75" customHeight="1" x14ac:dyDescent="0.2">
      <c r="A65" s="919" t="s">
        <v>147</v>
      </c>
      <c r="B65" s="922" t="s">
        <v>122</v>
      </c>
      <c r="C65" s="257"/>
      <c r="D65" s="211"/>
      <c r="E65" s="258"/>
      <c r="F65" s="122" t="s">
        <v>121</v>
      </c>
      <c r="G65" s="212">
        <v>256987</v>
      </c>
      <c r="H65" s="212">
        <v>0</v>
      </c>
      <c r="I65" s="129">
        <v>0</v>
      </c>
      <c r="J65" s="259">
        <f t="shared" ref="J65:J69" si="10">SUM(G65:I65)</f>
        <v>256987</v>
      </c>
      <c r="K65" s="260">
        <f t="shared" ref="K65:K69" si="11">+J65*(1+$K$11)</f>
        <v>268294.42800000001</v>
      </c>
      <c r="L65" s="37"/>
      <c r="M65" s="31"/>
      <c r="N65" s="31"/>
      <c r="O65" s="31"/>
      <c r="P65" s="31"/>
      <c r="Q65" s="31"/>
      <c r="R65" s="31"/>
      <c r="S65" s="31"/>
      <c r="U65" s="148">
        <v>53209010000000</v>
      </c>
      <c r="V65" s="145" t="s">
        <v>60</v>
      </c>
      <c r="W65" s="151">
        <v>0</v>
      </c>
      <c r="AG65" s="31"/>
    </row>
    <row r="66" spans="1:33" s="39" customFormat="1" ht="12.75" customHeight="1" x14ac:dyDescent="0.2">
      <c r="A66" s="920"/>
      <c r="B66" s="923"/>
      <c r="C66" s="90"/>
      <c r="D66" s="261"/>
      <c r="E66" s="262"/>
      <c r="F66" s="263" t="s">
        <v>121</v>
      </c>
      <c r="G66" s="170">
        <v>0</v>
      </c>
      <c r="H66" s="170">
        <v>0</v>
      </c>
      <c r="I66" s="264">
        <v>0</v>
      </c>
      <c r="J66" s="265">
        <f t="shared" si="10"/>
        <v>0</v>
      </c>
      <c r="K66" s="266">
        <f t="shared" si="11"/>
        <v>0</v>
      </c>
      <c r="L66" s="37"/>
      <c r="M66" s="31"/>
      <c r="N66" s="31"/>
      <c r="O66" s="31"/>
      <c r="P66" s="31"/>
      <c r="Q66" s="31"/>
      <c r="R66" s="31"/>
      <c r="S66" s="31"/>
      <c r="U66" s="148">
        <v>53209040000000</v>
      </c>
      <c r="V66" s="145" t="s">
        <v>61</v>
      </c>
      <c r="W66" s="151">
        <v>0</v>
      </c>
      <c r="AG66" s="31"/>
    </row>
    <row r="67" spans="1:33" x14ac:dyDescent="0.2">
      <c r="A67" s="920"/>
      <c r="B67" s="923"/>
      <c r="C67" s="90"/>
      <c r="D67" s="261"/>
      <c r="E67" s="262"/>
      <c r="F67" s="263" t="s">
        <v>121</v>
      </c>
      <c r="G67" s="170">
        <v>0</v>
      </c>
      <c r="H67" s="170">
        <v>0</v>
      </c>
      <c r="I67" s="264">
        <v>0</v>
      </c>
      <c r="J67" s="265">
        <f t="shared" si="10"/>
        <v>0</v>
      </c>
      <c r="K67" s="266">
        <f t="shared" si="11"/>
        <v>0</v>
      </c>
      <c r="L67" s="37"/>
      <c r="U67" s="148">
        <v>53209050000000</v>
      </c>
      <c r="V67" s="145" t="s">
        <v>62</v>
      </c>
      <c r="W67" s="151">
        <v>0</v>
      </c>
    </row>
    <row r="68" spans="1:33" x14ac:dyDescent="0.2">
      <c r="A68" s="920"/>
      <c r="B68" s="923"/>
      <c r="C68" s="267"/>
      <c r="D68" s="210"/>
      <c r="E68" s="268"/>
      <c r="F68" s="269" t="s">
        <v>121</v>
      </c>
      <c r="G68" s="170">
        <v>0</v>
      </c>
      <c r="H68" s="170">
        <v>0</v>
      </c>
      <c r="I68" s="264">
        <v>0</v>
      </c>
      <c r="J68" s="265">
        <f t="shared" si="10"/>
        <v>0</v>
      </c>
      <c r="K68" s="266">
        <f t="shared" si="11"/>
        <v>0</v>
      </c>
      <c r="L68" s="37"/>
      <c r="U68" s="148">
        <v>53209990000000</v>
      </c>
      <c r="V68" s="145" t="s">
        <v>63</v>
      </c>
      <c r="W68" s="151">
        <v>0</v>
      </c>
    </row>
    <row r="69" spans="1:33" ht="13.5" thickBot="1" x14ac:dyDescent="0.25">
      <c r="A69" s="921"/>
      <c r="B69" s="924"/>
      <c r="C69" s="226"/>
      <c r="D69" s="213"/>
      <c r="E69" s="270"/>
      <c r="F69" s="271" t="s">
        <v>121</v>
      </c>
      <c r="G69" s="214">
        <v>0</v>
      </c>
      <c r="H69" s="214">
        <v>0</v>
      </c>
      <c r="I69" s="272">
        <v>0</v>
      </c>
      <c r="J69" s="273">
        <f t="shared" si="10"/>
        <v>0</v>
      </c>
      <c r="K69" s="274">
        <f t="shared" si="11"/>
        <v>0</v>
      </c>
      <c r="L69" s="37"/>
      <c r="U69" s="148">
        <v>53210020100000</v>
      </c>
      <c r="V69" s="145" t="s">
        <v>64</v>
      </c>
      <c r="W69" s="151">
        <v>0</v>
      </c>
    </row>
    <row r="70" spans="1:33" ht="16.5" thickBot="1" x14ac:dyDescent="0.25">
      <c r="C70" s="29"/>
      <c r="D70" s="29"/>
      <c r="E70" s="41"/>
      <c r="F70" s="41"/>
      <c r="G70" s="41"/>
      <c r="H70" s="41"/>
      <c r="I70" s="41"/>
      <c r="K70" s="254">
        <f>SUM(K65:K69)</f>
        <v>268294.42800000001</v>
      </c>
      <c r="L70" s="37"/>
      <c r="U70" s="147"/>
      <c r="V70" s="144" t="s">
        <v>65</v>
      </c>
      <c r="W70" s="150">
        <f>SUM(W71:W77)</f>
        <v>0</v>
      </c>
    </row>
    <row r="71" spans="1:33" x14ac:dyDescent="0.2">
      <c r="K71" s="80">
        <v>1</v>
      </c>
      <c r="L71" s="37"/>
      <c r="M71" s="42"/>
      <c r="O71" s="42"/>
      <c r="Q71" s="42"/>
      <c r="U71" s="148">
        <v>53206030000000</v>
      </c>
      <c r="V71" s="145" t="s">
        <v>99</v>
      </c>
      <c r="W71" s="151">
        <v>0</v>
      </c>
    </row>
    <row r="72" spans="1:33" ht="15.75" customHeight="1" x14ac:dyDescent="0.2">
      <c r="H72" s="142"/>
      <c r="U72" s="148">
        <v>53206040000000</v>
      </c>
      <c r="V72" s="145" t="s">
        <v>100</v>
      </c>
      <c r="W72" s="151">
        <v>0</v>
      </c>
    </row>
    <row r="73" spans="1:33" x14ac:dyDescent="0.2">
      <c r="U73" s="148">
        <v>53206060000000</v>
      </c>
      <c r="V73" s="145" t="s">
        <v>101</v>
      </c>
      <c r="W73" s="151">
        <v>0</v>
      </c>
    </row>
    <row r="74" spans="1:33" x14ac:dyDescent="0.2">
      <c r="U74" s="148">
        <v>53206070000000</v>
      </c>
      <c r="V74" s="145" t="s">
        <v>102</v>
      </c>
      <c r="W74" s="151">
        <v>0</v>
      </c>
    </row>
    <row r="75" spans="1:33" x14ac:dyDescent="0.2">
      <c r="U75" s="148">
        <v>53206990000000</v>
      </c>
      <c r="V75" s="145" t="s">
        <v>103</v>
      </c>
      <c r="W75" s="151">
        <v>0</v>
      </c>
    </row>
    <row r="76" spans="1:33" x14ac:dyDescent="0.2">
      <c r="U76" s="148">
        <v>53208030000000</v>
      </c>
      <c r="V76" s="145" t="s">
        <v>104</v>
      </c>
      <c r="W76" s="151">
        <v>0</v>
      </c>
    </row>
    <row r="77" spans="1:33" x14ac:dyDescent="0.2">
      <c r="U77" s="148">
        <v>53212060000000</v>
      </c>
      <c r="V77" s="145" t="s">
        <v>97</v>
      </c>
      <c r="W77" s="151">
        <v>0</v>
      </c>
    </row>
    <row r="78" spans="1:33" x14ac:dyDescent="0.2">
      <c r="U78" s="147"/>
      <c r="V78" s="144" t="s">
        <v>66</v>
      </c>
      <c r="W78" s="150">
        <f>SUM(W79:W79)</f>
        <v>0</v>
      </c>
    </row>
    <row r="79" spans="1:33" x14ac:dyDescent="0.2">
      <c r="U79" s="148">
        <v>53204999000000</v>
      </c>
      <c r="V79" s="145" t="s">
        <v>96</v>
      </c>
      <c r="W79" s="151">
        <v>0</v>
      </c>
    </row>
    <row r="80" spans="1:33" ht="15.75" customHeight="1" x14ac:dyDescent="0.2">
      <c r="U80" s="152"/>
      <c r="V80" s="153" t="s">
        <v>150</v>
      </c>
      <c r="W80" s="154">
        <f>+W40+W15</f>
        <v>0</v>
      </c>
    </row>
    <row r="94" spans="11:12" x14ac:dyDescent="0.2">
      <c r="L94" s="156"/>
    </row>
    <row r="96" spans="11:12" x14ac:dyDescent="0.2">
      <c r="K96" s="168"/>
    </row>
    <row r="98" spans="11:11" x14ac:dyDescent="0.2">
      <c r="K98" s="157"/>
    </row>
  </sheetData>
  <sheetProtection algorithmName="SHA-512" hashValue="S2udR1dyW0A7CeAFgRXr/e4ZPSE7h2uqNeDYs+OmD5o72Cso/Qh1U0LmIsZ8Pg97Q0j/InnYDosfjjfJSXGX1Q==" saltValue="Gs/uyztVb/aVIPiA8IjahQ==" spinCount="100000" sheet="1" objects="1" scenarios="1"/>
  <mergeCells count="43">
    <mergeCell ref="M12:R12"/>
    <mergeCell ref="A65:A69"/>
    <mergeCell ref="B65:B69"/>
    <mergeCell ref="A9:H9"/>
    <mergeCell ref="U9:W10"/>
    <mergeCell ref="U13:U14"/>
    <mergeCell ref="V13:V14"/>
    <mergeCell ref="K13:K14"/>
    <mergeCell ref="M13:N13"/>
    <mergeCell ref="O13:P13"/>
    <mergeCell ref="Q13:R13"/>
    <mergeCell ref="A13:B14"/>
    <mergeCell ref="C13:C14"/>
    <mergeCell ref="D13:D14"/>
    <mergeCell ref="E13:E14"/>
    <mergeCell ref="F13:F14"/>
    <mergeCell ref="G13:J13"/>
    <mergeCell ref="A15:A61"/>
    <mergeCell ref="B15:B24"/>
    <mergeCell ref="B25:B34"/>
    <mergeCell ref="B35:B39"/>
    <mergeCell ref="B40:B61"/>
    <mergeCell ref="S13:S14"/>
    <mergeCell ref="AN9:AS10"/>
    <mergeCell ref="M9:S10"/>
    <mergeCell ref="AG9:AL10"/>
    <mergeCell ref="Z9:AE10"/>
    <mergeCell ref="W13:W14"/>
    <mergeCell ref="AI13:AJ13"/>
    <mergeCell ref="AK13:AL13"/>
    <mergeCell ref="AN14:AO14"/>
    <mergeCell ref="Z13:AA13"/>
    <mergeCell ref="AB13:AC13"/>
    <mergeCell ref="AD13:AE13"/>
    <mergeCell ref="AR13:AS13"/>
    <mergeCell ref="AP13:AQ13"/>
    <mergeCell ref="AN13:AO13"/>
    <mergeCell ref="AG13:AH13"/>
    <mergeCell ref="AN15:AO15"/>
    <mergeCell ref="AP14:AQ14"/>
    <mergeCell ref="AP15:AQ15"/>
    <mergeCell ref="AR14:AS14"/>
    <mergeCell ref="AR15:AS15"/>
  </mergeCells>
  <conditionalFormatting sqref="S15:S61">
    <cfRule type="cellIs" dxfId="1" priority="1" operator="equal">
      <formula>1</formula>
    </cfRule>
  </conditionalFormatting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>
    <tabColor rgb="FF002060"/>
    <pageSetUpPr fitToPage="1"/>
  </sheetPr>
  <dimension ref="A1:IK16"/>
  <sheetViews>
    <sheetView showGridLines="0" zoomScale="80" zoomScaleNormal="80" workbookViewId="0">
      <selection activeCell="J28" sqref="J28"/>
    </sheetView>
  </sheetViews>
  <sheetFormatPr baseColWidth="10" defaultColWidth="11.42578125" defaultRowHeight="12.75" x14ac:dyDescent="0.2"/>
  <cols>
    <col min="1" max="1" width="43.5703125" style="4" customWidth="1"/>
    <col min="2" max="2" width="23.42578125" style="4" bestFit="1" customWidth="1"/>
    <col min="3" max="3" width="14.140625" style="25" customWidth="1"/>
    <col min="4" max="4" width="14.140625" style="25" bestFit="1" customWidth="1"/>
    <col min="5" max="5" width="16.140625" style="25" customWidth="1"/>
    <col min="6" max="9" width="14.140625" style="25" customWidth="1"/>
    <col min="10" max="10" width="15.7109375" style="25" customWidth="1"/>
    <col min="11" max="14" width="14.140625" style="25" customWidth="1"/>
    <col min="15" max="15" width="15.28515625" style="25" customWidth="1"/>
    <col min="16" max="17" width="14.140625" style="25" customWidth="1"/>
    <col min="18" max="18" width="13.28515625" style="4" customWidth="1"/>
    <col min="19" max="19" width="14.140625" style="4" bestFit="1" customWidth="1"/>
    <col min="20" max="20" width="16.42578125" style="4" customWidth="1"/>
    <col min="21" max="21" width="12.28515625" style="4" customWidth="1"/>
    <col min="22" max="16384" width="11.42578125" style="4"/>
  </cols>
  <sheetData>
    <row r="1" spans="1:245" s="6" customFormat="1" x14ac:dyDescent="0.2">
      <c r="B1" s="5"/>
      <c r="C1" s="7"/>
      <c r="D1" s="7"/>
      <c r="E1" s="7"/>
      <c r="F1" s="7"/>
      <c r="G1" s="44" t="s">
        <v>215</v>
      </c>
      <c r="H1" s="7"/>
      <c r="I1" s="7"/>
      <c r="J1" s="7"/>
      <c r="K1" s="7"/>
      <c r="L1" s="7"/>
      <c r="M1" s="7"/>
      <c r="N1" s="7"/>
      <c r="O1" s="7"/>
      <c r="P1" s="7"/>
      <c r="Q1" s="7"/>
      <c r="IJ1" s="4"/>
      <c r="IK1" s="4"/>
    </row>
    <row r="2" spans="1:245" s="6" customFormat="1" x14ac:dyDescent="0.2">
      <c r="B2" s="8"/>
      <c r="C2" s="7"/>
      <c r="D2" s="7"/>
      <c r="E2" s="7"/>
      <c r="F2" s="7"/>
      <c r="G2" s="44" t="s">
        <v>207</v>
      </c>
      <c r="H2" s="7"/>
      <c r="I2" s="7"/>
      <c r="J2" s="7"/>
      <c r="K2" s="7"/>
      <c r="L2" s="7"/>
      <c r="M2" s="7"/>
      <c r="N2" s="7"/>
      <c r="O2" s="7"/>
      <c r="P2" s="7"/>
      <c r="Q2" s="7"/>
      <c r="IJ2" s="4"/>
      <c r="IK2" s="4"/>
    </row>
    <row r="3" spans="1:245" s="6" customFormat="1" x14ac:dyDescent="0.2">
      <c r="B3" s="4"/>
      <c r="IJ3" s="4"/>
      <c r="IK3" s="4"/>
    </row>
    <row r="4" spans="1:245" s="6" customFormat="1" ht="17.25" customHeight="1" x14ac:dyDescent="0.2">
      <c r="B4" s="25"/>
      <c r="C4" s="106"/>
      <c r="F4" s="106" t="s">
        <v>0</v>
      </c>
      <c r="G4" s="948" t="str">
        <f>+'B) Reajuste Tarifas y Ocupación'!F5</f>
        <v>(DEPTO./DELEG.)</v>
      </c>
      <c r="H4" s="949"/>
      <c r="I4" s="106"/>
      <c r="J4" s="106"/>
      <c r="K4" s="106"/>
      <c r="L4" s="106"/>
      <c r="M4" s="106"/>
      <c r="N4" s="106"/>
      <c r="O4" s="106"/>
      <c r="P4" s="106"/>
      <c r="Q4" s="106"/>
      <c r="IA4" s="4"/>
      <c r="IB4" s="4"/>
      <c r="IC4" s="4"/>
      <c r="ID4" s="4"/>
      <c r="IE4" s="4"/>
      <c r="IF4" s="4"/>
    </row>
    <row r="5" spans="1:245" s="6" customFormat="1" x14ac:dyDescent="0.2">
      <c r="B5" s="25"/>
      <c r="C5" s="106"/>
      <c r="F5" s="106"/>
      <c r="G5" s="109"/>
      <c r="H5" s="109"/>
      <c r="I5" s="106"/>
      <c r="J5" s="106"/>
      <c r="K5" s="106"/>
      <c r="L5" s="106"/>
      <c r="M5" s="106"/>
      <c r="N5" s="106"/>
      <c r="O5" s="106"/>
      <c r="P5" s="106"/>
      <c r="Q5" s="106"/>
      <c r="IA5" s="4"/>
      <c r="IB5" s="4"/>
      <c r="IC5" s="4"/>
      <c r="ID5" s="4"/>
      <c r="IE5" s="4"/>
      <c r="IF5" s="4"/>
    </row>
    <row r="6" spans="1:245" s="6" customFormat="1" ht="15.75" x14ac:dyDescent="0.2">
      <c r="A6" s="956" t="s">
        <v>168</v>
      </c>
      <c r="B6" s="956"/>
      <c r="C6" s="956"/>
      <c r="D6" s="956"/>
      <c r="E6" s="108"/>
      <c r="F6" s="106"/>
      <c r="G6" s="109"/>
      <c r="H6" s="109"/>
      <c r="I6" s="106"/>
      <c r="J6" s="106"/>
      <c r="K6" s="106"/>
      <c r="L6" s="106"/>
      <c r="M6" s="106"/>
      <c r="N6" s="106"/>
      <c r="O6" s="106"/>
      <c r="P6" s="106"/>
      <c r="Q6" s="106"/>
      <c r="IA6" s="4"/>
      <c r="IB6" s="4"/>
      <c r="IC6" s="4"/>
      <c r="ID6" s="4"/>
      <c r="IE6" s="4"/>
      <c r="IF6" s="4"/>
    </row>
    <row r="7" spans="1:245" s="6" customFormat="1" ht="13.5" thickBot="1" x14ac:dyDescent="0.25"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HX7" s="4"/>
      <c r="HY7" s="4"/>
      <c r="HZ7" s="4"/>
      <c r="IA7" s="4"/>
      <c r="IB7" s="4"/>
      <c r="IC7" s="4"/>
      <c r="ID7" s="4"/>
      <c r="IE7" s="4"/>
      <c r="IF7" s="4"/>
    </row>
    <row r="8" spans="1:245" ht="16.5" customHeight="1" x14ac:dyDescent="0.2">
      <c r="A8" s="957" t="s">
        <v>114</v>
      </c>
      <c r="B8" s="959" t="s">
        <v>5</v>
      </c>
      <c r="C8" s="953" t="s">
        <v>243</v>
      </c>
      <c r="D8" s="954"/>
      <c r="E8" s="954"/>
      <c r="F8" s="954"/>
      <c r="G8" s="955"/>
      <c r="H8" s="950" t="s">
        <v>225</v>
      </c>
      <c r="I8" s="951"/>
      <c r="J8" s="951"/>
      <c r="K8" s="951"/>
      <c r="L8" s="952"/>
      <c r="M8" s="944" t="s">
        <v>125</v>
      </c>
      <c r="N8" s="945"/>
      <c r="O8" s="945"/>
      <c r="P8" s="945"/>
      <c r="Q8" s="946"/>
      <c r="R8" s="944" t="s">
        <v>126</v>
      </c>
      <c r="S8" s="945"/>
      <c r="T8" s="945"/>
      <c r="U8" s="945"/>
      <c r="V8" s="946"/>
    </row>
    <row r="9" spans="1:245" ht="71.25" customHeight="1" thickBot="1" x14ac:dyDescent="0.25">
      <c r="A9" s="958" t="e">
        <f>NA()</f>
        <v>#N/A</v>
      </c>
      <c r="B9" s="960" t="e">
        <f>NA()</f>
        <v>#N/A</v>
      </c>
      <c r="C9" s="491" t="s">
        <v>86</v>
      </c>
      <c r="D9" s="485" t="s">
        <v>145</v>
      </c>
      <c r="E9" s="485" t="s">
        <v>146</v>
      </c>
      <c r="F9" s="485" t="s">
        <v>87</v>
      </c>
      <c r="G9" s="492" t="s">
        <v>88</v>
      </c>
      <c r="H9" s="497" t="s">
        <v>86</v>
      </c>
      <c r="I9" s="486" t="s">
        <v>145</v>
      </c>
      <c r="J9" s="486" t="s">
        <v>146</v>
      </c>
      <c r="K9" s="486" t="s">
        <v>87</v>
      </c>
      <c r="L9" s="487" t="s">
        <v>88</v>
      </c>
      <c r="M9" s="497" t="s">
        <v>86</v>
      </c>
      <c r="N9" s="486" t="s">
        <v>145</v>
      </c>
      <c r="O9" s="486" t="s">
        <v>146</v>
      </c>
      <c r="P9" s="486" t="s">
        <v>87</v>
      </c>
      <c r="Q9" s="487" t="s">
        <v>88</v>
      </c>
      <c r="R9" s="497" t="s">
        <v>86</v>
      </c>
      <c r="S9" s="486" t="s">
        <v>145</v>
      </c>
      <c r="T9" s="486" t="s">
        <v>146</v>
      </c>
      <c r="U9" s="486" t="s">
        <v>87</v>
      </c>
      <c r="V9" s="487" t="s">
        <v>88</v>
      </c>
    </row>
    <row r="10" spans="1:245" s="10" customFormat="1" ht="19.5" customHeight="1" x14ac:dyDescent="0.2">
      <c r="A10" s="942" t="str">
        <f>+'B) Reajuste Tarifas y Ocupación'!A12</f>
        <v>Jardín Infantil Tortuguita Marina</v>
      </c>
      <c r="B10" s="488" t="str">
        <f>+'B) Reajuste Tarifas y Ocupación'!B12</f>
        <v>Media jornada</v>
      </c>
      <c r="C10" s="623">
        <f>+'B) Reajuste Tarifas y Ocupación'!M12</f>
        <v>60500</v>
      </c>
      <c r="D10" s="476">
        <f>+'B) Reajuste Tarifas y Ocupación'!N12</f>
        <v>72600</v>
      </c>
      <c r="E10" s="476">
        <f>+'B) Reajuste Tarifas y Ocupación'!O12</f>
        <v>72600</v>
      </c>
      <c r="F10" s="476">
        <f>+'B) Reajuste Tarifas y Ocupación'!P12</f>
        <v>82600</v>
      </c>
      <c r="G10" s="624">
        <f>+'B) Reajuste Tarifas y Ocupación'!Q12</f>
        <v>105200</v>
      </c>
      <c r="H10" s="627">
        <f>+'B) Reajuste Tarifas y Ocupación'!C12</f>
        <v>57900</v>
      </c>
      <c r="I10" s="477">
        <f>+'B) Reajuste Tarifas y Ocupación'!D12</f>
        <v>69500</v>
      </c>
      <c r="J10" s="477">
        <f>+'B) Reajuste Tarifas y Ocupación'!E12</f>
        <v>69500</v>
      </c>
      <c r="K10" s="477">
        <f>+'B) Reajuste Tarifas y Ocupación'!F12</f>
        <v>79100</v>
      </c>
      <c r="L10" s="498">
        <f>+'B) Reajuste Tarifas y Ocupación'!G12</f>
        <v>100700</v>
      </c>
      <c r="M10" s="626">
        <f t="shared" ref="M10:Q11" si="0">C10-H10</f>
        <v>2600</v>
      </c>
      <c r="N10" s="478">
        <f t="shared" si="0"/>
        <v>3100</v>
      </c>
      <c r="O10" s="478">
        <f t="shared" si="0"/>
        <v>3100</v>
      </c>
      <c r="P10" s="478">
        <f t="shared" si="0"/>
        <v>3500</v>
      </c>
      <c r="Q10" s="636">
        <f t="shared" si="0"/>
        <v>4500</v>
      </c>
      <c r="R10" s="637">
        <f>+'B) Reajuste Tarifas y Ocupación'!H12</f>
        <v>4.3999999999999997E-2</v>
      </c>
      <c r="S10" s="479">
        <f>+'B) Reajuste Tarifas y Ocupación'!I12</f>
        <v>4.3999999999999997E-2</v>
      </c>
      <c r="T10" s="479">
        <f>+'B) Reajuste Tarifas y Ocupación'!J12</f>
        <v>4.3999999999999997E-2</v>
      </c>
      <c r="U10" s="479">
        <f>+'B) Reajuste Tarifas y Ocupación'!K12</f>
        <v>4.3999999999999997E-2</v>
      </c>
      <c r="V10" s="480">
        <f>+'B) Reajuste Tarifas y Ocupación'!L12</f>
        <v>4.3999999999999997E-2</v>
      </c>
    </row>
    <row r="11" spans="1:245" s="10" customFormat="1" ht="19.5" customHeight="1" thickBot="1" x14ac:dyDescent="0.25">
      <c r="A11" s="943"/>
      <c r="B11" s="489" t="str">
        <f>+'B) Reajuste Tarifas y Ocupación'!B13</f>
        <v xml:space="preserve">Doble Jornada </v>
      </c>
      <c r="C11" s="494">
        <f>+'B) Reajuste Tarifas y Ocupación'!M13</f>
        <v>77000</v>
      </c>
      <c r="D11" s="481">
        <f>+'B) Reajuste Tarifas y Ocupación'!N13</f>
        <v>92400</v>
      </c>
      <c r="E11" s="481">
        <f>+'B) Reajuste Tarifas y Ocupación'!O13</f>
        <v>92400</v>
      </c>
      <c r="F11" s="481">
        <f>+'B) Reajuste Tarifas y Ocupación'!P13</f>
        <v>115500</v>
      </c>
      <c r="G11" s="625">
        <f>+'B) Reajuste Tarifas y Ocupación'!Q13</f>
        <v>153900</v>
      </c>
      <c r="H11" s="499">
        <f>+'B) Reajuste Tarifas y Ocupación'!C13</f>
        <v>73700</v>
      </c>
      <c r="I11" s="628">
        <f>+'B) Reajuste Tarifas y Ocupación'!D13</f>
        <v>88500</v>
      </c>
      <c r="J11" s="628">
        <f>+'B) Reajuste Tarifas y Ocupación'!E13</f>
        <v>88500</v>
      </c>
      <c r="K11" s="628">
        <f>+'B) Reajuste Tarifas y Ocupación'!F13</f>
        <v>110600</v>
      </c>
      <c r="L11" s="629">
        <f>+'B) Reajuste Tarifas y Ocupación'!G13</f>
        <v>147400</v>
      </c>
      <c r="M11" s="643">
        <f t="shared" si="0"/>
        <v>3300</v>
      </c>
      <c r="N11" s="644">
        <f t="shared" si="0"/>
        <v>3900</v>
      </c>
      <c r="O11" s="644">
        <f t="shared" si="0"/>
        <v>3900</v>
      </c>
      <c r="P11" s="644">
        <f t="shared" si="0"/>
        <v>4900</v>
      </c>
      <c r="Q11" s="645">
        <f t="shared" si="0"/>
        <v>6500</v>
      </c>
      <c r="R11" s="646">
        <f>+'B) Reajuste Tarifas y Ocupación'!H13</f>
        <v>4.3999999999999997E-2</v>
      </c>
      <c r="S11" s="647">
        <f>+'B) Reajuste Tarifas y Ocupación'!I13</f>
        <v>4.3999999999999997E-2</v>
      </c>
      <c r="T11" s="647">
        <f>+'B) Reajuste Tarifas y Ocupación'!J13</f>
        <v>4.3999999999999997E-2</v>
      </c>
      <c r="U11" s="647">
        <f>+'B) Reajuste Tarifas y Ocupación'!K13</f>
        <v>4.3999999999999997E-2</v>
      </c>
      <c r="V11" s="648">
        <f>+'B) Reajuste Tarifas y Ocupación'!L13</f>
        <v>4.3999999999999997E-2</v>
      </c>
    </row>
    <row r="12" spans="1:245" s="10" customFormat="1" ht="19.5" customHeight="1" x14ac:dyDescent="0.2">
      <c r="A12" s="942" t="str">
        <f>+'B) Reajuste Tarifas y Ocupación'!A14</f>
        <v>Jardín Infantil Burbujitas de Mar</v>
      </c>
      <c r="B12" s="488" t="str">
        <f>+'B) Reajuste Tarifas y Ocupación'!B14</f>
        <v>Media jornada</v>
      </c>
      <c r="C12" s="621">
        <f>+'B) Reajuste Tarifas y Ocupación'!M14</f>
        <v>85200</v>
      </c>
      <c r="D12" s="622">
        <f>+'B) Reajuste Tarifas y Ocupación'!N14</f>
        <v>102300</v>
      </c>
      <c r="E12" s="622">
        <f>+'B) Reajuste Tarifas y Ocupación'!O14</f>
        <v>102300</v>
      </c>
      <c r="F12" s="622">
        <f>+'B) Reajuste Tarifas y Ocupación'!P14</f>
        <v>106500</v>
      </c>
      <c r="G12" s="638">
        <f>+'B) Reajuste Tarifas y Ocupación'!Q14</f>
        <v>127800</v>
      </c>
      <c r="H12" s="639">
        <f>+'B) Reajuste Tarifas y Ocupación'!C14</f>
        <v>81600</v>
      </c>
      <c r="I12" s="640">
        <f>+'B) Reajuste Tarifas y Ocupación'!D14</f>
        <v>98000</v>
      </c>
      <c r="J12" s="640">
        <f>+'B) Reajuste Tarifas y Ocupación'!E14</f>
        <v>98000</v>
      </c>
      <c r="K12" s="640">
        <f>+'B) Reajuste Tarifas y Ocupación'!F14</f>
        <v>102000</v>
      </c>
      <c r="L12" s="642">
        <f>+'B) Reajuste Tarifas y Ocupación'!G14</f>
        <v>122400</v>
      </c>
      <c r="M12" s="635">
        <f t="shared" ref="M12:M13" si="1">C12-H12</f>
        <v>3600</v>
      </c>
      <c r="N12" s="478">
        <f t="shared" ref="N12:N13" si="2">D12-I12</f>
        <v>4300</v>
      </c>
      <c r="O12" s="478">
        <f t="shared" ref="O12:O13" si="3">E12-J12</f>
        <v>4300</v>
      </c>
      <c r="P12" s="478">
        <f t="shared" ref="P12:P13" si="4">F12-K12</f>
        <v>4500</v>
      </c>
      <c r="Q12" s="636">
        <f t="shared" ref="Q12:Q13" si="5">G12-L12</f>
        <v>5400</v>
      </c>
      <c r="R12" s="637">
        <f>+'B) Reajuste Tarifas y Ocupación'!H14</f>
        <v>4.3999999999999997E-2</v>
      </c>
      <c r="S12" s="479">
        <f>+'B) Reajuste Tarifas y Ocupación'!I14</f>
        <v>4.3999999999999997E-2</v>
      </c>
      <c r="T12" s="479">
        <f>+'B) Reajuste Tarifas y Ocupación'!J14</f>
        <v>4.3999999999999997E-2</v>
      </c>
      <c r="U12" s="479">
        <f>+'B) Reajuste Tarifas y Ocupación'!K14</f>
        <v>4.3999999999999997E-2</v>
      </c>
      <c r="V12" s="480">
        <f>+'B) Reajuste Tarifas y Ocupación'!L14</f>
        <v>4.3999999999999997E-2</v>
      </c>
    </row>
    <row r="13" spans="1:245" s="10" customFormat="1" ht="19.5" customHeight="1" thickBot="1" x14ac:dyDescent="0.25">
      <c r="A13" s="943"/>
      <c r="B13" s="489" t="str">
        <f>+'B) Reajuste Tarifas y Ocupación'!B15</f>
        <v>Jornada  Completa</v>
      </c>
      <c r="C13" s="507">
        <f>+'B) Reajuste Tarifas y Ocupación'!M15</f>
        <v>134900</v>
      </c>
      <c r="D13" s="508">
        <f>+'B) Reajuste Tarifas y Ocupación'!N15</f>
        <v>161900</v>
      </c>
      <c r="E13" s="508">
        <f>+'B) Reajuste Tarifas y Ocupación'!O15</f>
        <v>161900</v>
      </c>
      <c r="F13" s="508">
        <f>+'B) Reajuste Tarifas y Ocupación'!P15</f>
        <v>168700</v>
      </c>
      <c r="G13" s="509">
        <f>+'B) Reajuste Tarifas y Ocupación'!Q15</f>
        <v>202400</v>
      </c>
      <c r="H13" s="649">
        <f>+'B) Reajuste Tarifas y Ocupación'!C15</f>
        <v>129200</v>
      </c>
      <c r="I13" s="650">
        <f>+'B) Reajuste Tarifas y Ocupación'!D15</f>
        <v>155100</v>
      </c>
      <c r="J13" s="650">
        <f>+'B) Reajuste Tarifas y Ocupación'!E15</f>
        <v>155100</v>
      </c>
      <c r="K13" s="650">
        <f>+'B) Reajuste Tarifas y Ocupación'!F15</f>
        <v>161500</v>
      </c>
      <c r="L13" s="651">
        <f>+'B) Reajuste Tarifas y Ocupación'!G15</f>
        <v>193800</v>
      </c>
      <c r="M13" s="652">
        <f t="shared" si="1"/>
        <v>5700</v>
      </c>
      <c r="N13" s="644">
        <f t="shared" si="2"/>
        <v>6800</v>
      </c>
      <c r="O13" s="644">
        <f t="shared" si="3"/>
        <v>6800</v>
      </c>
      <c r="P13" s="644">
        <f t="shared" si="4"/>
        <v>7200</v>
      </c>
      <c r="Q13" s="645">
        <f t="shared" si="5"/>
        <v>8600</v>
      </c>
      <c r="R13" s="646">
        <f>+'B) Reajuste Tarifas y Ocupación'!H15</f>
        <v>4.3999999999999997E-2</v>
      </c>
      <c r="S13" s="647">
        <f>+'B) Reajuste Tarifas y Ocupación'!I15</f>
        <v>4.3999999999999997E-2</v>
      </c>
      <c r="T13" s="647">
        <f>+'B) Reajuste Tarifas y Ocupación'!J15</f>
        <v>4.3999999999999997E-2</v>
      </c>
      <c r="U13" s="647">
        <f>+'B) Reajuste Tarifas y Ocupación'!K15</f>
        <v>4.3999999999999997E-2</v>
      </c>
      <c r="V13" s="648">
        <f>+'B) Reajuste Tarifas y Ocupación'!L15</f>
        <v>4.3999999999999997E-2</v>
      </c>
    </row>
    <row r="14" spans="1:245" s="10" customFormat="1" ht="19.5" customHeight="1" x14ac:dyDescent="0.2">
      <c r="A14" s="942" t="str">
        <f>+'B) Reajuste Tarifas y Ocupación'!A19</f>
        <v>Sala Cuna Burbujitas de Mar</v>
      </c>
      <c r="B14" s="488" t="str">
        <f>+'B) Reajuste Tarifas y Ocupación'!B19</f>
        <v>Jornada Completa Diurna</v>
      </c>
      <c r="C14" s="623">
        <f>+'B) Reajuste Tarifas y Ocupación'!M19</f>
        <v>323700</v>
      </c>
      <c r="D14" s="476">
        <f>+'B) Reajuste Tarifas y Ocupación'!N19</f>
        <v>388400</v>
      </c>
      <c r="E14" s="476">
        <f>+'B) Reajuste Tarifas y Ocupación'!O19</f>
        <v>388400</v>
      </c>
      <c r="F14" s="476">
        <f>+'B) Reajuste Tarifas y Ocupación'!P19</f>
        <v>404600</v>
      </c>
      <c r="G14" s="493">
        <f>+'B) Reajuste Tarifas y Ocupación'!Q19</f>
        <v>485500</v>
      </c>
      <c r="H14" s="627">
        <f>+'B) Reajuste Tarifas y Ocupación'!C19</f>
        <v>310000</v>
      </c>
      <c r="I14" s="477">
        <f>+'B) Reajuste Tarifas y Ocupación'!D19</f>
        <v>372000</v>
      </c>
      <c r="J14" s="477">
        <f>+'B) Reajuste Tarifas y Ocupación'!E19</f>
        <v>372000</v>
      </c>
      <c r="K14" s="477">
        <f>+'B) Reajuste Tarifas y Ocupación'!F19</f>
        <v>387500</v>
      </c>
      <c r="L14" s="630">
        <f>+'B) Reajuste Tarifas y Ocupación'!G19</f>
        <v>465000</v>
      </c>
      <c r="M14" s="635">
        <f t="shared" ref="M14:M16" si="6">C14-H14</f>
        <v>13700</v>
      </c>
      <c r="N14" s="478">
        <f t="shared" ref="N14" si="7">D14-I14</f>
        <v>16400</v>
      </c>
      <c r="O14" s="478">
        <f t="shared" ref="O14" si="8">E14-J14</f>
        <v>16400</v>
      </c>
      <c r="P14" s="478">
        <f t="shared" ref="P14" si="9">F14-K14</f>
        <v>17100</v>
      </c>
      <c r="Q14" s="500">
        <f t="shared" ref="Q14" si="10">G14-L14</f>
        <v>20500</v>
      </c>
      <c r="R14" s="632">
        <f>+'B) Reajuste Tarifas y Ocupación'!H19</f>
        <v>4.3999999999999997E-2</v>
      </c>
      <c r="S14" s="479">
        <f>+'B) Reajuste Tarifas y Ocupación'!I19</f>
        <v>4.3999999999999997E-2</v>
      </c>
      <c r="T14" s="479">
        <f>+'B) Reajuste Tarifas y Ocupación'!J19</f>
        <v>4.3999999999999997E-2</v>
      </c>
      <c r="U14" s="479">
        <f>+'B) Reajuste Tarifas y Ocupación'!K19</f>
        <v>4.3999999999999997E-2</v>
      </c>
      <c r="V14" s="480">
        <f>+'B) Reajuste Tarifas y Ocupación'!L19</f>
        <v>4.3999999999999997E-2</v>
      </c>
    </row>
    <row r="15" spans="1:245" s="10" customFormat="1" ht="19.5" customHeight="1" x14ac:dyDescent="0.2">
      <c r="A15" s="947"/>
      <c r="B15" s="490" t="str">
        <f>+'B) Reajuste Tarifas y Ocupación'!B20</f>
        <v>Nocturna</v>
      </c>
      <c r="C15" s="653">
        <f>+'B) Reajuste Tarifas y Ocupación'!M20</f>
        <v>261000</v>
      </c>
      <c r="D15" s="655"/>
      <c r="E15" s="655"/>
      <c r="F15" s="655"/>
      <c r="G15" s="496"/>
      <c r="H15" s="641">
        <f>+'B) Reajuste Tarifas y Ocupación'!C20</f>
        <v>250000</v>
      </c>
      <c r="I15" s="656"/>
      <c r="J15" s="656"/>
      <c r="K15" s="656"/>
      <c r="L15" s="657"/>
      <c r="M15" s="517">
        <f t="shared" si="6"/>
        <v>11000</v>
      </c>
      <c r="N15" s="658"/>
      <c r="O15" s="658"/>
      <c r="P15" s="658"/>
      <c r="Q15" s="659"/>
      <c r="R15" s="654">
        <f>+'B) Reajuste Tarifas y Ocupación'!H20</f>
        <v>4.3999999999999997E-2</v>
      </c>
      <c r="S15" s="660"/>
      <c r="T15" s="660"/>
      <c r="U15" s="660"/>
      <c r="V15" s="661"/>
    </row>
    <row r="16" spans="1:245" s="10" customFormat="1" ht="19.5" customHeight="1" thickBot="1" x14ac:dyDescent="0.25">
      <c r="A16" s="943"/>
      <c r="B16" s="489" t="str">
        <f>+'B) Reajuste Tarifas y Ocupación'!B21</f>
        <v>Media Jornada</v>
      </c>
      <c r="C16" s="494">
        <f>+'B) Reajuste Tarifas y Ocupación'!M21</f>
        <v>194200</v>
      </c>
      <c r="D16" s="481">
        <f>+'B) Reajuste Tarifas y Ocupación'!N21</f>
        <v>233100</v>
      </c>
      <c r="E16" s="481">
        <f>+'B) Reajuste Tarifas y Ocupación'!O21</f>
        <v>233100</v>
      </c>
      <c r="F16" s="481">
        <f>+'B) Reajuste Tarifas y Ocupación'!P21</f>
        <v>291300</v>
      </c>
      <c r="G16" s="495">
        <f>+'B) Reajuste Tarifas y Ocupación'!Q21</f>
        <v>388400</v>
      </c>
      <c r="H16" s="499">
        <f>+'B) Reajuste Tarifas y Ocupación'!C21</f>
        <v>186000</v>
      </c>
      <c r="I16" s="628">
        <f>+'B) Reajuste Tarifas y Ocupación'!D21</f>
        <v>223200</v>
      </c>
      <c r="J16" s="628">
        <f>+'B) Reajuste Tarifas y Ocupación'!E21</f>
        <v>223200</v>
      </c>
      <c r="K16" s="628">
        <f>+'B) Reajuste Tarifas y Ocupación'!F21</f>
        <v>279000</v>
      </c>
      <c r="L16" s="631">
        <f>+'B) Reajuste Tarifas y Ocupación'!G21</f>
        <v>372000</v>
      </c>
      <c r="M16" s="501">
        <f t="shared" si="6"/>
        <v>8200</v>
      </c>
      <c r="N16" s="482">
        <f t="shared" ref="N16" si="11">D16-I16</f>
        <v>9900</v>
      </c>
      <c r="O16" s="482">
        <f t="shared" ref="O16" si="12">E16-J16</f>
        <v>9900</v>
      </c>
      <c r="P16" s="482">
        <f t="shared" ref="P16" si="13">F16-K16</f>
        <v>12300</v>
      </c>
      <c r="Q16" s="503">
        <f t="shared" ref="Q16" si="14">G16-L16</f>
        <v>16400</v>
      </c>
      <c r="R16" s="633">
        <f>+'B) Reajuste Tarifas y Ocupación'!H21</f>
        <v>4.3999999999999997E-2</v>
      </c>
      <c r="S16" s="483">
        <f>+'B) Reajuste Tarifas y Ocupación'!I21</f>
        <v>4.3999999999999997E-2</v>
      </c>
      <c r="T16" s="483">
        <f>+'B) Reajuste Tarifas y Ocupación'!J21</f>
        <v>4.3999999999999997E-2</v>
      </c>
      <c r="U16" s="483">
        <f>+'B) Reajuste Tarifas y Ocupación'!K21</f>
        <v>4.3999999999999997E-2</v>
      </c>
      <c r="V16" s="484">
        <f>+'B) Reajuste Tarifas y Ocupación'!L21</f>
        <v>4.3999999999999997E-2</v>
      </c>
    </row>
  </sheetData>
  <sheetProtection algorithmName="SHA-512" hashValue="yUWRwTOQHhrGjBfYJjX6kXfYPXBTBkKhFUP3ce0DP8U8D88/Dsa9UXPIrzvmC8n+wEXfKukvLO4s7cDLl+hsFg==" saltValue="CaKK/32n+D8NfEhruydVQw==" spinCount="100000" sheet="1" objects="1" scenarios="1"/>
  <mergeCells count="11">
    <mergeCell ref="A10:A11"/>
    <mergeCell ref="R8:V8"/>
    <mergeCell ref="A14:A16"/>
    <mergeCell ref="G4:H4"/>
    <mergeCell ref="H8:L8"/>
    <mergeCell ref="M8:Q8"/>
    <mergeCell ref="C8:G8"/>
    <mergeCell ref="A6:D6"/>
    <mergeCell ref="A8:A9"/>
    <mergeCell ref="B8:B9"/>
    <mergeCell ref="A12:A13"/>
  </mergeCells>
  <conditionalFormatting sqref="M10:Q16">
    <cfRule type="cellIs" dxfId="0" priority="1" operator="lessThan">
      <formula>0</formula>
    </cfRule>
  </conditionalFormatting>
  <pageMargins left="0.75" right="0.75" top="1" bottom="0.64583333333333337" header="0" footer="0.51180555555555551"/>
  <pageSetup firstPageNumber="0" fitToHeight="14" orientation="landscape" horizontalDpi="300" verticalDpi="300" r:id="rId1"/>
  <headerFooter alignWithMargins="0">
    <oddHeader>&amp;LSEPT - 2004&amp;CDIRECTIVA D.B.S.A.ORDINARIA&amp;R02-BS0307/02Pag &amp;P de &amp;N/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>
    <tabColor rgb="FFFFC000"/>
  </sheetPr>
  <dimension ref="B1:IY66"/>
  <sheetViews>
    <sheetView showGridLines="0" topLeftCell="A19" zoomScale="80" zoomScaleNormal="80" workbookViewId="0">
      <selection activeCell="L61" sqref="L61"/>
    </sheetView>
  </sheetViews>
  <sheetFormatPr baseColWidth="10" defaultColWidth="11.42578125" defaultRowHeight="12.75" x14ac:dyDescent="0.2"/>
  <cols>
    <col min="1" max="1" width="7.140625" style="31" customWidth="1"/>
    <col min="2" max="2" width="37.28515625" style="31" customWidth="1"/>
    <col min="3" max="3" width="28" style="31" customWidth="1"/>
    <col min="4" max="4" width="24.140625" style="31" customWidth="1"/>
    <col min="5" max="5" width="25.140625" style="31" customWidth="1"/>
    <col min="6" max="6" width="28.140625" style="31" bestFit="1" customWidth="1"/>
    <col min="7" max="8" width="14.85546875" style="31" customWidth="1"/>
    <col min="9" max="9" width="15" style="31" customWidth="1"/>
    <col min="10" max="10" width="15.140625" style="31" customWidth="1"/>
    <col min="11" max="11" width="19.140625" style="31" customWidth="1"/>
    <col min="12" max="12" width="24.28515625" style="31" customWidth="1"/>
    <col min="13" max="13" width="16.140625" style="31" customWidth="1"/>
    <col min="14" max="14" width="17.140625" style="31" customWidth="1"/>
    <col min="15" max="15" width="14.85546875" style="31" customWidth="1"/>
    <col min="16" max="16" width="17.7109375" style="31" customWidth="1"/>
    <col min="17" max="17" width="17.140625" style="31" customWidth="1"/>
    <col min="18" max="18" width="18.140625" style="43" customWidth="1"/>
    <col min="19" max="19" width="16.28515625" style="31" customWidth="1"/>
    <col min="20" max="20" width="15.85546875" style="31" customWidth="1"/>
    <col min="21" max="21" width="14.85546875" style="31" customWidth="1"/>
    <col min="22" max="22" width="15.85546875" style="31" customWidth="1"/>
    <col min="23" max="23" width="14.28515625" style="31" customWidth="1"/>
    <col min="24" max="24" width="14.85546875" style="31" customWidth="1"/>
    <col min="25" max="25" width="14.140625" style="31" customWidth="1"/>
    <col min="26" max="26" width="16.85546875" style="31" customWidth="1"/>
    <col min="27" max="27" width="17.5703125" style="31" customWidth="1"/>
    <col min="28" max="28" width="15.28515625" style="31" customWidth="1"/>
    <col min="29" max="29" width="19.7109375" style="31" customWidth="1"/>
    <col min="30" max="30" width="17.42578125" style="31" customWidth="1"/>
    <col min="31" max="31" width="12" style="31" customWidth="1"/>
    <col min="32" max="16384" width="11.42578125" style="31"/>
  </cols>
  <sheetData>
    <row r="1" spans="2:248" s="6" customFormat="1" x14ac:dyDescent="0.2">
      <c r="C1" s="7"/>
      <c r="D1" s="7"/>
      <c r="E1" s="44" t="s">
        <v>216</v>
      </c>
      <c r="F1" s="44"/>
      <c r="G1" s="44"/>
      <c r="H1" s="44"/>
      <c r="I1" s="44"/>
      <c r="J1" s="44"/>
      <c r="K1" s="7"/>
      <c r="IM1" s="4"/>
      <c r="IN1" s="4"/>
    </row>
    <row r="2" spans="2:248" s="6" customFormat="1" x14ac:dyDescent="0.2">
      <c r="E2" s="44" t="s">
        <v>208</v>
      </c>
      <c r="F2" s="44"/>
      <c r="G2" s="44"/>
      <c r="H2" s="44"/>
      <c r="I2" s="44"/>
      <c r="J2" s="44"/>
      <c r="IM2" s="4"/>
      <c r="IN2" s="4"/>
    </row>
    <row r="3" spans="2:248" s="6" customFormat="1" x14ac:dyDescent="0.2">
      <c r="B3" s="26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ID3" s="4"/>
      <c r="IE3" s="4"/>
      <c r="IF3" s="4"/>
      <c r="IG3" s="4"/>
      <c r="IH3" s="4"/>
      <c r="II3" s="4"/>
    </row>
    <row r="4" spans="2:248" s="6" customFormat="1" ht="18.75" customHeight="1" x14ac:dyDescent="0.2">
      <c r="B4" s="26"/>
      <c r="D4" s="105" t="s">
        <v>0</v>
      </c>
      <c r="E4" s="169" t="str">
        <f>+'B) Reajuste Tarifas y Ocupación'!F5</f>
        <v>(DEPTO./DELEG.)</v>
      </c>
      <c r="F4" s="72"/>
      <c r="G4" s="73"/>
      <c r="H4" s="73"/>
      <c r="I4" s="73"/>
      <c r="J4" s="73"/>
      <c r="N4" s="3"/>
      <c r="ID4" s="4"/>
      <c r="IE4" s="4"/>
      <c r="IF4" s="4"/>
      <c r="IG4" s="4"/>
      <c r="IH4" s="4"/>
      <c r="II4" s="4"/>
    </row>
    <row r="5" spans="2:248" s="6" customFormat="1" x14ac:dyDescent="0.2">
      <c r="B5" s="26"/>
      <c r="D5" s="106"/>
      <c r="E5" s="109"/>
      <c r="F5" s="109"/>
      <c r="G5" s="109"/>
      <c r="H5" s="526"/>
      <c r="I5" s="109"/>
      <c r="J5" s="109"/>
      <c r="N5" s="3"/>
      <c r="ID5" s="4"/>
      <c r="IE5" s="4"/>
      <c r="IF5" s="4"/>
      <c r="IG5" s="4"/>
      <c r="IH5" s="4"/>
      <c r="II5" s="4"/>
    </row>
    <row r="6" spans="2:248" s="6" customFormat="1" x14ac:dyDescent="0.2">
      <c r="B6" s="26"/>
      <c r="D6" s="106"/>
      <c r="E6" s="109"/>
      <c r="F6" s="109"/>
      <c r="G6" s="109"/>
      <c r="H6" s="526"/>
      <c r="I6" s="109"/>
      <c r="J6" s="109"/>
      <c r="N6" s="3"/>
      <c r="ID6" s="4"/>
      <c r="IE6" s="4"/>
      <c r="IF6" s="4"/>
      <c r="IG6" s="4"/>
      <c r="IH6" s="4"/>
      <c r="II6" s="4"/>
    </row>
    <row r="7" spans="2:248" s="17" customFormat="1" ht="15.75" x14ac:dyDescent="0.2">
      <c r="B7" s="808" t="s">
        <v>169</v>
      </c>
      <c r="C7" s="808"/>
      <c r="D7" s="808"/>
      <c r="E7" s="808"/>
      <c r="F7" s="107"/>
      <c r="G7" s="74" t="s">
        <v>4</v>
      </c>
      <c r="H7" s="75">
        <v>4.3999999999999997E-2</v>
      </c>
      <c r="I7" s="107"/>
      <c r="J7" s="107"/>
      <c r="N7" s="28"/>
      <c r="ID7" s="10"/>
      <c r="IE7" s="10"/>
      <c r="IF7" s="10"/>
      <c r="IG7" s="10"/>
      <c r="IH7" s="10"/>
      <c r="II7" s="10"/>
    </row>
    <row r="8" spans="2:248" ht="13.5" thickBot="1" x14ac:dyDescent="0.25"/>
    <row r="9" spans="2:248" ht="15" customHeight="1" x14ac:dyDescent="0.2">
      <c r="B9" s="888" t="s">
        <v>114</v>
      </c>
      <c r="C9" s="991" t="s">
        <v>73</v>
      </c>
      <c r="D9" s="938" t="s">
        <v>74</v>
      </c>
      <c r="E9" s="940" t="s">
        <v>3</v>
      </c>
      <c r="F9" s="981" t="s">
        <v>81</v>
      </c>
      <c r="G9" s="983" t="s">
        <v>272</v>
      </c>
      <c r="H9" s="985" t="s">
        <v>273</v>
      </c>
      <c r="I9" s="987" t="s">
        <v>116</v>
      </c>
      <c r="J9" s="989" t="s">
        <v>117</v>
      </c>
      <c r="K9" s="977" t="s">
        <v>246</v>
      </c>
      <c r="L9" s="966" t="s">
        <v>115</v>
      </c>
      <c r="O9" s="30"/>
      <c r="P9" s="30"/>
      <c r="Q9" s="30"/>
      <c r="R9" s="30"/>
      <c r="S9" s="30"/>
      <c r="T9" s="30"/>
    </row>
    <row r="10" spans="2:248" ht="50.25" customHeight="1" thickBot="1" x14ac:dyDescent="0.25">
      <c r="B10" s="889"/>
      <c r="C10" s="992"/>
      <c r="D10" s="939"/>
      <c r="E10" s="941"/>
      <c r="F10" s="982"/>
      <c r="G10" s="984"/>
      <c r="H10" s="986"/>
      <c r="I10" s="988"/>
      <c r="J10" s="990"/>
      <c r="K10" s="978"/>
      <c r="L10" s="967"/>
      <c r="M10" s="32"/>
      <c r="N10" s="60"/>
      <c r="O10" s="60"/>
      <c r="P10" s="23"/>
      <c r="Q10" s="23"/>
      <c r="R10" s="23"/>
      <c r="S10" s="32"/>
      <c r="T10" s="979"/>
      <c r="U10" s="979"/>
      <c r="V10" s="979"/>
      <c r="W10" s="979"/>
      <c r="X10" s="32"/>
    </row>
    <row r="11" spans="2:248" x14ac:dyDescent="0.2">
      <c r="B11" s="961" t="str">
        <f>+'B) Reajuste Tarifas y Ocupación'!A12</f>
        <v>Jardín Infantil Tortuguita Marina</v>
      </c>
      <c r="C11" s="681" t="s">
        <v>133</v>
      </c>
      <c r="D11" s="670" t="s">
        <v>133</v>
      </c>
      <c r="E11" s="670" t="s">
        <v>279</v>
      </c>
      <c r="F11" s="671" t="s">
        <v>218</v>
      </c>
      <c r="G11" s="684">
        <v>1200000</v>
      </c>
      <c r="H11" s="690">
        <f t="shared" ref="H11:H26" si="0">+G11*(1+$H$7)</f>
        <v>1252800</v>
      </c>
      <c r="I11" s="662">
        <v>200000</v>
      </c>
      <c r="J11" s="672">
        <v>300000</v>
      </c>
      <c r="K11" s="217">
        <f>SUM(H11:J11)</f>
        <v>1752800</v>
      </c>
      <c r="L11" s="980">
        <f>SUM(K11:K18)</f>
        <v>1752800</v>
      </c>
      <c r="M11" s="32"/>
      <c r="N11" s="60"/>
      <c r="O11" s="60"/>
      <c r="P11" s="23"/>
      <c r="Q11" s="23"/>
      <c r="R11" s="23"/>
      <c r="S11" s="32"/>
      <c r="T11" s="316"/>
      <c r="U11" s="316"/>
      <c r="V11" s="316"/>
      <c r="W11" s="316"/>
      <c r="X11" s="32"/>
    </row>
    <row r="12" spans="2:248" x14ac:dyDescent="0.2">
      <c r="B12" s="962"/>
      <c r="C12" s="682" t="s">
        <v>133</v>
      </c>
      <c r="D12" s="673" t="s">
        <v>133</v>
      </c>
      <c r="E12" s="673" t="s">
        <v>280</v>
      </c>
      <c r="F12" s="674" t="s">
        <v>218</v>
      </c>
      <c r="G12" s="685">
        <v>0</v>
      </c>
      <c r="H12" s="265">
        <f t="shared" si="0"/>
        <v>0</v>
      </c>
      <c r="I12" s="663">
        <v>0</v>
      </c>
      <c r="J12" s="675">
        <v>0</v>
      </c>
      <c r="K12" s="218">
        <f>SUM(H12:J12)</f>
        <v>0</v>
      </c>
      <c r="L12" s="964"/>
      <c r="M12" s="32"/>
      <c r="N12" s="60"/>
      <c r="O12" s="60"/>
      <c r="P12" s="23"/>
      <c r="Q12" s="23"/>
      <c r="R12" s="23"/>
      <c r="S12" s="32"/>
      <c r="T12" s="316"/>
      <c r="U12" s="316"/>
      <c r="V12" s="316"/>
      <c r="W12" s="316"/>
      <c r="X12" s="32"/>
    </row>
    <row r="13" spans="2:248" x14ac:dyDescent="0.2">
      <c r="B13" s="962"/>
      <c r="C13" s="682" t="s">
        <v>133</v>
      </c>
      <c r="D13" s="673" t="s">
        <v>133</v>
      </c>
      <c r="E13" s="673" t="s">
        <v>280</v>
      </c>
      <c r="F13" s="674" t="s">
        <v>218</v>
      </c>
      <c r="G13" s="685">
        <v>0</v>
      </c>
      <c r="H13" s="265">
        <f t="shared" si="0"/>
        <v>0</v>
      </c>
      <c r="I13" s="663">
        <v>0</v>
      </c>
      <c r="J13" s="675">
        <v>0</v>
      </c>
      <c r="K13" s="218">
        <f t="shared" ref="K13:K26" si="1">SUM(H13:J13)</f>
        <v>0</v>
      </c>
      <c r="L13" s="964"/>
      <c r="M13" s="32"/>
      <c r="N13" s="60"/>
      <c r="O13" s="60"/>
      <c r="P13" s="23"/>
      <c r="Q13" s="23"/>
      <c r="R13" s="23"/>
      <c r="S13" s="32"/>
      <c r="T13" s="316"/>
      <c r="U13" s="316"/>
      <c r="V13" s="316"/>
      <c r="W13" s="316"/>
      <c r="X13" s="32"/>
    </row>
    <row r="14" spans="2:248" x14ac:dyDescent="0.2">
      <c r="B14" s="962"/>
      <c r="C14" s="682" t="s">
        <v>133</v>
      </c>
      <c r="D14" s="673" t="s">
        <v>133</v>
      </c>
      <c r="E14" s="673" t="s">
        <v>281</v>
      </c>
      <c r="F14" s="674" t="s">
        <v>218</v>
      </c>
      <c r="G14" s="685">
        <v>0</v>
      </c>
      <c r="H14" s="265">
        <f t="shared" si="0"/>
        <v>0</v>
      </c>
      <c r="I14" s="663">
        <v>0</v>
      </c>
      <c r="J14" s="675">
        <v>0</v>
      </c>
      <c r="K14" s="218">
        <f t="shared" si="1"/>
        <v>0</v>
      </c>
      <c r="L14" s="964"/>
      <c r="M14" s="32"/>
      <c r="N14" s="60"/>
      <c r="O14" s="60"/>
      <c r="P14" s="23"/>
      <c r="Q14" s="23"/>
      <c r="R14" s="23"/>
      <c r="S14" s="32"/>
      <c r="T14" s="316"/>
      <c r="U14" s="316"/>
      <c r="V14" s="316"/>
      <c r="W14" s="316"/>
      <c r="X14" s="32"/>
    </row>
    <row r="15" spans="2:248" x14ac:dyDescent="0.2">
      <c r="B15" s="962"/>
      <c r="C15" s="682"/>
      <c r="D15" s="673"/>
      <c r="E15" s="673"/>
      <c r="F15" s="674"/>
      <c r="G15" s="685">
        <v>0</v>
      </c>
      <c r="H15" s="265">
        <f t="shared" si="0"/>
        <v>0</v>
      </c>
      <c r="I15" s="663">
        <v>0</v>
      </c>
      <c r="J15" s="675">
        <v>0</v>
      </c>
      <c r="K15" s="218">
        <f t="shared" si="1"/>
        <v>0</v>
      </c>
      <c r="L15" s="964"/>
      <c r="M15" s="32"/>
      <c r="N15" s="60"/>
      <c r="O15" s="60"/>
      <c r="P15" s="23"/>
      <c r="Q15" s="23"/>
      <c r="R15" s="23"/>
      <c r="S15" s="32"/>
      <c r="T15" s="316"/>
      <c r="U15" s="316"/>
      <c r="V15" s="316"/>
      <c r="W15" s="316"/>
      <c r="X15" s="32"/>
    </row>
    <row r="16" spans="2:248" x14ac:dyDescent="0.2">
      <c r="B16" s="962"/>
      <c r="C16" s="682"/>
      <c r="D16" s="673"/>
      <c r="E16" s="673"/>
      <c r="F16" s="674"/>
      <c r="G16" s="685">
        <v>0</v>
      </c>
      <c r="H16" s="265">
        <f t="shared" si="0"/>
        <v>0</v>
      </c>
      <c r="I16" s="663">
        <v>0</v>
      </c>
      <c r="J16" s="675">
        <v>0</v>
      </c>
      <c r="K16" s="218">
        <f t="shared" si="1"/>
        <v>0</v>
      </c>
      <c r="L16" s="964"/>
      <c r="M16" s="32"/>
      <c r="N16" s="60"/>
      <c r="O16" s="60"/>
      <c r="P16" s="23"/>
      <c r="Q16" s="23"/>
      <c r="R16" s="23"/>
      <c r="S16" s="32"/>
      <c r="T16" s="316"/>
      <c r="U16" s="316"/>
      <c r="V16" s="316"/>
      <c r="W16" s="316"/>
      <c r="X16" s="32"/>
    </row>
    <row r="17" spans="2:259" x14ac:dyDescent="0.2">
      <c r="B17" s="962"/>
      <c r="C17" s="682"/>
      <c r="D17" s="673"/>
      <c r="E17" s="673"/>
      <c r="F17" s="674"/>
      <c r="G17" s="685">
        <v>0</v>
      </c>
      <c r="H17" s="265">
        <f t="shared" si="0"/>
        <v>0</v>
      </c>
      <c r="I17" s="663">
        <v>0</v>
      </c>
      <c r="J17" s="675">
        <v>0</v>
      </c>
      <c r="K17" s="218">
        <f t="shared" si="1"/>
        <v>0</v>
      </c>
      <c r="L17" s="964"/>
      <c r="M17" s="32"/>
      <c r="N17" s="60"/>
      <c r="O17" s="60"/>
      <c r="P17" s="23"/>
      <c r="Q17" s="23"/>
      <c r="R17" s="23"/>
      <c r="S17" s="32"/>
      <c r="T17" s="316"/>
      <c r="U17" s="316"/>
      <c r="V17" s="316"/>
      <c r="W17" s="316"/>
      <c r="X17" s="32"/>
    </row>
    <row r="18" spans="2:259" ht="13.5" thickBot="1" x14ac:dyDescent="0.25">
      <c r="B18" s="962"/>
      <c r="C18" s="226"/>
      <c r="D18" s="342"/>
      <c r="E18" s="342"/>
      <c r="F18" s="343"/>
      <c r="G18" s="686">
        <v>0</v>
      </c>
      <c r="H18" s="273">
        <f t="shared" si="0"/>
        <v>0</v>
      </c>
      <c r="I18" s="664">
        <v>0</v>
      </c>
      <c r="J18" s="344">
        <v>0</v>
      </c>
      <c r="K18" s="345">
        <f t="shared" si="1"/>
        <v>0</v>
      </c>
      <c r="L18" s="965"/>
      <c r="M18" s="32"/>
      <c r="N18" s="60"/>
      <c r="O18" s="60"/>
      <c r="P18" s="23"/>
      <c r="Q18" s="23"/>
      <c r="R18" s="23"/>
      <c r="S18" s="32"/>
      <c r="T18" s="316"/>
      <c r="U18" s="316"/>
      <c r="V18" s="316"/>
      <c r="W18" s="316"/>
      <c r="X18" s="32"/>
    </row>
    <row r="19" spans="2:259" s="2" customFormat="1" ht="12.75" customHeight="1" x14ac:dyDescent="0.2">
      <c r="B19" s="961" t="str">
        <f>'B) Reajuste Tarifas y Ocupación'!A29</f>
        <v>Jardín Infantil Burbujitas de Mar</v>
      </c>
      <c r="C19" s="683" t="s">
        <v>133</v>
      </c>
      <c r="D19" s="667" t="s">
        <v>133</v>
      </c>
      <c r="E19" s="667" t="s">
        <v>279</v>
      </c>
      <c r="F19" s="668" t="s">
        <v>274</v>
      </c>
      <c r="G19" s="687">
        <v>1500000</v>
      </c>
      <c r="H19" s="691">
        <f t="shared" si="0"/>
        <v>1566000</v>
      </c>
      <c r="I19" s="665">
        <v>200000</v>
      </c>
      <c r="J19" s="666">
        <v>300000</v>
      </c>
      <c r="K19" s="669">
        <f t="shared" si="1"/>
        <v>2066000</v>
      </c>
      <c r="L19" s="964">
        <f>SUM(K19:K26)</f>
        <v>2066000</v>
      </c>
      <c r="M19" s="32"/>
      <c r="N19" s="36"/>
      <c r="O19" s="36"/>
      <c r="P19" s="61"/>
      <c r="Q19" s="61"/>
      <c r="R19" s="61"/>
      <c r="S19" s="34"/>
      <c r="T19" s="33"/>
      <c r="U19" s="33"/>
      <c r="V19" s="33"/>
      <c r="W19" s="33"/>
      <c r="X19" s="35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  <c r="BV19" s="10"/>
      <c r="BW19" s="10"/>
      <c r="BX19" s="10"/>
      <c r="BY19" s="10"/>
      <c r="BZ19" s="10"/>
      <c r="CA19" s="10"/>
      <c r="CB19" s="10"/>
      <c r="CC19" s="10"/>
      <c r="CD19" s="10"/>
      <c r="CE19" s="10"/>
      <c r="CF19" s="10"/>
      <c r="CG19" s="10"/>
      <c r="CH19" s="10"/>
      <c r="CI19" s="10"/>
      <c r="CJ19" s="10"/>
      <c r="CK19" s="10"/>
      <c r="CL19" s="10"/>
      <c r="CM19" s="10"/>
      <c r="CN19" s="10"/>
      <c r="CO19" s="10"/>
      <c r="CP19" s="10"/>
      <c r="CQ19" s="10"/>
      <c r="CR19" s="10"/>
      <c r="CS19" s="10"/>
      <c r="CT19" s="10"/>
      <c r="CU19" s="10"/>
      <c r="CV19" s="10"/>
      <c r="CW19" s="10"/>
      <c r="CX19" s="10"/>
      <c r="CY19" s="10"/>
      <c r="CZ19" s="10"/>
      <c r="DA19" s="10"/>
      <c r="DB19" s="10"/>
      <c r="DC19" s="10"/>
      <c r="DD19" s="10"/>
      <c r="DE19" s="10"/>
      <c r="DF19" s="10"/>
      <c r="DG19" s="10"/>
      <c r="DH19" s="10"/>
      <c r="DI19" s="10"/>
      <c r="DJ19" s="10"/>
      <c r="DK19" s="10"/>
      <c r="DL19" s="10"/>
      <c r="DM19" s="10"/>
      <c r="DN19" s="10"/>
      <c r="DO19" s="10"/>
      <c r="DP19" s="10"/>
      <c r="DQ19" s="10"/>
      <c r="DR19" s="10"/>
      <c r="DS19" s="10"/>
      <c r="DT19" s="10"/>
      <c r="DU19" s="10"/>
      <c r="DV19" s="10"/>
      <c r="DW19" s="10"/>
      <c r="DX19" s="10"/>
      <c r="DY19" s="10"/>
      <c r="DZ19" s="10"/>
      <c r="EA19" s="10"/>
      <c r="EB19" s="10"/>
      <c r="EC19" s="10"/>
      <c r="ED19" s="10"/>
      <c r="EE19" s="10"/>
      <c r="EF19" s="10"/>
      <c r="EG19" s="10"/>
      <c r="EH19" s="10"/>
      <c r="EI19" s="10"/>
      <c r="EJ19" s="10"/>
      <c r="EK19" s="10"/>
      <c r="EL19" s="10"/>
      <c r="EM19" s="10"/>
      <c r="EN19" s="10"/>
      <c r="EO19" s="10"/>
      <c r="EP19" s="10"/>
      <c r="EQ19" s="10"/>
      <c r="ER19" s="10"/>
      <c r="ES19" s="10"/>
      <c r="ET19" s="10"/>
      <c r="EU19" s="10"/>
      <c r="EV19" s="10"/>
      <c r="EW19" s="10"/>
      <c r="EX19" s="10"/>
      <c r="EY19" s="10"/>
      <c r="EZ19" s="10"/>
      <c r="FA19" s="10"/>
      <c r="FB19" s="10"/>
      <c r="FC19" s="10"/>
      <c r="FD19" s="10"/>
      <c r="FE19" s="10"/>
      <c r="FF19" s="10"/>
      <c r="FG19" s="10"/>
      <c r="FH19" s="10"/>
      <c r="FI19" s="10"/>
      <c r="FJ19" s="10"/>
      <c r="FK19" s="10"/>
      <c r="FL19" s="10"/>
      <c r="FM19" s="10"/>
      <c r="FN19" s="10"/>
      <c r="FO19" s="10"/>
      <c r="FP19" s="10"/>
      <c r="FQ19" s="10"/>
      <c r="FR19" s="10"/>
      <c r="FS19" s="10"/>
      <c r="FT19" s="10"/>
      <c r="FU19" s="10"/>
      <c r="FV19" s="10"/>
      <c r="FW19" s="10"/>
      <c r="FX19" s="10"/>
      <c r="FY19" s="10"/>
      <c r="FZ19" s="10"/>
      <c r="GA19" s="10"/>
      <c r="GB19" s="10"/>
      <c r="GC19" s="10"/>
      <c r="GD19" s="10"/>
      <c r="GE19" s="10"/>
      <c r="GF19" s="10"/>
      <c r="GG19" s="10"/>
      <c r="GH19" s="10"/>
      <c r="GI19" s="10"/>
      <c r="GJ19" s="10"/>
      <c r="GK19" s="10"/>
      <c r="GL19" s="10"/>
      <c r="GM19" s="10"/>
      <c r="GN19" s="10"/>
      <c r="GO19" s="10"/>
      <c r="GP19" s="10"/>
      <c r="GQ19" s="10"/>
      <c r="GR19" s="10"/>
      <c r="GS19" s="10"/>
      <c r="GT19" s="10"/>
      <c r="GU19" s="10"/>
      <c r="GV19" s="10"/>
      <c r="GW19" s="10"/>
      <c r="GX19" s="10"/>
      <c r="GY19" s="10"/>
      <c r="GZ19" s="10"/>
      <c r="HA19" s="10"/>
      <c r="HB19" s="10"/>
      <c r="HC19" s="10"/>
      <c r="HD19" s="10"/>
      <c r="HE19" s="10"/>
      <c r="HF19" s="10"/>
      <c r="HG19" s="10"/>
      <c r="HH19" s="10"/>
      <c r="HI19" s="10"/>
      <c r="HJ19" s="10"/>
      <c r="HK19" s="10"/>
      <c r="HL19" s="10"/>
      <c r="HM19" s="10"/>
      <c r="HN19" s="10"/>
      <c r="HO19" s="10"/>
      <c r="HP19" s="10"/>
      <c r="HQ19" s="10"/>
      <c r="HR19" s="10"/>
      <c r="HS19" s="10"/>
      <c r="HT19" s="10"/>
      <c r="HU19" s="10"/>
      <c r="HV19" s="10"/>
      <c r="HW19" s="10"/>
      <c r="HX19" s="10"/>
      <c r="HY19" s="10"/>
      <c r="HZ19" s="10"/>
      <c r="IA19" s="10"/>
      <c r="IB19" s="10"/>
      <c r="IC19" s="10"/>
      <c r="ID19" s="10"/>
      <c r="IE19" s="10"/>
      <c r="IF19" s="10"/>
      <c r="IG19" s="10"/>
      <c r="IH19" s="10"/>
      <c r="II19" s="10"/>
      <c r="IJ19" s="10"/>
      <c r="IK19" s="10"/>
      <c r="IL19" s="10"/>
      <c r="IM19" s="10"/>
      <c r="IN19" s="10"/>
      <c r="IO19" s="10"/>
      <c r="IP19" s="10"/>
      <c r="IQ19" s="10"/>
      <c r="IR19" s="10"/>
      <c r="IS19" s="10"/>
      <c r="IT19" s="10"/>
      <c r="IU19" s="10"/>
      <c r="IV19" s="10"/>
      <c r="IW19" s="10"/>
      <c r="IX19" s="10"/>
      <c r="IY19" s="10"/>
    </row>
    <row r="20" spans="2:259" s="2" customFormat="1" ht="12.75" customHeight="1" x14ac:dyDescent="0.2">
      <c r="B20" s="962"/>
      <c r="C20" s="682" t="s">
        <v>133</v>
      </c>
      <c r="D20" s="339" t="s">
        <v>133</v>
      </c>
      <c r="E20" s="339" t="s">
        <v>282</v>
      </c>
      <c r="F20" s="340" t="s">
        <v>274</v>
      </c>
      <c r="G20" s="685">
        <v>0</v>
      </c>
      <c r="H20" s="265">
        <f t="shared" si="0"/>
        <v>0</v>
      </c>
      <c r="I20" s="663">
        <v>0</v>
      </c>
      <c r="J20" s="341">
        <v>0</v>
      </c>
      <c r="K20" s="218">
        <f t="shared" si="1"/>
        <v>0</v>
      </c>
      <c r="L20" s="964"/>
      <c r="M20" s="32"/>
      <c r="N20" s="36"/>
      <c r="O20" s="36"/>
      <c r="P20" s="23"/>
      <c r="Q20" s="23"/>
      <c r="R20" s="23"/>
      <c r="S20" s="34"/>
      <c r="T20" s="33"/>
      <c r="U20" s="33"/>
      <c r="V20" s="33"/>
      <c r="W20" s="33"/>
      <c r="X20" s="35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  <c r="BS20" s="10"/>
      <c r="BT20" s="10"/>
      <c r="BU20" s="10"/>
      <c r="BV20" s="10"/>
      <c r="BW20" s="10"/>
      <c r="BX20" s="10"/>
      <c r="BY20" s="10"/>
      <c r="BZ20" s="10"/>
      <c r="CA20" s="10"/>
      <c r="CB20" s="10"/>
      <c r="CC20" s="10"/>
      <c r="CD20" s="10"/>
      <c r="CE20" s="10"/>
      <c r="CF20" s="10"/>
      <c r="CG20" s="10"/>
      <c r="CH20" s="10"/>
      <c r="CI20" s="10"/>
      <c r="CJ20" s="10"/>
      <c r="CK20" s="10"/>
      <c r="CL20" s="10"/>
      <c r="CM20" s="10"/>
      <c r="CN20" s="10"/>
      <c r="CO20" s="10"/>
      <c r="CP20" s="10"/>
      <c r="CQ20" s="10"/>
      <c r="CR20" s="10"/>
      <c r="CS20" s="10"/>
      <c r="CT20" s="10"/>
      <c r="CU20" s="10"/>
      <c r="CV20" s="10"/>
      <c r="CW20" s="10"/>
      <c r="CX20" s="10"/>
      <c r="CY20" s="10"/>
      <c r="CZ20" s="10"/>
      <c r="DA20" s="10"/>
      <c r="DB20" s="10"/>
      <c r="DC20" s="10"/>
      <c r="DD20" s="10"/>
      <c r="DE20" s="10"/>
      <c r="DF20" s="10"/>
      <c r="DG20" s="10"/>
      <c r="DH20" s="10"/>
      <c r="DI20" s="10"/>
      <c r="DJ20" s="10"/>
      <c r="DK20" s="10"/>
      <c r="DL20" s="10"/>
      <c r="DM20" s="10"/>
      <c r="DN20" s="10"/>
      <c r="DO20" s="10"/>
      <c r="DP20" s="10"/>
      <c r="DQ20" s="10"/>
      <c r="DR20" s="10"/>
      <c r="DS20" s="10"/>
      <c r="DT20" s="10"/>
      <c r="DU20" s="10"/>
      <c r="DV20" s="10"/>
      <c r="DW20" s="10"/>
      <c r="DX20" s="10"/>
      <c r="DY20" s="10"/>
      <c r="DZ20" s="10"/>
      <c r="EA20" s="10"/>
      <c r="EB20" s="10"/>
      <c r="EC20" s="10"/>
      <c r="ED20" s="10"/>
      <c r="EE20" s="10"/>
      <c r="EF20" s="10"/>
      <c r="EG20" s="10"/>
      <c r="EH20" s="10"/>
      <c r="EI20" s="10"/>
      <c r="EJ20" s="10"/>
      <c r="EK20" s="10"/>
      <c r="EL20" s="10"/>
      <c r="EM20" s="10"/>
      <c r="EN20" s="10"/>
      <c r="EO20" s="10"/>
      <c r="EP20" s="10"/>
      <c r="EQ20" s="10"/>
      <c r="ER20" s="10"/>
      <c r="ES20" s="10"/>
      <c r="ET20" s="10"/>
      <c r="EU20" s="10"/>
      <c r="EV20" s="10"/>
      <c r="EW20" s="10"/>
      <c r="EX20" s="10"/>
      <c r="EY20" s="10"/>
      <c r="EZ20" s="10"/>
      <c r="FA20" s="10"/>
      <c r="FB20" s="10"/>
      <c r="FC20" s="10"/>
      <c r="FD20" s="10"/>
      <c r="FE20" s="10"/>
      <c r="FF20" s="10"/>
      <c r="FG20" s="10"/>
      <c r="FH20" s="10"/>
      <c r="FI20" s="10"/>
      <c r="FJ20" s="10"/>
      <c r="FK20" s="10"/>
      <c r="FL20" s="10"/>
      <c r="FM20" s="10"/>
      <c r="FN20" s="10"/>
      <c r="FO20" s="10"/>
      <c r="FP20" s="10"/>
      <c r="FQ20" s="10"/>
      <c r="FR20" s="10"/>
      <c r="FS20" s="10"/>
      <c r="FT20" s="10"/>
      <c r="FU20" s="10"/>
      <c r="FV20" s="10"/>
      <c r="FW20" s="10"/>
      <c r="FX20" s="10"/>
      <c r="FY20" s="10"/>
      <c r="FZ20" s="10"/>
      <c r="GA20" s="10"/>
      <c r="GB20" s="10"/>
      <c r="GC20" s="10"/>
      <c r="GD20" s="10"/>
      <c r="GE20" s="10"/>
      <c r="GF20" s="10"/>
      <c r="GG20" s="10"/>
      <c r="GH20" s="10"/>
      <c r="GI20" s="10"/>
      <c r="GJ20" s="10"/>
      <c r="GK20" s="10"/>
      <c r="GL20" s="10"/>
      <c r="GM20" s="10"/>
      <c r="GN20" s="10"/>
      <c r="GO20" s="10"/>
      <c r="GP20" s="10"/>
      <c r="GQ20" s="10"/>
      <c r="GR20" s="10"/>
      <c r="GS20" s="10"/>
      <c r="GT20" s="10"/>
      <c r="GU20" s="10"/>
      <c r="GV20" s="10"/>
      <c r="GW20" s="10"/>
      <c r="GX20" s="10"/>
      <c r="GY20" s="10"/>
      <c r="GZ20" s="10"/>
      <c r="HA20" s="10"/>
      <c r="HB20" s="10"/>
      <c r="HC20" s="10"/>
      <c r="HD20" s="10"/>
      <c r="HE20" s="10"/>
      <c r="HF20" s="10"/>
      <c r="HG20" s="10"/>
      <c r="HH20" s="10"/>
      <c r="HI20" s="10"/>
      <c r="HJ20" s="10"/>
      <c r="HK20" s="10"/>
      <c r="HL20" s="10"/>
      <c r="HM20" s="10"/>
      <c r="HN20" s="10"/>
      <c r="HO20" s="10"/>
      <c r="HP20" s="10"/>
      <c r="HQ20" s="10"/>
      <c r="HR20" s="10"/>
      <c r="HS20" s="10"/>
      <c r="HT20" s="10"/>
      <c r="HU20" s="10"/>
      <c r="HV20" s="10"/>
      <c r="HW20" s="10"/>
      <c r="HX20" s="10"/>
      <c r="HY20" s="10"/>
      <c r="HZ20" s="10"/>
      <c r="IA20" s="10"/>
      <c r="IB20" s="10"/>
      <c r="IC20" s="10"/>
      <c r="ID20" s="10"/>
      <c r="IE20" s="10"/>
      <c r="IF20" s="10"/>
      <c r="IG20" s="10"/>
      <c r="IH20" s="10"/>
      <c r="II20" s="10"/>
      <c r="IJ20" s="10"/>
      <c r="IK20" s="10"/>
      <c r="IL20" s="10"/>
      <c r="IM20" s="10"/>
      <c r="IN20" s="10"/>
      <c r="IO20" s="10"/>
      <c r="IP20" s="10"/>
      <c r="IQ20" s="10"/>
      <c r="IR20" s="10"/>
      <c r="IS20" s="10"/>
      <c r="IT20" s="10"/>
      <c r="IU20" s="10"/>
      <c r="IV20" s="10"/>
      <c r="IW20" s="10"/>
      <c r="IX20" s="10"/>
      <c r="IY20" s="10"/>
    </row>
    <row r="21" spans="2:259" s="2" customFormat="1" ht="12.75" customHeight="1" x14ac:dyDescent="0.2">
      <c r="B21" s="962"/>
      <c r="C21" s="682" t="s">
        <v>133</v>
      </c>
      <c r="D21" s="339" t="s">
        <v>133</v>
      </c>
      <c r="E21" s="339" t="s">
        <v>282</v>
      </c>
      <c r="F21" s="340" t="s">
        <v>274</v>
      </c>
      <c r="G21" s="685">
        <v>0</v>
      </c>
      <c r="H21" s="265">
        <f t="shared" si="0"/>
        <v>0</v>
      </c>
      <c r="I21" s="663">
        <v>0</v>
      </c>
      <c r="J21" s="341">
        <v>0</v>
      </c>
      <c r="K21" s="218">
        <f t="shared" si="1"/>
        <v>0</v>
      </c>
      <c r="L21" s="964"/>
      <c r="M21" s="32"/>
      <c r="N21" s="36"/>
      <c r="O21" s="36"/>
      <c r="P21" s="23"/>
      <c r="Q21" s="23"/>
      <c r="R21" s="23"/>
      <c r="S21" s="34"/>
      <c r="T21" s="33"/>
      <c r="U21" s="33"/>
      <c r="V21" s="33"/>
      <c r="W21" s="33"/>
      <c r="X21" s="35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  <c r="BS21" s="10"/>
      <c r="BT21" s="10"/>
      <c r="BU21" s="10"/>
      <c r="BV21" s="10"/>
      <c r="BW21" s="10"/>
      <c r="BX21" s="10"/>
      <c r="BY21" s="10"/>
      <c r="BZ21" s="10"/>
      <c r="CA21" s="10"/>
      <c r="CB21" s="10"/>
      <c r="CC21" s="10"/>
      <c r="CD21" s="10"/>
      <c r="CE21" s="10"/>
      <c r="CF21" s="10"/>
      <c r="CG21" s="10"/>
      <c r="CH21" s="10"/>
      <c r="CI21" s="10"/>
      <c r="CJ21" s="10"/>
      <c r="CK21" s="10"/>
      <c r="CL21" s="10"/>
      <c r="CM21" s="10"/>
      <c r="CN21" s="10"/>
      <c r="CO21" s="10"/>
      <c r="CP21" s="10"/>
      <c r="CQ21" s="10"/>
      <c r="CR21" s="10"/>
      <c r="CS21" s="10"/>
      <c r="CT21" s="10"/>
      <c r="CU21" s="10"/>
      <c r="CV21" s="10"/>
      <c r="CW21" s="10"/>
      <c r="CX21" s="10"/>
      <c r="CY21" s="10"/>
      <c r="CZ21" s="10"/>
      <c r="DA21" s="10"/>
      <c r="DB21" s="10"/>
      <c r="DC21" s="10"/>
      <c r="DD21" s="10"/>
      <c r="DE21" s="10"/>
      <c r="DF21" s="10"/>
      <c r="DG21" s="10"/>
      <c r="DH21" s="10"/>
      <c r="DI21" s="10"/>
      <c r="DJ21" s="10"/>
      <c r="DK21" s="10"/>
      <c r="DL21" s="10"/>
      <c r="DM21" s="10"/>
      <c r="DN21" s="10"/>
      <c r="DO21" s="10"/>
      <c r="DP21" s="10"/>
      <c r="DQ21" s="10"/>
      <c r="DR21" s="10"/>
      <c r="DS21" s="10"/>
      <c r="DT21" s="10"/>
      <c r="DU21" s="10"/>
      <c r="DV21" s="10"/>
      <c r="DW21" s="10"/>
      <c r="DX21" s="10"/>
      <c r="DY21" s="10"/>
      <c r="DZ21" s="10"/>
      <c r="EA21" s="10"/>
      <c r="EB21" s="10"/>
      <c r="EC21" s="10"/>
      <c r="ED21" s="10"/>
      <c r="EE21" s="10"/>
      <c r="EF21" s="10"/>
      <c r="EG21" s="10"/>
      <c r="EH21" s="10"/>
      <c r="EI21" s="10"/>
      <c r="EJ21" s="10"/>
      <c r="EK21" s="10"/>
      <c r="EL21" s="10"/>
      <c r="EM21" s="10"/>
      <c r="EN21" s="10"/>
      <c r="EO21" s="10"/>
      <c r="EP21" s="10"/>
      <c r="EQ21" s="10"/>
      <c r="ER21" s="10"/>
      <c r="ES21" s="10"/>
      <c r="ET21" s="10"/>
      <c r="EU21" s="10"/>
      <c r="EV21" s="10"/>
      <c r="EW21" s="10"/>
      <c r="EX21" s="10"/>
      <c r="EY21" s="10"/>
      <c r="EZ21" s="10"/>
      <c r="FA21" s="10"/>
      <c r="FB21" s="10"/>
      <c r="FC21" s="10"/>
      <c r="FD21" s="10"/>
      <c r="FE21" s="10"/>
      <c r="FF21" s="10"/>
      <c r="FG21" s="10"/>
      <c r="FH21" s="10"/>
      <c r="FI21" s="10"/>
      <c r="FJ21" s="10"/>
      <c r="FK21" s="10"/>
      <c r="FL21" s="10"/>
      <c r="FM21" s="10"/>
      <c r="FN21" s="10"/>
      <c r="FO21" s="10"/>
      <c r="FP21" s="10"/>
      <c r="FQ21" s="10"/>
      <c r="FR21" s="10"/>
      <c r="FS21" s="10"/>
      <c r="FT21" s="10"/>
      <c r="FU21" s="10"/>
      <c r="FV21" s="10"/>
      <c r="FW21" s="10"/>
      <c r="FX21" s="10"/>
      <c r="FY21" s="10"/>
      <c r="FZ21" s="10"/>
      <c r="GA21" s="10"/>
      <c r="GB21" s="10"/>
      <c r="GC21" s="10"/>
      <c r="GD21" s="10"/>
      <c r="GE21" s="10"/>
      <c r="GF21" s="10"/>
      <c r="GG21" s="10"/>
      <c r="GH21" s="10"/>
      <c r="GI21" s="10"/>
      <c r="GJ21" s="10"/>
      <c r="GK21" s="10"/>
      <c r="GL21" s="10"/>
      <c r="GM21" s="10"/>
      <c r="GN21" s="10"/>
      <c r="GO21" s="10"/>
      <c r="GP21" s="10"/>
      <c r="GQ21" s="10"/>
      <c r="GR21" s="10"/>
      <c r="GS21" s="10"/>
      <c r="GT21" s="10"/>
      <c r="GU21" s="10"/>
      <c r="GV21" s="10"/>
      <c r="GW21" s="10"/>
      <c r="GX21" s="10"/>
      <c r="GY21" s="10"/>
      <c r="GZ21" s="10"/>
      <c r="HA21" s="10"/>
      <c r="HB21" s="10"/>
      <c r="HC21" s="10"/>
      <c r="HD21" s="10"/>
      <c r="HE21" s="10"/>
      <c r="HF21" s="10"/>
      <c r="HG21" s="10"/>
      <c r="HH21" s="10"/>
      <c r="HI21" s="10"/>
      <c r="HJ21" s="10"/>
      <c r="HK21" s="10"/>
      <c r="HL21" s="10"/>
      <c r="HM21" s="10"/>
      <c r="HN21" s="10"/>
      <c r="HO21" s="10"/>
      <c r="HP21" s="10"/>
      <c r="HQ21" s="10"/>
      <c r="HR21" s="10"/>
      <c r="HS21" s="10"/>
      <c r="HT21" s="10"/>
      <c r="HU21" s="10"/>
      <c r="HV21" s="10"/>
      <c r="HW21" s="10"/>
      <c r="HX21" s="10"/>
      <c r="HY21" s="10"/>
      <c r="HZ21" s="10"/>
      <c r="IA21" s="10"/>
      <c r="IB21" s="10"/>
      <c r="IC21" s="10"/>
      <c r="ID21" s="10"/>
      <c r="IE21" s="10"/>
      <c r="IF21" s="10"/>
      <c r="IG21" s="10"/>
      <c r="IH21" s="10"/>
      <c r="II21" s="10"/>
      <c r="IJ21" s="10"/>
      <c r="IK21" s="10"/>
      <c r="IL21" s="10"/>
      <c r="IM21" s="10"/>
      <c r="IN21" s="10"/>
      <c r="IO21" s="10"/>
      <c r="IP21" s="10"/>
      <c r="IQ21" s="10"/>
      <c r="IR21" s="10"/>
      <c r="IS21" s="10"/>
      <c r="IT21" s="10"/>
      <c r="IU21" s="10"/>
      <c r="IV21" s="10"/>
      <c r="IW21" s="10"/>
      <c r="IX21" s="10"/>
      <c r="IY21" s="10"/>
    </row>
    <row r="22" spans="2:259" s="2" customFormat="1" ht="12.75" customHeight="1" x14ac:dyDescent="0.2">
      <c r="B22" s="962"/>
      <c r="C22" s="682" t="s">
        <v>133</v>
      </c>
      <c r="D22" s="339" t="s">
        <v>133</v>
      </c>
      <c r="E22" s="339" t="s">
        <v>283</v>
      </c>
      <c r="F22" s="340" t="s">
        <v>274</v>
      </c>
      <c r="G22" s="685">
        <v>0</v>
      </c>
      <c r="H22" s="265">
        <f t="shared" si="0"/>
        <v>0</v>
      </c>
      <c r="I22" s="663">
        <v>0</v>
      </c>
      <c r="J22" s="341">
        <v>0</v>
      </c>
      <c r="K22" s="218">
        <f t="shared" si="1"/>
        <v>0</v>
      </c>
      <c r="L22" s="964"/>
      <c r="M22" s="32"/>
      <c r="N22" s="36"/>
      <c r="O22" s="36"/>
      <c r="P22" s="23"/>
      <c r="Q22" s="23"/>
      <c r="R22" s="23"/>
      <c r="S22" s="34"/>
      <c r="T22" s="33"/>
      <c r="U22" s="33"/>
      <c r="V22" s="33"/>
      <c r="W22" s="33"/>
      <c r="X22" s="35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  <c r="BO22" s="10"/>
      <c r="BP22" s="10"/>
      <c r="BQ22" s="10"/>
      <c r="BR22" s="10"/>
      <c r="BS22" s="10"/>
      <c r="BT22" s="10"/>
      <c r="BU22" s="10"/>
      <c r="BV22" s="10"/>
      <c r="BW22" s="10"/>
      <c r="BX22" s="10"/>
      <c r="BY22" s="10"/>
      <c r="BZ22" s="10"/>
      <c r="CA22" s="10"/>
      <c r="CB22" s="10"/>
      <c r="CC22" s="10"/>
      <c r="CD22" s="10"/>
      <c r="CE22" s="10"/>
      <c r="CF22" s="10"/>
      <c r="CG22" s="10"/>
      <c r="CH22" s="10"/>
      <c r="CI22" s="10"/>
      <c r="CJ22" s="10"/>
      <c r="CK22" s="10"/>
      <c r="CL22" s="10"/>
      <c r="CM22" s="10"/>
      <c r="CN22" s="10"/>
      <c r="CO22" s="10"/>
      <c r="CP22" s="10"/>
      <c r="CQ22" s="10"/>
      <c r="CR22" s="10"/>
      <c r="CS22" s="10"/>
      <c r="CT22" s="10"/>
      <c r="CU22" s="10"/>
      <c r="CV22" s="10"/>
      <c r="CW22" s="10"/>
      <c r="CX22" s="10"/>
      <c r="CY22" s="10"/>
      <c r="CZ22" s="10"/>
      <c r="DA22" s="10"/>
      <c r="DB22" s="10"/>
      <c r="DC22" s="10"/>
      <c r="DD22" s="10"/>
      <c r="DE22" s="10"/>
      <c r="DF22" s="10"/>
      <c r="DG22" s="10"/>
      <c r="DH22" s="10"/>
      <c r="DI22" s="10"/>
      <c r="DJ22" s="10"/>
      <c r="DK22" s="10"/>
      <c r="DL22" s="10"/>
      <c r="DM22" s="10"/>
      <c r="DN22" s="10"/>
      <c r="DO22" s="10"/>
      <c r="DP22" s="10"/>
      <c r="DQ22" s="10"/>
      <c r="DR22" s="10"/>
      <c r="DS22" s="10"/>
      <c r="DT22" s="10"/>
      <c r="DU22" s="10"/>
      <c r="DV22" s="10"/>
      <c r="DW22" s="10"/>
      <c r="DX22" s="10"/>
      <c r="DY22" s="10"/>
      <c r="DZ22" s="10"/>
      <c r="EA22" s="10"/>
      <c r="EB22" s="10"/>
      <c r="EC22" s="10"/>
      <c r="ED22" s="10"/>
      <c r="EE22" s="10"/>
      <c r="EF22" s="10"/>
      <c r="EG22" s="10"/>
      <c r="EH22" s="10"/>
      <c r="EI22" s="10"/>
      <c r="EJ22" s="10"/>
      <c r="EK22" s="10"/>
      <c r="EL22" s="10"/>
      <c r="EM22" s="10"/>
      <c r="EN22" s="10"/>
      <c r="EO22" s="10"/>
      <c r="EP22" s="10"/>
      <c r="EQ22" s="10"/>
      <c r="ER22" s="10"/>
      <c r="ES22" s="10"/>
      <c r="ET22" s="10"/>
      <c r="EU22" s="10"/>
      <c r="EV22" s="10"/>
      <c r="EW22" s="10"/>
      <c r="EX22" s="10"/>
      <c r="EY22" s="10"/>
      <c r="EZ22" s="10"/>
      <c r="FA22" s="10"/>
      <c r="FB22" s="10"/>
      <c r="FC22" s="10"/>
      <c r="FD22" s="10"/>
      <c r="FE22" s="10"/>
      <c r="FF22" s="10"/>
      <c r="FG22" s="10"/>
      <c r="FH22" s="10"/>
      <c r="FI22" s="10"/>
      <c r="FJ22" s="10"/>
      <c r="FK22" s="10"/>
      <c r="FL22" s="10"/>
      <c r="FM22" s="10"/>
      <c r="FN22" s="10"/>
      <c r="FO22" s="10"/>
      <c r="FP22" s="10"/>
      <c r="FQ22" s="10"/>
      <c r="FR22" s="10"/>
      <c r="FS22" s="10"/>
      <c r="FT22" s="10"/>
      <c r="FU22" s="10"/>
      <c r="FV22" s="10"/>
      <c r="FW22" s="10"/>
      <c r="FX22" s="10"/>
      <c r="FY22" s="10"/>
      <c r="FZ22" s="10"/>
      <c r="GA22" s="10"/>
      <c r="GB22" s="10"/>
      <c r="GC22" s="10"/>
      <c r="GD22" s="10"/>
      <c r="GE22" s="10"/>
      <c r="GF22" s="10"/>
      <c r="GG22" s="10"/>
      <c r="GH22" s="10"/>
      <c r="GI22" s="10"/>
      <c r="GJ22" s="10"/>
      <c r="GK22" s="10"/>
      <c r="GL22" s="10"/>
      <c r="GM22" s="10"/>
      <c r="GN22" s="10"/>
      <c r="GO22" s="10"/>
      <c r="GP22" s="10"/>
      <c r="GQ22" s="10"/>
      <c r="GR22" s="10"/>
      <c r="GS22" s="10"/>
      <c r="GT22" s="10"/>
      <c r="GU22" s="10"/>
      <c r="GV22" s="10"/>
      <c r="GW22" s="10"/>
      <c r="GX22" s="10"/>
      <c r="GY22" s="10"/>
      <c r="GZ22" s="10"/>
      <c r="HA22" s="10"/>
      <c r="HB22" s="10"/>
      <c r="HC22" s="10"/>
      <c r="HD22" s="10"/>
      <c r="HE22" s="10"/>
      <c r="HF22" s="10"/>
      <c r="HG22" s="10"/>
      <c r="HH22" s="10"/>
      <c r="HI22" s="10"/>
      <c r="HJ22" s="10"/>
      <c r="HK22" s="10"/>
      <c r="HL22" s="10"/>
      <c r="HM22" s="10"/>
      <c r="HN22" s="10"/>
      <c r="HO22" s="10"/>
      <c r="HP22" s="10"/>
      <c r="HQ22" s="10"/>
      <c r="HR22" s="10"/>
      <c r="HS22" s="10"/>
      <c r="HT22" s="10"/>
      <c r="HU22" s="10"/>
      <c r="HV22" s="10"/>
      <c r="HW22" s="10"/>
      <c r="HX22" s="10"/>
      <c r="HY22" s="10"/>
      <c r="HZ22" s="10"/>
      <c r="IA22" s="10"/>
      <c r="IB22" s="10"/>
      <c r="IC22" s="10"/>
      <c r="ID22" s="10"/>
      <c r="IE22" s="10"/>
      <c r="IF22" s="10"/>
      <c r="IG22" s="10"/>
      <c r="IH22" s="10"/>
      <c r="II22" s="10"/>
      <c r="IJ22" s="10"/>
      <c r="IK22" s="10"/>
      <c r="IL22" s="10"/>
      <c r="IM22" s="10"/>
      <c r="IN22" s="10"/>
      <c r="IO22" s="10"/>
      <c r="IP22" s="10"/>
      <c r="IQ22" s="10"/>
      <c r="IR22" s="10"/>
      <c r="IS22" s="10"/>
      <c r="IT22" s="10"/>
      <c r="IU22" s="10"/>
      <c r="IV22" s="10"/>
      <c r="IW22" s="10"/>
      <c r="IX22" s="10"/>
      <c r="IY22" s="10"/>
    </row>
    <row r="23" spans="2:259" s="2" customFormat="1" ht="12.75" customHeight="1" x14ac:dyDescent="0.2">
      <c r="B23" s="962"/>
      <c r="C23" s="682" t="s">
        <v>133</v>
      </c>
      <c r="D23" s="339" t="s">
        <v>133</v>
      </c>
      <c r="E23" s="339" t="s">
        <v>281</v>
      </c>
      <c r="F23" s="340" t="s">
        <v>274</v>
      </c>
      <c r="G23" s="685">
        <v>0</v>
      </c>
      <c r="H23" s="265">
        <f t="shared" si="0"/>
        <v>0</v>
      </c>
      <c r="I23" s="663">
        <v>0</v>
      </c>
      <c r="J23" s="341">
        <v>0</v>
      </c>
      <c r="K23" s="218">
        <f t="shared" si="1"/>
        <v>0</v>
      </c>
      <c r="L23" s="964"/>
      <c r="M23" s="32"/>
      <c r="N23" s="36"/>
      <c r="O23" s="36"/>
      <c r="P23" s="23"/>
      <c r="Q23" s="23"/>
      <c r="R23" s="23"/>
      <c r="S23" s="34"/>
      <c r="T23" s="33"/>
      <c r="U23" s="33"/>
      <c r="V23" s="33"/>
      <c r="W23" s="33"/>
      <c r="X23" s="35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  <c r="BN23" s="10"/>
      <c r="BO23" s="10"/>
      <c r="BP23" s="10"/>
      <c r="BQ23" s="10"/>
      <c r="BR23" s="10"/>
      <c r="BS23" s="10"/>
      <c r="BT23" s="10"/>
      <c r="BU23" s="10"/>
      <c r="BV23" s="10"/>
      <c r="BW23" s="10"/>
      <c r="BX23" s="10"/>
      <c r="BY23" s="10"/>
      <c r="BZ23" s="10"/>
      <c r="CA23" s="10"/>
      <c r="CB23" s="10"/>
      <c r="CC23" s="10"/>
      <c r="CD23" s="10"/>
      <c r="CE23" s="10"/>
      <c r="CF23" s="10"/>
      <c r="CG23" s="10"/>
      <c r="CH23" s="10"/>
      <c r="CI23" s="10"/>
      <c r="CJ23" s="10"/>
      <c r="CK23" s="10"/>
      <c r="CL23" s="10"/>
      <c r="CM23" s="10"/>
      <c r="CN23" s="10"/>
      <c r="CO23" s="10"/>
      <c r="CP23" s="10"/>
      <c r="CQ23" s="10"/>
      <c r="CR23" s="10"/>
      <c r="CS23" s="10"/>
      <c r="CT23" s="10"/>
      <c r="CU23" s="10"/>
      <c r="CV23" s="10"/>
      <c r="CW23" s="10"/>
      <c r="CX23" s="10"/>
      <c r="CY23" s="10"/>
      <c r="CZ23" s="10"/>
      <c r="DA23" s="10"/>
      <c r="DB23" s="10"/>
      <c r="DC23" s="10"/>
      <c r="DD23" s="10"/>
      <c r="DE23" s="10"/>
      <c r="DF23" s="10"/>
      <c r="DG23" s="10"/>
      <c r="DH23" s="10"/>
      <c r="DI23" s="10"/>
      <c r="DJ23" s="10"/>
      <c r="DK23" s="10"/>
      <c r="DL23" s="10"/>
      <c r="DM23" s="10"/>
      <c r="DN23" s="10"/>
      <c r="DO23" s="10"/>
      <c r="DP23" s="10"/>
      <c r="DQ23" s="10"/>
      <c r="DR23" s="10"/>
      <c r="DS23" s="10"/>
      <c r="DT23" s="10"/>
      <c r="DU23" s="10"/>
      <c r="DV23" s="10"/>
      <c r="DW23" s="10"/>
      <c r="DX23" s="10"/>
      <c r="DY23" s="10"/>
      <c r="DZ23" s="10"/>
      <c r="EA23" s="10"/>
      <c r="EB23" s="10"/>
      <c r="EC23" s="10"/>
      <c r="ED23" s="10"/>
      <c r="EE23" s="10"/>
      <c r="EF23" s="10"/>
      <c r="EG23" s="10"/>
      <c r="EH23" s="10"/>
      <c r="EI23" s="10"/>
      <c r="EJ23" s="10"/>
      <c r="EK23" s="10"/>
      <c r="EL23" s="10"/>
      <c r="EM23" s="10"/>
      <c r="EN23" s="10"/>
      <c r="EO23" s="10"/>
      <c r="EP23" s="10"/>
      <c r="EQ23" s="10"/>
      <c r="ER23" s="10"/>
      <c r="ES23" s="10"/>
      <c r="ET23" s="10"/>
      <c r="EU23" s="10"/>
      <c r="EV23" s="10"/>
      <c r="EW23" s="10"/>
      <c r="EX23" s="10"/>
      <c r="EY23" s="10"/>
      <c r="EZ23" s="10"/>
      <c r="FA23" s="10"/>
      <c r="FB23" s="10"/>
      <c r="FC23" s="10"/>
      <c r="FD23" s="10"/>
      <c r="FE23" s="10"/>
      <c r="FF23" s="10"/>
      <c r="FG23" s="10"/>
      <c r="FH23" s="10"/>
      <c r="FI23" s="10"/>
      <c r="FJ23" s="10"/>
      <c r="FK23" s="10"/>
      <c r="FL23" s="10"/>
      <c r="FM23" s="10"/>
      <c r="FN23" s="10"/>
      <c r="FO23" s="10"/>
      <c r="FP23" s="10"/>
      <c r="FQ23" s="10"/>
      <c r="FR23" s="10"/>
      <c r="FS23" s="10"/>
      <c r="FT23" s="10"/>
      <c r="FU23" s="10"/>
      <c r="FV23" s="10"/>
      <c r="FW23" s="10"/>
      <c r="FX23" s="10"/>
      <c r="FY23" s="10"/>
      <c r="FZ23" s="10"/>
      <c r="GA23" s="10"/>
      <c r="GB23" s="10"/>
      <c r="GC23" s="10"/>
      <c r="GD23" s="10"/>
      <c r="GE23" s="10"/>
      <c r="GF23" s="10"/>
      <c r="GG23" s="10"/>
      <c r="GH23" s="10"/>
      <c r="GI23" s="10"/>
      <c r="GJ23" s="10"/>
      <c r="GK23" s="10"/>
      <c r="GL23" s="10"/>
      <c r="GM23" s="10"/>
      <c r="GN23" s="10"/>
      <c r="GO23" s="10"/>
      <c r="GP23" s="10"/>
      <c r="GQ23" s="10"/>
      <c r="GR23" s="10"/>
      <c r="GS23" s="10"/>
      <c r="GT23" s="10"/>
      <c r="GU23" s="10"/>
      <c r="GV23" s="10"/>
      <c r="GW23" s="10"/>
      <c r="GX23" s="10"/>
      <c r="GY23" s="10"/>
      <c r="GZ23" s="10"/>
      <c r="HA23" s="10"/>
      <c r="HB23" s="10"/>
      <c r="HC23" s="10"/>
      <c r="HD23" s="10"/>
      <c r="HE23" s="10"/>
      <c r="HF23" s="10"/>
      <c r="HG23" s="10"/>
      <c r="HH23" s="10"/>
      <c r="HI23" s="10"/>
      <c r="HJ23" s="10"/>
      <c r="HK23" s="10"/>
      <c r="HL23" s="10"/>
      <c r="HM23" s="10"/>
      <c r="HN23" s="10"/>
      <c r="HO23" s="10"/>
      <c r="HP23" s="10"/>
      <c r="HQ23" s="10"/>
      <c r="HR23" s="10"/>
      <c r="HS23" s="10"/>
      <c r="HT23" s="10"/>
      <c r="HU23" s="10"/>
      <c r="HV23" s="10"/>
      <c r="HW23" s="10"/>
      <c r="HX23" s="10"/>
      <c r="HY23" s="10"/>
      <c r="HZ23" s="10"/>
      <c r="IA23" s="10"/>
      <c r="IB23" s="10"/>
      <c r="IC23" s="10"/>
      <c r="ID23" s="10"/>
      <c r="IE23" s="10"/>
      <c r="IF23" s="10"/>
      <c r="IG23" s="10"/>
      <c r="IH23" s="10"/>
      <c r="II23" s="10"/>
      <c r="IJ23" s="10"/>
      <c r="IK23" s="10"/>
      <c r="IL23" s="10"/>
      <c r="IM23" s="10"/>
      <c r="IN23" s="10"/>
      <c r="IO23" s="10"/>
      <c r="IP23" s="10"/>
      <c r="IQ23" s="10"/>
      <c r="IR23" s="10"/>
      <c r="IS23" s="10"/>
      <c r="IT23" s="10"/>
      <c r="IU23" s="10"/>
      <c r="IV23" s="10"/>
      <c r="IW23" s="10"/>
      <c r="IX23" s="10"/>
      <c r="IY23" s="10"/>
    </row>
    <row r="24" spans="2:259" s="2" customFormat="1" ht="12.75" customHeight="1" x14ac:dyDescent="0.2">
      <c r="B24" s="962"/>
      <c r="C24" s="682"/>
      <c r="D24" s="339"/>
      <c r="E24" s="339"/>
      <c r="F24" s="340"/>
      <c r="G24" s="685">
        <v>0</v>
      </c>
      <c r="H24" s="265">
        <f t="shared" si="0"/>
        <v>0</v>
      </c>
      <c r="I24" s="663">
        <v>0</v>
      </c>
      <c r="J24" s="341">
        <v>0</v>
      </c>
      <c r="K24" s="218">
        <f t="shared" si="1"/>
        <v>0</v>
      </c>
      <c r="L24" s="964"/>
      <c r="M24" s="32"/>
      <c r="N24" s="36"/>
      <c r="O24" s="36"/>
      <c r="P24" s="23"/>
      <c r="Q24" s="23"/>
      <c r="R24" s="23"/>
      <c r="S24" s="34"/>
      <c r="T24" s="33"/>
      <c r="U24" s="33"/>
      <c r="V24" s="33"/>
      <c r="W24" s="33"/>
      <c r="X24" s="35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  <c r="BN24" s="10"/>
      <c r="BO24" s="10"/>
      <c r="BP24" s="10"/>
      <c r="BQ24" s="10"/>
      <c r="BR24" s="10"/>
      <c r="BS24" s="10"/>
      <c r="BT24" s="10"/>
      <c r="BU24" s="10"/>
      <c r="BV24" s="10"/>
      <c r="BW24" s="10"/>
      <c r="BX24" s="10"/>
      <c r="BY24" s="10"/>
      <c r="BZ24" s="10"/>
      <c r="CA24" s="10"/>
      <c r="CB24" s="10"/>
      <c r="CC24" s="10"/>
      <c r="CD24" s="10"/>
      <c r="CE24" s="10"/>
      <c r="CF24" s="10"/>
      <c r="CG24" s="10"/>
      <c r="CH24" s="10"/>
      <c r="CI24" s="10"/>
      <c r="CJ24" s="10"/>
      <c r="CK24" s="10"/>
      <c r="CL24" s="10"/>
      <c r="CM24" s="10"/>
      <c r="CN24" s="10"/>
      <c r="CO24" s="10"/>
      <c r="CP24" s="10"/>
      <c r="CQ24" s="10"/>
      <c r="CR24" s="10"/>
      <c r="CS24" s="10"/>
      <c r="CT24" s="10"/>
      <c r="CU24" s="10"/>
      <c r="CV24" s="10"/>
      <c r="CW24" s="10"/>
      <c r="CX24" s="10"/>
      <c r="CY24" s="10"/>
      <c r="CZ24" s="10"/>
      <c r="DA24" s="10"/>
      <c r="DB24" s="10"/>
      <c r="DC24" s="10"/>
      <c r="DD24" s="10"/>
      <c r="DE24" s="10"/>
      <c r="DF24" s="10"/>
      <c r="DG24" s="10"/>
      <c r="DH24" s="10"/>
      <c r="DI24" s="10"/>
      <c r="DJ24" s="10"/>
      <c r="DK24" s="10"/>
      <c r="DL24" s="10"/>
      <c r="DM24" s="10"/>
      <c r="DN24" s="10"/>
      <c r="DO24" s="10"/>
      <c r="DP24" s="10"/>
      <c r="DQ24" s="10"/>
      <c r="DR24" s="10"/>
      <c r="DS24" s="10"/>
      <c r="DT24" s="10"/>
      <c r="DU24" s="10"/>
      <c r="DV24" s="10"/>
      <c r="DW24" s="10"/>
      <c r="DX24" s="10"/>
      <c r="DY24" s="10"/>
      <c r="DZ24" s="10"/>
      <c r="EA24" s="10"/>
      <c r="EB24" s="10"/>
      <c r="EC24" s="10"/>
      <c r="ED24" s="10"/>
      <c r="EE24" s="10"/>
      <c r="EF24" s="10"/>
      <c r="EG24" s="10"/>
      <c r="EH24" s="10"/>
      <c r="EI24" s="10"/>
      <c r="EJ24" s="10"/>
      <c r="EK24" s="10"/>
      <c r="EL24" s="10"/>
      <c r="EM24" s="10"/>
      <c r="EN24" s="10"/>
      <c r="EO24" s="10"/>
      <c r="EP24" s="10"/>
      <c r="EQ24" s="10"/>
      <c r="ER24" s="10"/>
      <c r="ES24" s="10"/>
      <c r="ET24" s="10"/>
      <c r="EU24" s="10"/>
      <c r="EV24" s="10"/>
      <c r="EW24" s="10"/>
      <c r="EX24" s="10"/>
      <c r="EY24" s="10"/>
      <c r="EZ24" s="10"/>
      <c r="FA24" s="10"/>
      <c r="FB24" s="10"/>
      <c r="FC24" s="10"/>
      <c r="FD24" s="10"/>
      <c r="FE24" s="10"/>
      <c r="FF24" s="10"/>
      <c r="FG24" s="10"/>
      <c r="FH24" s="10"/>
      <c r="FI24" s="10"/>
      <c r="FJ24" s="10"/>
      <c r="FK24" s="10"/>
      <c r="FL24" s="10"/>
      <c r="FM24" s="10"/>
      <c r="FN24" s="10"/>
      <c r="FO24" s="10"/>
      <c r="FP24" s="10"/>
      <c r="FQ24" s="10"/>
      <c r="FR24" s="10"/>
      <c r="FS24" s="10"/>
      <c r="FT24" s="10"/>
      <c r="FU24" s="10"/>
      <c r="FV24" s="10"/>
      <c r="FW24" s="10"/>
      <c r="FX24" s="10"/>
      <c r="FY24" s="10"/>
      <c r="FZ24" s="10"/>
      <c r="GA24" s="10"/>
      <c r="GB24" s="10"/>
      <c r="GC24" s="10"/>
      <c r="GD24" s="10"/>
      <c r="GE24" s="10"/>
      <c r="GF24" s="10"/>
      <c r="GG24" s="10"/>
      <c r="GH24" s="10"/>
      <c r="GI24" s="10"/>
      <c r="GJ24" s="10"/>
      <c r="GK24" s="10"/>
      <c r="GL24" s="10"/>
      <c r="GM24" s="10"/>
      <c r="GN24" s="10"/>
      <c r="GO24" s="10"/>
      <c r="GP24" s="10"/>
      <c r="GQ24" s="10"/>
      <c r="GR24" s="10"/>
      <c r="GS24" s="10"/>
      <c r="GT24" s="10"/>
      <c r="GU24" s="10"/>
      <c r="GV24" s="10"/>
      <c r="GW24" s="10"/>
      <c r="GX24" s="10"/>
      <c r="GY24" s="10"/>
      <c r="GZ24" s="10"/>
      <c r="HA24" s="10"/>
      <c r="HB24" s="10"/>
      <c r="HC24" s="10"/>
      <c r="HD24" s="10"/>
      <c r="HE24" s="10"/>
      <c r="HF24" s="10"/>
      <c r="HG24" s="10"/>
      <c r="HH24" s="10"/>
      <c r="HI24" s="10"/>
      <c r="HJ24" s="10"/>
      <c r="HK24" s="10"/>
      <c r="HL24" s="10"/>
      <c r="HM24" s="10"/>
      <c r="HN24" s="10"/>
      <c r="HO24" s="10"/>
      <c r="HP24" s="10"/>
      <c r="HQ24" s="10"/>
      <c r="HR24" s="10"/>
      <c r="HS24" s="10"/>
      <c r="HT24" s="10"/>
      <c r="HU24" s="10"/>
      <c r="HV24" s="10"/>
      <c r="HW24" s="10"/>
      <c r="HX24" s="10"/>
      <c r="HY24" s="10"/>
      <c r="HZ24" s="10"/>
      <c r="IA24" s="10"/>
      <c r="IB24" s="10"/>
      <c r="IC24" s="10"/>
      <c r="ID24" s="10"/>
      <c r="IE24" s="10"/>
      <c r="IF24" s="10"/>
      <c r="IG24" s="10"/>
      <c r="IH24" s="10"/>
      <c r="II24" s="10"/>
      <c r="IJ24" s="10"/>
      <c r="IK24" s="10"/>
      <c r="IL24" s="10"/>
      <c r="IM24" s="10"/>
      <c r="IN24" s="10"/>
      <c r="IO24" s="10"/>
      <c r="IP24" s="10"/>
      <c r="IQ24" s="10"/>
      <c r="IR24" s="10"/>
      <c r="IS24" s="10"/>
      <c r="IT24" s="10"/>
      <c r="IU24" s="10"/>
      <c r="IV24" s="10"/>
      <c r="IW24" s="10"/>
      <c r="IX24" s="10"/>
      <c r="IY24" s="10"/>
    </row>
    <row r="25" spans="2:259" s="2" customFormat="1" ht="12.75" customHeight="1" x14ac:dyDescent="0.2">
      <c r="B25" s="962"/>
      <c r="C25" s="682"/>
      <c r="D25" s="339"/>
      <c r="E25" s="339"/>
      <c r="F25" s="340"/>
      <c r="G25" s="685">
        <v>0</v>
      </c>
      <c r="H25" s="265">
        <f t="shared" si="0"/>
        <v>0</v>
      </c>
      <c r="I25" s="663">
        <v>0</v>
      </c>
      <c r="J25" s="341">
        <v>0</v>
      </c>
      <c r="K25" s="218">
        <f t="shared" si="1"/>
        <v>0</v>
      </c>
      <c r="L25" s="964"/>
      <c r="M25" s="32"/>
      <c r="N25" s="36"/>
      <c r="O25" s="36"/>
      <c r="P25" s="23"/>
      <c r="Q25" s="23"/>
      <c r="R25" s="23"/>
      <c r="S25" s="34"/>
      <c r="T25" s="33"/>
      <c r="U25" s="33"/>
      <c r="V25" s="33"/>
      <c r="W25" s="33"/>
      <c r="X25" s="35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  <c r="BN25" s="10"/>
      <c r="BO25" s="10"/>
      <c r="BP25" s="10"/>
      <c r="BQ25" s="10"/>
      <c r="BR25" s="10"/>
      <c r="BS25" s="10"/>
      <c r="BT25" s="10"/>
      <c r="BU25" s="10"/>
      <c r="BV25" s="10"/>
      <c r="BW25" s="10"/>
      <c r="BX25" s="10"/>
      <c r="BY25" s="10"/>
      <c r="BZ25" s="10"/>
      <c r="CA25" s="10"/>
      <c r="CB25" s="10"/>
      <c r="CC25" s="10"/>
      <c r="CD25" s="10"/>
      <c r="CE25" s="10"/>
      <c r="CF25" s="10"/>
      <c r="CG25" s="10"/>
      <c r="CH25" s="10"/>
      <c r="CI25" s="10"/>
      <c r="CJ25" s="10"/>
      <c r="CK25" s="10"/>
      <c r="CL25" s="10"/>
      <c r="CM25" s="10"/>
      <c r="CN25" s="10"/>
      <c r="CO25" s="10"/>
      <c r="CP25" s="10"/>
      <c r="CQ25" s="10"/>
      <c r="CR25" s="10"/>
      <c r="CS25" s="10"/>
      <c r="CT25" s="10"/>
      <c r="CU25" s="10"/>
      <c r="CV25" s="10"/>
      <c r="CW25" s="10"/>
      <c r="CX25" s="10"/>
      <c r="CY25" s="10"/>
      <c r="CZ25" s="10"/>
      <c r="DA25" s="10"/>
      <c r="DB25" s="10"/>
      <c r="DC25" s="10"/>
      <c r="DD25" s="10"/>
      <c r="DE25" s="10"/>
      <c r="DF25" s="10"/>
      <c r="DG25" s="10"/>
      <c r="DH25" s="10"/>
      <c r="DI25" s="10"/>
      <c r="DJ25" s="10"/>
      <c r="DK25" s="10"/>
      <c r="DL25" s="10"/>
      <c r="DM25" s="10"/>
      <c r="DN25" s="10"/>
      <c r="DO25" s="10"/>
      <c r="DP25" s="10"/>
      <c r="DQ25" s="10"/>
      <c r="DR25" s="10"/>
      <c r="DS25" s="10"/>
      <c r="DT25" s="10"/>
      <c r="DU25" s="10"/>
      <c r="DV25" s="10"/>
      <c r="DW25" s="10"/>
      <c r="DX25" s="10"/>
      <c r="DY25" s="10"/>
      <c r="DZ25" s="10"/>
      <c r="EA25" s="10"/>
      <c r="EB25" s="10"/>
      <c r="EC25" s="10"/>
      <c r="ED25" s="10"/>
      <c r="EE25" s="10"/>
      <c r="EF25" s="10"/>
      <c r="EG25" s="10"/>
      <c r="EH25" s="10"/>
      <c r="EI25" s="10"/>
      <c r="EJ25" s="10"/>
      <c r="EK25" s="10"/>
      <c r="EL25" s="10"/>
      <c r="EM25" s="10"/>
      <c r="EN25" s="10"/>
      <c r="EO25" s="10"/>
      <c r="EP25" s="10"/>
      <c r="EQ25" s="10"/>
      <c r="ER25" s="10"/>
      <c r="ES25" s="10"/>
      <c r="ET25" s="10"/>
      <c r="EU25" s="10"/>
      <c r="EV25" s="10"/>
      <c r="EW25" s="10"/>
      <c r="EX25" s="10"/>
      <c r="EY25" s="10"/>
      <c r="EZ25" s="10"/>
      <c r="FA25" s="10"/>
      <c r="FB25" s="10"/>
      <c r="FC25" s="10"/>
      <c r="FD25" s="10"/>
      <c r="FE25" s="10"/>
      <c r="FF25" s="10"/>
      <c r="FG25" s="10"/>
      <c r="FH25" s="10"/>
      <c r="FI25" s="10"/>
      <c r="FJ25" s="10"/>
      <c r="FK25" s="10"/>
      <c r="FL25" s="10"/>
      <c r="FM25" s="10"/>
      <c r="FN25" s="10"/>
      <c r="FO25" s="10"/>
      <c r="FP25" s="10"/>
      <c r="FQ25" s="10"/>
      <c r="FR25" s="10"/>
      <c r="FS25" s="10"/>
      <c r="FT25" s="10"/>
      <c r="FU25" s="10"/>
      <c r="FV25" s="10"/>
      <c r="FW25" s="10"/>
      <c r="FX25" s="10"/>
      <c r="FY25" s="10"/>
      <c r="FZ25" s="10"/>
      <c r="GA25" s="10"/>
      <c r="GB25" s="10"/>
      <c r="GC25" s="10"/>
      <c r="GD25" s="10"/>
      <c r="GE25" s="10"/>
      <c r="GF25" s="10"/>
      <c r="GG25" s="10"/>
      <c r="GH25" s="10"/>
      <c r="GI25" s="10"/>
      <c r="GJ25" s="10"/>
      <c r="GK25" s="10"/>
      <c r="GL25" s="10"/>
      <c r="GM25" s="10"/>
      <c r="GN25" s="10"/>
      <c r="GO25" s="10"/>
      <c r="GP25" s="10"/>
      <c r="GQ25" s="10"/>
      <c r="GR25" s="10"/>
      <c r="GS25" s="10"/>
      <c r="GT25" s="10"/>
      <c r="GU25" s="10"/>
      <c r="GV25" s="10"/>
      <c r="GW25" s="10"/>
      <c r="GX25" s="10"/>
      <c r="GY25" s="10"/>
      <c r="GZ25" s="10"/>
      <c r="HA25" s="10"/>
      <c r="HB25" s="10"/>
      <c r="HC25" s="10"/>
      <c r="HD25" s="10"/>
      <c r="HE25" s="10"/>
      <c r="HF25" s="10"/>
      <c r="HG25" s="10"/>
      <c r="HH25" s="10"/>
      <c r="HI25" s="10"/>
      <c r="HJ25" s="10"/>
      <c r="HK25" s="10"/>
      <c r="HL25" s="10"/>
      <c r="HM25" s="10"/>
      <c r="HN25" s="10"/>
      <c r="HO25" s="10"/>
      <c r="HP25" s="10"/>
      <c r="HQ25" s="10"/>
      <c r="HR25" s="10"/>
      <c r="HS25" s="10"/>
      <c r="HT25" s="10"/>
      <c r="HU25" s="10"/>
      <c r="HV25" s="10"/>
      <c r="HW25" s="10"/>
      <c r="HX25" s="10"/>
      <c r="HY25" s="10"/>
      <c r="HZ25" s="10"/>
      <c r="IA25" s="10"/>
      <c r="IB25" s="10"/>
      <c r="IC25" s="10"/>
      <c r="ID25" s="10"/>
      <c r="IE25" s="10"/>
      <c r="IF25" s="10"/>
      <c r="IG25" s="10"/>
      <c r="IH25" s="10"/>
      <c r="II25" s="10"/>
      <c r="IJ25" s="10"/>
      <c r="IK25" s="10"/>
      <c r="IL25" s="10"/>
      <c r="IM25" s="10"/>
      <c r="IN25" s="10"/>
      <c r="IO25" s="10"/>
      <c r="IP25" s="10"/>
      <c r="IQ25" s="10"/>
      <c r="IR25" s="10"/>
      <c r="IS25" s="10"/>
      <c r="IT25" s="10"/>
      <c r="IU25" s="10"/>
      <c r="IV25" s="10"/>
      <c r="IW25" s="10"/>
      <c r="IX25" s="10"/>
      <c r="IY25" s="10"/>
    </row>
    <row r="26" spans="2:259" s="2" customFormat="1" ht="12.75" customHeight="1" thickBot="1" x14ac:dyDescent="0.25">
      <c r="B26" s="963"/>
      <c r="C26" s="226"/>
      <c r="D26" s="342"/>
      <c r="E26" s="342"/>
      <c r="F26" s="343"/>
      <c r="G26" s="686">
        <v>0</v>
      </c>
      <c r="H26" s="265">
        <f t="shared" si="0"/>
        <v>0</v>
      </c>
      <c r="I26" s="664">
        <v>0</v>
      </c>
      <c r="J26" s="344">
        <v>0</v>
      </c>
      <c r="K26" s="218">
        <f t="shared" si="1"/>
        <v>0</v>
      </c>
      <c r="L26" s="965"/>
      <c r="M26" s="32"/>
      <c r="N26" s="36"/>
      <c r="O26" s="36"/>
      <c r="P26" s="23"/>
      <c r="Q26" s="23"/>
      <c r="R26" s="23"/>
      <c r="S26" s="34"/>
      <c r="T26" s="33"/>
      <c r="U26" s="33"/>
      <c r="V26" s="33"/>
      <c r="W26" s="33"/>
      <c r="X26" s="35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10"/>
      <c r="BN26" s="10"/>
      <c r="BO26" s="10"/>
      <c r="BP26" s="10"/>
      <c r="BQ26" s="10"/>
      <c r="BR26" s="10"/>
      <c r="BS26" s="10"/>
      <c r="BT26" s="10"/>
      <c r="BU26" s="10"/>
      <c r="BV26" s="10"/>
      <c r="BW26" s="10"/>
      <c r="BX26" s="10"/>
      <c r="BY26" s="10"/>
      <c r="BZ26" s="10"/>
      <c r="CA26" s="10"/>
      <c r="CB26" s="10"/>
      <c r="CC26" s="10"/>
      <c r="CD26" s="10"/>
      <c r="CE26" s="10"/>
      <c r="CF26" s="10"/>
      <c r="CG26" s="10"/>
      <c r="CH26" s="10"/>
      <c r="CI26" s="10"/>
      <c r="CJ26" s="10"/>
      <c r="CK26" s="10"/>
      <c r="CL26" s="10"/>
      <c r="CM26" s="10"/>
      <c r="CN26" s="10"/>
      <c r="CO26" s="10"/>
      <c r="CP26" s="10"/>
      <c r="CQ26" s="10"/>
      <c r="CR26" s="10"/>
      <c r="CS26" s="10"/>
      <c r="CT26" s="10"/>
      <c r="CU26" s="10"/>
      <c r="CV26" s="10"/>
      <c r="CW26" s="10"/>
      <c r="CX26" s="10"/>
      <c r="CY26" s="10"/>
      <c r="CZ26" s="10"/>
      <c r="DA26" s="10"/>
      <c r="DB26" s="10"/>
      <c r="DC26" s="10"/>
      <c r="DD26" s="10"/>
      <c r="DE26" s="10"/>
      <c r="DF26" s="10"/>
      <c r="DG26" s="10"/>
      <c r="DH26" s="10"/>
      <c r="DI26" s="10"/>
      <c r="DJ26" s="10"/>
      <c r="DK26" s="10"/>
      <c r="DL26" s="10"/>
      <c r="DM26" s="10"/>
      <c r="DN26" s="10"/>
      <c r="DO26" s="10"/>
      <c r="DP26" s="10"/>
      <c r="DQ26" s="10"/>
      <c r="DR26" s="10"/>
      <c r="DS26" s="10"/>
      <c r="DT26" s="10"/>
      <c r="DU26" s="10"/>
      <c r="DV26" s="10"/>
      <c r="DW26" s="10"/>
      <c r="DX26" s="10"/>
      <c r="DY26" s="10"/>
      <c r="DZ26" s="10"/>
      <c r="EA26" s="10"/>
      <c r="EB26" s="10"/>
      <c r="EC26" s="10"/>
      <c r="ED26" s="10"/>
      <c r="EE26" s="10"/>
      <c r="EF26" s="10"/>
      <c r="EG26" s="10"/>
      <c r="EH26" s="10"/>
      <c r="EI26" s="10"/>
      <c r="EJ26" s="10"/>
      <c r="EK26" s="10"/>
      <c r="EL26" s="10"/>
      <c r="EM26" s="10"/>
      <c r="EN26" s="10"/>
      <c r="EO26" s="10"/>
      <c r="EP26" s="10"/>
      <c r="EQ26" s="10"/>
      <c r="ER26" s="10"/>
      <c r="ES26" s="10"/>
      <c r="ET26" s="10"/>
      <c r="EU26" s="10"/>
      <c r="EV26" s="10"/>
      <c r="EW26" s="10"/>
      <c r="EX26" s="10"/>
      <c r="EY26" s="10"/>
      <c r="EZ26" s="10"/>
      <c r="FA26" s="10"/>
      <c r="FB26" s="10"/>
      <c r="FC26" s="10"/>
      <c r="FD26" s="10"/>
      <c r="FE26" s="10"/>
      <c r="FF26" s="10"/>
      <c r="FG26" s="10"/>
      <c r="FH26" s="10"/>
      <c r="FI26" s="10"/>
      <c r="FJ26" s="10"/>
      <c r="FK26" s="10"/>
      <c r="FL26" s="10"/>
      <c r="FM26" s="10"/>
      <c r="FN26" s="10"/>
      <c r="FO26" s="10"/>
      <c r="FP26" s="10"/>
      <c r="FQ26" s="10"/>
      <c r="FR26" s="10"/>
      <c r="FS26" s="10"/>
      <c r="FT26" s="10"/>
      <c r="FU26" s="10"/>
      <c r="FV26" s="10"/>
      <c r="FW26" s="10"/>
      <c r="FX26" s="10"/>
      <c r="FY26" s="10"/>
      <c r="FZ26" s="10"/>
      <c r="GA26" s="10"/>
      <c r="GB26" s="10"/>
      <c r="GC26" s="10"/>
      <c r="GD26" s="10"/>
      <c r="GE26" s="10"/>
      <c r="GF26" s="10"/>
      <c r="GG26" s="10"/>
      <c r="GH26" s="10"/>
      <c r="GI26" s="10"/>
      <c r="GJ26" s="10"/>
      <c r="GK26" s="10"/>
      <c r="GL26" s="10"/>
      <c r="GM26" s="10"/>
      <c r="GN26" s="10"/>
      <c r="GO26" s="10"/>
      <c r="GP26" s="10"/>
      <c r="GQ26" s="10"/>
      <c r="GR26" s="10"/>
      <c r="GS26" s="10"/>
      <c r="GT26" s="10"/>
      <c r="GU26" s="10"/>
      <c r="GV26" s="10"/>
      <c r="GW26" s="10"/>
      <c r="GX26" s="10"/>
      <c r="GY26" s="10"/>
      <c r="GZ26" s="10"/>
      <c r="HA26" s="10"/>
      <c r="HB26" s="10"/>
      <c r="HC26" s="10"/>
      <c r="HD26" s="10"/>
      <c r="HE26" s="10"/>
      <c r="HF26" s="10"/>
      <c r="HG26" s="10"/>
      <c r="HH26" s="10"/>
      <c r="HI26" s="10"/>
      <c r="HJ26" s="10"/>
      <c r="HK26" s="10"/>
      <c r="HL26" s="10"/>
      <c r="HM26" s="10"/>
      <c r="HN26" s="10"/>
      <c r="HO26" s="10"/>
      <c r="HP26" s="10"/>
      <c r="HQ26" s="10"/>
      <c r="HR26" s="10"/>
      <c r="HS26" s="10"/>
      <c r="HT26" s="10"/>
      <c r="HU26" s="10"/>
      <c r="HV26" s="10"/>
      <c r="HW26" s="10"/>
      <c r="HX26" s="10"/>
      <c r="HY26" s="10"/>
      <c r="HZ26" s="10"/>
      <c r="IA26" s="10"/>
      <c r="IB26" s="10"/>
      <c r="IC26" s="10"/>
      <c r="ID26" s="10"/>
      <c r="IE26" s="10"/>
      <c r="IF26" s="10"/>
      <c r="IG26" s="10"/>
      <c r="IH26" s="10"/>
      <c r="II26" s="10"/>
      <c r="IJ26" s="10"/>
      <c r="IK26" s="10"/>
      <c r="IL26" s="10"/>
      <c r="IM26" s="10"/>
      <c r="IN26" s="10"/>
      <c r="IO26" s="10"/>
      <c r="IP26" s="10"/>
      <c r="IQ26" s="10"/>
      <c r="IR26" s="10"/>
      <c r="IS26" s="10"/>
      <c r="IT26" s="10"/>
      <c r="IU26" s="10"/>
      <c r="IV26" s="10"/>
      <c r="IW26" s="10"/>
      <c r="IX26" s="10"/>
      <c r="IY26" s="10"/>
    </row>
    <row r="27" spans="2:259" ht="15" customHeight="1" x14ac:dyDescent="0.2">
      <c r="B27" s="968" t="s">
        <v>114</v>
      </c>
      <c r="C27" s="969" t="s">
        <v>73</v>
      </c>
      <c r="D27" s="971" t="s">
        <v>74</v>
      </c>
      <c r="E27" s="973" t="s">
        <v>3</v>
      </c>
      <c r="F27" s="975" t="s">
        <v>81</v>
      </c>
      <c r="G27" s="983" t="s">
        <v>272</v>
      </c>
      <c r="H27" s="985" t="s">
        <v>273</v>
      </c>
      <c r="I27" s="987" t="s">
        <v>116</v>
      </c>
      <c r="J27" s="989" t="s">
        <v>117</v>
      </c>
      <c r="K27" s="930" t="s">
        <v>246</v>
      </c>
      <c r="L27" s="966" t="s">
        <v>115</v>
      </c>
      <c r="O27" s="30"/>
      <c r="P27" s="30"/>
      <c r="Q27" s="30"/>
      <c r="R27" s="30"/>
      <c r="S27" s="30"/>
      <c r="T27" s="30"/>
    </row>
    <row r="28" spans="2:259" ht="42" customHeight="1" thickBot="1" x14ac:dyDescent="0.25">
      <c r="B28" s="968"/>
      <c r="C28" s="970"/>
      <c r="D28" s="972"/>
      <c r="E28" s="974"/>
      <c r="F28" s="976"/>
      <c r="G28" s="984"/>
      <c r="H28" s="986"/>
      <c r="I28" s="988"/>
      <c r="J28" s="990"/>
      <c r="K28" s="931"/>
      <c r="L28" s="967"/>
      <c r="M28" s="32"/>
      <c r="N28" s="60"/>
      <c r="O28" s="60"/>
      <c r="P28" s="23"/>
      <c r="Q28" s="23"/>
      <c r="R28" s="23"/>
      <c r="S28" s="32"/>
      <c r="T28" s="979"/>
      <c r="U28" s="979"/>
      <c r="V28" s="979"/>
      <c r="W28" s="979"/>
      <c r="X28" s="32"/>
    </row>
    <row r="29" spans="2:259" x14ac:dyDescent="0.2">
      <c r="B29" s="961" t="str">
        <f>+'A) Resumen Ingresos y Egresos'!A11</f>
        <v>Sala Cuna Burbujitas de Mar Diurna</v>
      </c>
      <c r="C29" s="681" t="s">
        <v>133</v>
      </c>
      <c r="D29" s="211" t="s">
        <v>133</v>
      </c>
      <c r="E29" s="670" t="s">
        <v>279</v>
      </c>
      <c r="F29" s="215" t="s">
        <v>275</v>
      </c>
      <c r="G29" s="684">
        <v>1500000</v>
      </c>
      <c r="H29" s="265">
        <f>+G29*(1+$H$7)</f>
        <v>1566000</v>
      </c>
      <c r="I29" s="662">
        <v>300000</v>
      </c>
      <c r="J29" s="212">
        <v>300000</v>
      </c>
      <c r="K29" s="217">
        <f>SUM(H29:J29)</f>
        <v>2166000</v>
      </c>
      <c r="L29" s="980">
        <f>SUM(K29:K43)</f>
        <v>2166000</v>
      </c>
      <c r="M29" s="32"/>
      <c r="N29" s="36"/>
      <c r="O29" s="36"/>
      <c r="P29" s="23"/>
      <c r="Q29" s="23"/>
      <c r="R29" s="23"/>
      <c r="S29" s="37"/>
      <c r="T29" s="37"/>
      <c r="U29" s="38"/>
      <c r="V29" s="38"/>
      <c r="W29" s="39"/>
      <c r="X29" s="39"/>
    </row>
    <row r="30" spans="2:259" x14ac:dyDescent="0.2">
      <c r="B30" s="962"/>
      <c r="C30" s="682" t="s">
        <v>133</v>
      </c>
      <c r="D30" s="210" t="s">
        <v>133</v>
      </c>
      <c r="E30" s="339" t="s">
        <v>282</v>
      </c>
      <c r="F30" s="216" t="s">
        <v>275</v>
      </c>
      <c r="G30" s="685">
        <v>0</v>
      </c>
      <c r="H30" s="265">
        <f>+G30*(1+$H$7)</f>
        <v>0</v>
      </c>
      <c r="I30" s="663">
        <v>0</v>
      </c>
      <c r="J30" s="170">
        <v>0</v>
      </c>
      <c r="K30" s="218">
        <f>SUM(H30:J30)</f>
        <v>0</v>
      </c>
      <c r="L30" s="993"/>
      <c r="M30" s="32"/>
      <c r="N30" s="36"/>
      <c r="O30" s="36"/>
      <c r="P30" s="36"/>
      <c r="Q30" s="36"/>
      <c r="R30" s="36"/>
      <c r="S30" s="37"/>
      <c r="T30" s="37"/>
      <c r="U30" s="38"/>
      <c r="V30" s="38"/>
      <c r="W30" s="39"/>
      <c r="X30" s="39"/>
    </row>
    <row r="31" spans="2:259" x14ac:dyDescent="0.2">
      <c r="B31" s="962"/>
      <c r="C31" s="682" t="s">
        <v>133</v>
      </c>
      <c r="D31" s="210" t="s">
        <v>133</v>
      </c>
      <c r="E31" s="339" t="s">
        <v>282</v>
      </c>
      <c r="F31" s="216" t="s">
        <v>275</v>
      </c>
      <c r="G31" s="685">
        <v>0</v>
      </c>
      <c r="H31" s="265">
        <f t="shared" ref="H31:H58" si="2">+G31*(1+$H$7)</f>
        <v>0</v>
      </c>
      <c r="I31" s="663">
        <v>0</v>
      </c>
      <c r="J31" s="170">
        <v>0</v>
      </c>
      <c r="K31" s="218">
        <f t="shared" ref="K31:K43" si="3">SUM(H31:J31)</f>
        <v>0</v>
      </c>
      <c r="L31" s="993"/>
      <c r="M31" s="32"/>
      <c r="N31" s="36"/>
      <c r="O31" s="36"/>
      <c r="P31" s="61"/>
      <c r="Q31" s="61"/>
      <c r="R31" s="61"/>
      <c r="T31" s="110"/>
      <c r="U31" s="110"/>
      <c r="V31" s="110"/>
      <c r="W31" s="110"/>
    </row>
    <row r="32" spans="2:259" x14ac:dyDescent="0.2">
      <c r="B32" s="962"/>
      <c r="C32" s="682" t="s">
        <v>133</v>
      </c>
      <c r="D32" s="210" t="s">
        <v>133</v>
      </c>
      <c r="E32" s="339" t="s">
        <v>283</v>
      </c>
      <c r="F32" s="216" t="s">
        <v>275</v>
      </c>
      <c r="G32" s="685">
        <v>0</v>
      </c>
      <c r="H32" s="265">
        <f t="shared" si="2"/>
        <v>0</v>
      </c>
      <c r="I32" s="663">
        <v>0</v>
      </c>
      <c r="J32" s="170">
        <v>0</v>
      </c>
      <c r="K32" s="218">
        <f t="shared" si="3"/>
        <v>0</v>
      </c>
      <c r="L32" s="993"/>
      <c r="M32" s="32"/>
      <c r="N32" s="36"/>
      <c r="O32" s="36"/>
      <c r="P32" s="23"/>
      <c r="Q32" s="23"/>
      <c r="R32" s="23"/>
      <c r="S32" s="37"/>
      <c r="T32" s="37"/>
      <c r="U32" s="38"/>
      <c r="V32" s="38"/>
      <c r="W32" s="39"/>
      <c r="X32" s="39"/>
    </row>
    <row r="33" spans="2:24" x14ac:dyDescent="0.2">
      <c r="B33" s="962"/>
      <c r="C33" s="682" t="s">
        <v>133</v>
      </c>
      <c r="D33" s="210" t="s">
        <v>133</v>
      </c>
      <c r="E33" s="339" t="s">
        <v>281</v>
      </c>
      <c r="F33" s="216" t="s">
        <v>275</v>
      </c>
      <c r="G33" s="685">
        <v>0</v>
      </c>
      <c r="H33" s="265">
        <f t="shared" si="2"/>
        <v>0</v>
      </c>
      <c r="I33" s="663">
        <v>0</v>
      </c>
      <c r="J33" s="170">
        <v>0</v>
      </c>
      <c r="K33" s="218">
        <f t="shared" si="3"/>
        <v>0</v>
      </c>
      <c r="L33" s="993"/>
      <c r="M33" s="32"/>
      <c r="N33" s="36"/>
      <c r="O33" s="36"/>
      <c r="P33" s="23"/>
      <c r="Q33" s="23"/>
      <c r="R33" s="23"/>
      <c r="S33" s="37"/>
      <c r="T33" s="37"/>
      <c r="U33" s="38"/>
      <c r="V33" s="38"/>
      <c r="W33" s="39"/>
      <c r="X33" s="39"/>
    </row>
    <row r="34" spans="2:24" x14ac:dyDescent="0.2">
      <c r="B34" s="962"/>
      <c r="C34" s="682"/>
      <c r="D34" s="210"/>
      <c r="E34" s="210"/>
      <c r="F34" s="216"/>
      <c r="G34" s="685">
        <v>0</v>
      </c>
      <c r="H34" s="265">
        <f t="shared" si="2"/>
        <v>0</v>
      </c>
      <c r="I34" s="663">
        <v>0</v>
      </c>
      <c r="J34" s="170">
        <v>0</v>
      </c>
      <c r="K34" s="218">
        <f t="shared" si="3"/>
        <v>0</v>
      </c>
      <c r="L34" s="993"/>
      <c r="M34" s="32"/>
      <c r="N34" s="36"/>
      <c r="O34" s="36"/>
      <c r="P34" s="23"/>
      <c r="Q34" s="23"/>
      <c r="R34" s="23"/>
      <c r="S34" s="37"/>
      <c r="T34" s="37"/>
      <c r="U34" s="38"/>
      <c r="V34" s="38"/>
      <c r="W34" s="39"/>
      <c r="X34" s="39"/>
    </row>
    <row r="35" spans="2:24" x14ac:dyDescent="0.2">
      <c r="B35" s="962"/>
      <c r="C35" s="682"/>
      <c r="D35" s="210"/>
      <c r="E35" s="210"/>
      <c r="F35" s="216"/>
      <c r="G35" s="685">
        <v>0</v>
      </c>
      <c r="H35" s="265">
        <f t="shared" si="2"/>
        <v>0</v>
      </c>
      <c r="I35" s="663">
        <v>0</v>
      </c>
      <c r="J35" s="170">
        <v>0</v>
      </c>
      <c r="K35" s="218">
        <f t="shared" si="3"/>
        <v>0</v>
      </c>
      <c r="L35" s="993"/>
      <c r="M35" s="32"/>
      <c r="N35" s="36"/>
      <c r="O35" s="36"/>
      <c r="P35" s="23"/>
      <c r="Q35" s="23"/>
      <c r="R35" s="23"/>
      <c r="S35" s="37"/>
      <c r="T35" s="37"/>
      <c r="U35" s="38"/>
      <c r="V35" s="38"/>
      <c r="W35" s="39"/>
      <c r="X35" s="39"/>
    </row>
    <row r="36" spans="2:24" x14ac:dyDescent="0.2">
      <c r="B36" s="962"/>
      <c r="C36" s="682"/>
      <c r="D36" s="210"/>
      <c r="E36" s="210"/>
      <c r="F36" s="216"/>
      <c r="G36" s="685">
        <v>0</v>
      </c>
      <c r="H36" s="265">
        <f t="shared" si="2"/>
        <v>0</v>
      </c>
      <c r="I36" s="663">
        <v>0</v>
      </c>
      <c r="J36" s="170">
        <v>0</v>
      </c>
      <c r="K36" s="218">
        <f t="shared" si="3"/>
        <v>0</v>
      </c>
      <c r="L36" s="993"/>
      <c r="M36" s="32"/>
      <c r="N36" s="36"/>
      <c r="O36" s="36"/>
      <c r="P36" s="23"/>
      <c r="Q36" s="23"/>
      <c r="R36" s="23"/>
      <c r="S36" s="37"/>
      <c r="T36" s="37"/>
      <c r="U36" s="38"/>
      <c r="V36" s="38"/>
      <c r="W36" s="39"/>
      <c r="X36" s="39"/>
    </row>
    <row r="37" spans="2:24" x14ac:dyDescent="0.2">
      <c r="B37" s="962"/>
      <c r="C37" s="682"/>
      <c r="D37" s="210"/>
      <c r="E37" s="210"/>
      <c r="F37" s="216"/>
      <c r="G37" s="685">
        <v>0</v>
      </c>
      <c r="H37" s="265">
        <f t="shared" si="2"/>
        <v>0</v>
      </c>
      <c r="I37" s="663">
        <v>0</v>
      </c>
      <c r="J37" s="170">
        <v>0</v>
      </c>
      <c r="K37" s="218">
        <f t="shared" si="3"/>
        <v>0</v>
      </c>
      <c r="L37" s="993"/>
      <c r="M37" s="32"/>
      <c r="N37" s="36"/>
      <c r="O37" s="36"/>
      <c r="P37" s="23"/>
      <c r="Q37" s="23"/>
      <c r="R37" s="23"/>
      <c r="S37" s="37"/>
      <c r="T37" s="37"/>
      <c r="U37" s="38"/>
      <c r="V37" s="38"/>
      <c r="W37" s="39"/>
      <c r="X37" s="39"/>
    </row>
    <row r="38" spans="2:24" x14ac:dyDescent="0.2">
      <c r="B38" s="962"/>
      <c r="C38" s="682"/>
      <c r="D38" s="210"/>
      <c r="E38" s="210"/>
      <c r="F38" s="216"/>
      <c r="G38" s="685">
        <v>0</v>
      </c>
      <c r="H38" s="265">
        <f t="shared" si="2"/>
        <v>0</v>
      </c>
      <c r="I38" s="663">
        <v>0</v>
      </c>
      <c r="J38" s="170">
        <v>0</v>
      </c>
      <c r="K38" s="218">
        <f t="shared" si="3"/>
        <v>0</v>
      </c>
      <c r="L38" s="993"/>
      <c r="M38" s="32"/>
      <c r="N38" s="36"/>
      <c r="O38" s="36"/>
      <c r="P38" s="23"/>
      <c r="Q38" s="23"/>
      <c r="R38" s="23"/>
      <c r="S38" s="37"/>
      <c r="T38" s="37"/>
      <c r="U38" s="38"/>
      <c r="V38" s="38"/>
      <c r="W38" s="39"/>
      <c r="X38" s="39"/>
    </row>
    <row r="39" spans="2:24" x14ac:dyDescent="0.2">
      <c r="B39" s="962"/>
      <c r="C39" s="682"/>
      <c r="D39" s="210"/>
      <c r="E39" s="210"/>
      <c r="F39" s="216"/>
      <c r="G39" s="685">
        <v>0</v>
      </c>
      <c r="H39" s="265">
        <f t="shared" si="2"/>
        <v>0</v>
      </c>
      <c r="I39" s="663">
        <v>0</v>
      </c>
      <c r="J39" s="170">
        <v>0</v>
      </c>
      <c r="K39" s="218">
        <f t="shared" si="3"/>
        <v>0</v>
      </c>
      <c r="L39" s="993"/>
      <c r="M39" s="32"/>
      <c r="N39" s="36"/>
      <c r="O39" s="36"/>
      <c r="P39" s="23"/>
      <c r="Q39" s="23"/>
      <c r="R39" s="23"/>
      <c r="S39" s="37"/>
      <c r="T39" s="37"/>
      <c r="U39" s="38"/>
      <c r="V39" s="38"/>
      <c r="W39" s="39"/>
      <c r="X39" s="39"/>
    </row>
    <row r="40" spans="2:24" x14ac:dyDescent="0.2">
      <c r="B40" s="962"/>
      <c r="C40" s="682"/>
      <c r="D40" s="210"/>
      <c r="E40" s="210"/>
      <c r="F40" s="216"/>
      <c r="G40" s="685">
        <v>0</v>
      </c>
      <c r="H40" s="265">
        <f t="shared" si="2"/>
        <v>0</v>
      </c>
      <c r="I40" s="663">
        <v>0</v>
      </c>
      <c r="J40" s="170">
        <v>0</v>
      </c>
      <c r="K40" s="218">
        <f t="shared" si="3"/>
        <v>0</v>
      </c>
      <c r="L40" s="993"/>
      <c r="M40" s="32"/>
      <c r="N40" s="36"/>
      <c r="O40" s="36"/>
      <c r="P40" s="23"/>
      <c r="Q40" s="23"/>
      <c r="R40" s="23"/>
      <c r="S40" s="37"/>
      <c r="T40" s="37"/>
      <c r="U40" s="38"/>
      <c r="V40" s="38"/>
      <c r="W40" s="39"/>
      <c r="X40" s="39"/>
    </row>
    <row r="41" spans="2:24" x14ac:dyDescent="0.2">
      <c r="B41" s="962"/>
      <c r="C41" s="682"/>
      <c r="D41" s="210"/>
      <c r="E41" s="210"/>
      <c r="F41" s="216"/>
      <c r="G41" s="685">
        <v>0</v>
      </c>
      <c r="H41" s="265">
        <f t="shared" si="2"/>
        <v>0</v>
      </c>
      <c r="I41" s="663">
        <v>0</v>
      </c>
      <c r="J41" s="170">
        <v>0</v>
      </c>
      <c r="K41" s="218">
        <f t="shared" si="3"/>
        <v>0</v>
      </c>
      <c r="L41" s="993"/>
      <c r="M41" s="32"/>
      <c r="N41" s="36"/>
      <c r="O41" s="36"/>
      <c r="P41" s="23"/>
      <c r="Q41" s="23"/>
      <c r="R41" s="23"/>
      <c r="S41" s="37"/>
      <c r="T41" s="37"/>
      <c r="U41" s="38"/>
      <c r="V41" s="38"/>
      <c r="W41" s="39"/>
      <c r="X41" s="39"/>
    </row>
    <row r="42" spans="2:24" x14ac:dyDescent="0.2">
      <c r="B42" s="962"/>
      <c r="C42" s="682"/>
      <c r="D42" s="210"/>
      <c r="E42" s="210"/>
      <c r="F42" s="216"/>
      <c r="G42" s="685">
        <v>0</v>
      </c>
      <c r="H42" s="265">
        <f t="shared" si="2"/>
        <v>0</v>
      </c>
      <c r="I42" s="663">
        <v>0</v>
      </c>
      <c r="J42" s="170">
        <v>0</v>
      </c>
      <c r="K42" s="218">
        <f t="shared" si="3"/>
        <v>0</v>
      </c>
      <c r="L42" s="993"/>
      <c r="M42" s="32"/>
      <c r="N42" s="36"/>
      <c r="O42" s="36"/>
      <c r="P42" s="23"/>
      <c r="Q42" s="23"/>
      <c r="R42" s="23"/>
      <c r="S42" s="37"/>
      <c r="T42" s="37"/>
      <c r="U42" s="38"/>
      <c r="V42" s="38"/>
      <c r="W42" s="39"/>
      <c r="X42" s="39"/>
    </row>
    <row r="43" spans="2:24" ht="13.5" thickBot="1" x14ac:dyDescent="0.25">
      <c r="B43" s="962"/>
      <c r="C43" s="89"/>
      <c r="D43" s="676"/>
      <c r="E43" s="676"/>
      <c r="F43" s="677"/>
      <c r="G43" s="688">
        <v>0</v>
      </c>
      <c r="H43" s="692">
        <f t="shared" si="2"/>
        <v>0</v>
      </c>
      <c r="I43" s="689">
        <v>0</v>
      </c>
      <c r="J43" s="679">
        <v>0</v>
      </c>
      <c r="K43" s="678">
        <f t="shared" si="3"/>
        <v>0</v>
      </c>
      <c r="L43" s="964"/>
      <c r="M43" s="32"/>
      <c r="N43" s="36"/>
      <c r="O43" s="36"/>
      <c r="P43" s="23"/>
      <c r="Q43" s="23"/>
      <c r="R43" s="23"/>
      <c r="S43" s="37"/>
      <c r="T43" s="37"/>
      <c r="U43" s="38"/>
      <c r="V43" s="38"/>
      <c r="W43" s="39"/>
      <c r="X43" s="39"/>
    </row>
    <row r="44" spans="2:24" x14ac:dyDescent="0.2">
      <c r="B44" s="961" t="str">
        <f>+'A) Resumen Ingresos y Egresos'!A12</f>
        <v>Sala Cuna Burbujitas de Mar Nocturna</v>
      </c>
      <c r="C44" s="681" t="s">
        <v>133</v>
      </c>
      <c r="D44" s="211" t="s">
        <v>133</v>
      </c>
      <c r="E44" s="211" t="s">
        <v>279</v>
      </c>
      <c r="F44" s="671" t="s">
        <v>275</v>
      </c>
      <c r="G44" s="684">
        <v>1950000</v>
      </c>
      <c r="H44" s="690">
        <f t="shared" si="2"/>
        <v>2035800</v>
      </c>
      <c r="I44" s="662">
        <v>8000000</v>
      </c>
      <c r="J44" s="672">
        <v>2000000</v>
      </c>
      <c r="K44" s="217">
        <f>SUM(H44:J44)</f>
        <v>12035800</v>
      </c>
      <c r="L44" s="980">
        <f>SUM(K44:K58)</f>
        <v>12035800</v>
      </c>
      <c r="M44" s="32"/>
      <c r="N44" s="36"/>
      <c r="O44" s="36"/>
      <c r="P44" s="23"/>
      <c r="Q44" s="23"/>
      <c r="R44" s="23"/>
      <c r="S44" s="37"/>
      <c r="T44" s="37"/>
      <c r="U44" s="38"/>
      <c r="V44" s="38"/>
      <c r="W44" s="39"/>
      <c r="X44" s="39"/>
    </row>
    <row r="45" spans="2:24" ht="12.75" customHeight="1" x14ac:dyDescent="0.2">
      <c r="B45" s="962"/>
      <c r="C45" s="682" t="s">
        <v>133</v>
      </c>
      <c r="D45" s="210" t="s">
        <v>133</v>
      </c>
      <c r="E45" s="210" t="s">
        <v>279</v>
      </c>
      <c r="F45" s="674" t="s">
        <v>275</v>
      </c>
      <c r="G45" s="685">
        <v>0</v>
      </c>
      <c r="H45" s="265">
        <f t="shared" si="2"/>
        <v>0</v>
      </c>
      <c r="I45" s="663">
        <v>0</v>
      </c>
      <c r="J45" s="675">
        <v>0</v>
      </c>
      <c r="K45" s="218">
        <f>SUM(H45:J45)</f>
        <v>0</v>
      </c>
      <c r="L45" s="964"/>
      <c r="M45" s="32"/>
      <c r="N45" s="36"/>
      <c r="O45" s="36"/>
      <c r="P45" s="36"/>
      <c r="Q45" s="36"/>
      <c r="R45" s="36"/>
      <c r="S45" s="37"/>
      <c r="T45" s="37"/>
      <c r="U45" s="38"/>
      <c r="V45" s="38"/>
      <c r="W45" s="39"/>
      <c r="X45" s="39"/>
    </row>
    <row r="46" spans="2:24" ht="12.75" customHeight="1" x14ac:dyDescent="0.2">
      <c r="B46" s="962"/>
      <c r="C46" s="682" t="s">
        <v>133</v>
      </c>
      <c r="D46" s="210" t="s">
        <v>133</v>
      </c>
      <c r="E46" s="210" t="s">
        <v>279</v>
      </c>
      <c r="F46" s="674" t="s">
        <v>275</v>
      </c>
      <c r="G46" s="685">
        <v>0</v>
      </c>
      <c r="H46" s="265">
        <f t="shared" si="2"/>
        <v>0</v>
      </c>
      <c r="I46" s="663">
        <v>0</v>
      </c>
      <c r="J46" s="675">
        <v>0</v>
      </c>
      <c r="K46" s="218">
        <f t="shared" ref="K46:K58" si="4">SUM(H46:J46)</f>
        <v>0</v>
      </c>
      <c r="L46" s="964"/>
      <c r="M46" s="32"/>
      <c r="N46" s="36"/>
      <c r="O46" s="36"/>
      <c r="P46" s="61"/>
      <c r="Q46" s="61"/>
      <c r="R46" s="61"/>
      <c r="T46" s="110"/>
      <c r="U46" s="110"/>
      <c r="V46" s="110"/>
      <c r="W46" s="110"/>
    </row>
    <row r="47" spans="2:24" ht="12.75" customHeight="1" x14ac:dyDescent="0.2">
      <c r="B47" s="962"/>
      <c r="C47" s="682" t="s">
        <v>133</v>
      </c>
      <c r="D47" s="210" t="s">
        <v>133</v>
      </c>
      <c r="E47" s="673" t="s">
        <v>279</v>
      </c>
      <c r="F47" s="674" t="s">
        <v>275</v>
      </c>
      <c r="G47" s="685">
        <v>0</v>
      </c>
      <c r="H47" s="265">
        <f t="shared" si="2"/>
        <v>0</v>
      </c>
      <c r="I47" s="663">
        <v>0</v>
      </c>
      <c r="J47" s="675">
        <v>0</v>
      </c>
      <c r="K47" s="218">
        <f t="shared" si="4"/>
        <v>0</v>
      </c>
      <c r="L47" s="964"/>
      <c r="M47" s="32"/>
      <c r="N47" s="36"/>
      <c r="O47" s="36"/>
      <c r="P47" s="23"/>
      <c r="Q47" s="23"/>
      <c r="R47" s="23"/>
      <c r="S47" s="37"/>
      <c r="T47" s="37"/>
      <c r="U47" s="38"/>
      <c r="V47" s="38"/>
      <c r="W47" s="39"/>
      <c r="X47" s="39"/>
    </row>
    <row r="48" spans="2:24" ht="12.75" customHeight="1" x14ac:dyDescent="0.2">
      <c r="B48" s="962"/>
      <c r="C48" s="682" t="s">
        <v>133</v>
      </c>
      <c r="D48" s="210" t="s">
        <v>133</v>
      </c>
      <c r="E48" s="339" t="s">
        <v>282</v>
      </c>
      <c r="F48" s="674" t="s">
        <v>275</v>
      </c>
      <c r="G48" s="685">
        <v>0</v>
      </c>
      <c r="H48" s="265">
        <f t="shared" si="2"/>
        <v>0</v>
      </c>
      <c r="I48" s="663">
        <v>0</v>
      </c>
      <c r="J48" s="675">
        <v>0</v>
      </c>
      <c r="K48" s="218">
        <f t="shared" si="4"/>
        <v>0</v>
      </c>
      <c r="L48" s="964"/>
      <c r="M48" s="32"/>
      <c r="N48" s="36"/>
      <c r="O48" s="36"/>
      <c r="P48" s="23"/>
      <c r="Q48" s="23"/>
      <c r="R48" s="23"/>
      <c r="S48" s="37"/>
      <c r="T48" s="37"/>
      <c r="U48" s="38"/>
      <c r="V48" s="38"/>
      <c r="W48" s="39"/>
      <c r="X48" s="39"/>
    </row>
    <row r="49" spans="2:24" ht="12.75" customHeight="1" x14ac:dyDescent="0.2">
      <c r="B49" s="962"/>
      <c r="C49" s="682" t="s">
        <v>133</v>
      </c>
      <c r="D49" s="210" t="s">
        <v>133</v>
      </c>
      <c r="E49" s="339" t="s">
        <v>282</v>
      </c>
      <c r="F49" s="674" t="s">
        <v>275</v>
      </c>
      <c r="G49" s="685">
        <v>0</v>
      </c>
      <c r="H49" s="265">
        <f t="shared" si="2"/>
        <v>0</v>
      </c>
      <c r="I49" s="663">
        <v>0</v>
      </c>
      <c r="J49" s="675">
        <v>0</v>
      </c>
      <c r="K49" s="218">
        <f t="shared" si="4"/>
        <v>0</v>
      </c>
      <c r="L49" s="964"/>
      <c r="M49" s="32"/>
      <c r="N49" s="36"/>
      <c r="O49" s="36"/>
      <c r="P49" s="23"/>
      <c r="Q49" s="23"/>
      <c r="R49" s="23"/>
      <c r="S49" s="37"/>
      <c r="T49" s="37"/>
      <c r="U49" s="38"/>
      <c r="V49" s="38"/>
      <c r="W49" s="39"/>
      <c r="X49" s="39"/>
    </row>
    <row r="50" spans="2:24" ht="12.75" customHeight="1" x14ac:dyDescent="0.2">
      <c r="B50" s="962"/>
      <c r="C50" s="682" t="s">
        <v>133</v>
      </c>
      <c r="D50" s="210" t="s">
        <v>133</v>
      </c>
      <c r="E50" s="339" t="s">
        <v>282</v>
      </c>
      <c r="F50" s="674" t="s">
        <v>275</v>
      </c>
      <c r="G50" s="685">
        <v>0</v>
      </c>
      <c r="H50" s="265">
        <f t="shared" si="2"/>
        <v>0</v>
      </c>
      <c r="I50" s="663">
        <v>0</v>
      </c>
      <c r="J50" s="675">
        <v>0</v>
      </c>
      <c r="K50" s="218">
        <f t="shared" si="4"/>
        <v>0</v>
      </c>
      <c r="L50" s="964"/>
      <c r="M50" s="32"/>
      <c r="N50" s="36"/>
      <c r="O50" s="36"/>
      <c r="P50" s="23"/>
      <c r="Q50" s="23"/>
      <c r="R50" s="23"/>
      <c r="S50" s="37"/>
      <c r="T50" s="37"/>
      <c r="U50" s="38"/>
      <c r="V50" s="38"/>
      <c r="W50" s="39"/>
      <c r="X50" s="39"/>
    </row>
    <row r="51" spans="2:24" ht="12.75" customHeight="1" x14ac:dyDescent="0.2">
      <c r="B51" s="962"/>
      <c r="C51" s="682" t="s">
        <v>133</v>
      </c>
      <c r="D51" s="210" t="s">
        <v>133</v>
      </c>
      <c r="E51" s="339" t="s">
        <v>282</v>
      </c>
      <c r="F51" s="674" t="s">
        <v>275</v>
      </c>
      <c r="G51" s="685">
        <v>0</v>
      </c>
      <c r="H51" s="265">
        <f t="shared" si="2"/>
        <v>0</v>
      </c>
      <c r="I51" s="663">
        <v>0</v>
      </c>
      <c r="J51" s="675">
        <v>0</v>
      </c>
      <c r="K51" s="218">
        <f t="shared" si="4"/>
        <v>0</v>
      </c>
      <c r="L51" s="964"/>
      <c r="M51" s="32"/>
      <c r="N51" s="36"/>
      <c r="O51" s="36"/>
      <c r="P51" s="23"/>
      <c r="Q51" s="23"/>
      <c r="R51" s="23"/>
      <c r="S51" s="37"/>
      <c r="T51" s="37"/>
      <c r="U51" s="38"/>
      <c r="V51" s="38"/>
      <c r="W51" s="39"/>
      <c r="X51" s="39"/>
    </row>
    <row r="52" spans="2:24" x14ac:dyDescent="0.2">
      <c r="B52" s="962"/>
      <c r="C52" s="682"/>
      <c r="D52" s="673"/>
      <c r="E52" s="673"/>
      <c r="F52" s="674"/>
      <c r="G52" s="685">
        <v>0</v>
      </c>
      <c r="H52" s="265">
        <f t="shared" si="2"/>
        <v>0</v>
      </c>
      <c r="I52" s="663">
        <v>0</v>
      </c>
      <c r="J52" s="675">
        <v>0</v>
      </c>
      <c r="K52" s="218">
        <f t="shared" si="4"/>
        <v>0</v>
      </c>
      <c r="L52" s="964"/>
      <c r="M52" s="32"/>
      <c r="N52" s="36"/>
      <c r="O52" s="36"/>
      <c r="P52" s="23"/>
      <c r="Q52" s="23"/>
      <c r="R52" s="23"/>
      <c r="S52" s="37"/>
      <c r="T52" s="37"/>
      <c r="U52" s="38"/>
      <c r="V52" s="38"/>
      <c r="W52" s="39"/>
      <c r="X52" s="39"/>
    </row>
    <row r="53" spans="2:24" ht="12.75" customHeight="1" x14ac:dyDescent="0.2">
      <c r="B53" s="962"/>
      <c r="C53" s="682"/>
      <c r="D53" s="673"/>
      <c r="E53" s="673"/>
      <c r="F53" s="674"/>
      <c r="G53" s="685">
        <v>0</v>
      </c>
      <c r="H53" s="265">
        <f t="shared" si="2"/>
        <v>0</v>
      </c>
      <c r="I53" s="663">
        <v>0</v>
      </c>
      <c r="J53" s="675">
        <v>0</v>
      </c>
      <c r="K53" s="218">
        <f t="shared" si="4"/>
        <v>0</v>
      </c>
      <c r="L53" s="964"/>
      <c r="M53" s="32"/>
      <c r="N53" s="36"/>
      <c r="O53" s="36"/>
      <c r="P53" s="23"/>
      <c r="Q53" s="23"/>
      <c r="R53" s="23"/>
      <c r="S53" s="37"/>
      <c r="T53" s="37"/>
      <c r="U53" s="38"/>
      <c r="V53" s="38"/>
      <c r="W53" s="39"/>
      <c r="X53" s="39"/>
    </row>
    <row r="54" spans="2:24" ht="12.75" customHeight="1" x14ac:dyDescent="0.2">
      <c r="B54" s="962"/>
      <c r="C54" s="682"/>
      <c r="D54" s="673"/>
      <c r="E54" s="673"/>
      <c r="F54" s="674"/>
      <c r="G54" s="685">
        <v>0</v>
      </c>
      <c r="H54" s="265">
        <f t="shared" si="2"/>
        <v>0</v>
      </c>
      <c r="I54" s="663">
        <v>0</v>
      </c>
      <c r="J54" s="675">
        <v>0</v>
      </c>
      <c r="K54" s="218">
        <f t="shared" si="4"/>
        <v>0</v>
      </c>
      <c r="L54" s="964"/>
      <c r="M54" s="32"/>
      <c r="N54" s="36"/>
      <c r="O54" s="36"/>
      <c r="P54" s="23"/>
      <c r="Q54" s="23"/>
      <c r="R54" s="23"/>
      <c r="S54" s="37"/>
      <c r="T54" s="37"/>
      <c r="U54" s="38"/>
      <c r="V54" s="38"/>
      <c r="W54" s="39"/>
      <c r="X54" s="39"/>
    </row>
    <row r="55" spans="2:24" ht="13.5" customHeight="1" x14ac:dyDescent="0.2">
      <c r="B55" s="962"/>
      <c r="C55" s="682"/>
      <c r="D55" s="673"/>
      <c r="E55" s="673"/>
      <c r="F55" s="674"/>
      <c r="G55" s="685">
        <v>0</v>
      </c>
      <c r="H55" s="265">
        <f t="shared" si="2"/>
        <v>0</v>
      </c>
      <c r="I55" s="663">
        <v>0</v>
      </c>
      <c r="J55" s="675">
        <v>0</v>
      </c>
      <c r="K55" s="218">
        <f t="shared" si="4"/>
        <v>0</v>
      </c>
      <c r="L55" s="964"/>
      <c r="M55" s="32"/>
      <c r="N55" s="36"/>
      <c r="O55" s="36"/>
      <c r="P55" s="23"/>
      <c r="Q55" s="23"/>
      <c r="R55" s="23"/>
      <c r="S55" s="37"/>
      <c r="T55" s="37"/>
      <c r="U55" s="38"/>
      <c r="V55" s="38"/>
      <c r="W55" s="39"/>
      <c r="X55" s="39"/>
    </row>
    <row r="56" spans="2:24" ht="12.75" customHeight="1" x14ac:dyDescent="0.2">
      <c r="B56" s="962"/>
      <c r="C56" s="682"/>
      <c r="D56" s="673"/>
      <c r="E56" s="673"/>
      <c r="F56" s="674"/>
      <c r="G56" s="685">
        <v>0</v>
      </c>
      <c r="H56" s="265">
        <f t="shared" si="2"/>
        <v>0</v>
      </c>
      <c r="I56" s="663">
        <v>0</v>
      </c>
      <c r="J56" s="675">
        <v>0</v>
      </c>
      <c r="K56" s="218">
        <f t="shared" si="4"/>
        <v>0</v>
      </c>
      <c r="L56" s="964"/>
      <c r="M56" s="32"/>
      <c r="N56" s="36"/>
      <c r="O56" s="36"/>
      <c r="P56" s="23"/>
      <c r="Q56" s="23"/>
      <c r="R56" s="23"/>
      <c r="S56" s="37"/>
      <c r="T56" s="37"/>
      <c r="U56" s="38"/>
      <c r="V56" s="38"/>
      <c r="W56" s="39"/>
      <c r="X56" s="39"/>
    </row>
    <row r="57" spans="2:24" ht="13.5" customHeight="1" x14ac:dyDescent="0.2">
      <c r="B57" s="962"/>
      <c r="C57" s="682"/>
      <c r="D57" s="673"/>
      <c r="E57" s="673"/>
      <c r="F57" s="674"/>
      <c r="G57" s="685">
        <v>0</v>
      </c>
      <c r="H57" s="265">
        <f t="shared" si="2"/>
        <v>0</v>
      </c>
      <c r="I57" s="663">
        <v>0</v>
      </c>
      <c r="J57" s="675">
        <v>0</v>
      </c>
      <c r="K57" s="218">
        <f t="shared" si="4"/>
        <v>0</v>
      </c>
      <c r="L57" s="964"/>
      <c r="M57" s="32"/>
      <c r="N57" s="36"/>
      <c r="O57" s="36"/>
      <c r="P57" s="23"/>
      <c r="Q57" s="23"/>
      <c r="R57" s="23"/>
      <c r="S57" s="37"/>
      <c r="T57" s="37"/>
      <c r="U57" s="38"/>
      <c r="V57" s="38"/>
      <c r="W57" s="39"/>
      <c r="X57" s="39"/>
    </row>
    <row r="58" spans="2:24" ht="13.5" customHeight="1" thickBot="1" x14ac:dyDescent="0.25">
      <c r="B58" s="963"/>
      <c r="C58" s="226"/>
      <c r="D58" s="342"/>
      <c r="E58" s="342"/>
      <c r="F58" s="343"/>
      <c r="G58" s="686">
        <v>0</v>
      </c>
      <c r="H58" s="273">
        <f t="shared" si="2"/>
        <v>0</v>
      </c>
      <c r="I58" s="664">
        <v>0</v>
      </c>
      <c r="J58" s="344">
        <v>0</v>
      </c>
      <c r="K58" s="345">
        <f t="shared" si="4"/>
        <v>0</v>
      </c>
      <c r="L58" s="965"/>
      <c r="M58" s="32"/>
      <c r="N58" s="36"/>
      <c r="O58" s="36"/>
      <c r="P58" s="23"/>
      <c r="Q58" s="23"/>
      <c r="R58" s="23"/>
      <c r="S58" s="37"/>
      <c r="T58" s="37"/>
      <c r="U58" s="38"/>
      <c r="V58" s="38"/>
      <c r="W58" s="39"/>
      <c r="X58" s="39"/>
    </row>
    <row r="59" spans="2:24" ht="16.5" thickBot="1" x14ac:dyDescent="0.25">
      <c r="B59" s="29"/>
      <c r="C59" s="45"/>
      <c r="D59" s="45"/>
      <c r="E59" s="46"/>
      <c r="F59" s="46"/>
      <c r="G59" s="46"/>
      <c r="H59" s="46"/>
      <c r="I59" s="46"/>
      <c r="J59" s="46"/>
      <c r="K59" s="680" t="s">
        <v>94</v>
      </c>
      <c r="L59" s="219">
        <f>SUM(L11:L58)</f>
        <v>18020600</v>
      </c>
      <c r="M59" s="30"/>
      <c r="N59" s="30"/>
      <c r="O59" s="30"/>
      <c r="P59" s="36"/>
      <c r="Q59" s="36"/>
      <c r="R59" s="36"/>
      <c r="S59" s="37"/>
      <c r="T59" s="37"/>
      <c r="U59" s="38"/>
      <c r="V59" s="38"/>
      <c r="W59" s="39"/>
      <c r="X59" s="39"/>
    </row>
    <row r="60" spans="2:24" x14ac:dyDescent="0.2">
      <c r="B60" s="29"/>
      <c r="C60" s="45"/>
      <c r="D60" s="45"/>
      <c r="E60" s="46"/>
      <c r="F60" s="46"/>
      <c r="G60" s="46"/>
      <c r="H60" s="46"/>
      <c r="I60" s="46"/>
      <c r="J60" s="46"/>
      <c r="K60" s="40"/>
      <c r="L60" s="40"/>
      <c r="M60" s="30"/>
      <c r="N60" s="30"/>
      <c r="O60" s="30"/>
      <c r="P60" s="36"/>
      <c r="Q60" s="36"/>
      <c r="R60" s="36"/>
      <c r="S60" s="37"/>
      <c r="T60" s="37"/>
      <c r="U60" s="38"/>
      <c r="V60" s="38"/>
      <c r="W60" s="39"/>
      <c r="X60" s="39"/>
    </row>
    <row r="61" spans="2:24" x14ac:dyDescent="0.2">
      <c r="B61" s="29"/>
      <c r="C61" s="29"/>
      <c r="D61" s="29"/>
      <c r="E61" s="29"/>
      <c r="F61" s="29"/>
      <c r="G61" s="29"/>
      <c r="H61" s="29"/>
      <c r="I61" s="29"/>
      <c r="J61" s="29"/>
      <c r="K61" s="37"/>
      <c r="L61" s="37"/>
      <c r="M61" s="37"/>
      <c r="N61" s="37"/>
      <c r="O61" s="37"/>
      <c r="P61" s="37"/>
      <c r="Q61" s="37"/>
      <c r="R61" s="37"/>
      <c r="S61" s="37"/>
      <c r="T61" s="37"/>
      <c r="U61" s="38"/>
      <c r="V61" s="38"/>
      <c r="W61" s="39"/>
      <c r="X61" s="39"/>
    </row>
    <row r="62" spans="2:24" x14ac:dyDescent="0.2">
      <c r="B62" s="29"/>
      <c r="C62" s="29"/>
      <c r="D62" s="29"/>
      <c r="E62" s="29"/>
      <c r="F62" s="29"/>
      <c r="G62" s="29"/>
      <c r="H62" s="29"/>
      <c r="I62" s="29"/>
      <c r="J62" s="29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8"/>
      <c r="V62" s="38"/>
      <c r="W62" s="39"/>
      <c r="X62" s="39"/>
    </row>
    <row r="63" spans="2:24" x14ac:dyDescent="0.2">
      <c r="B63" s="29"/>
      <c r="C63" s="29"/>
      <c r="D63" s="29"/>
      <c r="E63" s="29"/>
      <c r="F63" s="29"/>
      <c r="G63" s="29"/>
      <c r="H63" s="29"/>
      <c r="I63" s="29"/>
      <c r="J63" s="29"/>
      <c r="K63" s="37"/>
      <c r="L63" s="37"/>
      <c r="M63" s="37"/>
      <c r="N63" s="37"/>
      <c r="O63" s="37"/>
      <c r="P63" s="37"/>
      <c r="Q63" s="37"/>
      <c r="R63" s="37"/>
      <c r="S63" s="37"/>
      <c r="T63" s="37"/>
      <c r="U63" s="38"/>
      <c r="V63" s="38"/>
      <c r="W63" s="39"/>
      <c r="X63" s="39"/>
    </row>
    <row r="64" spans="2:24" x14ac:dyDescent="0.2">
      <c r="B64" s="29"/>
      <c r="C64" s="29"/>
      <c r="D64" s="29"/>
      <c r="E64" s="29"/>
      <c r="F64" s="29"/>
      <c r="G64" s="29"/>
      <c r="H64" s="29"/>
      <c r="I64" s="29"/>
      <c r="J64" s="29"/>
      <c r="K64" s="37"/>
      <c r="L64" s="37"/>
      <c r="M64" s="37"/>
      <c r="N64" s="37"/>
      <c r="O64" s="37"/>
      <c r="P64" s="37"/>
      <c r="Q64" s="37"/>
      <c r="R64" s="37"/>
      <c r="S64" s="37"/>
      <c r="T64" s="37"/>
      <c r="U64" s="38"/>
      <c r="V64" s="38"/>
      <c r="W64" s="39"/>
      <c r="X64" s="39"/>
    </row>
    <row r="65" spans="2:24" x14ac:dyDescent="0.2">
      <c r="B65" s="29"/>
      <c r="C65" s="29"/>
      <c r="D65" s="29"/>
      <c r="E65" s="29"/>
      <c r="F65" s="29"/>
      <c r="G65" s="29"/>
      <c r="H65" s="29"/>
      <c r="I65" s="29"/>
      <c r="J65" s="29"/>
      <c r="K65" s="37"/>
      <c r="L65" s="37"/>
      <c r="M65" s="37"/>
      <c r="N65" s="37"/>
      <c r="O65" s="37"/>
      <c r="P65" s="37"/>
      <c r="Q65" s="37"/>
      <c r="R65" s="37"/>
      <c r="S65" s="37"/>
      <c r="T65" s="37"/>
      <c r="U65" s="38"/>
      <c r="V65" s="38"/>
      <c r="W65" s="39"/>
      <c r="X65" s="39"/>
    </row>
    <row r="66" spans="2:24" x14ac:dyDescent="0.2">
      <c r="B66" s="29"/>
      <c r="C66" s="29"/>
      <c r="D66" s="29"/>
      <c r="E66" s="29"/>
      <c r="F66" s="29"/>
      <c r="G66" s="29"/>
      <c r="H66" s="29"/>
      <c r="I66" s="29"/>
      <c r="J66" s="29"/>
      <c r="K66" s="37"/>
      <c r="L66" s="37"/>
      <c r="M66" s="37"/>
      <c r="N66" s="37"/>
      <c r="O66" s="37"/>
      <c r="P66" s="37"/>
      <c r="Q66" s="37"/>
      <c r="R66" s="37"/>
      <c r="S66" s="37"/>
      <c r="T66" s="37"/>
      <c r="U66" s="38"/>
      <c r="V66" s="38"/>
      <c r="W66" s="39"/>
      <c r="X66" s="39"/>
    </row>
  </sheetData>
  <sheetProtection algorithmName="SHA-512" hashValue="aJVw5dTmdK84IjCu9OYGT6mn9iYWk4upD7QVKSs6j6dQSj/kb5sc7wvKRRKm7KA6UERI/waVxW0wl35S5bhIHw==" saltValue="m7jQYotPFMgRBS9EoV7+rA==" spinCount="100000" sheet="1" objects="1" scenarios="1"/>
  <mergeCells count="33">
    <mergeCell ref="B44:B58"/>
    <mergeCell ref="L44:L58"/>
    <mergeCell ref="T28:W28"/>
    <mergeCell ref="B29:B43"/>
    <mergeCell ref="L29:L43"/>
    <mergeCell ref="G27:G28"/>
    <mergeCell ref="H27:H28"/>
    <mergeCell ref="I27:I28"/>
    <mergeCell ref="J27:J28"/>
    <mergeCell ref="B7:E7"/>
    <mergeCell ref="B9:B10"/>
    <mergeCell ref="C9:C10"/>
    <mergeCell ref="D9:D10"/>
    <mergeCell ref="E9:E10"/>
    <mergeCell ref="K9:K10"/>
    <mergeCell ref="L9:L10"/>
    <mergeCell ref="T10:W10"/>
    <mergeCell ref="B11:B18"/>
    <mergeCell ref="L11:L18"/>
    <mergeCell ref="F9:F10"/>
    <mergeCell ref="G9:G10"/>
    <mergeCell ref="H9:H10"/>
    <mergeCell ref="I9:I10"/>
    <mergeCell ref="J9:J10"/>
    <mergeCell ref="B19:B26"/>
    <mergeCell ref="L19:L26"/>
    <mergeCell ref="K27:K28"/>
    <mergeCell ref="L27:L28"/>
    <mergeCell ref="B27:B28"/>
    <mergeCell ref="C27:C28"/>
    <mergeCell ref="D27:D28"/>
    <mergeCell ref="E27:E28"/>
    <mergeCell ref="F27:F28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>
    <tabColor rgb="FF7030A0"/>
  </sheetPr>
  <dimension ref="A1:S25"/>
  <sheetViews>
    <sheetView showGridLines="0" zoomScale="80" zoomScaleNormal="80" workbookViewId="0">
      <selection activeCell="G33" sqref="G33"/>
    </sheetView>
  </sheetViews>
  <sheetFormatPr baseColWidth="10" defaultColWidth="10.7109375" defaultRowHeight="12.75" x14ac:dyDescent="0.2"/>
  <cols>
    <col min="1" max="1" width="33" style="4" customWidth="1"/>
    <col min="2" max="2" width="33" style="10" bestFit="1" customWidth="1"/>
    <col min="3" max="12" width="14.7109375" style="10" customWidth="1"/>
    <col min="13" max="13" width="33.5703125" style="4" bestFit="1" customWidth="1"/>
    <col min="14" max="14" width="14.7109375" style="10" customWidth="1"/>
    <col min="15" max="15" width="33.5703125" style="4" bestFit="1" customWidth="1"/>
    <col min="16" max="16" width="14.7109375" style="10" customWidth="1"/>
    <col min="17" max="17" width="14.28515625" style="4" customWidth="1"/>
    <col min="18" max="16384" width="10.7109375" style="4"/>
  </cols>
  <sheetData>
    <row r="1" spans="1:19" x14ac:dyDescent="0.2">
      <c r="B1" s="44"/>
      <c r="C1" s="44"/>
      <c r="D1" s="44" t="s">
        <v>217</v>
      </c>
      <c r="E1" s="44"/>
      <c r="F1" s="44"/>
      <c r="G1" s="44"/>
      <c r="H1" s="44"/>
      <c r="I1" s="44"/>
      <c r="J1" s="44"/>
      <c r="K1" s="44"/>
      <c r="L1" s="44"/>
      <c r="M1" s="44"/>
      <c r="N1" s="44"/>
      <c r="P1" s="44"/>
    </row>
    <row r="2" spans="1:19" x14ac:dyDescent="0.2">
      <c r="B2" s="44"/>
      <c r="C2" s="44"/>
      <c r="D2" s="44" t="s">
        <v>209</v>
      </c>
      <c r="E2" s="44"/>
      <c r="F2" s="44"/>
      <c r="G2" s="44"/>
      <c r="H2" s="44"/>
      <c r="I2" s="44"/>
      <c r="J2" s="44"/>
      <c r="K2" s="44"/>
      <c r="L2" s="44"/>
      <c r="M2" s="44"/>
      <c r="N2" s="44"/>
      <c r="P2" s="44"/>
    </row>
    <row r="3" spans="1:19" x14ac:dyDescent="0.2">
      <c r="C3" s="17"/>
      <c r="D3" s="17"/>
      <c r="E3" s="17"/>
      <c r="F3" s="17"/>
      <c r="G3" s="17"/>
      <c r="H3" s="17"/>
      <c r="I3" s="17"/>
      <c r="J3" s="17"/>
      <c r="K3" s="17"/>
      <c r="L3" s="17"/>
      <c r="N3" s="17"/>
      <c r="P3" s="17"/>
    </row>
    <row r="4" spans="1:19" ht="18.75" customHeight="1" x14ac:dyDescent="0.2">
      <c r="C4" s="21" t="s">
        <v>0</v>
      </c>
      <c r="D4" s="1003" t="str">
        <f>+'B) Reajuste Tarifas y Ocupación'!F5</f>
        <v>(DEPTO./DELEG.)</v>
      </c>
      <c r="E4" s="775"/>
      <c r="F4" s="1004"/>
      <c r="G4" s="243"/>
      <c r="H4" s="243"/>
      <c r="I4" s="243"/>
      <c r="J4" s="243"/>
      <c r="K4" s="243"/>
      <c r="L4" s="243"/>
      <c r="N4" s="243"/>
      <c r="P4" s="243"/>
    </row>
    <row r="5" spans="1:19" x14ac:dyDescent="0.2">
      <c r="A5" s="9"/>
      <c r="B5" s="22"/>
      <c r="C5" s="243"/>
      <c r="D5" s="243"/>
      <c r="E5" s="243"/>
      <c r="F5" s="243"/>
      <c r="G5" s="243"/>
      <c r="H5" s="243"/>
      <c r="I5" s="243"/>
      <c r="J5" s="243"/>
      <c r="K5" s="243"/>
      <c r="L5" s="243"/>
      <c r="M5" s="243"/>
      <c r="N5" s="243"/>
      <c r="P5" s="243"/>
    </row>
    <row r="6" spans="1:19" x14ac:dyDescent="0.2">
      <c r="A6" s="9"/>
      <c r="B6" s="22"/>
      <c r="C6" s="243"/>
      <c r="D6" s="243"/>
      <c r="E6" s="243"/>
      <c r="F6" s="243"/>
      <c r="G6" s="243"/>
      <c r="H6" s="243"/>
      <c r="I6" s="243"/>
      <c r="J6" s="243"/>
      <c r="K6" s="243"/>
      <c r="L6" s="243"/>
      <c r="M6" s="243"/>
      <c r="N6" s="243"/>
      <c r="P6" s="243"/>
    </row>
    <row r="7" spans="1:19" ht="12.75" customHeight="1" x14ac:dyDescent="0.2">
      <c r="A7" s="1007" t="s">
        <v>131</v>
      </c>
      <c r="B7" s="1008"/>
      <c r="C7" s="1008"/>
      <c r="D7" s="1008"/>
      <c r="E7" s="1008"/>
      <c r="F7" s="1008"/>
      <c r="G7" s="1008"/>
      <c r="H7" s="1008"/>
      <c r="I7" s="1008"/>
      <c r="J7" s="1008"/>
      <c r="K7" s="1008"/>
      <c r="L7" s="1008"/>
      <c r="M7" s="1008"/>
      <c r="N7" s="1008"/>
      <c r="O7" s="1009"/>
      <c r="P7" s="67"/>
    </row>
    <row r="8" spans="1:19" x14ac:dyDescent="0.2">
      <c r="A8" s="1010"/>
      <c r="B8" s="1011"/>
      <c r="C8" s="1011"/>
      <c r="D8" s="1011"/>
      <c r="E8" s="1011"/>
      <c r="F8" s="1011"/>
      <c r="G8" s="1011"/>
      <c r="H8" s="1011"/>
      <c r="I8" s="1011"/>
      <c r="J8" s="1011"/>
      <c r="K8" s="1011"/>
      <c r="L8" s="1011"/>
      <c r="M8" s="1011"/>
      <c r="N8" s="1011"/>
      <c r="O8" s="1012"/>
      <c r="P8" s="67"/>
    </row>
    <row r="9" spans="1:19" x14ac:dyDescent="0.2">
      <c r="A9" s="1013"/>
      <c r="B9" s="1014"/>
      <c r="C9" s="1014"/>
      <c r="D9" s="1014"/>
      <c r="E9" s="1014"/>
      <c r="F9" s="1014"/>
      <c r="G9" s="1014"/>
      <c r="H9" s="1014"/>
      <c r="I9" s="1014"/>
      <c r="J9" s="1014"/>
      <c r="K9" s="1014"/>
      <c r="L9" s="1014"/>
      <c r="M9" s="1014"/>
      <c r="N9" s="1014"/>
      <c r="O9" s="1015"/>
      <c r="P9" s="67"/>
    </row>
    <row r="10" spans="1:19" x14ac:dyDescent="0.2">
      <c r="A10" s="67"/>
      <c r="B10" s="67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</row>
    <row r="11" spans="1:19" x14ac:dyDescent="0.2">
      <c r="A11" s="58"/>
      <c r="B11" s="58"/>
      <c r="C11" s="58"/>
      <c r="D11" s="58"/>
      <c r="E11" s="58"/>
      <c r="F11" s="58"/>
      <c r="G11" s="58"/>
      <c r="H11" s="58"/>
      <c r="I11" s="58"/>
      <c r="J11" s="58"/>
      <c r="K11" s="58"/>
      <c r="L11" s="58"/>
      <c r="M11" s="58"/>
      <c r="N11" s="58"/>
      <c r="O11" s="58"/>
      <c r="P11" s="58"/>
    </row>
    <row r="12" spans="1:19" ht="15.75" x14ac:dyDescent="0.2">
      <c r="A12" s="956" t="s">
        <v>170</v>
      </c>
      <c r="B12" s="956"/>
      <c r="C12" s="956"/>
      <c r="D12" s="956"/>
      <c r="E12" s="244"/>
      <c r="F12" s="58"/>
      <c r="G12" s="58"/>
      <c r="H12" s="58"/>
      <c r="I12" s="57"/>
      <c r="J12" s="57"/>
      <c r="K12" s="58"/>
      <c r="L12" s="58"/>
      <c r="M12" s="58"/>
      <c r="N12" s="58"/>
      <c r="O12" s="58"/>
      <c r="P12" s="58"/>
    </row>
    <row r="13" spans="1:19" ht="13.5" thickBot="1" x14ac:dyDescent="0.25">
      <c r="A13" s="9"/>
      <c r="B13" s="22"/>
      <c r="C13" s="243"/>
      <c r="D13" s="243"/>
      <c r="E13" s="243"/>
      <c r="F13" s="243"/>
      <c r="G13" s="243"/>
      <c r="H13" s="243"/>
      <c r="I13" s="243"/>
      <c r="J13" s="243"/>
      <c r="K13" s="243"/>
      <c r="L13" s="243"/>
      <c r="M13" s="243"/>
      <c r="N13" s="243"/>
      <c r="P13" s="243"/>
    </row>
    <row r="14" spans="1:19" ht="20.25" customHeight="1" x14ac:dyDescent="0.2">
      <c r="A14" s="1025" t="s">
        <v>140</v>
      </c>
      <c r="B14" s="996" t="s">
        <v>5</v>
      </c>
      <c r="C14" s="998" t="s">
        <v>243</v>
      </c>
      <c r="D14" s="999"/>
      <c r="E14" s="999"/>
      <c r="F14" s="999"/>
      <c r="G14" s="1000"/>
      <c r="H14" s="1016" t="s">
        <v>151</v>
      </c>
      <c r="I14" s="1017"/>
      <c r="J14" s="1017"/>
      <c r="K14" s="1017"/>
      <c r="L14" s="1018"/>
      <c r="M14" s="1027" t="s">
        <v>110</v>
      </c>
      <c r="N14" s="1028"/>
      <c r="O14" s="1005" t="s">
        <v>111</v>
      </c>
      <c r="P14" s="1006"/>
      <c r="Q14" s="1001" t="s">
        <v>132</v>
      </c>
    </row>
    <row r="15" spans="1:19" ht="74.25" customHeight="1" thickBot="1" x14ac:dyDescent="0.25">
      <c r="A15" s="1026"/>
      <c r="B15" s="997"/>
      <c r="C15" s="280" t="s">
        <v>86</v>
      </c>
      <c r="D15" s="281" t="s">
        <v>145</v>
      </c>
      <c r="E15" s="281" t="s">
        <v>146</v>
      </c>
      <c r="F15" s="281" t="s">
        <v>87</v>
      </c>
      <c r="G15" s="282" t="s">
        <v>88</v>
      </c>
      <c r="H15" s="162" t="s">
        <v>86</v>
      </c>
      <c r="I15" s="293" t="s">
        <v>145</v>
      </c>
      <c r="J15" s="293" t="s">
        <v>146</v>
      </c>
      <c r="K15" s="293" t="s">
        <v>87</v>
      </c>
      <c r="L15" s="294" t="s">
        <v>88</v>
      </c>
      <c r="M15" s="295" t="s">
        <v>72</v>
      </c>
      <c r="N15" s="227" t="s">
        <v>85</v>
      </c>
      <c r="O15" s="296" t="s">
        <v>72</v>
      </c>
      <c r="P15" s="227" t="s">
        <v>85</v>
      </c>
      <c r="Q15" s="1002"/>
    </row>
    <row r="16" spans="1:19" ht="12.75" customHeight="1" x14ac:dyDescent="0.2">
      <c r="A16" s="1022" t="str">
        <f>'B) Reajuste Tarifas y Ocupación'!A12</f>
        <v>Jardín Infantil Tortuguita Marina</v>
      </c>
      <c r="B16" s="297" t="str">
        <f>+'B) Reajuste Tarifas y Ocupación'!B12</f>
        <v>Media jornada</v>
      </c>
      <c r="C16" s="158">
        <f>+'B) Reajuste Tarifas y Ocupación'!M12</f>
        <v>60500</v>
      </c>
      <c r="D16" s="298">
        <f>+'B) Reajuste Tarifas y Ocupación'!N12</f>
        <v>72600</v>
      </c>
      <c r="E16" s="298">
        <f>+'B) Reajuste Tarifas y Ocupación'!O12</f>
        <v>72600</v>
      </c>
      <c r="F16" s="298">
        <f>+'B) Reajuste Tarifas y Ocupación'!P12</f>
        <v>82600</v>
      </c>
      <c r="G16" s="299">
        <f>+'B) Reajuste Tarifas y Ocupación'!Q12</f>
        <v>105200</v>
      </c>
      <c r="H16" s="163">
        <f>IFERROR(C16/$Q16,0)</f>
        <v>0</v>
      </c>
      <c r="I16" s="300">
        <f>IFERROR(D16/$Q16,0)</f>
        <v>0</v>
      </c>
      <c r="J16" s="300">
        <f>IFERROR(E16/$Q16,0)</f>
        <v>0</v>
      </c>
      <c r="K16" s="300">
        <f>IFERROR(F16/$Q16,0)</f>
        <v>0</v>
      </c>
      <c r="L16" s="301">
        <f t="shared" ref="L16" si="0">IFERROR(G16/$Q16,0)</f>
        <v>0</v>
      </c>
      <c r="M16" s="302" t="s">
        <v>129</v>
      </c>
      <c r="N16" s="303">
        <v>0</v>
      </c>
      <c r="O16" s="302" t="s">
        <v>130</v>
      </c>
      <c r="P16" s="303">
        <v>0</v>
      </c>
      <c r="Q16" s="159">
        <f>AVERAGE(N16,P16)</f>
        <v>0</v>
      </c>
      <c r="R16" s="23"/>
      <c r="S16" s="24"/>
    </row>
    <row r="17" spans="1:19" ht="13.5" thickBot="1" x14ac:dyDescent="0.25">
      <c r="A17" s="1023"/>
      <c r="B17" s="160" t="str">
        <f>+'B) Reajuste Tarifas y Ocupación'!B13</f>
        <v xml:space="preserve">Doble Jornada </v>
      </c>
      <c r="C17" s="507">
        <f>+'B) Reajuste Tarifas y Ocupación'!M13</f>
        <v>77000</v>
      </c>
      <c r="D17" s="508">
        <f>+'B) Reajuste Tarifas y Ocupación'!N13</f>
        <v>92400</v>
      </c>
      <c r="E17" s="508">
        <f>+'B) Reajuste Tarifas y Ocupación'!O13</f>
        <v>92400</v>
      </c>
      <c r="F17" s="508">
        <f>+'B) Reajuste Tarifas y Ocupación'!P13</f>
        <v>115500</v>
      </c>
      <c r="G17" s="509">
        <f>+'B) Reajuste Tarifas y Ocupación'!Q13</f>
        <v>153900</v>
      </c>
      <c r="H17" s="228">
        <f t="shared" ref="H17" si="1">IFERROR(C17/$Q17,0)</f>
        <v>0</v>
      </c>
      <c r="I17" s="229">
        <f t="shared" ref="I17" si="2">IFERROR(D17/$Q17,0)</f>
        <v>0</v>
      </c>
      <c r="J17" s="229">
        <f t="shared" ref="J17" si="3">IFERROR(E17/$Q17,0)</f>
        <v>0</v>
      </c>
      <c r="K17" s="229">
        <f t="shared" ref="K17" si="4">IFERROR(F17/$Q17,0)</f>
        <v>0</v>
      </c>
      <c r="L17" s="230">
        <f t="shared" ref="L17:L18" si="5">IFERROR(G17/$Q17,0)</f>
        <v>0</v>
      </c>
      <c r="M17" s="226" t="s">
        <v>129</v>
      </c>
      <c r="N17" s="224">
        <v>0</v>
      </c>
      <c r="O17" s="226" t="s">
        <v>130</v>
      </c>
      <c r="P17" s="224">
        <v>0</v>
      </c>
      <c r="Q17" s="251">
        <f t="shared" ref="Q17" si="6">AVERAGE(N17,P17)</f>
        <v>0</v>
      </c>
      <c r="R17" s="23"/>
      <c r="S17" s="24"/>
    </row>
    <row r="18" spans="1:19" x14ac:dyDescent="0.2">
      <c r="A18" s="1022" t="str">
        <f>'B) Reajuste Tarifas y Ocupación'!A14</f>
        <v>Jardín Infantil Burbujitas de Mar</v>
      </c>
      <c r="B18" s="297" t="str">
        <f>+'B) Reajuste Tarifas y Ocupación'!B14</f>
        <v>Media jornada</v>
      </c>
      <c r="C18" s="158">
        <f>+'B) Reajuste Tarifas y Ocupación'!M14</f>
        <v>85200</v>
      </c>
      <c r="D18" s="298">
        <f>+'B) Reajuste Tarifas y Ocupación'!N14</f>
        <v>102300</v>
      </c>
      <c r="E18" s="298">
        <f>+'B) Reajuste Tarifas y Ocupación'!O14</f>
        <v>102300</v>
      </c>
      <c r="F18" s="298">
        <f>+'B) Reajuste Tarifas y Ocupación'!P14</f>
        <v>106500</v>
      </c>
      <c r="G18" s="510">
        <f>+'B) Reajuste Tarifas y Ocupación'!Q14</f>
        <v>127800</v>
      </c>
      <c r="H18" s="505">
        <f>IFERROR(C18/$Q18,0)</f>
        <v>0</v>
      </c>
      <c r="I18" s="300">
        <f>IFERROR(D18/$Q18,0)</f>
        <v>0</v>
      </c>
      <c r="J18" s="300">
        <f>IFERROR(E18/$Q18,0)</f>
        <v>0</v>
      </c>
      <c r="K18" s="300">
        <f>IFERROR(F18/$Q18,0)</f>
        <v>0</v>
      </c>
      <c r="L18" s="301">
        <f t="shared" si="5"/>
        <v>0</v>
      </c>
      <c r="M18" s="302" t="s">
        <v>129</v>
      </c>
      <c r="N18" s="303">
        <v>0</v>
      </c>
      <c r="O18" s="302" t="s">
        <v>130</v>
      </c>
      <c r="P18" s="303">
        <v>0</v>
      </c>
      <c r="Q18" s="159">
        <f>AVERAGE(N18,P18)</f>
        <v>0</v>
      </c>
      <c r="R18" s="23"/>
      <c r="S18" s="24"/>
    </row>
    <row r="19" spans="1:19" ht="13.5" thickBot="1" x14ac:dyDescent="0.25">
      <c r="A19" s="1023"/>
      <c r="B19" s="160" t="str">
        <f>+'B) Reajuste Tarifas y Ocupación'!B15</f>
        <v>Jornada  Completa</v>
      </c>
      <c r="C19" s="494">
        <f>+'B) Reajuste Tarifas y Ocupación'!M15</f>
        <v>134900</v>
      </c>
      <c r="D19" s="481">
        <f>+'B) Reajuste Tarifas y Ocupación'!N15</f>
        <v>161900</v>
      </c>
      <c r="E19" s="481">
        <f>+'B) Reajuste Tarifas y Ocupación'!O15</f>
        <v>161900</v>
      </c>
      <c r="F19" s="481">
        <f>+'B) Reajuste Tarifas y Ocupación'!P15</f>
        <v>168700</v>
      </c>
      <c r="G19" s="495">
        <f>+'B) Reajuste Tarifas y Ocupación'!Q15</f>
        <v>202400</v>
      </c>
      <c r="H19" s="506">
        <f t="shared" ref="H19" si="7">IFERROR(C19/$Q19,0)</f>
        <v>0</v>
      </c>
      <c r="I19" s="229">
        <f t="shared" ref="I19" si="8">IFERROR(D19/$Q19,0)</f>
        <v>0</v>
      </c>
      <c r="J19" s="229">
        <f t="shared" ref="J19" si="9">IFERROR(E19/$Q19,0)</f>
        <v>0</v>
      </c>
      <c r="K19" s="229">
        <f t="shared" ref="K19" si="10">IFERROR(F19/$Q19,0)</f>
        <v>0</v>
      </c>
      <c r="L19" s="230">
        <f t="shared" ref="L19" si="11">IFERROR(G19/$Q19,0)</f>
        <v>0</v>
      </c>
      <c r="M19" s="226" t="s">
        <v>129</v>
      </c>
      <c r="N19" s="224">
        <v>0</v>
      </c>
      <c r="O19" s="226" t="s">
        <v>130</v>
      </c>
      <c r="P19" s="224">
        <v>0</v>
      </c>
      <c r="Q19" s="251">
        <f t="shared" ref="Q19" si="12">AVERAGE(N19,P19)</f>
        <v>0</v>
      </c>
      <c r="R19" s="23"/>
      <c r="S19" s="24"/>
    </row>
    <row r="20" spans="1:19" ht="12.75" customHeight="1" thickBot="1" x14ac:dyDescent="0.25">
      <c r="A20" s="10"/>
      <c r="M20" s="10"/>
      <c r="O20" s="10"/>
      <c r="Q20" s="10"/>
    </row>
    <row r="21" spans="1:19" ht="20.25" customHeight="1" x14ac:dyDescent="0.2">
      <c r="A21" s="1025" t="s">
        <v>141</v>
      </c>
      <c r="B21" s="996" t="s">
        <v>5</v>
      </c>
      <c r="C21" s="998" t="s">
        <v>243</v>
      </c>
      <c r="D21" s="999"/>
      <c r="E21" s="999"/>
      <c r="F21" s="999"/>
      <c r="G21" s="1000"/>
      <c r="H21" s="1016" t="s">
        <v>151</v>
      </c>
      <c r="I21" s="1017"/>
      <c r="J21" s="1017"/>
      <c r="K21" s="1017"/>
      <c r="L21" s="1018"/>
      <c r="M21" s="1019" t="s">
        <v>110</v>
      </c>
      <c r="N21" s="1020"/>
      <c r="O21" s="1021" t="s">
        <v>111</v>
      </c>
      <c r="P21" s="1020"/>
      <c r="Q21" s="994" t="s">
        <v>132</v>
      </c>
    </row>
    <row r="22" spans="1:19" ht="71.25" customHeight="1" thickBot="1" x14ac:dyDescent="0.25">
      <c r="A22" s="1026"/>
      <c r="B22" s="997"/>
      <c r="C22" s="280" t="s">
        <v>86</v>
      </c>
      <c r="D22" s="281" t="s">
        <v>145</v>
      </c>
      <c r="E22" s="281" t="s">
        <v>146</v>
      </c>
      <c r="F22" s="281" t="s">
        <v>87</v>
      </c>
      <c r="G22" s="282" t="s">
        <v>88</v>
      </c>
      <c r="H22" s="165" t="s">
        <v>86</v>
      </c>
      <c r="I22" s="306" t="s">
        <v>145</v>
      </c>
      <c r="J22" s="293" t="s">
        <v>146</v>
      </c>
      <c r="K22" s="306" t="s">
        <v>87</v>
      </c>
      <c r="L22" s="307" t="s">
        <v>88</v>
      </c>
      <c r="M22" s="252" t="s">
        <v>72</v>
      </c>
      <c r="N22" s="209" t="s">
        <v>85</v>
      </c>
      <c r="O22" s="253" t="s">
        <v>72</v>
      </c>
      <c r="P22" s="209" t="s">
        <v>85</v>
      </c>
      <c r="Q22" s="995"/>
    </row>
    <row r="23" spans="1:19" ht="12.75" customHeight="1" x14ac:dyDescent="0.2">
      <c r="A23" s="1024" t="str">
        <f>'B) Reajuste Tarifas y Ocupación'!A19</f>
        <v>Sala Cuna Burbujitas de Mar</v>
      </c>
      <c r="B23" s="308" t="str">
        <f>+'B) Reajuste Tarifas y Ocupación'!B19</f>
        <v>Jornada Completa Diurna</v>
      </c>
      <c r="C23" s="158">
        <f>+'B) Reajuste Tarifas y Ocupación'!M19</f>
        <v>323700</v>
      </c>
      <c r="D23" s="298">
        <f>+'B) Reajuste Tarifas y Ocupación'!N19</f>
        <v>388400</v>
      </c>
      <c r="E23" s="298">
        <f>+'B) Reajuste Tarifas y Ocupación'!O19</f>
        <v>388400</v>
      </c>
      <c r="F23" s="298">
        <f>+'B) Reajuste Tarifas y Ocupación'!P19</f>
        <v>404600</v>
      </c>
      <c r="G23" s="299">
        <f>+'B) Reajuste Tarifas y Ocupación'!Q19</f>
        <v>485500</v>
      </c>
      <c r="H23" s="163">
        <f>IFERROR(C23/$Q23,0)</f>
        <v>0</v>
      </c>
      <c r="I23" s="309">
        <f t="shared" ref="I23:L23" si="13">IFERROR(D23/$Q23,0)</f>
        <v>0</v>
      </c>
      <c r="J23" s="309">
        <f t="shared" si="13"/>
        <v>0</v>
      </c>
      <c r="K23" s="309">
        <f t="shared" si="13"/>
        <v>0</v>
      </c>
      <c r="L23" s="310">
        <f t="shared" si="13"/>
        <v>0</v>
      </c>
      <c r="M23" s="311" t="s">
        <v>138</v>
      </c>
      <c r="N23" s="303">
        <v>0</v>
      </c>
      <c r="O23" s="312" t="s">
        <v>139</v>
      </c>
      <c r="P23" s="303">
        <v>0</v>
      </c>
      <c r="Q23" s="313">
        <f t="shared" ref="Q23:Q25" si="14">AVERAGE(N23,P23)</f>
        <v>0</v>
      </c>
    </row>
    <row r="24" spans="1:19" ht="12.75" customHeight="1" x14ac:dyDescent="0.2">
      <c r="A24" s="1022"/>
      <c r="B24" s="297" t="str">
        <f>+'B) Reajuste Tarifas y Ocupación'!B20</f>
        <v>Nocturna</v>
      </c>
      <c r="C24" s="314">
        <f>+'B) Reajuste Tarifas y Ocupación'!M20</f>
        <v>261000</v>
      </c>
      <c r="D24" s="746"/>
      <c r="E24" s="746"/>
      <c r="F24" s="746"/>
      <c r="G24" s="747"/>
      <c r="H24" s="164">
        <f t="shared" ref="H24:H25" si="15">IFERROR(C24/$Q24,0)</f>
        <v>0</v>
      </c>
      <c r="I24" s="748"/>
      <c r="J24" s="748"/>
      <c r="K24" s="748"/>
      <c r="L24" s="749"/>
      <c r="M24" s="221" t="s">
        <v>138</v>
      </c>
      <c r="N24" s="222">
        <v>0</v>
      </c>
      <c r="O24" s="225" t="s">
        <v>139</v>
      </c>
      <c r="P24" s="222">
        <v>0</v>
      </c>
      <c r="Q24" s="315">
        <f t="shared" si="14"/>
        <v>0</v>
      </c>
    </row>
    <row r="25" spans="1:19" ht="12.75" customHeight="1" thickBot="1" x14ac:dyDescent="0.25">
      <c r="A25" s="1023"/>
      <c r="B25" s="160" t="str">
        <f>+'B) Reajuste Tarifas y Ocupación'!B21</f>
        <v>Media Jornada</v>
      </c>
      <c r="C25" s="304">
        <f>+'B) Reajuste Tarifas y Ocupación'!M21</f>
        <v>194200</v>
      </c>
      <c r="D25" s="305">
        <f>+'B) Reajuste Tarifas y Ocupación'!N21</f>
        <v>233100</v>
      </c>
      <c r="E25" s="305">
        <f>+'B) Reajuste Tarifas y Ocupación'!O21</f>
        <v>233100</v>
      </c>
      <c r="F25" s="305">
        <f>+'B) Reajuste Tarifas y Ocupación'!P21</f>
        <v>291300</v>
      </c>
      <c r="G25" s="161">
        <f>+'B) Reajuste Tarifas y Ocupación'!Q21</f>
        <v>388400</v>
      </c>
      <c r="H25" s="228">
        <f t="shared" si="15"/>
        <v>0</v>
      </c>
      <c r="I25" s="229">
        <f t="shared" ref="I25" si="16">IFERROR(D25/$Q25,0)</f>
        <v>0</v>
      </c>
      <c r="J25" s="229">
        <f t="shared" ref="J25" si="17">IFERROR(E25/$Q25,0)</f>
        <v>0</v>
      </c>
      <c r="K25" s="229">
        <f t="shared" ref="K25" si="18">IFERROR(F25/$Q25,0)</f>
        <v>0</v>
      </c>
      <c r="L25" s="220">
        <f t="shared" ref="L25" si="19">IFERROR(G25/$Q25,0)</f>
        <v>0</v>
      </c>
      <c r="M25" s="223" t="s">
        <v>138</v>
      </c>
      <c r="N25" s="224">
        <v>0</v>
      </c>
      <c r="O25" s="226" t="s">
        <v>139</v>
      </c>
      <c r="P25" s="224">
        <v>0</v>
      </c>
      <c r="Q25" s="251">
        <f t="shared" si="14"/>
        <v>0</v>
      </c>
    </row>
  </sheetData>
  <sheetProtection algorithmName="SHA-512" hashValue="NwZHVHqRpseuTpmTZb/xVTtuDlxUsgpA9kGlLIHpt7mwz/5/CZt6JOHSUYjuyVjwfkM5GM34khhTtid5YPQ9og==" saltValue="UA+n1jtWtjYWlr8VtQ0q6w==" spinCount="100000" sheet="1" objects="1" scenarios="1"/>
  <mergeCells count="20">
    <mergeCell ref="A23:A25"/>
    <mergeCell ref="A21:A22"/>
    <mergeCell ref="A14:A15"/>
    <mergeCell ref="B14:B15"/>
    <mergeCell ref="M14:N14"/>
    <mergeCell ref="C14:G14"/>
    <mergeCell ref="H14:L14"/>
    <mergeCell ref="Q21:Q22"/>
    <mergeCell ref="B21:B22"/>
    <mergeCell ref="C21:G21"/>
    <mergeCell ref="Q14:Q15"/>
    <mergeCell ref="D4:F4"/>
    <mergeCell ref="O14:P14"/>
    <mergeCell ref="A7:O9"/>
    <mergeCell ref="A12:D12"/>
    <mergeCell ref="H21:L21"/>
    <mergeCell ref="M21:N21"/>
    <mergeCell ref="O21:P21"/>
    <mergeCell ref="A16:A17"/>
    <mergeCell ref="A18:A19"/>
  </mergeCells>
  <pageMargins left="0.7" right="0.7" top="0.75" bottom="0.75" header="0.51180555555555551" footer="0.51180555555555551"/>
  <pageSetup scale="50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12</vt:i4>
      </vt:variant>
    </vt:vector>
  </HeadingPairs>
  <TitlesOfParts>
    <vt:vector size="23" baseType="lpstr">
      <vt:lpstr>Instrucciones</vt:lpstr>
      <vt:lpstr>Índice Tablas</vt:lpstr>
      <vt:lpstr>A) Resumen Ingresos y Egresos</vt:lpstr>
      <vt:lpstr>B) Reajuste Tarifas y Ocupación</vt:lpstr>
      <vt:lpstr>C) Costos Directos</vt:lpstr>
      <vt:lpstr>D) Costos Indirectos</vt:lpstr>
      <vt:lpstr>E) Resumen Tarifado </vt:lpstr>
      <vt:lpstr>F) Remuneraciones</vt:lpstr>
      <vt:lpstr>G) Comparación Mercado</vt:lpstr>
      <vt:lpstr>H) Detalle Datos</vt:lpstr>
      <vt:lpstr>Proyección Mensual.</vt:lpstr>
      <vt:lpstr>__xlnm_Print_Area</vt:lpstr>
      <vt:lpstr>__xlnm_Print_Area_1</vt:lpstr>
      <vt:lpstr>__xlnm_Print_Area_2</vt:lpstr>
      <vt:lpstr>__xlnm_Print_Titles</vt:lpstr>
      <vt:lpstr>__xlnm_Print_Titles_1</vt:lpstr>
      <vt:lpstr>'A) Resumen Ingresos y Egresos'!Área_de_impresión</vt:lpstr>
      <vt:lpstr>'C) Costos Directos'!Área_de_impresión</vt:lpstr>
      <vt:lpstr>'E) Resumen Tarifado '!Área_de_impresión</vt:lpstr>
      <vt:lpstr>bienique1</vt:lpstr>
      <vt:lpstr>'C) Costos Directos'!Excel_BuiltIn_Print_Area</vt:lpstr>
      <vt:lpstr>'A) Resumen Ingresos y Egresos'!Títulos_a_imprimir</vt:lpstr>
      <vt:lpstr>'C) Costos Directos'!Títulos_a_imprimir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cverall@armada.cl</dc:creator>
  <cp:lastModifiedBy>340 Loreto Mondaca</cp:lastModifiedBy>
  <cp:lastPrinted>2017-09-14T16:34:08Z</cp:lastPrinted>
  <dcterms:created xsi:type="dcterms:W3CDTF">2017-05-11T00:45:10Z</dcterms:created>
  <dcterms:modified xsi:type="dcterms:W3CDTF">2021-08-20T15:27:02Z</dcterms:modified>
</cp:coreProperties>
</file>