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G:\Documentos\2021\TARIFAS 2022\A. EDUCACIONAL\FORMATOS\"/>
    </mc:Choice>
  </mc:AlternateContent>
  <xr:revisionPtr revIDLastSave="0" documentId="13_ncr:1_{F557D4A8-158E-4023-982C-3C93823F7111}" xr6:coauthVersionLast="45" xr6:coauthVersionMax="46" xr10:uidLastSave="{00000000-0000-0000-0000-000000000000}"/>
  <bookViews>
    <workbookView xWindow="-120" yWindow="-120" windowWidth="29040" windowHeight="15840" tabRatio="929" xr2:uid="{00000000-000D-0000-FFFF-FFFF00000000}"/>
  </bookViews>
  <sheets>
    <sheet name="Instrucciones" sheetId="14" r:id="rId1"/>
    <sheet name="Índice Tablas" sheetId="11" r:id="rId2"/>
    <sheet name="A) Resumen Ingresos y Egresos" sheetId="2" r:id="rId3"/>
    <sheet name="B) Reajuste Tarifas y Ocupación" sheetId="7" r:id="rId4"/>
    <sheet name="C) Costos Directos" sheetId="3" r:id="rId5"/>
    <sheet name="D) Costos Indirectos" sheetId="13" r:id="rId6"/>
    <sheet name="E) Resumen Tarifado " sheetId="5" r:id="rId7"/>
    <sheet name="F) Remuneraciones" sheetId="12" r:id="rId8"/>
    <sheet name="G) Comparación Mercado" sheetId="1" r:id="rId9"/>
    <sheet name="H) Detalle Datos" sheetId="9" r:id="rId10"/>
    <sheet name="I) Proyección Mensual." sheetId="16" r:id="rId11"/>
  </sheets>
  <definedNames>
    <definedName name="__xlnm_Print_Area">'A) Resumen Ingresos y Egresos'!$A$1:$N$25</definedName>
    <definedName name="__xlnm_Print_Area_1">'C) Costos Directos'!$A$1:$H$38</definedName>
    <definedName name="__xlnm_Print_Area_2">'E) Resumen Tarifado '!$A$4:$G$11</definedName>
    <definedName name="__xlnm_Print_Titles">'A) Resumen Ingresos y Egresos'!$1:$18</definedName>
    <definedName name="__xlnm_Print_Titles_1">'C) Costos Directos'!$1:$11</definedName>
    <definedName name="__xlnm_Print_Titles_2">NA()</definedName>
    <definedName name="_xlnm.Print_Area" localSheetId="2">'A) Resumen Ingresos y Egresos'!$A$1:$N$25</definedName>
    <definedName name="_xlnm.Print_Area" localSheetId="4">'C) Costos Directos'!$A$1:$H$75</definedName>
    <definedName name="_xlnm.Print_Area" localSheetId="6">'E) Resumen Tarifado '!$A$4:$G$11</definedName>
    <definedName name="bienique1">'A) Resumen Ingresos y Egresos'!$A$8</definedName>
    <definedName name="Excel_BuiltIn_Print_Area" localSheetId="4">'C) Costos Directos'!$A$1:$H$38</definedName>
    <definedName name="Excel_BuiltIn_Print_Area_1_1">NA()</definedName>
    <definedName name="Excel_BuiltIn_Print_Area_4_1">NA()</definedName>
    <definedName name="Excel_BuiltIn_Print_Area_5_1">NA()</definedName>
    <definedName name="Excel_BuiltIn_Print_Titles_4">NA()</definedName>
    <definedName name="Excel_BuiltIn_Print_Titles_5">NA()</definedName>
    <definedName name="_xlnm.Print_Titles" localSheetId="2">'A) Resumen Ingresos y Egresos'!$1:$18</definedName>
    <definedName name="_xlnm.Print_Titles" localSheetId="4">'C) Costos Directos'!$1:$11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61" i="3" l="1"/>
  <c r="D9" i="16" l="1"/>
  <c r="C9" i="16"/>
  <c r="M11" i="12"/>
  <c r="L12" i="12"/>
  <c r="L11" i="12"/>
  <c r="I22" i="12" l="1"/>
  <c r="I12" i="12"/>
  <c r="I13" i="12"/>
  <c r="I14" i="12"/>
  <c r="I15" i="12"/>
  <c r="L15" i="12" s="1"/>
  <c r="I16" i="12"/>
  <c r="I17" i="12"/>
  <c r="I18" i="12"/>
  <c r="I19" i="12"/>
  <c r="L19" i="12" s="1"/>
  <c r="I20" i="12"/>
  <c r="I21" i="12"/>
  <c r="I11" i="12"/>
  <c r="L16" i="12"/>
  <c r="L20" i="12"/>
  <c r="L22" i="12"/>
  <c r="P25" i="2"/>
  <c r="D39" i="3"/>
  <c r="D18" i="3"/>
  <c r="B11" i="16"/>
  <c r="K23" i="12"/>
  <c r="J11" i="16" s="1"/>
  <c r="J23" i="12"/>
  <c r="L13" i="12"/>
  <c r="L14" i="12"/>
  <c r="L17" i="12"/>
  <c r="L18" i="12"/>
  <c r="L21" i="12"/>
  <c r="P21" i="2"/>
  <c r="M11" i="16" l="1"/>
  <c r="N11" i="16" s="1"/>
  <c r="I23" i="12"/>
  <c r="C6" i="16"/>
  <c r="D6" i="16"/>
  <c r="E6" i="16"/>
  <c r="F6" i="16"/>
  <c r="G6" i="16"/>
  <c r="H6" i="16"/>
  <c r="I6" i="16"/>
  <c r="J6" i="16"/>
  <c r="K6" i="16"/>
  <c r="L6" i="16"/>
  <c r="M6" i="16"/>
  <c r="B6" i="16"/>
  <c r="E10" i="16" l="1"/>
  <c r="F10" i="16"/>
  <c r="J10" i="16"/>
  <c r="B10" i="16"/>
  <c r="C10" i="16"/>
  <c r="G10" i="16"/>
  <c r="K10" i="16"/>
  <c r="D10" i="16"/>
  <c r="H10" i="16"/>
  <c r="L10" i="16"/>
  <c r="I10" i="16"/>
  <c r="M10" i="16"/>
  <c r="D73" i="3" l="1"/>
  <c r="D65" i="3"/>
  <c r="D56" i="3"/>
  <c r="D47" i="3"/>
  <c r="D45" i="3"/>
  <c r="D40" i="3"/>
  <c r="H22" i="7" l="1"/>
  <c r="I11" i="5" l="1"/>
  <c r="J11" i="5"/>
  <c r="K11" i="5"/>
  <c r="L11" i="5"/>
  <c r="J10" i="5"/>
  <c r="K10" i="5"/>
  <c r="L10" i="5"/>
  <c r="M13" i="7"/>
  <c r="M12" i="7"/>
  <c r="B22" i="2"/>
  <c r="J23" i="2" l="1"/>
  <c r="K23" i="2"/>
  <c r="L23" i="2"/>
  <c r="M23" i="2"/>
  <c r="I23" i="2"/>
  <c r="Q17" i="1"/>
  <c r="B17" i="1"/>
  <c r="R11" i="5"/>
  <c r="H11" i="5"/>
  <c r="B11" i="5"/>
  <c r="P22" i="2"/>
  <c r="H23" i="7"/>
  <c r="H24" i="7" s="1"/>
  <c r="C11" i="5"/>
  <c r="M11" i="5" s="1"/>
  <c r="L13" i="7"/>
  <c r="K13" i="7"/>
  <c r="J13" i="7"/>
  <c r="O13" i="7" s="1"/>
  <c r="I13" i="7"/>
  <c r="N13" i="7" s="1"/>
  <c r="F5" i="16" l="1"/>
  <c r="D5" i="16"/>
  <c r="M5" i="16"/>
  <c r="E5" i="16"/>
  <c r="J5" i="16"/>
  <c r="H5" i="16"/>
  <c r="I5" i="16"/>
  <c r="G5" i="16"/>
  <c r="L5" i="16"/>
  <c r="K5" i="16"/>
  <c r="E17" i="1"/>
  <c r="J17" i="1" s="1"/>
  <c r="U11" i="5"/>
  <c r="P13" i="7"/>
  <c r="F11" i="5" s="1"/>
  <c r="P11" i="5" s="1"/>
  <c r="Q13" i="7"/>
  <c r="M22" i="2" s="1"/>
  <c r="D17" i="1"/>
  <c r="I17" i="1" s="1"/>
  <c r="T11" i="5"/>
  <c r="C17" i="1"/>
  <c r="H17" i="1" s="1"/>
  <c r="K22" i="2"/>
  <c r="S11" i="5"/>
  <c r="I22" i="2"/>
  <c r="V11" i="5"/>
  <c r="B23" i="7"/>
  <c r="E11" i="5" l="1"/>
  <c r="O11" i="5" s="1"/>
  <c r="D11" i="5"/>
  <c r="N11" i="5" s="1"/>
  <c r="G11" i="5"/>
  <c r="Q11" i="5" s="1"/>
  <c r="J22" i="2"/>
  <c r="E22" i="2" s="1"/>
  <c r="G17" i="1"/>
  <c r="L17" i="1" s="1"/>
  <c r="F17" i="1"/>
  <c r="K17" i="1" s="1"/>
  <c r="L22" i="2"/>
  <c r="L24" i="2" s="1"/>
  <c r="P24" i="2"/>
  <c r="M24" i="2"/>
  <c r="K24" i="2"/>
  <c r="I24" i="2"/>
  <c r="G23" i="2"/>
  <c r="E23" i="2"/>
  <c r="H22" i="2"/>
  <c r="F22" i="2"/>
  <c r="D22" i="2"/>
  <c r="E24" i="2" l="1"/>
  <c r="J24" i="2"/>
  <c r="O24" i="2" s="1"/>
  <c r="G22" i="2"/>
  <c r="G24" i="2" s="1"/>
  <c r="F23" i="2"/>
  <c r="F24" i="2" s="1"/>
  <c r="D23" i="2"/>
  <c r="D24" i="2" s="1"/>
  <c r="H23" i="2"/>
  <c r="H24" i="2" s="1"/>
  <c r="N24" i="2" l="1"/>
  <c r="Q24" i="2" s="1"/>
  <c r="G20" i="3" l="1"/>
  <c r="H20" i="3" s="1"/>
  <c r="G21" i="3"/>
  <c r="H21" i="3" s="1"/>
  <c r="I12" i="7" l="1"/>
  <c r="N12" i="7" s="1"/>
  <c r="S16" i="13" l="1"/>
  <c r="S17" i="13"/>
  <c r="S18" i="13"/>
  <c r="S19" i="13"/>
  <c r="S20" i="13"/>
  <c r="S21" i="13"/>
  <c r="S22" i="13"/>
  <c r="S23" i="13"/>
  <c r="S24" i="13"/>
  <c r="S25" i="13"/>
  <c r="S26" i="13"/>
  <c r="S27" i="13"/>
  <c r="S28" i="13"/>
  <c r="S29" i="13"/>
  <c r="S30" i="13"/>
  <c r="S31" i="13"/>
  <c r="S32" i="13"/>
  <c r="S33" i="13"/>
  <c r="S34" i="13"/>
  <c r="S35" i="13"/>
  <c r="S36" i="13"/>
  <c r="S37" i="13"/>
  <c r="S38" i="13"/>
  <c r="S39" i="13"/>
  <c r="S40" i="13"/>
  <c r="S41" i="13"/>
  <c r="S42" i="13"/>
  <c r="S43" i="13"/>
  <c r="S44" i="13"/>
  <c r="S45" i="13"/>
  <c r="S46" i="13"/>
  <c r="S47" i="13"/>
  <c r="S48" i="13"/>
  <c r="S49" i="13"/>
  <c r="S50" i="13"/>
  <c r="S51" i="13"/>
  <c r="S52" i="13"/>
  <c r="S53" i="13"/>
  <c r="S54" i="13"/>
  <c r="S55" i="13"/>
  <c r="S56" i="13"/>
  <c r="S57" i="13"/>
  <c r="S58" i="13"/>
  <c r="S59" i="13"/>
  <c r="S60" i="13"/>
  <c r="S61" i="13"/>
  <c r="S15" i="13"/>
  <c r="J48" i="13"/>
  <c r="K48" i="13" s="1"/>
  <c r="J47" i="13"/>
  <c r="K47" i="13" s="1"/>
  <c r="J46" i="13"/>
  <c r="K46" i="13" s="1"/>
  <c r="R46" i="13" s="1"/>
  <c r="J45" i="13"/>
  <c r="K45" i="13" s="1"/>
  <c r="J44" i="13"/>
  <c r="K44" i="13" s="1"/>
  <c r="J43" i="13"/>
  <c r="K43" i="13" s="1"/>
  <c r="J42" i="13"/>
  <c r="K42" i="13" s="1"/>
  <c r="R42" i="13" s="1"/>
  <c r="J41" i="13"/>
  <c r="K41" i="13" s="1"/>
  <c r="J53" i="13"/>
  <c r="K53" i="13" s="1"/>
  <c r="R53" i="13" s="1"/>
  <c r="J52" i="13"/>
  <c r="K52" i="13" s="1"/>
  <c r="J51" i="13"/>
  <c r="K51" i="13" s="1"/>
  <c r="J50" i="13"/>
  <c r="K50" i="13" s="1"/>
  <c r="R45" i="13" l="1"/>
  <c r="P45" i="13"/>
  <c r="N45" i="13"/>
  <c r="N48" i="13"/>
  <c r="R48" i="13"/>
  <c r="P48" i="13"/>
  <c r="P43" i="13"/>
  <c r="N43" i="13"/>
  <c r="R43" i="13"/>
  <c r="R41" i="13"/>
  <c r="P41" i="13"/>
  <c r="N41" i="13"/>
  <c r="N44" i="13"/>
  <c r="R44" i="13"/>
  <c r="P44" i="13"/>
  <c r="P47" i="13"/>
  <c r="N47" i="13"/>
  <c r="R47" i="13"/>
  <c r="N42" i="13"/>
  <c r="N46" i="13"/>
  <c r="P42" i="13"/>
  <c r="P46" i="13"/>
  <c r="N51" i="13"/>
  <c r="R51" i="13"/>
  <c r="P51" i="13"/>
  <c r="R52" i="13"/>
  <c r="P52" i="13"/>
  <c r="N52" i="13"/>
  <c r="P50" i="13"/>
  <c r="N50" i="13"/>
  <c r="R50" i="13"/>
  <c r="N53" i="13"/>
  <c r="P53" i="13"/>
  <c r="Q16" i="1"/>
  <c r="R10" i="5"/>
  <c r="W78" i="13"/>
  <c r="W70" i="13"/>
  <c r="W60" i="13"/>
  <c r="W49" i="13"/>
  <c r="W46" i="13"/>
  <c r="W41" i="13"/>
  <c r="W20" i="13"/>
  <c r="W16" i="13"/>
  <c r="J69" i="13"/>
  <c r="K69" i="13" s="1"/>
  <c r="J68" i="13"/>
  <c r="K68" i="13" s="1"/>
  <c r="J67" i="13"/>
  <c r="K67" i="13" s="1"/>
  <c r="J66" i="13"/>
  <c r="K66" i="13" s="1"/>
  <c r="J65" i="13"/>
  <c r="K65" i="13" s="1"/>
  <c r="J61" i="13"/>
  <c r="K61" i="13" s="1"/>
  <c r="J60" i="13"/>
  <c r="K60" i="13" s="1"/>
  <c r="J59" i="13"/>
  <c r="K59" i="13" s="1"/>
  <c r="J58" i="13"/>
  <c r="K58" i="13" s="1"/>
  <c r="J57" i="13"/>
  <c r="K57" i="13" s="1"/>
  <c r="J56" i="13"/>
  <c r="K56" i="13" s="1"/>
  <c r="J55" i="13"/>
  <c r="K55" i="13" s="1"/>
  <c r="J54" i="13"/>
  <c r="K54" i="13" s="1"/>
  <c r="J49" i="13"/>
  <c r="K49" i="13" s="1"/>
  <c r="P49" i="13" s="1"/>
  <c r="J40" i="13"/>
  <c r="K40" i="13" s="1"/>
  <c r="J39" i="13"/>
  <c r="K39" i="13" s="1"/>
  <c r="J38" i="13"/>
  <c r="K38" i="13" s="1"/>
  <c r="R38" i="13" s="1"/>
  <c r="J37" i="13"/>
  <c r="K37" i="13" s="1"/>
  <c r="J36" i="13"/>
  <c r="K36" i="13" s="1"/>
  <c r="J35" i="13"/>
  <c r="K35" i="13" s="1"/>
  <c r="J34" i="13"/>
  <c r="K34" i="13" s="1"/>
  <c r="J33" i="13"/>
  <c r="K33" i="13" s="1"/>
  <c r="J32" i="13"/>
  <c r="K32" i="13" s="1"/>
  <c r="J31" i="13"/>
  <c r="K31" i="13" s="1"/>
  <c r="J30" i="13"/>
  <c r="K30" i="13" s="1"/>
  <c r="J29" i="13"/>
  <c r="K29" i="13" s="1"/>
  <c r="J28" i="13"/>
  <c r="K28" i="13" s="1"/>
  <c r="J27" i="13"/>
  <c r="K27" i="13" s="1"/>
  <c r="J26" i="13"/>
  <c r="K26" i="13" s="1"/>
  <c r="J25" i="13"/>
  <c r="K25" i="13" s="1"/>
  <c r="J24" i="13"/>
  <c r="K24" i="13" s="1"/>
  <c r="J23" i="13"/>
  <c r="K23" i="13" s="1"/>
  <c r="J22" i="13"/>
  <c r="K22" i="13" s="1"/>
  <c r="J21" i="13"/>
  <c r="K21" i="13" s="1"/>
  <c r="J20" i="13"/>
  <c r="K20" i="13" s="1"/>
  <c r="J19" i="13"/>
  <c r="K19" i="13" s="1"/>
  <c r="J18" i="13"/>
  <c r="K18" i="13" s="1"/>
  <c r="J17" i="13"/>
  <c r="K17" i="13" s="1"/>
  <c r="J16" i="13"/>
  <c r="K16" i="13" s="1"/>
  <c r="J15" i="13"/>
  <c r="K15" i="13" s="1"/>
  <c r="E4" i="13"/>
  <c r="K70" i="13" l="1"/>
  <c r="K62" i="13"/>
  <c r="N15" i="13"/>
  <c r="W40" i="13"/>
  <c r="P15" i="13"/>
  <c r="W15" i="13"/>
  <c r="R34" i="13"/>
  <c r="P60" i="13"/>
  <c r="P61" i="13"/>
  <c r="N57" i="13"/>
  <c r="R61" i="13"/>
  <c r="P57" i="13"/>
  <c r="P56" i="13"/>
  <c r="N56" i="13"/>
  <c r="N28" i="13"/>
  <c r="P28" i="13"/>
  <c r="R19" i="13"/>
  <c r="P22" i="13"/>
  <c r="N25" i="13"/>
  <c r="N29" i="13"/>
  <c r="N37" i="13"/>
  <c r="R22" i="13"/>
  <c r="P25" i="13"/>
  <c r="P29" i="13"/>
  <c r="R33" i="13"/>
  <c r="R37" i="13"/>
  <c r="R57" i="13"/>
  <c r="R29" i="13"/>
  <c r="R15" i="13"/>
  <c r="R17" i="13"/>
  <c r="P17" i="13"/>
  <c r="N17" i="13"/>
  <c r="N18" i="13"/>
  <c r="P18" i="13"/>
  <c r="P55" i="13"/>
  <c r="N55" i="13"/>
  <c r="R55" i="13"/>
  <c r="R16" i="13"/>
  <c r="P16" i="13"/>
  <c r="N16" i="13"/>
  <c r="R18" i="13"/>
  <c r="P21" i="13"/>
  <c r="R21" i="13"/>
  <c r="N21" i="13"/>
  <c r="N26" i="13"/>
  <c r="P26" i="13"/>
  <c r="R26" i="13"/>
  <c r="N30" i="13"/>
  <c r="R30" i="13"/>
  <c r="P30" i="13"/>
  <c r="P31" i="13"/>
  <c r="R31" i="13"/>
  <c r="N31" i="13"/>
  <c r="P39" i="13"/>
  <c r="R39" i="13"/>
  <c r="N39" i="13"/>
  <c r="R40" i="13"/>
  <c r="P40" i="13"/>
  <c r="N40" i="13"/>
  <c r="N54" i="13"/>
  <c r="P54" i="13"/>
  <c r="R32" i="13"/>
  <c r="N32" i="13"/>
  <c r="P32" i="13"/>
  <c r="R54" i="13"/>
  <c r="P59" i="13"/>
  <c r="R59" i="13"/>
  <c r="N59" i="13"/>
  <c r="P27" i="13"/>
  <c r="N27" i="13"/>
  <c r="R27" i="13"/>
  <c r="R36" i="13"/>
  <c r="P36" i="13"/>
  <c r="N36" i="13"/>
  <c r="N58" i="13"/>
  <c r="R58" i="13"/>
  <c r="P58" i="13"/>
  <c r="R20" i="13"/>
  <c r="P20" i="13"/>
  <c r="P23" i="13"/>
  <c r="R24" i="13"/>
  <c r="P35" i="13"/>
  <c r="P19" i="13"/>
  <c r="N20" i="13"/>
  <c r="N23" i="13"/>
  <c r="N24" i="13"/>
  <c r="N33" i="13"/>
  <c r="N34" i="13"/>
  <c r="N35" i="13"/>
  <c r="N38" i="13"/>
  <c r="R49" i="13"/>
  <c r="N19" i="13"/>
  <c r="N22" i="13"/>
  <c r="R23" i="13"/>
  <c r="P24" i="13"/>
  <c r="R25" i="13"/>
  <c r="P33" i="13"/>
  <c r="P34" i="13"/>
  <c r="R35" i="13"/>
  <c r="P37" i="13"/>
  <c r="P38" i="13"/>
  <c r="N49" i="13"/>
  <c r="R60" i="13"/>
  <c r="R28" i="13"/>
  <c r="R56" i="13"/>
  <c r="N60" i="13"/>
  <c r="N61" i="13"/>
  <c r="I20" i="2"/>
  <c r="R62" i="13" l="1"/>
  <c r="P62" i="13"/>
  <c r="N62" i="13"/>
  <c r="W80" i="13"/>
  <c r="O62" i="13" l="1"/>
  <c r="AB15" i="13" s="1"/>
  <c r="AI15" i="13" s="1"/>
  <c r="AJ15" i="13" s="1"/>
  <c r="AC15" i="13"/>
  <c r="M62" i="13"/>
  <c r="Z15" i="13" s="1"/>
  <c r="AG15" i="13" s="1"/>
  <c r="AH15" i="13" s="1"/>
  <c r="AA15" i="13"/>
  <c r="Q62" i="13"/>
  <c r="AD15" i="13" s="1"/>
  <c r="AK15" i="13" s="1"/>
  <c r="AL15" i="13" s="1"/>
  <c r="AE15" i="13"/>
  <c r="I19" i="2"/>
  <c r="AP15" i="13" l="1"/>
  <c r="AN15" i="13"/>
  <c r="AR15" i="13"/>
  <c r="D16" i="1"/>
  <c r="I16" i="1" s="1"/>
  <c r="S10" i="5"/>
  <c r="L12" i="7"/>
  <c r="Q12" i="7" s="1"/>
  <c r="K12" i="7"/>
  <c r="P12" i="7" s="1"/>
  <c r="F16" i="1" l="1"/>
  <c r="K16" i="1" s="1"/>
  <c r="U10" i="5"/>
  <c r="G16" i="1"/>
  <c r="L16" i="1" s="1"/>
  <c r="V10" i="5"/>
  <c r="P19" i="2"/>
  <c r="L19" i="2" l="1"/>
  <c r="P26" i="2" l="1"/>
  <c r="B9" i="16" s="1"/>
  <c r="K20" i="2"/>
  <c r="F20" i="2" s="1"/>
  <c r="J12" i="7"/>
  <c r="O12" i="7" s="1"/>
  <c r="T10" i="5" l="1"/>
  <c r="K19" i="2"/>
  <c r="E16" i="1" l="1"/>
  <c r="J16" i="1" s="1"/>
  <c r="E10" i="5"/>
  <c r="O10" i="5" s="1"/>
  <c r="F19" i="2"/>
  <c r="F21" i="2" s="1"/>
  <c r="F25" i="2" s="1"/>
  <c r="K21" i="2"/>
  <c r="K25" i="2" s="1"/>
  <c r="D9" i="2" l="1"/>
  <c r="D10" i="2" l="1"/>
  <c r="F26" i="2"/>
  <c r="K26" i="2"/>
  <c r="E4" i="12"/>
  <c r="B11" i="12"/>
  <c r="M23" i="12" l="1"/>
  <c r="D14" i="3" s="1"/>
  <c r="D13" i="3" s="1"/>
  <c r="D12" i="3" s="1"/>
  <c r="D75" i="3" s="1"/>
  <c r="C16" i="1" l="1"/>
  <c r="H16" i="1" s="1"/>
  <c r="N10" i="16" l="1"/>
  <c r="J20" i="2"/>
  <c r="E20" i="2" s="1"/>
  <c r="L20" i="2"/>
  <c r="G20" i="2" s="1"/>
  <c r="M20" i="2"/>
  <c r="D20" i="2"/>
  <c r="B19" i="2"/>
  <c r="I10" i="5"/>
  <c r="H10" i="5"/>
  <c r="G74" i="3"/>
  <c r="H74" i="3" s="1"/>
  <c r="G72" i="3"/>
  <c r="H72" i="3" s="1"/>
  <c r="G71" i="3"/>
  <c r="H71" i="3" s="1"/>
  <c r="G70" i="3"/>
  <c r="H70" i="3" s="1"/>
  <c r="G69" i="3"/>
  <c r="H69" i="3" s="1"/>
  <c r="G68" i="3"/>
  <c r="H68" i="3" s="1"/>
  <c r="G67" i="3"/>
  <c r="H67" i="3" s="1"/>
  <c r="G66" i="3"/>
  <c r="H66" i="3" s="1"/>
  <c r="G64" i="3"/>
  <c r="H64" i="3" s="1"/>
  <c r="G63" i="3"/>
  <c r="H63" i="3" s="1"/>
  <c r="G62" i="3"/>
  <c r="H62" i="3" s="1"/>
  <c r="G61" i="3"/>
  <c r="H61" i="3" s="1"/>
  <c r="G60" i="3"/>
  <c r="H60" i="3" s="1"/>
  <c r="G59" i="3"/>
  <c r="H59" i="3" s="1"/>
  <c r="G58" i="3"/>
  <c r="H58" i="3" s="1"/>
  <c r="G57" i="3"/>
  <c r="H57" i="3" s="1"/>
  <c r="G55" i="3"/>
  <c r="H55" i="3" s="1"/>
  <c r="G54" i="3"/>
  <c r="H54" i="3" s="1"/>
  <c r="G53" i="3"/>
  <c r="H53" i="3" s="1"/>
  <c r="G52" i="3"/>
  <c r="H52" i="3" s="1"/>
  <c r="G51" i="3"/>
  <c r="H51" i="3" s="1"/>
  <c r="G50" i="3"/>
  <c r="H50" i="3" s="1"/>
  <c r="G49" i="3"/>
  <c r="H49" i="3" s="1"/>
  <c r="G48" i="3"/>
  <c r="H48" i="3" s="1"/>
  <c r="B16" i="1"/>
  <c r="A22" i="7"/>
  <c r="B22" i="7"/>
  <c r="M19" i="2"/>
  <c r="H19" i="2" s="1"/>
  <c r="D19" i="2"/>
  <c r="A16" i="1"/>
  <c r="C8" i="2"/>
  <c r="B8" i="2"/>
  <c r="D21" i="2" l="1"/>
  <c r="D25" i="2" s="1"/>
  <c r="D26" i="2" s="1"/>
  <c r="H20" i="2"/>
  <c r="M21" i="2"/>
  <c r="M25" i="2" s="1"/>
  <c r="I21" i="2"/>
  <c r="I25" i="2" s="1"/>
  <c r="G19" i="2"/>
  <c r="L21" i="2"/>
  <c r="L25" i="2" s="1"/>
  <c r="F10" i="5"/>
  <c r="P10" i="5" s="1"/>
  <c r="C10" i="5"/>
  <c r="M10" i="5" s="1"/>
  <c r="G10" i="5"/>
  <c r="Q10" i="5" s="1"/>
  <c r="M26" i="2" l="1"/>
  <c r="L26" i="2"/>
  <c r="I26" i="2"/>
  <c r="J4" i="9" l="1"/>
  <c r="G4" i="5" l="1"/>
  <c r="D4" i="1"/>
  <c r="B10" i="5" l="1"/>
  <c r="A10" i="5"/>
  <c r="A19" i="2" l="1"/>
  <c r="A9" i="2"/>
  <c r="A12" i="3"/>
  <c r="G65" i="3" l="1"/>
  <c r="H65" i="3"/>
  <c r="G46" i="3" l="1"/>
  <c r="H46" i="3" s="1"/>
  <c r="H73" i="3" l="1"/>
  <c r="G73" i="3"/>
  <c r="H56" i="3"/>
  <c r="G56" i="3"/>
  <c r="H47" i="3"/>
  <c r="G47" i="3"/>
  <c r="H45" i="3"/>
  <c r="G45" i="3"/>
  <c r="G43" i="3" l="1"/>
  <c r="H43" i="3" s="1"/>
  <c r="G44" i="3"/>
  <c r="H44" i="3" s="1"/>
  <c r="G42" i="3" l="1"/>
  <c r="H42" i="3" s="1"/>
  <c r="G41" i="3"/>
  <c r="G16" i="3"/>
  <c r="H16" i="3" s="1"/>
  <c r="G17" i="3"/>
  <c r="H17" i="3" s="1"/>
  <c r="G19" i="3"/>
  <c r="G22" i="3"/>
  <c r="H22" i="3" s="1"/>
  <c r="G23" i="3"/>
  <c r="H23" i="3" s="1"/>
  <c r="G24" i="3"/>
  <c r="H24" i="3" s="1"/>
  <c r="G25" i="3"/>
  <c r="H25" i="3" s="1"/>
  <c r="G26" i="3"/>
  <c r="H26" i="3" s="1"/>
  <c r="G27" i="3"/>
  <c r="H27" i="3" s="1"/>
  <c r="G28" i="3"/>
  <c r="H28" i="3" s="1"/>
  <c r="G29" i="3"/>
  <c r="H29" i="3" s="1"/>
  <c r="G30" i="3"/>
  <c r="H30" i="3" s="1"/>
  <c r="G31" i="3"/>
  <c r="H31" i="3" s="1"/>
  <c r="G32" i="3"/>
  <c r="H32" i="3" s="1"/>
  <c r="G33" i="3"/>
  <c r="H33" i="3" s="1"/>
  <c r="G34" i="3"/>
  <c r="H34" i="3" s="1"/>
  <c r="G35" i="3"/>
  <c r="H35" i="3" s="1"/>
  <c r="G36" i="3"/>
  <c r="H36" i="3" s="1"/>
  <c r="G37" i="3"/>
  <c r="H37" i="3" s="1"/>
  <c r="G38" i="3"/>
  <c r="H38" i="3" s="1"/>
  <c r="J74" i="3" l="1"/>
  <c r="G18" i="3"/>
  <c r="H41" i="3"/>
  <c r="H40" i="3" s="1"/>
  <c r="H39" i="3" s="1"/>
  <c r="G40" i="3"/>
  <c r="G39" i="3" s="1"/>
  <c r="H19" i="3"/>
  <c r="H18" i="3" s="1"/>
  <c r="G14" i="3" l="1"/>
  <c r="G15" i="3" l="1"/>
  <c r="A9" i="5"/>
  <c r="B9" i="5"/>
  <c r="H15" i="3" l="1"/>
  <c r="G13" i="3"/>
  <c r="G21" i="2"/>
  <c r="G25" i="2" s="1"/>
  <c r="H21" i="2"/>
  <c r="H25" i="2" s="1"/>
  <c r="H26" i="2" l="1"/>
  <c r="G26" i="2"/>
  <c r="G12" i="3"/>
  <c r="G75" i="3" s="1"/>
  <c r="H14" i="3" l="1"/>
  <c r="H13" i="3" l="1"/>
  <c r="H12" i="3" s="1"/>
  <c r="H75" i="3" s="1"/>
  <c r="F12" i="16" l="1"/>
  <c r="J12" i="16"/>
  <c r="D12" i="16"/>
  <c r="G12" i="16"/>
  <c r="K12" i="16"/>
  <c r="C12" i="16"/>
  <c r="H12" i="16"/>
  <c r="L12" i="16"/>
  <c r="B12" i="16"/>
  <c r="B13" i="16" s="1"/>
  <c r="E12" i="16"/>
  <c r="I12" i="16"/>
  <c r="M12" i="16"/>
  <c r="H76" i="3"/>
  <c r="J75" i="3" s="1"/>
  <c r="F9" i="2"/>
  <c r="N12" i="16" l="1"/>
  <c r="F10" i="2"/>
  <c r="G9" i="2" l="1"/>
  <c r="H9" i="2" s="1"/>
  <c r="G10" i="2" l="1"/>
  <c r="L9" i="2" l="1"/>
  <c r="L10" i="2" l="1"/>
  <c r="D10" i="5"/>
  <c r="N10" i="5" s="1"/>
  <c r="J19" i="2"/>
  <c r="J21" i="2" s="1"/>
  <c r="J25" i="2" l="1"/>
  <c r="J26" i="2" s="1"/>
  <c r="E19" i="2"/>
  <c r="E21" i="2" s="1"/>
  <c r="O21" i="2"/>
  <c r="O25" i="2" s="1"/>
  <c r="E25" i="2" l="1"/>
  <c r="E26" i="2" s="1"/>
  <c r="O26" i="2"/>
  <c r="N21" i="2"/>
  <c r="N25" i="2" s="1"/>
  <c r="N26" i="2" s="1"/>
  <c r="D13" i="16" l="1"/>
  <c r="G9" i="16"/>
  <c r="G13" i="16" s="1"/>
  <c r="K9" i="16"/>
  <c r="K13" i="16" s="1"/>
  <c r="H9" i="16"/>
  <c r="H13" i="16" s="1"/>
  <c r="L9" i="16"/>
  <c r="L13" i="16" s="1"/>
  <c r="I9" i="16"/>
  <c r="I13" i="16" s="1"/>
  <c r="M9" i="16"/>
  <c r="M13" i="16" s="1"/>
  <c r="F9" i="16"/>
  <c r="F13" i="16" s="1"/>
  <c r="J9" i="16"/>
  <c r="J13" i="16" s="1"/>
  <c r="E9" i="16"/>
  <c r="E13" i="16" s="1"/>
  <c r="C9" i="2"/>
  <c r="C10" i="2" s="1"/>
  <c r="Q21" i="2"/>
  <c r="Q25" i="2" s="1"/>
  <c r="C13" i="16" l="1"/>
  <c r="N9" i="16"/>
  <c r="N13" i="16" s="1"/>
  <c r="Q26" i="2"/>
  <c r="B9" i="2"/>
  <c r="B10" i="2" l="1"/>
  <c r="E9" i="2"/>
  <c r="E10" i="2" s="1"/>
  <c r="H10" i="2"/>
  <c r="I9" i="2" l="1"/>
  <c r="I10" i="2" s="1"/>
</calcChain>
</file>

<file path=xl/sharedStrings.xml><?xml version="1.0" encoding="utf-8"?>
<sst xmlns="http://schemas.openxmlformats.org/spreadsheetml/2006/main" count="515" uniqueCount="269">
  <si>
    <t>REPARTICION:</t>
  </si>
  <si>
    <t xml:space="preserve">TOTAL </t>
  </si>
  <si>
    <t>Cálculo Ingreso</t>
  </si>
  <si>
    <t>Ocupación / Cargo</t>
  </si>
  <si>
    <t>Reajuste</t>
  </si>
  <si>
    <t>Prestación</t>
  </si>
  <si>
    <t>Total</t>
  </si>
  <si>
    <t>Meta Ocupación</t>
  </si>
  <si>
    <t>Total Prestaciones</t>
  </si>
  <si>
    <t>Ingreso anual</t>
  </si>
  <si>
    <t>Ingreso total anual</t>
  </si>
  <si>
    <t>COSTOS DE OPERACIÓN</t>
  </si>
  <si>
    <t>REMUNERACIONES DIRECTAS</t>
  </si>
  <si>
    <t>SUPLENCIAS Y REEMPLAZOS</t>
  </si>
  <si>
    <t>PERSONAL A TRATO Y TEMPORAL</t>
  </si>
  <si>
    <t>OTRAS REMUNERACIONES</t>
  </si>
  <si>
    <t>GASTO DE OPERACIÓN</t>
  </si>
  <si>
    <t>ALIMENTOS Y BEBIDAS</t>
  </si>
  <si>
    <t>TEXTILES Y ACABADOS TEXTILES</t>
  </si>
  <si>
    <t>COMBUSTIBLE LUBRIC P.VEHICULOS</t>
  </si>
  <si>
    <t>PARA CALEFACCION</t>
  </si>
  <si>
    <t>PRODUCTOS QUIMICOS</t>
  </si>
  <si>
    <t>MAT.P/MATEN.Y REPARACION</t>
  </si>
  <si>
    <t>EQUIPOS MENORES</t>
  </si>
  <si>
    <t>ELECTRICIDAD</t>
  </si>
  <si>
    <t>AGUA</t>
  </si>
  <si>
    <t>GAS</t>
  </si>
  <si>
    <t>TELEFONIA FIJA</t>
  </si>
  <si>
    <t>TELEFONIA CELULAR</t>
  </si>
  <si>
    <t>ACCESO A INTERNET</t>
  </si>
  <si>
    <t>SERVICIOS DE ASEO</t>
  </si>
  <si>
    <t>PASAJES, FLETES Y BODEGAJE</t>
  </si>
  <si>
    <t>SERVICIOS INFORMATICOS</t>
  </si>
  <si>
    <t>MAQUINAS Y EQUIPOS DE OFICINA</t>
  </si>
  <si>
    <t>GASTOS DE ADMINISTRACIÓN Y VENTAS</t>
  </si>
  <si>
    <t>GASTO EN PERSONAL</t>
  </si>
  <si>
    <t>% tiempo</t>
  </si>
  <si>
    <t>$ Costo</t>
  </si>
  <si>
    <t>VIATICOS PERSONAL COD.TRABAJO</t>
  </si>
  <si>
    <t>VESTUARIO ACC.Y PRENDAS DIVERS</t>
  </si>
  <si>
    <t>CALZADO</t>
  </si>
  <si>
    <t>CURSOS DE CAPACITACION</t>
  </si>
  <si>
    <t>CONSUMOS BÁSICOS</t>
  </si>
  <si>
    <t>ENLACES DE TELECOMUNICACIONES</t>
  </si>
  <si>
    <t>OTROS SERVICIOS BASICOS</t>
  </si>
  <si>
    <t>BIENES DE CONSUMO</t>
  </si>
  <si>
    <t>COMB.LUBR.DIRECTOS-INDIRECTOS</t>
  </si>
  <si>
    <t>MATERIALES DE OFICINA</t>
  </si>
  <si>
    <t>PROD.QUIMIC,FARMACEUTICOS IND.</t>
  </si>
  <si>
    <t>FERT.INSECT.FUNG.Y OTROS</t>
  </si>
  <si>
    <t>MAT.Y UTILES DE ASEO</t>
  </si>
  <si>
    <t>MENAJE OFICINA CASINO Y OTROS</t>
  </si>
  <si>
    <t>MOBILIARIO Y OTROS</t>
  </si>
  <si>
    <t>COSTO SERVICIO DESAYUNO</t>
  </si>
  <si>
    <t>COSTOS DE TEXT. VEST,O PRENDAS</t>
  </si>
  <si>
    <t>SERVICIOS GENERALES</t>
  </si>
  <si>
    <t>SERVICIO DE PUBLICIDAD</t>
  </si>
  <si>
    <t>SERVICIO DE IMPRESION</t>
  </si>
  <si>
    <t>SERVICIOS DE VIGILANCIA</t>
  </si>
  <si>
    <t>OTROS SERVICIOS GENERALES</t>
  </si>
  <si>
    <t>ARRIENDO DE TERRENOS</t>
  </si>
  <si>
    <t>ARRIENDO DE MOBILIARIO Y OTROS</t>
  </si>
  <si>
    <t>ARRIENDO DE MAQUINAS Y EQUIPOS</t>
  </si>
  <si>
    <t>OTROS ARRIENDOS</t>
  </si>
  <si>
    <t>SEGURO INMUEBLES</t>
  </si>
  <si>
    <t>MANTENCIÓN Y REPARACIÓN</t>
  </si>
  <si>
    <t>OTROS GASTOS</t>
  </si>
  <si>
    <t>Costo Unitario Promedio</t>
  </si>
  <si>
    <t>Cantidad</t>
  </si>
  <si>
    <t>ASISTENCIA RECREATIVA</t>
  </si>
  <si>
    <t>ASISTENCIA EDUCACIONAL</t>
  </si>
  <si>
    <t>ASISTENCIA COMERCIAL</t>
  </si>
  <si>
    <t>Institución</t>
  </si>
  <si>
    <t>Nombre</t>
  </si>
  <si>
    <t>Apellido</t>
  </si>
  <si>
    <t>Número de Cuenta</t>
  </si>
  <si>
    <t>ítem de Gasto (según Plan de Cuenta Institucional)</t>
  </si>
  <si>
    <t>Costos Fijos</t>
  </si>
  <si>
    <t>Costos Variables</t>
  </si>
  <si>
    <t>Costos Directos</t>
  </si>
  <si>
    <t>Costos Indirectos</t>
  </si>
  <si>
    <t>Centro de Costo</t>
  </si>
  <si>
    <t>Ingresos Totales</t>
  </si>
  <si>
    <t>INSTRUCCIONES</t>
  </si>
  <si>
    <t>ÍNDICE DE TABLAS</t>
  </si>
  <si>
    <t>Mensualidad</t>
  </si>
  <si>
    <t>Personal Servicio Activo Armada y otras FFAA</t>
  </si>
  <si>
    <t>En retiro</t>
  </si>
  <si>
    <t>Casos Especiales</t>
  </si>
  <si>
    <t>Ingreso por Matrícula</t>
  </si>
  <si>
    <t>Ingreso por Mensualidad</t>
  </si>
  <si>
    <t>Departamento de Informática</t>
  </si>
  <si>
    <t>Departamento de RR.HH.</t>
  </si>
  <si>
    <t>Departamento de Finanzas y Abastecimiento</t>
  </si>
  <si>
    <t>REMUNERACIONES TOTALES CÓDIGO DEL TRABAJO</t>
  </si>
  <si>
    <t>OTROS MATERIALES DE USO CONSUMO</t>
  </si>
  <si>
    <t>OTROS GASTOS IMPREVISTOS</t>
  </si>
  <si>
    <t>GASTOS MENORES (FOFI)</t>
  </si>
  <si>
    <t>MANT.Y REPAR. MOBILIARIO Y OTROS</t>
  </si>
  <si>
    <t>MANT.Y REPAR. DE EQUIPOS OFICINA</t>
  </si>
  <si>
    <t>MANT.Y REPAR. OTRAS MAQ. Y EQUIP.</t>
  </si>
  <si>
    <t>MANT.Y REPAR. EQUIPOS INFORMATICOS</t>
  </si>
  <si>
    <t>OTROS MANTEN. Y REPAR. MENORES</t>
  </si>
  <si>
    <t>SERVICIO DE MANTENCION JARDINES</t>
  </si>
  <si>
    <t>COSTO DIRECTO TOTAL</t>
  </si>
  <si>
    <t>Total Anual</t>
  </si>
  <si>
    <t>Costos Totales</t>
  </si>
  <si>
    <t>Reajuste propuesto</t>
  </si>
  <si>
    <t>TOTAL GENERAL COSTOS DIRECTOS</t>
  </si>
  <si>
    <t>COMPARACIÓN 1</t>
  </si>
  <si>
    <t>COMPARACIÓN 2</t>
  </si>
  <si>
    <t>% Distribución Costo Indirecto</t>
  </si>
  <si>
    <t>Excedentes</t>
  </si>
  <si>
    <t>Centro de Beneficio</t>
  </si>
  <si>
    <t>Costo Total Remuneraciones por Centro de Beneficio</t>
  </si>
  <si>
    <t>Total Bonos anual</t>
  </si>
  <si>
    <t>Total Aguinaldos anual</t>
  </si>
  <si>
    <t>Unidades de Apoyo Administrativo</t>
  </si>
  <si>
    <t>ADM. CENTRAL</t>
  </si>
  <si>
    <t>Otros</t>
  </si>
  <si>
    <t>APOYO ADM.</t>
  </si>
  <si>
    <t>Asistencia Educacional</t>
  </si>
  <si>
    <t xml:space="preserve">En esta hoja deberá incorporar toda la información, tablas y cálculos complementarios que permitan explicar y justificar sus proyecciones de ingresos y egresos, de acuerdo a los datos incorporados en las hojas anteriores.
</t>
  </si>
  <si>
    <t>(DEPTO./DELEG.)</t>
  </si>
  <si>
    <t>Reajuste en pesos ($)</t>
  </si>
  <si>
    <t>Reajuste en porcentaje (%)</t>
  </si>
  <si>
    <t>Ingreso por Escuela de Verano</t>
  </si>
  <si>
    <t>Media jornada</t>
  </si>
  <si>
    <t>Jardín Infantil ABC</t>
  </si>
  <si>
    <t>Jardín Infantil XYZ</t>
  </si>
  <si>
    <r>
      <t xml:space="preserve">Con el objeto de medir comparativamente el bienestar otorgado al personal de la Armada, es necesario recabar antecedentes comparativos que permitan cuantificar las alternativas de precios que ofrece el mercado </t>
    </r>
    <r>
      <rPr>
        <b/>
        <u/>
        <sz val="10"/>
        <rFont val="Arial"/>
        <family val="2"/>
      </rPr>
      <t>dentro de la misma comuna en la que se encuentran los Jardines Infantiles (J.I.) y Salas Cunas (S.C.)</t>
    </r>
    <r>
      <rPr>
        <sz val="10"/>
        <rFont val="Arial"/>
        <family val="2"/>
      </rPr>
      <t xml:space="preserve"> de su Repartición. Este cuadro comparativo debe ser completado con, </t>
    </r>
    <r>
      <rPr>
        <b/>
        <u/>
        <sz val="10"/>
        <rFont val="Arial"/>
        <family val="2"/>
      </rPr>
      <t>A LO MENOS</t>
    </r>
    <r>
      <rPr>
        <sz val="10"/>
        <rFont val="Arial"/>
        <family val="2"/>
      </rPr>
      <t xml:space="preserve">, dos instituciones públicas o privadas </t>
    </r>
    <r>
      <rPr>
        <b/>
        <u/>
        <sz val="10"/>
        <rFont val="Arial"/>
        <family val="2"/>
      </rPr>
      <t>puedan considerarse como las principales competencias directas</t>
    </r>
    <r>
      <rPr>
        <sz val="10"/>
        <rFont val="Arial"/>
        <family val="2"/>
      </rPr>
      <t xml:space="preserve"> y que otorguen </t>
    </r>
    <r>
      <rPr>
        <b/>
        <u/>
        <sz val="10"/>
        <rFont val="Arial"/>
        <family val="2"/>
      </rPr>
      <t>prestaciones de calidad igual o similar</t>
    </r>
    <r>
      <rPr>
        <sz val="10"/>
        <rFont val="Arial"/>
        <family val="2"/>
      </rPr>
      <t xml:space="preserve"> a las brindadas por las instalaciones de este Departamento/Delegación.</t>
    </r>
  </si>
  <si>
    <t>Precio promedio mercado (ppm)</t>
  </si>
  <si>
    <t>N.N.</t>
  </si>
  <si>
    <t>Jardín Infantil xxxxx</t>
  </si>
  <si>
    <t>SERVICIO DE SUSCRIPCION</t>
  </si>
  <si>
    <t>EQUIPOS COMPUTACIONALES</t>
  </si>
  <si>
    <t>Total Meta Ocupación</t>
  </si>
  <si>
    <t>Jardines Infantiles</t>
  </si>
  <si>
    <t>Ej: Contador</t>
  </si>
  <si>
    <t xml:space="preserve">Ej. Ed. De Párvulos </t>
  </si>
  <si>
    <t>Ej: Técnicos</t>
  </si>
  <si>
    <t>Ej: Apoyo asist.</t>
  </si>
  <si>
    <t>Ej: Man. De Alimentos</t>
  </si>
  <si>
    <t>Ej: Aux.  De Aseo</t>
  </si>
  <si>
    <t>Ej: Encargado Informática</t>
  </si>
  <si>
    <t>Ej: Encargado RR.HH.</t>
  </si>
  <si>
    <t>PDI</t>
  </si>
  <si>
    <t>GENDARMERIA</t>
  </si>
  <si>
    <t>ÁREA APOYO A. EDUCACIONAL</t>
  </si>
  <si>
    <t>ADMINISTRACIÓN CENTRAL</t>
  </si>
  <si>
    <t>COSTO  TOTAL</t>
  </si>
  <si>
    <t>% Respecto a Precio Promedio Mercado</t>
  </si>
  <si>
    <t>Depto. / Del.</t>
  </si>
  <si>
    <t>Tiempo Total</t>
  </si>
  <si>
    <t>$ Costo Total</t>
  </si>
  <si>
    <t>$Costo Total</t>
  </si>
  <si>
    <t>TABLA 1: RESUMEN DE INGRESOS Y EGRESOS DE CENTROS DE BENEFICIOS</t>
  </si>
  <si>
    <t>TABLA 2: DETALLE DE INGRESOS POR PRESTACIÓN Y SEGMENTO</t>
  </si>
  <si>
    <t>TABLA 3: REAJUSTE DE TARIFAS POR PRESTACIÓN Y SEGMENTO</t>
  </si>
  <si>
    <t>TABLA 4: METAS DE OCUPACIÓN POR PRESTACIÓN Y SEGMENTO</t>
  </si>
  <si>
    <t>Depto./ Del.</t>
  </si>
  <si>
    <t>TABLA 5: COSTOS DIRECTOS DE CENTROS DE BENEFICIOS</t>
  </si>
  <si>
    <t>TABLA 6: REMUNERACIONES DEL PERSONAL LEY 18.712 ADMINISTRACION CENTRAL Y APOYO ADMINISTRATIVO ASISTENCIA EDUCACIONAL</t>
  </si>
  <si>
    <t>TABLA 7: DISTRIBUCION COSTOS REMUNERACIONES ADMINISTRACION CENTRAL Y APOYO ADMINISTRATIVO A. EDUCACIONAL</t>
  </si>
  <si>
    <t>TABLA 8: COSTOS DE OPERACION ADMINISTRACIÓN CENTRAL Y  APOYO ADMINISTRATIVO ASISTENCIA EDUCACIONAL</t>
  </si>
  <si>
    <t>TABLA 9: RESUMEN DISTRIBUCION COSTOS REMUNERACIONES ADMINISTRACION CENTRAL Y APOYO ADMINISTRATIVO A. EDUCACIONAL</t>
  </si>
  <si>
    <t>TABLA 10: RESUMEN DISTRIBUCION COSTOS OPERACIÓN ADMINISTRACION CENTRAL  Y APOYO ADMINISTRATIVO A. EDUCACIONAL</t>
  </si>
  <si>
    <t>TABLA 11: FINANCIAMIENTO ADM. CENTRAL  Y APOYO ADMINISTRATIVO 
(REMUNERACIONES + COSTO OPERACIÓN)</t>
  </si>
  <si>
    <t>TABLA 12: RESUMEN DE TARIFADO</t>
  </si>
  <si>
    <t>TABLA 13: REMUNERACIONES DEL PERSONAL LEY 18.712 DE CENTROS DE BENEFICIOS</t>
  </si>
  <si>
    <t>TABLA 14: COMPARACIÓN TARIFAS CON PRECIOS DE MERCADO</t>
  </si>
  <si>
    <t>A) Resumen Ingresos y Egresos</t>
  </si>
  <si>
    <t>B) Reajuste Tarifas y Ocupación</t>
  </si>
  <si>
    <t>C) Costos Directos</t>
  </si>
  <si>
    <t>D) Costos Indirectos</t>
  </si>
  <si>
    <t>E) Resumen Tarifado</t>
  </si>
  <si>
    <t>F) Remuneraciones</t>
  </si>
  <si>
    <t>G) Comparación Mercado</t>
  </si>
  <si>
    <t>H) Detalle Datos</t>
  </si>
  <si>
    <t>SERVICIOS DE VIGILANCIA /SEGURIDAD</t>
  </si>
  <si>
    <t>SUPLENCIAS Y REEMPLAZOS (EC  oPAC)</t>
  </si>
  <si>
    <t xml:space="preserve"> INDEMNIZACIÓN CÓDIGO DEL TRABAJO</t>
  </si>
  <si>
    <t>OTRAS REMUNERACIONES (ALUMNOS EN PRACTICA)</t>
  </si>
  <si>
    <t>ALIMENTOS Y BEBIDAS (PERSONAL)</t>
  </si>
  <si>
    <t>ALIMENTOS Y BEBIDAS (NIÑOS)</t>
  </si>
  <si>
    <t>ALIMENTOS Y BEBIDAS (ALUMNOS EN PRÁCTICA)</t>
  </si>
  <si>
    <t>TEXTILES Y ACABADOS TEXTILES (CORTINAJE ROLLER, SACOS DE DORMIR, COBERTORES, ETC.)</t>
  </si>
  <si>
    <t>PARA CALEFACCION (CALDERAS, ESTUFAS, ETC)</t>
  </si>
  <si>
    <t>TEXTOS Y OTROS MAT.ENSEÑANZA</t>
  </si>
  <si>
    <t>EQUIPOS MENORES (EQUIPAMIENTO)</t>
  </si>
  <si>
    <t>SERVICIO DE SUSCRIPCION (MATERIAL DE APOYO)</t>
  </si>
  <si>
    <t>GASTOS MENORES (FOFI) DIRECTIVA DGFA N°02-DC/0201/22 FECHA ENERO 2009</t>
  </si>
  <si>
    <t>MAQUINAS Y EQUIPOS DE OFICINA (ADQUISICION)</t>
  </si>
  <si>
    <t>VESTUARIO ACC.Y PRENDAS DIVERSAS</t>
  </si>
  <si>
    <t>CALZADO E PERSONAL DE COCINA</t>
  </si>
  <si>
    <t>COM.DE SERVICIO EN EL PAIS (VIATICO - 2 REUNIONES ANUALES DIRECTORA)</t>
  </si>
  <si>
    <t>EQUIPOS COMPUTACIONALES (CAMARAS DE VIGILANCIA)</t>
  </si>
  <si>
    <t>OTROS SERVICIOS GENERALES (FUMIGACIÓN)</t>
  </si>
  <si>
    <t>OTROS ARRIENDOS (BUSES)</t>
  </si>
  <si>
    <t>SEGURO PARVULOS</t>
  </si>
  <si>
    <t>OTROS SERVICIOS GENERALES (LAVANDERIIA)</t>
  </si>
  <si>
    <t>MANT.Y REPAR. OTRAS MAQ. Y EQUIP. (COCINA)</t>
  </si>
  <si>
    <t>OTROS MANTEN. Y REPAR. MENORES (GASFITERIA Y ELECTRICIDAD)</t>
  </si>
  <si>
    <t>A) RESUMEN DE INGRESOS Y EGRESOS</t>
  </si>
  <si>
    <t>B) REAJUSTE DE TARIFAS Y METAS DE OCUPACIÓN POR CENTRO DE BENEFICIO</t>
  </si>
  <si>
    <t>D) COSTOS INDIRECTOS ASISTENCIA EDUCACIONAL</t>
  </si>
  <si>
    <t>E) RESUMEN DE TARIFADO</t>
  </si>
  <si>
    <t>F) REMUNERACIONES DEL PERSONAL CÓDIGO DEL TRABAJO</t>
  </si>
  <si>
    <t>G) COMPARACIÓN TARIFAS CON PRECIOS DE MERCADO</t>
  </si>
  <si>
    <t>H) DETALLE DE DATOS COMPLEMENTARIOS</t>
  </si>
  <si>
    <t>ANEXO A</t>
  </si>
  <si>
    <t>ANEXO B</t>
  </si>
  <si>
    <t>ANEXO C</t>
  </si>
  <si>
    <t>ANEXO D</t>
  </si>
  <si>
    <t>ANEXO E</t>
  </si>
  <si>
    <t>ANEXO F</t>
  </si>
  <si>
    <t>ANEXO G</t>
  </si>
  <si>
    <t>TABLA 9: RESUMEN DISTRIBUCION COSTOS REMUNERACIONES ADMINISTRACION CENTRAL</t>
  </si>
  <si>
    <t>Jardín Infantil Pequeños Colonos</t>
  </si>
  <si>
    <t>Doble Jornada</t>
  </si>
  <si>
    <t xml:space="preserve">C) ESTIMACION DE COSTOS DIRECTOS </t>
  </si>
  <si>
    <t>Mensualidad 2021</t>
  </si>
  <si>
    <t>AFL</t>
  </si>
  <si>
    <t>PAF</t>
  </si>
  <si>
    <t>Gasto Total Empresa</t>
  </si>
  <si>
    <t>PRODUCTOS QUIMICOS (EXTINTOR)</t>
  </si>
  <si>
    <t>PROD.QUIMIC,FARMACEUTICOS IND. (BOTIQUIN)</t>
  </si>
  <si>
    <t>OTROS MANTEN. Y REP.MENORES</t>
  </si>
  <si>
    <t>CUOTA DE PADRES</t>
  </si>
  <si>
    <t>Matrícula 2022</t>
  </si>
  <si>
    <t>Mensualidad 2022</t>
  </si>
  <si>
    <t>Tarifa 2022</t>
  </si>
  <si>
    <t>Propuesta Mensualidad 2022</t>
  </si>
  <si>
    <t>Meta Ocupación niños 2022</t>
  </si>
  <si>
    <t>COSTO DIRECTO ESTIMADO 2022</t>
  </si>
  <si>
    <t>Costo Total anual por Servidor 2021</t>
  </si>
  <si>
    <t>Costo Total por Servidor Reajustado 2022</t>
  </si>
  <si>
    <t>REMUNERACIONES 2021</t>
  </si>
  <si>
    <t>COSTO INDIRECTO ESTIMADO 2022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</si>
  <si>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</si>
  <si>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</si>
  <si>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</si>
  <si>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</si>
  <si>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</si>
  <si>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</si>
  <si>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</si>
  <si>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</si>
  <si>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</si>
  <si>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</si>
  <si>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</si>
  <si>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</si>
  <si>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INGRESOS DE OPERACION</t>
  </si>
  <si>
    <t>REMUNERACIONES COD.DEL TRABAJO</t>
  </si>
  <si>
    <t>COSTOS  DE OPERACION</t>
  </si>
  <si>
    <t>I) Proyección Mensual</t>
  </si>
  <si>
    <t>ACUMULADO A DICIEMBRE</t>
  </si>
  <si>
    <t>MATRICULA</t>
  </si>
  <si>
    <t>JARDIN INFANTIL "PEQUEÑOS COLONOS"</t>
  </si>
  <si>
    <t>BONOS CÓDIGO DEL TRABAJO</t>
  </si>
  <si>
    <t>RESULTADO OPERACIONAL</t>
  </si>
  <si>
    <t>PERSONAL</t>
  </si>
  <si>
    <t>DELBIENWILL</t>
  </si>
  <si>
    <t>TABLA N°15: PROYECCIÓN MENSUAL</t>
  </si>
  <si>
    <t>N°</t>
  </si>
  <si>
    <t>NN</t>
  </si>
  <si>
    <t>Gasto Total Empresa
2021</t>
  </si>
  <si>
    <t>Gasto Total Empresa
2022</t>
  </si>
  <si>
    <t>Total Bonos anual
2022</t>
  </si>
  <si>
    <t>Total Aguinaldos anual
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</si>
</sst>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2">
    <numFmt numFmtId="43" formatCode="_-* #,##0.00_-;\-* #,##0.00_-;_-* &quot;-&quot;??_-;_-@_-"/>
    <numFmt numFmtId="164" formatCode="_-\$* #,##0.00_-;&quot;-$&quot;* #,##0.00_-;_-\$* \-??_-;_-@_-"/>
    <numFmt numFmtId="165" formatCode="\$#,##0_);&quot;($&quot;#,##0\)"/>
    <numFmt numFmtId="166" formatCode="_-&quot;$ &quot;* #,##0_-;&quot;-$ &quot;* #,##0_-;_-&quot;$ &quot;* \-_-;_-@_-"/>
    <numFmt numFmtId="167" formatCode="0\ %"/>
    <numFmt numFmtId="168" formatCode="0.0%"/>
    <numFmt numFmtId="169" formatCode="#,##0_ ;[Red]\-#,##0\ "/>
    <numFmt numFmtId="170" formatCode="_-* #,##0.00_-;\-* #,##0.00_-;_-* \-??_-;_-@_-"/>
    <numFmt numFmtId="171" formatCode="_-\ * #,##0_-;&quot;$ &quot;* #,##0_-;_-\ * \-_-;_-@_-"/>
    <numFmt numFmtId="172" formatCode="_-* #,##0.0_-;\-* #,##0.0_-;_-* \-??_-;_-@_-"/>
    <numFmt numFmtId="173" formatCode="_(* #,##0_);_(* \(#,##0\);_(* \-_);_(@_)"/>
    <numFmt numFmtId="174" formatCode="_-* #,##0_-;\-* #,##0_-;_-* \-??_-;_-@_-"/>
    <numFmt numFmtId="175" formatCode="&quot;$&quot;\ #,##0"/>
    <numFmt numFmtId="176" formatCode="_-&quot;$&quot;* #,##0_-;\-&quot;$&quot;* #,##0_-;_-&quot;$&quot;* &quot;-&quot;??_-;_-@_-"/>
    <numFmt numFmtId="177" formatCode="#,##0_ ;\-#,##0\ "/>
    <numFmt numFmtId="178" formatCode="0.00\ %"/>
    <numFmt numFmtId="179" formatCode="_-\$* #,##0_-;&quot;-$&quot;* #,##0_-;_-\$* \-??_-;_-@_-"/>
    <numFmt numFmtId="180" formatCode="_-[$$-340A]\ * #,##0_-;\-[$$-340A]\ * #,##0_-;_-[$$-340A]\ * &quot;-&quot;??_-;_-@_-"/>
    <numFmt numFmtId="181" formatCode="_-* #,##0.00\ &quot;€&quot;_-;\-* #,##0.00\ &quot;€&quot;_-;_-* &quot;-&quot;??\ &quot;€&quot;_-;_-@_-"/>
    <numFmt numFmtId="182" formatCode="_-[$€]* #,##0.00_-;\-[$€]* #,##0.00_-;_-[$€]* &quot;-&quot;??_-;_-@_-"/>
    <numFmt numFmtId="183" formatCode="_-[$€-2]\ * #,##0.00_-;\-[$€-2]\ * #,##0.00_-;_-[$€-2]\ * &quot;-&quot;??_-"/>
    <numFmt numFmtId="184" formatCode="_-&quot;$&quot;\ * #,##0_-;\-&quot;$&quot;\ * #,##0_-;_-&quot;$&quot;\ * &quot;-&quot;??_-;_-@_-"/>
  </numFmts>
  <fonts count="36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24"/>
      <color indexed="8"/>
      <name val="Arial"/>
      <family val="2"/>
    </font>
    <font>
      <sz val="18"/>
      <color indexed="8"/>
      <name val="Arial"/>
      <family val="2"/>
    </font>
    <font>
      <sz val="12"/>
      <color indexed="8"/>
      <name val="Arial"/>
      <family val="2"/>
    </font>
    <font>
      <sz val="10"/>
      <color indexed="63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10"/>
      <color indexed="19"/>
      <name val="Arial"/>
      <family val="2"/>
    </font>
    <font>
      <sz val="10"/>
      <color indexed="16"/>
      <name val="Arial"/>
      <family val="2"/>
    </font>
    <font>
      <b/>
      <sz val="10"/>
      <color indexed="9"/>
      <name val="Arial"/>
      <family val="2"/>
    </font>
    <font>
      <b/>
      <sz val="10"/>
      <color indexed="8"/>
      <name val="Arial"/>
      <family val="2"/>
    </font>
    <font>
      <sz val="10"/>
      <color indexed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sz val="10"/>
      <color indexed="10"/>
      <name val="Arial"/>
      <family val="2"/>
    </font>
    <font>
      <b/>
      <sz val="10"/>
      <color indexed="40"/>
      <name val="Arial"/>
      <family val="2"/>
    </font>
    <font>
      <b/>
      <sz val="10"/>
      <color theme="0"/>
      <name val="Arial"/>
      <family val="2"/>
    </font>
    <font>
      <sz val="10"/>
      <color indexed="8"/>
      <name val="Arial"/>
      <family val="2"/>
    </font>
    <font>
      <sz val="10"/>
      <color theme="0"/>
      <name val="Arial"/>
      <family val="2"/>
    </font>
    <font>
      <b/>
      <u/>
      <sz val="10"/>
      <name val="Arial"/>
      <family val="2"/>
    </font>
    <font>
      <u/>
      <sz val="10"/>
      <color theme="1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sz val="12"/>
      <color theme="0"/>
      <name val="Arial"/>
      <family val="2"/>
    </font>
    <font>
      <b/>
      <u/>
      <sz val="12"/>
      <color rgb="FF0000CC"/>
      <name val="Arial"/>
      <family val="2"/>
    </font>
    <font>
      <b/>
      <sz val="16"/>
      <name val="Arial"/>
      <family val="2"/>
    </font>
    <font>
      <b/>
      <sz val="10"/>
      <color rgb="FF000099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sz val="11"/>
      <color indexed="8"/>
      <name val="Calibri"/>
      <family val="2"/>
    </font>
    <font>
      <sz val="10"/>
      <name val="Verdana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54">
    <fill>
      <patternFill patternType="none"/>
    </fill>
    <fill>
      <patternFill patternType="gray125"/>
    </fill>
    <fill>
      <patternFill patternType="solid">
        <fgColor indexed="8"/>
        <bgColor indexed="5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22"/>
      </patternFill>
    </fill>
    <fill>
      <patternFill patternType="solid">
        <fgColor indexed="22"/>
        <bgColor indexed="47"/>
      </patternFill>
    </fill>
    <fill>
      <patternFill patternType="solid">
        <fgColor indexed="16"/>
        <bgColor indexed="10"/>
      </patternFill>
    </fill>
    <fill>
      <patternFill patternType="solid">
        <fgColor indexed="42"/>
        <bgColor indexed="27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gray125">
        <bgColor indexed="9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26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249977111117893"/>
        <bgColor indexed="26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indexed="24"/>
      </patternFill>
    </fill>
    <fill>
      <patternFill patternType="solid">
        <fgColor theme="0" tint="-0.249977111117893"/>
        <bgColor indexed="4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79998168889431442"/>
        <bgColor indexed="24"/>
      </patternFill>
    </fill>
    <fill>
      <patternFill patternType="solid">
        <fgColor theme="5" tint="0.39997558519241921"/>
        <bgColor indexed="24"/>
      </patternFill>
    </fill>
    <fill>
      <patternFill patternType="gray125">
        <fgColor auto="1"/>
        <bgColor theme="5" tint="0.79998168889431442"/>
      </patternFill>
    </fill>
    <fill>
      <patternFill patternType="solid">
        <fgColor theme="5" tint="0.39997558519241921"/>
        <bgColor indexed="40"/>
      </patternFill>
    </fill>
    <fill>
      <patternFill patternType="gray125">
        <fgColor auto="1"/>
        <bgColor theme="5" tint="0.39997558519241921"/>
      </patternFill>
    </fill>
    <fill>
      <patternFill patternType="solid">
        <fgColor rgb="FFC00000"/>
        <bgColor indexed="26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0.39997558519241921"/>
        <bgColor indexed="24"/>
      </patternFill>
    </fill>
    <fill>
      <patternFill patternType="solid">
        <fgColor theme="3" tint="0.39997558519241921"/>
        <bgColor indexed="44"/>
      </patternFill>
    </fill>
    <fill>
      <patternFill patternType="gray125">
        <fgColor auto="1"/>
        <bgColor theme="3" tint="0.39997558519241921"/>
      </patternFill>
    </fill>
    <fill>
      <patternFill patternType="solid">
        <fgColor theme="3" tint="-0.249977111117893"/>
        <bgColor indexed="24"/>
      </patternFill>
    </fill>
    <fill>
      <patternFill patternType="solid">
        <fgColor theme="3" tint="0.39997558519241921"/>
        <bgColor indexed="26"/>
      </patternFill>
    </fill>
    <fill>
      <patternFill patternType="solid">
        <fgColor theme="3" tint="-0.249977111117893"/>
        <b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69D8FF"/>
        <bgColor indexed="24"/>
      </patternFill>
    </fill>
    <fill>
      <patternFill patternType="solid">
        <fgColor theme="4" tint="0.59999389629810485"/>
        <bgColor indexed="24"/>
      </patternFill>
    </fill>
    <fill>
      <patternFill patternType="solid">
        <fgColor theme="5" tint="0.39997558519241921"/>
        <bgColor auto="1"/>
      </patternFill>
    </fill>
    <fill>
      <patternFill patternType="solid">
        <fgColor theme="5" tint="0.79998168889431442"/>
        <bgColor auto="1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2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24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rgb="FF0070C0"/>
      </left>
      <right style="thin">
        <color rgb="FF0070C0"/>
      </right>
      <top/>
      <bottom style="thin">
        <color rgb="FF0070C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indexed="8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8"/>
      </right>
      <top style="thin">
        <color auto="1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thin">
        <color auto="1"/>
      </top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auto="1"/>
      </top>
      <bottom style="thin">
        <color auto="1"/>
      </bottom>
      <diagonal/>
    </border>
    <border>
      <left/>
      <right style="medium">
        <color indexed="8"/>
      </right>
      <top style="thin">
        <color auto="1"/>
      </top>
      <bottom/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medium">
        <color indexed="64"/>
      </bottom>
      <diagonal/>
    </border>
    <border>
      <left/>
      <right style="thin">
        <color auto="1"/>
      </right>
      <top style="thin">
        <color indexed="8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auto="1"/>
      </right>
      <top style="medium">
        <color indexed="64"/>
      </top>
      <bottom style="thin">
        <color auto="1"/>
      </bottom>
      <diagonal/>
    </border>
    <border>
      <left style="medium">
        <color auto="1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auto="1"/>
      </right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medium">
        <color auto="1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auto="1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theme="4" tint="0.39997558519241921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3">
    <xf numFmtId="0" fontId="0" fillId="0" borderId="0"/>
    <xf numFmtId="0" fontId="11" fillId="0" borderId="0" applyNumberFormat="0" applyFill="0" applyBorder="0" applyAlignment="0" applyProtection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1" fillId="4" borderId="0" applyNumberFormat="0" applyBorder="0" applyAlignment="0" applyProtection="0"/>
    <xf numFmtId="0" fontId="9" fillId="5" borderId="0" applyNumberFormat="0" applyBorder="0" applyAlignment="0" applyProtection="0"/>
    <xf numFmtId="0" fontId="10" fillId="6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7" borderId="0" applyNumberFormat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70" fontId="14" fillId="0" borderId="0"/>
    <xf numFmtId="164" fontId="14" fillId="0" borderId="0"/>
    <xf numFmtId="0" fontId="8" fillId="8" borderId="0" applyNumberFormat="0" applyBorder="0" applyAlignment="0" applyProtection="0"/>
    <xf numFmtId="0" fontId="5" fillId="8" borderId="1" applyNumberFormat="0" applyAlignment="0" applyProtection="0"/>
    <xf numFmtId="167" fontId="14" fillId="0" borderId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182" fontId="32" fillId="0" borderId="0" applyFont="0" applyFill="0" applyBorder="0" applyAlignment="0" applyProtection="0"/>
    <xf numFmtId="183" fontId="33" fillId="0" borderId="0" applyFont="0" applyFill="0" applyBorder="0" applyAlignment="0" applyProtection="0"/>
    <xf numFmtId="183" fontId="33" fillId="0" borderId="0" applyFont="0" applyFill="0" applyBorder="0" applyAlignment="0" applyProtection="0"/>
    <xf numFmtId="170" fontId="14" fillId="0" borderId="0" applyFill="0" applyBorder="0" applyAlignment="0" applyProtection="0"/>
    <xf numFmtId="164" fontId="14" fillId="0" borderId="0" applyFill="0" applyBorder="0" applyAlignment="0" applyProtection="0"/>
    <xf numFmtId="181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9" fontId="14" fillId="0" borderId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676">
    <xf numFmtId="0" fontId="0" fillId="0" borderId="0" xfId="0"/>
    <xf numFmtId="0" fontId="0" fillId="0" borderId="0" xfId="0" applyFont="1" applyProtection="1"/>
    <xf numFmtId="0" fontId="0" fillId="0" borderId="0" xfId="0" applyFont="1" applyFill="1" applyProtection="1"/>
    <xf numFmtId="167" fontId="0" fillId="0" borderId="0" xfId="16" applyFont="1" applyProtection="1"/>
    <xf numFmtId="0" fontId="0" fillId="0" borderId="0" xfId="0" applyFont="1" applyAlignment="1" applyProtection="1">
      <alignment vertical="center"/>
    </xf>
    <xf numFmtId="0" fontId="16" fillId="0" borderId="0" xfId="0" applyFont="1" applyAlignment="1" applyProtection="1">
      <alignment vertical="center"/>
    </xf>
    <xf numFmtId="0" fontId="13" fillId="0" borderId="0" xfId="0" applyFont="1" applyAlignment="1" applyProtection="1">
      <alignment vertical="center"/>
    </xf>
    <xf numFmtId="0" fontId="13" fillId="0" borderId="0" xfId="0" applyFont="1" applyBorder="1" applyAlignment="1" applyProtection="1">
      <alignment vertical="center"/>
    </xf>
    <xf numFmtId="0" fontId="17" fillId="0" borderId="0" xfId="0" applyFont="1" applyAlignment="1" applyProtection="1">
      <alignment vertical="center"/>
    </xf>
    <xf numFmtId="0" fontId="13" fillId="0" borderId="0" xfId="0" applyFont="1" applyAlignment="1" applyProtection="1">
      <alignment horizontal="right" vertical="center"/>
    </xf>
    <xf numFmtId="0" fontId="0" fillId="0" borderId="0" xfId="0" applyFont="1" applyFill="1" applyAlignment="1" applyProtection="1">
      <alignment vertical="center"/>
    </xf>
    <xf numFmtId="0" fontId="13" fillId="9" borderId="0" xfId="0" applyFont="1" applyFill="1" applyBorder="1" applyAlignment="1" applyProtection="1">
      <alignment horizontal="left" vertical="center"/>
    </xf>
    <xf numFmtId="166" fontId="13" fillId="9" borderId="0" xfId="13" applyNumberFormat="1" applyFont="1" applyFill="1" applyBorder="1" applyAlignment="1" applyProtection="1">
      <alignment vertical="center"/>
    </xf>
    <xf numFmtId="164" fontId="13" fillId="0" borderId="0" xfId="13" applyFont="1" applyFill="1" applyBorder="1" applyAlignment="1" applyProtection="1">
      <alignment vertical="center"/>
    </xf>
    <xf numFmtId="0" fontId="13" fillId="0" borderId="0" xfId="0" applyFont="1" applyFill="1" applyAlignment="1" applyProtection="1">
      <alignment vertical="center"/>
    </xf>
    <xf numFmtId="169" fontId="13" fillId="0" borderId="0" xfId="0" applyNumberFormat="1" applyFont="1" applyFill="1" applyAlignment="1" applyProtection="1">
      <alignment vertical="center"/>
    </xf>
    <xf numFmtId="0" fontId="0" fillId="0" borderId="0" xfId="0" applyFont="1" applyAlignment="1" applyProtection="1">
      <alignment horizontal="center" vertical="center"/>
    </xf>
    <xf numFmtId="166" fontId="13" fillId="0" borderId="0" xfId="0" applyNumberFormat="1" applyFont="1" applyFill="1" applyBorder="1" applyAlignment="1" applyProtection="1">
      <alignment horizontal="center" vertical="center" wrapText="1"/>
    </xf>
    <xf numFmtId="166" fontId="0" fillId="0" borderId="0" xfId="13" applyNumberFormat="1" applyFont="1" applyFill="1" applyBorder="1" applyAlignment="1" applyProtection="1">
      <alignment vertical="center"/>
    </xf>
    <xf numFmtId="0" fontId="13" fillId="0" borderId="2" xfId="0" applyFont="1" applyBorder="1" applyAlignment="1" applyProtection="1">
      <alignment horizontal="center" vertical="center"/>
    </xf>
    <xf numFmtId="0" fontId="13" fillId="0" borderId="0" xfId="0" applyFont="1" applyFill="1" applyBorder="1" applyAlignment="1" applyProtection="1">
      <alignment horizontal="right" vertical="center"/>
    </xf>
    <xf numFmtId="0" fontId="13" fillId="0" borderId="0" xfId="0" applyFont="1" applyFill="1" applyBorder="1" applyAlignment="1" applyProtection="1">
      <alignment horizontal="center" vertical="center" wrapText="1"/>
    </xf>
    <xf numFmtId="164" fontId="0" fillId="0" borderId="0" xfId="13" applyFont="1" applyFill="1" applyBorder="1" applyAlignment="1" applyProtection="1">
      <alignment vertical="center"/>
    </xf>
    <xf numFmtId="0" fontId="0" fillId="0" borderId="0" xfId="0" applyFont="1" applyFill="1" applyBorder="1" applyAlignment="1" applyProtection="1">
      <alignment vertical="center"/>
    </xf>
    <xf numFmtId="167" fontId="16" fillId="0" borderId="0" xfId="16" applyFont="1" applyBorder="1" applyAlignment="1" applyProtection="1">
      <alignment vertical="center"/>
    </xf>
    <xf numFmtId="172" fontId="0" fillId="0" borderId="0" xfId="12" applyNumberFormat="1" applyFont="1" applyFill="1" applyBorder="1" applyAlignment="1" applyProtection="1">
      <alignment vertical="center"/>
    </xf>
    <xf numFmtId="167" fontId="0" fillId="0" borderId="0" xfId="16" applyFont="1" applyFill="1" applyProtection="1"/>
    <xf numFmtId="0" fontId="0" fillId="11" borderId="0" xfId="0" applyFont="1" applyFill="1" applyBorder="1" applyAlignment="1" applyProtection="1">
      <alignment horizontal="left" vertical="center"/>
    </xf>
    <xf numFmtId="175" fontId="0" fillId="11" borderId="0" xfId="0" applyNumberFormat="1" applyFont="1" applyFill="1" applyBorder="1" applyAlignment="1" applyProtection="1">
      <alignment horizontal="right" vertical="center"/>
    </xf>
    <xf numFmtId="0" fontId="0" fillId="11" borderId="0" xfId="0" applyFont="1" applyFill="1" applyProtection="1"/>
    <xf numFmtId="0" fontId="0" fillId="0" borderId="0" xfId="0" applyFont="1" applyFill="1" applyBorder="1" applyProtection="1"/>
    <xf numFmtId="17" fontId="18" fillId="0" borderId="0" xfId="0" applyNumberFormat="1" applyFont="1" applyFill="1" applyBorder="1" applyAlignment="1" applyProtection="1">
      <alignment horizontal="center" vertical="center" wrapText="1"/>
    </xf>
    <xf numFmtId="0" fontId="18" fillId="0" borderId="0" xfId="0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 applyProtection="1">
      <alignment horizontal="center" vertical="center" wrapText="1"/>
    </xf>
    <xf numFmtId="0" fontId="0" fillId="11" borderId="0" xfId="0" applyFont="1" applyFill="1" applyAlignment="1" applyProtection="1">
      <alignment vertical="center"/>
    </xf>
    <xf numFmtId="175" fontId="0" fillId="0" borderId="0" xfId="0" applyNumberFormat="1" applyFont="1" applyFill="1" applyBorder="1" applyAlignment="1" applyProtection="1">
      <alignment horizontal="right" vertical="center"/>
    </xf>
    <xf numFmtId="9" fontId="0" fillId="0" borderId="0" xfId="0" applyNumberFormat="1" applyFont="1" applyFill="1" applyBorder="1" applyAlignment="1" applyProtection="1">
      <alignment horizontal="center" vertical="center"/>
    </xf>
    <xf numFmtId="175" fontId="13" fillId="0" borderId="0" xfId="0" applyNumberFormat="1" applyFont="1" applyFill="1" applyBorder="1" applyProtection="1"/>
    <xf numFmtId="175" fontId="13" fillId="11" borderId="0" xfId="0" applyNumberFormat="1" applyFont="1" applyFill="1" applyBorder="1" applyAlignment="1" applyProtection="1">
      <alignment horizontal="right" vertical="center"/>
    </xf>
    <xf numFmtId="9" fontId="0" fillId="11" borderId="0" xfId="0" applyNumberFormat="1" applyFont="1" applyFill="1" applyBorder="1" applyAlignment="1" applyProtection="1">
      <alignment horizontal="center" vertical="center"/>
    </xf>
    <xf numFmtId="0" fontId="0" fillId="11" borderId="0" xfId="0" applyFont="1" applyFill="1" applyBorder="1" applyProtection="1"/>
    <xf numFmtId="175" fontId="0" fillId="0" borderId="0" xfId="0" applyNumberFormat="1" applyFont="1" applyFill="1" applyBorder="1" applyProtection="1"/>
    <xf numFmtId="175" fontId="0" fillId="11" borderId="0" xfId="0" applyNumberFormat="1" applyFont="1" applyFill="1" applyBorder="1" applyProtection="1"/>
    <xf numFmtId="0" fontId="0" fillId="11" borderId="0" xfId="0" applyFont="1" applyFill="1" applyAlignment="1" applyProtection="1">
      <alignment horizontal="center" vertical="center"/>
    </xf>
    <xf numFmtId="0" fontId="0" fillId="11" borderId="0" xfId="0" applyFont="1" applyFill="1" applyAlignment="1" applyProtection="1"/>
    <xf numFmtId="0" fontId="13" fillId="0" borderId="0" xfId="0" applyFont="1" applyBorder="1" applyAlignment="1" applyProtection="1">
      <alignment horizontal="center" vertical="center"/>
    </xf>
    <xf numFmtId="0" fontId="0" fillId="0" borderId="0" xfId="0" applyFont="1" applyBorder="1" applyProtection="1"/>
    <xf numFmtId="0" fontId="13" fillId="0" borderId="0" xfId="0" applyFont="1" applyBorder="1" applyProtection="1"/>
    <xf numFmtId="0" fontId="13" fillId="0" borderId="0" xfId="0" applyFont="1" applyFill="1" applyBorder="1" applyAlignment="1" applyProtection="1">
      <alignment vertical="center"/>
    </xf>
    <xf numFmtId="0" fontId="0" fillId="0" borderId="0" xfId="0" applyFont="1" applyFill="1" applyBorder="1" applyAlignment="1" applyProtection="1">
      <alignment horizontal="left" vertical="center"/>
    </xf>
    <xf numFmtId="166" fontId="19" fillId="0" borderId="0" xfId="13" applyNumberFormat="1" applyFont="1" applyFill="1" applyBorder="1" applyAlignment="1" applyProtection="1">
      <alignment vertical="center"/>
    </xf>
    <xf numFmtId="174" fontId="19" fillId="0" borderId="0" xfId="12" applyNumberFormat="1" applyFont="1" applyFill="1" applyBorder="1" applyAlignment="1" applyProtection="1">
      <alignment vertical="center"/>
    </xf>
    <xf numFmtId="166" fontId="20" fillId="0" borderId="0" xfId="0" applyNumberFormat="1" applyFont="1" applyFill="1" applyBorder="1" applyAlignment="1" applyProtection="1">
      <alignment vertical="center"/>
    </xf>
    <xf numFmtId="0" fontId="20" fillId="0" borderId="0" xfId="0" applyFont="1" applyFill="1" applyBorder="1" applyAlignment="1" applyProtection="1">
      <alignment vertical="center"/>
    </xf>
    <xf numFmtId="166" fontId="11" fillId="0" borderId="0" xfId="13" applyNumberFormat="1" applyFont="1" applyFill="1" applyBorder="1" applyAlignment="1" applyProtection="1">
      <alignment vertical="center"/>
    </xf>
    <xf numFmtId="166" fontId="18" fillId="0" borderId="0" xfId="0" applyNumberFormat="1" applyFont="1" applyFill="1" applyBorder="1" applyAlignment="1" applyProtection="1">
      <alignment vertical="center"/>
    </xf>
    <xf numFmtId="167" fontId="13" fillId="0" borderId="0" xfId="16" applyFont="1" applyFill="1" applyBorder="1" applyAlignment="1" applyProtection="1">
      <alignment horizontal="center" vertical="center"/>
    </xf>
    <xf numFmtId="0" fontId="0" fillId="0" borderId="0" xfId="0" applyFont="1" applyAlignment="1" applyProtection="1">
      <alignment horizontal="left" vertical="center"/>
    </xf>
    <xf numFmtId="0" fontId="0" fillId="0" borderId="0" xfId="0" applyFont="1" applyAlignment="1" applyProtection="1">
      <alignment horizontal="left" vertical="center" wrapText="1"/>
    </xf>
    <xf numFmtId="1" fontId="0" fillId="0" borderId="0" xfId="16" applyNumberFormat="1" applyFont="1" applyProtection="1"/>
    <xf numFmtId="0" fontId="13" fillId="0" borderId="0" xfId="0" applyFont="1" applyFill="1" applyBorder="1" applyAlignment="1" applyProtection="1">
      <alignment horizontal="center"/>
    </xf>
    <xf numFmtId="175" fontId="13" fillId="0" borderId="0" xfId="0" applyNumberFormat="1" applyFont="1" applyFill="1" applyBorder="1" applyAlignment="1" applyProtection="1">
      <alignment horizontal="center" vertical="center" wrapText="1"/>
    </xf>
    <xf numFmtId="165" fontId="25" fillId="30" borderId="27" xfId="0" applyNumberFormat="1" applyFont="1" applyFill="1" applyBorder="1" applyAlignment="1" applyProtection="1">
      <alignment vertical="center"/>
    </xf>
    <xf numFmtId="165" fontId="13" fillId="32" borderId="32" xfId="13" applyNumberFormat="1" applyFont="1" applyFill="1" applyBorder="1" applyAlignment="1" applyProtection="1">
      <alignment vertical="center"/>
    </xf>
    <xf numFmtId="0" fontId="0" fillId="0" borderId="0" xfId="0" applyFont="1" applyBorder="1" applyAlignment="1" applyProtection="1">
      <alignment horizontal="left" vertical="center" wrapText="1"/>
    </xf>
    <xf numFmtId="0" fontId="13" fillId="16" borderId="20" xfId="0" applyFont="1" applyFill="1" applyBorder="1" applyAlignment="1" applyProtection="1">
      <alignment horizontal="center" vertical="center" wrapText="1"/>
    </xf>
    <xf numFmtId="0" fontId="24" fillId="0" borderId="41" xfId="0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horizontal="center" vertical="center"/>
    </xf>
    <xf numFmtId="175" fontId="13" fillId="26" borderId="20" xfId="0" applyNumberFormat="1" applyFont="1" applyFill="1" applyBorder="1" applyAlignment="1" applyProtection="1">
      <alignment horizontal="center" vertical="center"/>
    </xf>
    <xf numFmtId="168" fontId="13" fillId="19" borderId="20" xfId="16" applyNumberFormat="1" applyFont="1" applyFill="1" applyBorder="1" applyAlignment="1" applyProtection="1">
      <alignment horizontal="center" vertical="center"/>
    </xf>
    <xf numFmtId="175" fontId="0" fillId="26" borderId="20" xfId="0" applyNumberFormat="1" applyFont="1" applyFill="1" applyBorder="1" applyAlignment="1" applyProtection="1">
      <alignment horizontal="center" vertical="center"/>
    </xf>
    <xf numFmtId="175" fontId="24" fillId="26" borderId="16" xfId="0" applyNumberFormat="1" applyFont="1" applyFill="1" applyBorder="1" applyAlignment="1" applyProtection="1">
      <alignment horizontal="right" vertical="center"/>
    </xf>
    <xf numFmtId="167" fontId="15" fillId="19" borderId="6" xfId="16" applyFont="1" applyFill="1" applyBorder="1" applyAlignment="1" applyProtection="1">
      <alignment horizontal="center" vertical="center"/>
    </xf>
    <xf numFmtId="0" fontId="13" fillId="43" borderId="0" xfId="0" applyFont="1" applyFill="1" applyBorder="1" applyAlignment="1" applyProtection="1">
      <alignment horizontal="center" vertical="center"/>
    </xf>
    <xf numFmtId="0" fontId="0" fillId="43" borderId="0" xfId="0" applyFill="1" applyProtection="1"/>
    <xf numFmtId="0" fontId="0" fillId="43" borderId="0" xfId="0" applyFill="1" applyAlignment="1" applyProtection="1">
      <alignment horizontal="center" vertical="center"/>
    </xf>
    <xf numFmtId="176" fontId="0" fillId="0" borderId="0" xfId="13" applyNumberFormat="1" applyFont="1" applyFill="1" applyBorder="1" applyAlignment="1" applyProtection="1">
      <alignment vertical="center"/>
    </xf>
    <xf numFmtId="0" fontId="0" fillId="12" borderId="30" xfId="0" applyFont="1" applyFill="1" applyBorder="1" applyAlignment="1" applyProtection="1">
      <alignment horizontal="left" vertical="center"/>
      <protection locked="0"/>
    </xf>
    <xf numFmtId="0" fontId="0" fillId="12" borderId="33" xfId="0" applyFont="1" applyFill="1" applyBorder="1" applyAlignment="1" applyProtection="1">
      <alignment horizontal="left" vertical="center"/>
      <protection locked="0"/>
    </xf>
    <xf numFmtId="0" fontId="0" fillId="12" borderId="15" xfId="0" applyFont="1" applyFill="1" applyBorder="1" applyAlignment="1" applyProtection="1">
      <alignment horizontal="left" vertical="center"/>
      <protection locked="0"/>
    </xf>
    <xf numFmtId="0" fontId="0" fillId="12" borderId="21" xfId="0" applyFont="1" applyFill="1" applyBorder="1" applyAlignment="1" applyProtection="1">
      <alignment horizontal="left" vertical="center"/>
      <protection locked="0"/>
    </xf>
    <xf numFmtId="0" fontId="0" fillId="12" borderId="21" xfId="0" applyFont="1" applyFill="1" applyBorder="1" applyProtection="1">
      <protection locked="0"/>
    </xf>
    <xf numFmtId="0" fontId="0" fillId="12" borderId="18" xfId="0" applyFont="1" applyFill="1" applyBorder="1" applyProtection="1">
      <protection locked="0"/>
    </xf>
    <xf numFmtId="167" fontId="14" fillId="0" borderId="20" xfId="16" applyBorder="1" applyAlignment="1" applyProtection="1">
      <alignment horizontal="center" vertical="center"/>
    </xf>
    <xf numFmtId="167" fontId="13" fillId="16" borderId="20" xfId="16" applyFont="1" applyFill="1" applyBorder="1" applyAlignment="1" applyProtection="1">
      <alignment horizontal="center" vertical="center"/>
    </xf>
    <xf numFmtId="0" fontId="0" fillId="0" borderId="0" xfId="0" applyProtection="1">
      <protection locked="0"/>
    </xf>
    <xf numFmtId="0" fontId="0" fillId="0" borderId="0" xfId="0" applyFont="1" applyAlignment="1" applyProtection="1">
      <alignment horizontal="left" vertical="center" wrapText="1"/>
      <protection locked="0"/>
    </xf>
    <xf numFmtId="166" fontId="13" fillId="35" borderId="55" xfId="0" applyNumberFormat="1" applyFont="1" applyFill="1" applyBorder="1" applyAlignment="1" applyProtection="1">
      <alignment horizontal="center" vertical="center" wrapText="1"/>
    </xf>
    <xf numFmtId="166" fontId="13" fillId="35" borderId="56" xfId="0" applyNumberFormat="1" applyFont="1" applyFill="1" applyBorder="1" applyAlignment="1" applyProtection="1">
      <alignment horizontal="center" vertical="center" wrapText="1"/>
    </xf>
    <xf numFmtId="0" fontId="0" fillId="12" borderId="58" xfId="0" applyFont="1" applyFill="1" applyBorder="1" applyProtection="1">
      <protection locked="0"/>
    </xf>
    <xf numFmtId="166" fontId="13" fillId="35" borderId="69" xfId="0" applyNumberFormat="1" applyFont="1" applyFill="1" applyBorder="1" applyAlignment="1" applyProtection="1">
      <alignment horizontal="center" vertical="center" wrapText="1"/>
    </xf>
    <xf numFmtId="166" fontId="13" fillId="35" borderId="70" xfId="0" applyNumberFormat="1" applyFont="1" applyFill="1" applyBorder="1" applyAlignment="1" applyProtection="1">
      <alignment horizontal="center" vertical="center" wrapText="1"/>
    </xf>
    <xf numFmtId="166" fontId="13" fillId="35" borderId="71" xfId="0" applyNumberFormat="1" applyFont="1" applyFill="1" applyBorder="1" applyAlignment="1" applyProtection="1">
      <alignment horizontal="center" vertical="center" wrapText="1"/>
    </xf>
    <xf numFmtId="166" fontId="13" fillId="35" borderId="63" xfId="0" applyNumberFormat="1" applyFont="1" applyFill="1" applyBorder="1" applyAlignment="1" applyProtection="1">
      <alignment horizontal="center" vertical="center" wrapText="1"/>
    </xf>
    <xf numFmtId="166" fontId="13" fillId="15" borderId="76" xfId="0" applyNumberFormat="1" applyFont="1" applyFill="1" applyBorder="1" applyAlignment="1" applyProtection="1">
      <alignment horizontal="center" vertical="center" wrapText="1"/>
    </xf>
    <xf numFmtId="166" fontId="13" fillId="15" borderId="77" xfId="0" applyNumberFormat="1" applyFont="1" applyFill="1" applyBorder="1" applyAlignment="1" applyProtection="1">
      <alignment horizontal="center" vertical="center" wrapText="1"/>
    </xf>
    <xf numFmtId="166" fontId="13" fillId="15" borderId="78" xfId="0" applyNumberFormat="1" applyFont="1" applyFill="1" applyBorder="1" applyAlignment="1" applyProtection="1">
      <alignment horizontal="center" vertical="center" wrapText="1"/>
    </xf>
    <xf numFmtId="166" fontId="13" fillId="15" borderId="71" xfId="0" applyNumberFormat="1" applyFont="1" applyFill="1" applyBorder="1" applyAlignment="1" applyProtection="1">
      <alignment horizontal="center" vertical="center" wrapText="1"/>
    </xf>
    <xf numFmtId="166" fontId="13" fillId="35" borderId="79" xfId="0" applyNumberFormat="1" applyFont="1" applyFill="1" applyBorder="1" applyAlignment="1" applyProtection="1">
      <alignment horizontal="center" vertical="center" wrapText="1"/>
    </xf>
    <xf numFmtId="166" fontId="13" fillId="35" borderId="80" xfId="0" applyNumberFormat="1" applyFont="1" applyFill="1" applyBorder="1" applyAlignment="1" applyProtection="1">
      <alignment horizontal="center" vertical="center" wrapText="1"/>
    </xf>
    <xf numFmtId="166" fontId="13" fillId="35" borderId="81" xfId="0" applyNumberFormat="1" applyFont="1" applyFill="1" applyBorder="1" applyAlignment="1" applyProtection="1">
      <alignment horizontal="center" vertical="center" wrapText="1"/>
    </xf>
    <xf numFmtId="0" fontId="13" fillId="16" borderId="82" xfId="0" applyFont="1" applyFill="1" applyBorder="1" applyAlignment="1" applyProtection="1">
      <alignment horizontal="center" vertical="center" wrapText="1"/>
    </xf>
    <xf numFmtId="0" fontId="29" fillId="0" borderId="0" xfId="0" applyFont="1" applyFill="1" applyBorder="1" applyAlignment="1" applyProtection="1">
      <alignment horizontal="center" vertical="center" wrapText="1"/>
    </xf>
    <xf numFmtId="167" fontId="30" fillId="0" borderId="0" xfId="16" applyFont="1" applyFill="1" applyBorder="1" applyAlignment="1" applyProtection="1">
      <alignment horizontal="center" vertical="center"/>
    </xf>
    <xf numFmtId="0" fontId="13" fillId="0" borderId="2" xfId="0" applyFont="1" applyBorder="1" applyAlignment="1" applyProtection="1">
      <alignment horizontal="right" vertical="center"/>
    </xf>
    <xf numFmtId="0" fontId="13" fillId="0" borderId="0" xfId="0" applyFont="1" applyBorder="1" applyAlignment="1" applyProtection="1">
      <alignment horizontal="right" vertical="center"/>
    </xf>
    <xf numFmtId="0" fontId="26" fillId="11" borderId="0" xfId="0" applyFont="1" applyFill="1" applyBorder="1" applyAlignment="1" applyProtection="1">
      <alignment horizontal="left" vertical="center" indent="2"/>
    </xf>
    <xf numFmtId="0" fontId="26" fillId="0" borderId="0" xfId="0" applyFont="1" applyBorder="1" applyAlignment="1" applyProtection="1">
      <alignment horizontal="left" vertical="center" indent="2"/>
    </xf>
    <xf numFmtId="0" fontId="13" fillId="0" borderId="0" xfId="0" applyFont="1" applyFill="1" applyBorder="1" applyAlignment="1" applyProtection="1">
      <alignment horizontal="center" vertical="center"/>
    </xf>
    <xf numFmtId="0" fontId="0" fillId="12" borderId="90" xfId="0" applyFont="1" applyFill="1" applyBorder="1" applyAlignment="1" applyProtection="1">
      <alignment horizontal="left" vertical="center"/>
      <protection locked="0"/>
    </xf>
    <xf numFmtId="0" fontId="0" fillId="12" borderId="90" xfId="0" applyFont="1" applyFill="1" applyBorder="1" applyProtection="1">
      <protection locked="0"/>
    </xf>
    <xf numFmtId="0" fontId="0" fillId="12" borderId="91" xfId="0" applyFont="1" applyFill="1" applyBorder="1" applyProtection="1">
      <protection locked="0"/>
    </xf>
    <xf numFmtId="176" fontId="0" fillId="12" borderId="92" xfId="13" applyNumberFormat="1" applyFont="1" applyFill="1" applyBorder="1" applyAlignment="1" applyProtection="1">
      <alignment vertical="center"/>
      <protection locked="0"/>
    </xf>
    <xf numFmtId="176" fontId="0" fillId="12" borderId="93" xfId="13" applyNumberFormat="1" applyFont="1" applyFill="1" applyBorder="1" applyAlignment="1" applyProtection="1">
      <alignment vertical="center"/>
      <protection locked="0"/>
    </xf>
    <xf numFmtId="0" fontId="0" fillId="12" borderId="94" xfId="0" applyFont="1" applyFill="1" applyBorder="1" applyAlignment="1" applyProtection="1">
      <alignment horizontal="left" vertical="center"/>
      <protection locked="0"/>
    </xf>
    <xf numFmtId="0" fontId="0" fillId="12" borderId="94" xfId="0" applyFont="1" applyFill="1" applyBorder="1" applyProtection="1">
      <protection locked="0"/>
    </xf>
    <xf numFmtId="0" fontId="0" fillId="12" borderId="95" xfId="0" applyFont="1" applyFill="1" applyBorder="1" applyProtection="1">
      <protection locked="0"/>
    </xf>
    <xf numFmtId="176" fontId="0" fillId="12" borderId="94" xfId="13" applyNumberFormat="1" applyFont="1" applyFill="1" applyBorder="1" applyAlignment="1" applyProtection="1">
      <alignment vertical="center"/>
      <protection locked="0"/>
    </xf>
    <xf numFmtId="0" fontId="0" fillId="12" borderId="92" xfId="0" applyFont="1" applyFill="1" applyBorder="1" applyAlignment="1" applyProtection="1">
      <alignment horizontal="left" vertical="center"/>
      <protection locked="0"/>
    </xf>
    <xf numFmtId="0" fontId="0" fillId="12" borderId="92" xfId="0" applyFont="1" applyFill="1" applyBorder="1" applyProtection="1">
      <protection locked="0"/>
    </xf>
    <xf numFmtId="0" fontId="0" fillId="12" borderId="97" xfId="0" applyFont="1" applyFill="1" applyBorder="1" applyProtection="1">
      <protection locked="0"/>
    </xf>
    <xf numFmtId="0" fontId="0" fillId="12" borderId="88" xfId="0" applyFont="1" applyFill="1" applyBorder="1" applyAlignment="1" applyProtection="1">
      <alignment horizontal="left" vertical="center"/>
      <protection locked="0"/>
    </xf>
    <xf numFmtId="0" fontId="0" fillId="12" borderId="88" xfId="0" applyFont="1" applyFill="1" applyBorder="1" applyProtection="1">
      <protection locked="0"/>
    </xf>
    <xf numFmtId="0" fontId="0" fillId="12" borderId="93" xfId="0" applyFont="1" applyFill="1" applyBorder="1" applyAlignment="1" applyProtection="1">
      <alignment horizontal="left" vertical="center"/>
      <protection locked="0"/>
    </xf>
    <xf numFmtId="0" fontId="0" fillId="12" borderId="93" xfId="0" applyFont="1" applyFill="1" applyBorder="1" applyProtection="1">
      <protection locked="0"/>
    </xf>
    <xf numFmtId="0" fontId="0" fillId="12" borderId="99" xfId="0" applyFont="1" applyFill="1" applyBorder="1" applyProtection="1">
      <protection locked="0"/>
    </xf>
    <xf numFmtId="175" fontId="0" fillId="0" borderId="100" xfId="0" applyNumberFormat="1" applyFont="1" applyFill="1" applyBorder="1" applyAlignment="1" applyProtection="1">
      <alignment horizontal="right" vertical="center"/>
    </xf>
    <xf numFmtId="175" fontId="0" fillId="0" borderId="102" xfId="0" applyNumberFormat="1" applyFont="1" applyFill="1" applyBorder="1" applyAlignment="1" applyProtection="1">
      <alignment horizontal="right" vertical="center"/>
    </xf>
    <xf numFmtId="175" fontId="0" fillId="0" borderId="103" xfId="0" applyNumberFormat="1" applyFont="1" applyFill="1" applyBorder="1" applyAlignment="1" applyProtection="1">
      <alignment horizontal="right" vertical="center"/>
    </xf>
    <xf numFmtId="0" fontId="13" fillId="16" borderId="58" xfId="0" applyFont="1" applyFill="1" applyBorder="1" applyAlignment="1" applyProtection="1">
      <alignment horizontal="center" vertical="center" wrapText="1"/>
    </xf>
    <xf numFmtId="0" fontId="13" fillId="16" borderId="21" xfId="0" applyFont="1" applyFill="1" applyBorder="1" applyAlignment="1" applyProtection="1">
      <alignment horizontal="center" vertical="center" wrapText="1"/>
    </xf>
    <xf numFmtId="0" fontId="13" fillId="16" borderId="38" xfId="0" applyFont="1" applyFill="1" applyBorder="1" applyAlignment="1" applyProtection="1">
      <alignment horizontal="center" vertical="center" wrapText="1"/>
    </xf>
    <xf numFmtId="176" fontId="0" fillId="12" borderId="97" xfId="13" applyNumberFormat="1" applyFont="1" applyFill="1" applyBorder="1" applyAlignment="1" applyProtection="1">
      <alignment vertical="center"/>
      <protection locked="0"/>
    </xf>
    <xf numFmtId="176" fontId="0" fillId="12" borderId="99" xfId="13" applyNumberFormat="1" applyFont="1" applyFill="1" applyBorder="1" applyAlignment="1" applyProtection="1">
      <alignment vertical="center"/>
      <protection locked="0"/>
    </xf>
    <xf numFmtId="176" fontId="0" fillId="12" borderId="95" xfId="13" applyNumberFormat="1" applyFont="1" applyFill="1" applyBorder="1" applyAlignment="1" applyProtection="1">
      <alignment vertical="center"/>
      <protection locked="0"/>
    </xf>
    <xf numFmtId="175" fontId="0" fillId="29" borderId="102" xfId="0" applyNumberFormat="1" applyFont="1" applyFill="1" applyBorder="1" applyAlignment="1" applyProtection="1">
      <alignment horizontal="right" vertical="center"/>
    </xf>
    <xf numFmtId="175" fontId="0" fillId="29" borderId="103" xfId="0" applyNumberFormat="1" applyFont="1" applyFill="1" applyBorder="1" applyAlignment="1" applyProtection="1">
      <alignment horizontal="right" vertical="center"/>
    </xf>
    <xf numFmtId="175" fontId="0" fillId="29" borderId="100" xfId="0" applyNumberFormat="1" applyFont="1" applyFill="1" applyBorder="1" applyAlignment="1" applyProtection="1">
      <alignment horizontal="right" vertical="center"/>
    </xf>
    <xf numFmtId="175" fontId="0" fillId="29" borderId="96" xfId="0" applyNumberFormat="1" applyFont="1" applyFill="1" applyBorder="1" applyAlignment="1" applyProtection="1">
      <alignment horizontal="right" vertical="center"/>
    </xf>
    <xf numFmtId="175" fontId="0" fillId="29" borderId="104" xfId="0" applyNumberFormat="1" applyFont="1" applyFill="1" applyBorder="1" applyAlignment="1" applyProtection="1">
      <alignment horizontal="right" vertical="center"/>
    </xf>
    <xf numFmtId="175" fontId="0" fillId="0" borderId="96" xfId="0" applyNumberFormat="1" applyFont="1" applyFill="1" applyBorder="1" applyAlignment="1" applyProtection="1">
      <alignment horizontal="right" vertical="center"/>
    </xf>
    <xf numFmtId="175" fontId="0" fillId="0" borderId="104" xfId="0" applyNumberFormat="1" applyFont="1" applyFill="1" applyBorder="1" applyAlignment="1" applyProtection="1">
      <alignment horizontal="right" vertical="center"/>
    </xf>
    <xf numFmtId="0" fontId="0" fillId="12" borderId="105" xfId="0" applyFont="1" applyFill="1" applyBorder="1" applyAlignment="1" applyProtection="1">
      <alignment horizontal="left" vertical="center"/>
      <protection locked="0"/>
    </xf>
    <xf numFmtId="0" fontId="0" fillId="12" borderId="106" xfId="0" applyFont="1" applyFill="1" applyBorder="1" applyAlignment="1" applyProtection="1">
      <alignment horizontal="left" vertical="center"/>
      <protection locked="0"/>
    </xf>
    <xf numFmtId="0" fontId="0" fillId="12" borderId="107" xfId="0" applyFont="1" applyFill="1" applyBorder="1" applyAlignment="1" applyProtection="1">
      <alignment horizontal="left" vertical="center"/>
      <protection locked="0"/>
    </xf>
    <xf numFmtId="0" fontId="26" fillId="0" borderId="0" xfId="0" applyFont="1" applyBorder="1" applyAlignment="1" applyProtection="1">
      <alignment vertical="center"/>
    </xf>
    <xf numFmtId="0" fontId="11" fillId="23" borderId="93" xfId="0" applyFont="1" applyFill="1" applyBorder="1" applyAlignment="1" applyProtection="1">
      <alignment horizontal="left" vertical="center"/>
    </xf>
    <xf numFmtId="0" fontId="11" fillId="20" borderId="93" xfId="0" applyFont="1" applyFill="1" applyBorder="1" applyAlignment="1" applyProtection="1">
      <alignment horizontal="left" vertical="center"/>
    </xf>
    <xf numFmtId="173" fontId="19" fillId="0" borderId="93" xfId="0" applyNumberFormat="1" applyFont="1" applyFill="1" applyBorder="1" applyAlignment="1" applyProtection="1">
      <alignment horizontal="left"/>
    </xf>
    <xf numFmtId="0" fontId="13" fillId="21" borderId="93" xfId="0" applyFont="1" applyFill="1" applyBorder="1" applyAlignment="1" applyProtection="1">
      <alignment horizontal="center" vertical="center"/>
    </xf>
    <xf numFmtId="0" fontId="13" fillId="20" borderId="93" xfId="0" applyFont="1" applyFill="1" applyBorder="1" applyAlignment="1" applyProtection="1">
      <alignment horizontal="center" vertical="center" wrapText="1"/>
    </xf>
    <xf numFmtId="1" fontId="0" fillId="0" borderId="93" xfId="0" applyNumberFormat="1" applyFont="1" applyFill="1" applyBorder="1" applyAlignment="1" applyProtection="1">
      <alignment horizontal="center" vertical="center" wrapText="1"/>
    </xf>
    <xf numFmtId="166" fontId="11" fillId="23" borderId="93" xfId="13" applyNumberFormat="1" applyFont="1" applyFill="1" applyBorder="1" applyAlignment="1" applyProtection="1">
      <alignment horizontal="center" vertical="center"/>
    </xf>
    <xf numFmtId="166" fontId="11" fillId="20" borderId="93" xfId="13" applyNumberFormat="1" applyFont="1" applyFill="1" applyBorder="1" applyAlignment="1" applyProtection="1">
      <alignment horizontal="center" vertical="center"/>
    </xf>
    <xf numFmtId="166" fontId="0" fillId="12" borderId="93" xfId="13" applyNumberFormat="1" applyFont="1" applyFill="1" applyBorder="1" applyAlignment="1" applyProtection="1">
      <alignment vertical="center"/>
      <protection locked="0"/>
    </xf>
    <xf numFmtId="0" fontId="13" fillId="31" borderId="93" xfId="0" applyFont="1" applyFill="1" applyBorder="1" applyAlignment="1" applyProtection="1">
      <alignment horizontal="center" vertical="center" wrapText="1"/>
    </xf>
    <xf numFmtId="0" fontId="13" fillId="32" borderId="93" xfId="0" applyFont="1" applyFill="1" applyBorder="1" applyAlignment="1" applyProtection="1">
      <alignment horizontal="left" vertical="center"/>
    </xf>
    <xf numFmtId="166" fontId="13" fillId="31" borderId="93" xfId="0" applyNumberFormat="1" applyFont="1" applyFill="1" applyBorder="1" applyAlignment="1" applyProtection="1">
      <alignment horizontal="center" vertical="center" wrapText="1"/>
    </xf>
    <xf numFmtId="9" fontId="0" fillId="12" borderId="108" xfId="0" applyNumberFormat="1" applyFont="1" applyFill="1" applyBorder="1" applyAlignment="1" applyProtection="1">
      <alignment horizontal="center" vertical="center"/>
      <protection locked="0"/>
    </xf>
    <xf numFmtId="180" fontId="0" fillId="11" borderId="0" xfId="0" applyNumberFormat="1" applyFont="1" applyFill="1" applyProtection="1"/>
    <xf numFmtId="179" fontId="0" fillId="11" borderId="0" xfId="0" applyNumberFormat="1" applyFont="1" applyFill="1" applyProtection="1"/>
    <xf numFmtId="166" fontId="0" fillId="29" borderId="126" xfId="13" applyNumberFormat="1" applyFont="1" applyFill="1" applyBorder="1" applyAlignment="1" applyProtection="1">
      <alignment vertical="center"/>
    </xf>
    <xf numFmtId="178" fontId="14" fillId="37" borderId="128" xfId="16" applyNumberFormat="1" applyFill="1" applyBorder="1" applyAlignment="1" applyProtection="1">
      <alignment horizontal="center" vertical="center"/>
    </xf>
    <xf numFmtId="178" fontId="14" fillId="37" borderId="129" xfId="16" applyNumberFormat="1" applyFill="1" applyBorder="1" applyAlignment="1" applyProtection="1">
      <alignment horizontal="center" vertical="center"/>
    </xf>
    <xf numFmtId="177" fontId="0" fillId="12" borderId="128" xfId="13" applyNumberFormat="1" applyFont="1" applyFill="1" applyBorder="1" applyAlignment="1" applyProtection="1">
      <alignment horizontal="center" vertical="center"/>
      <protection locked="0"/>
    </xf>
    <xf numFmtId="167" fontId="14" fillId="0" borderId="0" xfId="16" applyProtection="1"/>
    <xf numFmtId="179" fontId="14" fillId="0" borderId="0" xfId="13" applyNumberFormat="1" applyProtection="1"/>
    <xf numFmtId="0" fontId="24" fillId="12" borderId="40" xfId="0" applyFont="1" applyFill="1" applyBorder="1" applyAlignment="1" applyProtection="1">
      <alignment horizontal="center" vertical="center"/>
      <protection locked="0"/>
    </xf>
    <xf numFmtId="176" fontId="0" fillId="12" borderId="130" xfId="13" applyNumberFormat="1" applyFont="1" applyFill="1" applyBorder="1" applyAlignment="1" applyProtection="1">
      <alignment vertical="center"/>
      <protection locked="0"/>
    </xf>
    <xf numFmtId="9" fontId="0" fillId="12" borderId="131" xfId="0" applyNumberFormat="1" applyFont="1" applyFill="1" applyBorder="1" applyAlignment="1" applyProtection="1">
      <alignment horizontal="center" vertical="center"/>
      <protection locked="0"/>
    </xf>
    <xf numFmtId="175" fontId="0" fillId="0" borderId="132" xfId="0" applyNumberFormat="1" applyFont="1" applyFill="1" applyBorder="1" applyAlignment="1" applyProtection="1">
      <alignment horizontal="right" vertical="center"/>
    </xf>
    <xf numFmtId="175" fontId="0" fillId="0" borderId="97" xfId="0" applyNumberFormat="1" applyFont="1" applyFill="1" applyBorder="1" applyAlignment="1" applyProtection="1">
      <alignment horizontal="right" vertical="center"/>
    </xf>
    <xf numFmtId="175" fontId="0" fillId="0" borderId="140" xfId="0" applyNumberFormat="1" applyFont="1" applyFill="1" applyBorder="1" applyAlignment="1" applyProtection="1">
      <alignment horizontal="right" vertical="center"/>
    </xf>
    <xf numFmtId="175" fontId="0" fillId="0" borderId="126" xfId="0" applyNumberFormat="1" applyFont="1" applyFill="1" applyBorder="1" applyAlignment="1" applyProtection="1">
      <alignment horizontal="right" vertical="center"/>
    </xf>
    <xf numFmtId="9" fontId="0" fillId="12" borderId="135" xfId="0" applyNumberFormat="1" applyFont="1" applyFill="1" applyBorder="1" applyAlignment="1" applyProtection="1">
      <alignment horizontal="center" vertical="center"/>
      <protection locked="0"/>
    </xf>
    <xf numFmtId="0" fontId="10" fillId="14" borderId="135" xfId="0" applyFont="1" applyFill="1" applyBorder="1" applyAlignment="1" applyProtection="1">
      <alignment horizontal="center" vertical="center"/>
    </xf>
    <xf numFmtId="0" fontId="10" fillId="47" borderId="134" xfId="0" applyFont="1" applyFill="1" applyBorder="1" applyAlignment="1" applyProtection="1">
      <alignment horizontal="center" vertical="center"/>
    </xf>
    <xf numFmtId="0" fontId="10" fillId="14" borderId="126" xfId="0" applyFont="1" applyFill="1" applyBorder="1" applyAlignment="1" applyProtection="1">
      <alignment horizontal="center" vertical="center"/>
    </xf>
    <xf numFmtId="0" fontId="10" fillId="47" borderId="147" xfId="0" applyFont="1" applyFill="1" applyBorder="1" applyAlignment="1" applyProtection="1">
      <alignment horizontal="center" vertical="center"/>
    </xf>
    <xf numFmtId="167" fontId="0" fillId="12" borderId="110" xfId="16" applyFont="1" applyFill="1" applyBorder="1" applyAlignment="1" applyProtection="1">
      <alignment horizontal="center" vertical="center"/>
      <protection locked="0"/>
    </xf>
    <xf numFmtId="167" fontId="0" fillId="12" borderId="148" xfId="16" applyFont="1" applyFill="1" applyBorder="1" applyAlignment="1" applyProtection="1">
      <alignment horizontal="center" vertical="center"/>
      <protection locked="0"/>
    </xf>
    <xf numFmtId="167" fontId="0" fillId="12" borderId="147" xfId="16" applyFont="1" applyFill="1" applyBorder="1" applyAlignment="1" applyProtection="1">
      <alignment horizontal="center" vertical="center"/>
      <protection locked="0"/>
    </xf>
    <xf numFmtId="175" fontId="0" fillId="0" borderId="129" xfId="0" applyNumberFormat="1" applyFont="1" applyFill="1" applyBorder="1" applyAlignment="1" applyProtection="1">
      <alignment horizontal="right" vertical="center"/>
    </xf>
    <xf numFmtId="175" fontId="0" fillId="0" borderId="134" xfId="0" applyNumberFormat="1" applyFont="1" applyFill="1" applyBorder="1" applyAlignment="1" applyProtection="1">
      <alignment horizontal="right" vertical="center"/>
    </xf>
    <xf numFmtId="0" fontId="26" fillId="0" borderId="0" xfId="0" applyFont="1" applyBorder="1" applyAlignment="1" applyProtection="1">
      <alignment vertical="center" wrapText="1"/>
    </xf>
    <xf numFmtId="0" fontId="10" fillId="48" borderId="135" xfId="0" applyFont="1" applyFill="1" applyBorder="1" applyAlignment="1" applyProtection="1">
      <alignment horizontal="center" vertical="center"/>
    </xf>
    <xf numFmtId="0" fontId="10" fillId="48" borderId="134" xfId="0" applyFont="1" applyFill="1" applyBorder="1" applyAlignment="1" applyProtection="1">
      <alignment horizontal="center" vertical="center"/>
    </xf>
    <xf numFmtId="167" fontId="31" fillId="0" borderId="111" xfId="16" applyFont="1" applyFill="1" applyBorder="1" applyAlignment="1" applyProtection="1">
      <alignment horizontal="center" vertical="center"/>
    </xf>
    <xf numFmtId="167" fontId="31" fillId="0" borderId="114" xfId="16" applyFont="1" applyFill="1" applyBorder="1" applyAlignment="1" applyProtection="1">
      <alignment horizontal="center" vertical="center"/>
    </xf>
    <xf numFmtId="175" fontId="0" fillId="27" borderId="113" xfId="0" applyNumberFormat="1" applyFont="1" applyFill="1" applyBorder="1" applyAlignment="1" applyProtection="1">
      <alignment horizontal="right" vertical="center"/>
    </xf>
    <xf numFmtId="175" fontId="0" fillId="27" borderId="151" xfId="0" applyNumberFormat="1" applyFont="1" applyFill="1" applyBorder="1" applyAlignment="1" applyProtection="1">
      <alignment horizontal="right" vertical="center"/>
    </xf>
    <xf numFmtId="0" fontId="0" fillId="11" borderId="153" xfId="0" applyFont="1" applyFill="1" applyBorder="1" applyProtection="1"/>
    <xf numFmtId="0" fontId="0" fillId="11" borderId="154" xfId="0" applyFont="1" applyFill="1" applyBorder="1" applyProtection="1"/>
    <xf numFmtId="0" fontId="0" fillId="11" borderId="155" xfId="0" applyFont="1" applyFill="1" applyBorder="1" applyProtection="1"/>
    <xf numFmtId="0" fontId="0" fillId="11" borderId="143" xfId="0" applyFont="1" applyFill="1" applyBorder="1" applyProtection="1"/>
    <xf numFmtId="0" fontId="0" fillId="11" borderId="87" xfId="0" applyFont="1" applyFill="1" applyBorder="1" applyProtection="1"/>
    <xf numFmtId="0" fontId="26" fillId="0" borderId="143" xfId="0" applyFont="1" applyBorder="1" applyAlignment="1" applyProtection="1">
      <alignment vertical="center"/>
    </xf>
    <xf numFmtId="0" fontId="10" fillId="14" borderId="136" xfId="0" applyFont="1" applyFill="1" applyBorder="1" applyAlignment="1" applyProtection="1">
      <alignment horizontal="center" vertical="center"/>
    </xf>
    <xf numFmtId="0" fontId="10" fillId="14" borderId="152" xfId="0" applyFont="1" applyFill="1" applyBorder="1" applyAlignment="1" applyProtection="1">
      <alignment horizontal="center" vertical="center"/>
    </xf>
    <xf numFmtId="0" fontId="10" fillId="48" borderId="136" xfId="0" applyFont="1" applyFill="1" applyBorder="1" applyAlignment="1" applyProtection="1">
      <alignment horizontal="center" vertical="center"/>
    </xf>
    <xf numFmtId="0" fontId="10" fillId="48" borderId="152" xfId="0" applyFont="1" applyFill="1" applyBorder="1" applyAlignment="1" applyProtection="1">
      <alignment horizontal="center" vertical="center"/>
    </xf>
    <xf numFmtId="0" fontId="10" fillId="47" borderId="136" xfId="0" applyFont="1" applyFill="1" applyBorder="1" applyAlignment="1" applyProtection="1">
      <alignment horizontal="center" vertical="center"/>
    </xf>
    <xf numFmtId="0" fontId="10" fillId="47" borderId="152" xfId="0" applyFont="1" applyFill="1" applyBorder="1" applyAlignment="1" applyProtection="1">
      <alignment horizontal="center" vertical="center"/>
    </xf>
    <xf numFmtId="175" fontId="0" fillId="26" borderId="128" xfId="0" applyNumberFormat="1" applyFont="1" applyFill="1" applyBorder="1" applyAlignment="1" applyProtection="1">
      <alignment horizontal="right" vertical="center"/>
    </xf>
    <xf numFmtId="175" fontId="0" fillId="26" borderId="129" xfId="0" applyNumberFormat="1" applyFont="1" applyFill="1" applyBorder="1" applyAlignment="1" applyProtection="1">
      <alignment horizontal="right" vertical="center"/>
    </xf>
    <xf numFmtId="0" fontId="0" fillId="11" borderId="144" xfId="0" applyFont="1" applyFill="1" applyBorder="1" applyProtection="1"/>
    <xf numFmtId="0" fontId="0" fillId="11" borderId="150" xfId="0" applyFont="1" applyFill="1" applyBorder="1" applyProtection="1"/>
    <xf numFmtId="0" fontId="0" fillId="11" borderId="83" xfId="0" applyFont="1" applyFill="1" applyBorder="1" applyProtection="1"/>
    <xf numFmtId="166" fontId="11" fillId="20" borderId="93" xfId="13" applyNumberFormat="1" applyFont="1" applyFill="1" applyBorder="1" applyAlignment="1" applyProtection="1">
      <alignment horizontal="center" vertical="center"/>
      <protection locked="0"/>
    </xf>
    <xf numFmtId="9" fontId="0" fillId="44" borderId="108" xfId="0" applyNumberFormat="1" applyFont="1" applyFill="1" applyBorder="1" applyAlignment="1" applyProtection="1">
      <alignment horizontal="center" vertical="center"/>
    </xf>
    <xf numFmtId="9" fontId="0" fillId="44" borderId="128" xfId="0" applyNumberFormat="1" applyFont="1" applyFill="1" applyBorder="1" applyAlignment="1" applyProtection="1">
      <alignment horizontal="center" vertical="center"/>
    </xf>
    <xf numFmtId="167" fontId="0" fillId="44" borderId="128" xfId="16" applyFont="1" applyFill="1" applyBorder="1" applyAlignment="1" applyProtection="1">
      <alignment horizontal="center" vertical="center"/>
    </xf>
    <xf numFmtId="0" fontId="13" fillId="16" borderId="152" xfId="0" applyFont="1" applyFill="1" applyBorder="1" applyAlignment="1" applyProtection="1">
      <alignment horizontal="center" vertical="center" wrapText="1"/>
    </xf>
    <xf numFmtId="0" fontId="0" fillId="12" borderId="130" xfId="0" applyFont="1" applyFill="1" applyBorder="1" applyAlignment="1" applyProtection="1">
      <alignment horizontal="left" vertical="center"/>
      <protection locked="0"/>
    </xf>
    <xf numFmtId="0" fontId="0" fillId="12" borderId="133" xfId="0" applyFont="1" applyFill="1" applyBorder="1" applyAlignment="1" applyProtection="1">
      <alignment horizontal="left" vertical="center"/>
      <protection locked="0"/>
    </xf>
    <xf numFmtId="176" fontId="0" fillId="12" borderId="133" xfId="13" applyNumberFormat="1" applyFont="1" applyFill="1" applyBorder="1" applyAlignment="1" applyProtection="1">
      <alignment vertical="center"/>
      <protection locked="0"/>
    </xf>
    <xf numFmtId="175" fontId="24" fillId="28" borderId="57" xfId="0" applyNumberFormat="1" applyFont="1" applyFill="1" applyBorder="1" applyAlignment="1" applyProtection="1">
      <alignment vertical="center"/>
    </xf>
    <xf numFmtId="166" fontId="0" fillId="12" borderId="129" xfId="13" applyNumberFormat="1" applyFont="1" applyFill="1" applyBorder="1" applyAlignment="1" applyProtection="1">
      <alignment vertical="center"/>
      <protection locked="0"/>
    </xf>
    <xf numFmtId="0" fontId="0" fillId="12" borderId="135" xfId="0" applyFont="1" applyFill="1" applyBorder="1" applyAlignment="1" applyProtection="1">
      <alignment horizontal="left" vertical="center"/>
      <protection locked="0"/>
    </xf>
    <xf numFmtId="166" fontId="0" fillId="12" borderId="134" xfId="13" applyNumberFormat="1" applyFont="1" applyFill="1" applyBorder="1" applyAlignment="1" applyProtection="1">
      <alignment vertical="center"/>
      <protection locked="0"/>
    </xf>
    <xf numFmtId="178" fontId="14" fillId="37" borderId="135" xfId="16" applyNumberFormat="1" applyFill="1" applyBorder="1" applyAlignment="1" applyProtection="1">
      <alignment horizontal="center" vertical="center"/>
    </xf>
    <xf numFmtId="178" fontId="14" fillId="37" borderId="133" xfId="16" applyNumberFormat="1" applyFill="1" applyBorder="1" applyAlignment="1" applyProtection="1">
      <alignment horizontal="center" vertical="center"/>
    </xf>
    <xf numFmtId="178" fontId="14" fillId="37" borderId="134" xfId="16" applyNumberFormat="1" applyFill="1" applyBorder="1" applyAlignment="1" applyProtection="1">
      <alignment horizontal="center" vertical="center"/>
    </xf>
    <xf numFmtId="0" fontId="0" fillId="0" borderId="0" xfId="0" applyFont="1"/>
    <xf numFmtId="0" fontId="22" fillId="0" borderId="0" xfId="20" applyFill="1" applyBorder="1" applyAlignment="1" applyProtection="1">
      <alignment vertical="center"/>
    </xf>
    <xf numFmtId="0" fontId="22" fillId="11" borderId="0" xfId="20" applyFill="1" applyBorder="1" applyAlignment="1" applyProtection="1">
      <alignment vertical="center"/>
    </xf>
    <xf numFmtId="0" fontId="22" fillId="0" borderId="0" xfId="20" applyProtection="1"/>
    <xf numFmtId="0" fontId="22" fillId="0" borderId="0" xfId="20" applyBorder="1" applyAlignment="1" applyProtection="1">
      <alignment vertical="center"/>
    </xf>
    <xf numFmtId="0" fontId="22" fillId="0" borderId="0" xfId="20" applyBorder="1" applyAlignment="1" applyProtection="1">
      <alignment horizontal="left" vertical="center"/>
    </xf>
    <xf numFmtId="0" fontId="26" fillId="0" borderId="0" xfId="0" applyFont="1" applyBorder="1" applyAlignment="1" applyProtection="1">
      <alignment horizontal="left" vertical="center"/>
    </xf>
    <xf numFmtId="0" fontId="22" fillId="0" borderId="0" xfId="20" quotePrefix="1" applyBorder="1" applyAlignment="1" applyProtection="1">
      <alignment horizontal="left" vertical="center"/>
    </xf>
    <xf numFmtId="0" fontId="22" fillId="0" borderId="0" xfId="20"/>
    <xf numFmtId="0" fontId="22" fillId="11" borderId="0" xfId="20" applyFill="1" applyBorder="1" applyAlignment="1" applyProtection="1">
      <alignment horizontal="left" vertical="center"/>
    </xf>
    <xf numFmtId="0" fontId="22" fillId="0" borderId="0" xfId="20" applyAlignment="1" applyProtection="1">
      <alignment horizontal="left"/>
    </xf>
    <xf numFmtId="0" fontId="13" fillId="0" borderId="0" xfId="0" applyFont="1" applyBorder="1" applyAlignment="1" applyProtection="1">
      <alignment horizontal="right" vertical="center"/>
    </xf>
    <xf numFmtId="0" fontId="13" fillId="0" borderId="0" xfId="0" applyFont="1" applyFill="1" applyBorder="1" applyAlignment="1" applyProtection="1">
      <alignment horizontal="center" vertical="center"/>
    </xf>
    <xf numFmtId="0" fontId="26" fillId="0" borderId="0" xfId="0" applyFont="1" applyBorder="1" applyAlignment="1" applyProtection="1">
      <alignment horizontal="left" vertical="center" indent="2"/>
    </xf>
    <xf numFmtId="166" fontId="0" fillId="12" borderId="130" xfId="13" applyNumberFormat="1" applyFont="1" applyFill="1" applyBorder="1" applyAlignment="1" applyProtection="1">
      <alignment vertical="center"/>
      <protection locked="0"/>
    </xf>
    <xf numFmtId="174" fontId="19" fillId="12" borderId="130" xfId="12" applyNumberFormat="1" applyFont="1" applyFill="1" applyBorder="1" applyAlignment="1" applyProtection="1">
      <alignment vertical="center"/>
      <protection locked="0"/>
    </xf>
    <xf numFmtId="166" fontId="19" fillId="12" borderId="130" xfId="13" applyNumberFormat="1" applyFont="1" applyFill="1" applyBorder="1" applyAlignment="1" applyProtection="1">
      <alignment vertical="center"/>
      <protection locked="0"/>
    </xf>
    <xf numFmtId="166" fontId="11" fillId="20" borderId="130" xfId="13" applyNumberFormat="1" applyFont="1" applyFill="1" applyBorder="1" applyAlignment="1" applyProtection="1">
      <alignment horizontal="center" vertical="center"/>
    </xf>
    <xf numFmtId="166" fontId="11" fillId="28" borderId="169" xfId="13" applyNumberFormat="1" applyFont="1" applyFill="1" applyBorder="1" applyAlignment="1" applyProtection="1">
      <alignment vertical="center"/>
    </xf>
    <xf numFmtId="166" fontId="11" fillId="20" borderId="168" xfId="13" applyNumberFormat="1" applyFont="1" applyFill="1" applyBorder="1" applyAlignment="1" applyProtection="1">
      <alignment horizontal="center" vertical="center"/>
    </xf>
    <xf numFmtId="166" fontId="11" fillId="23" borderId="168" xfId="13" applyNumberFormat="1" applyFont="1" applyFill="1" applyBorder="1" applyAlignment="1" applyProtection="1">
      <alignment horizontal="center" vertical="center"/>
    </xf>
    <xf numFmtId="166" fontId="11" fillId="20" borderId="169" xfId="13" applyNumberFormat="1" applyFont="1" applyFill="1" applyBorder="1" applyAlignment="1" applyProtection="1">
      <alignment vertical="center"/>
    </xf>
    <xf numFmtId="166" fontId="11" fillId="28" borderId="164" xfId="13" applyNumberFormat="1" applyFont="1" applyFill="1" applyBorder="1" applyAlignment="1" applyProtection="1">
      <alignment vertical="center"/>
    </xf>
    <xf numFmtId="166" fontId="11" fillId="23" borderId="169" xfId="13" applyNumberFormat="1" applyFont="1" applyFill="1" applyBorder="1" applyAlignment="1" applyProtection="1">
      <alignment horizontal="center" vertical="center"/>
    </xf>
    <xf numFmtId="166" fontId="19" fillId="29" borderId="130" xfId="13" applyNumberFormat="1" applyFont="1" applyFill="1" applyBorder="1" applyAlignment="1" applyProtection="1">
      <alignment vertical="center"/>
    </xf>
    <xf numFmtId="166" fontId="11" fillId="23" borderId="130" xfId="13" applyNumberFormat="1" applyFont="1" applyFill="1" applyBorder="1" applyAlignment="1" applyProtection="1">
      <alignment horizontal="center" vertical="center"/>
    </xf>
    <xf numFmtId="166" fontId="11" fillId="20" borderId="130" xfId="13" applyNumberFormat="1" applyFont="1" applyFill="1" applyBorder="1" applyAlignment="1" applyProtection="1">
      <alignment vertical="center"/>
    </xf>
    <xf numFmtId="165" fontId="13" fillId="32" borderId="130" xfId="13" applyNumberFormat="1" applyFont="1" applyFill="1" applyBorder="1" applyAlignment="1" applyProtection="1">
      <alignment vertical="center"/>
    </xf>
    <xf numFmtId="0" fontId="13" fillId="17" borderId="130" xfId="0" applyFont="1" applyFill="1" applyBorder="1" applyAlignment="1" applyProtection="1">
      <alignment horizontal="center" vertical="center" wrapText="1"/>
    </xf>
    <xf numFmtId="172" fontId="13" fillId="17" borderId="130" xfId="12" applyNumberFormat="1" applyFont="1" applyFill="1" applyBorder="1" applyAlignment="1" applyProtection="1">
      <alignment horizontal="center" vertical="center" wrapText="1"/>
    </xf>
    <xf numFmtId="0" fontId="11" fillId="17" borderId="130" xfId="0" applyFont="1" applyFill="1" applyBorder="1" applyAlignment="1" applyProtection="1">
      <alignment horizontal="center" vertical="center"/>
    </xf>
    <xf numFmtId="166" fontId="13" fillId="41" borderId="130" xfId="13" applyNumberFormat="1" applyFont="1" applyFill="1" applyBorder="1" applyAlignment="1" applyProtection="1">
      <alignment vertical="center"/>
    </xf>
    <xf numFmtId="166" fontId="13" fillId="42" borderId="130" xfId="13" applyNumberFormat="1" applyFont="1" applyFill="1" applyBorder="1" applyAlignment="1" applyProtection="1">
      <alignment vertical="center"/>
    </xf>
    <xf numFmtId="0" fontId="13" fillId="0" borderId="0" xfId="0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0" fillId="0" borderId="0" xfId="0" applyFont="1" applyAlignment="1" applyProtection="1">
      <alignment horizontal="left" vertical="center"/>
      <protection locked="0"/>
    </xf>
    <xf numFmtId="0" fontId="13" fillId="0" borderId="0" xfId="0" applyFont="1" applyBorder="1" applyAlignment="1" applyProtection="1">
      <alignment vertical="center"/>
      <protection locked="0"/>
    </xf>
    <xf numFmtId="176" fontId="0" fillId="29" borderId="129" xfId="13" applyNumberFormat="1" applyFont="1" applyFill="1" applyBorder="1" applyAlignment="1" applyProtection="1">
      <alignment vertical="center"/>
    </xf>
    <xf numFmtId="176" fontId="0" fillId="29" borderId="135" xfId="13" applyNumberFormat="1" applyFont="1" applyFill="1" applyBorder="1" applyAlignment="1" applyProtection="1">
      <alignment vertical="center"/>
    </xf>
    <xf numFmtId="176" fontId="0" fillId="29" borderId="133" xfId="13" applyNumberFormat="1" applyFont="1" applyFill="1" applyBorder="1" applyAlignment="1" applyProtection="1">
      <alignment vertical="center"/>
    </xf>
    <xf numFmtId="176" fontId="0" fillId="29" borderId="134" xfId="13" applyNumberFormat="1" applyFont="1" applyFill="1" applyBorder="1" applyAlignment="1" applyProtection="1">
      <alignment vertical="center"/>
    </xf>
    <xf numFmtId="166" fontId="0" fillId="0" borderId="0" xfId="0" applyNumberFormat="1" applyFont="1" applyAlignment="1" applyProtection="1">
      <alignment vertical="center"/>
    </xf>
    <xf numFmtId="166" fontId="13" fillId="0" borderId="0" xfId="0" applyNumberFormat="1" applyFont="1" applyAlignment="1" applyProtection="1">
      <alignment vertical="center"/>
    </xf>
    <xf numFmtId="166" fontId="0" fillId="0" borderId="175" xfId="0" applyNumberFormat="1" applyFont="1" applyFill="1" applyBorder="1" applyAlignment="1" applyProtection="1">
      <alignment vertical="center"/>
    </xf>
    <xf numFmtId="166" fontId="13" fillId="35" borderId="176" xfId="0" applyNumberFormat="1" applyFont="1" applyFill="1" applyBorder="1" applyAlignment="1" applyProtection="1">
      <alignment horizontal="center" vertical="center" wrapText="1"/>
    </xf>
    <xf numFmtId="166" fontId="13" fillId="35" borderId="177" xfId="0" applyNumberFormat="1" applyFont="1" applyFill="1" applyBorder="1" applyAlignment="1" applyProtection="1">
      <alignment horizontal="center" vertical="center" wrapText="1"/>
    </xf>
    <xf numFmtId="166" fontId="13" fillId="35" borderId="178" xfId="0" applyNumberFormat="1" applyFont="1" applyFill="1" applyBorder="1" applyAlignment="1" applyProtection="1">
      <alignment horizontal="center" vertical="center" wrapText="1"/>
    </xf>
    <xf numFmtId="166" fontId="0" fillId="10" borderId="130" xfId="13" applyNumberFormat="1" applyFont="1" applyFill="1" applyBorder="1" applyAlignment="1" applyProtection="1">
      <alignment horizontal="right" vertical="center"/>
    </xf>
    <xf numFmtId="171" fontId="0" fillId="0" borderId="130" xfId="12" applyNumberFormat="1" applyFont="1" applyFill="1" applyBorder="1" applyAlignment="1" applyProtection="1">
      <alignment vertical="center"/>
    </xf>
    <xf numFmtId="166" fontId="14" fillId="0" borderId="128" xfId="13" applyNumberFormat="1" applyFont="1" applyFill="1" applyBorder="1" applyAlignment="1" applyProtection="1">
      <alignment vertical="center"/>
    </xf>
    <xf numFmtId="166" fontId="0" fillId="10" borderId="128" xfId="13" applyNumberFormat="1" applyFont="1" applyFill="1" applyBorder="1" applyAlignment="1" applyProtection="1">
      <alignment horizontal="right" vertical="center"/>
    </xf>
    <xf numFmtId="166" fontId="13" fillId="40" borderId="180" xfId="0" applyNumberFormat="1" applyFont="1" applyFill="1" applyBorder="1" applyAlignment="1" applyProtection="1">
      <alignment vertical="center"/>
    </xf>
    <xf numFmtId="166" fontId="13" fillId="40" borderId="133" xfId="13" applyNumberFormat="1" applyFont="1" applyFill="1" applyBorder="1" applyAlignment="1" applyProtection="1">
      <alignment vertical="center"/>
    </xf>
    <xf numFmtId="166" fontId="13" fillId="40" borderId="133" xfId="13" applyNumberFormat="1" applyFont="1" applyFill="1" applyBorder="1" applyAlignment="1" applyProtection="1">
      <alignment horizontal="right" vertical="center"/>
    </xf>
    <xf numFmtId="166" fontId="0" fillId="0" borderId="128" xfId="13" applyNumberFormat="1" applyFont="1" applyFill="1" applyBorder="1" applyAlignment="1" applyProtection="1">
      <alignment vertical="center"/>
    </xf>
    <xf numFmtId="166" fontId="14" fillId="0" borderId="59" xfId="13" applyNumberFormat="1" applyFont="1" applyFill="1" applyBorder="1" applyAlignment="1" applyProtection="1">
      <alignment vertical="center"/>
    </xf>
    <xf numFmtId="166" fontId="14" fillId="0" borderId="129" xfId="13" applyNumberFormat="1" applyFont="1" applyFill="1" applyBorder="1" applyAlignment="1" applyProtection="1">
      <alignment vertical="center"/>
    </xf>
    <xf numFmtId="171" fontId="0" fillId="0" borderId="131" xfId="12" applyNumberFormat="1" applyFont="1" applyFill="1" applyBorder="1" applyAlignment="1" applyProtection="1">
      <alignment vertical="center"/>
    </xf>
    <xf numFmtId="171" fontId="0" fillId="0" borderId="132" xfId="12" applyNumberFormat="1" applyFont="1" applyFill="1" applyBorder="1" applyAlignment="1" applyProtection="1">
      <alignment vertical="center"/>
    </xf>
    <xf numFmtId="166" fontId="13" fillId="40" borderId="135" xfId="13" applyNumberFormat="1" applyFont="1" applyFill="1" applyBorder="1" applyAlignment="1" applyProtection="1">
      <alignment vertical="center"/>
    </xf>
    <xf numFmtId="166" fontId="13" fillId="40" borderId="134" xfId="13" applyNumberFormat="1" applyFont="1" applyFill="1" applyBorder="1" applyAlignment="1" applyProtection="1">
      <alignment vertical="center"/>
    </xf>
    <xf numFmtId="166" fontId="0" fillId="10" borderId="166" xfId="13" applyNumberFormat="1" applyFont="1" applyFill="1" applyBorder="1" applyAlignment="1" applyProtection="1">
      <alignment horizontal="right" vertical="center"/>
    </xf>
    <xf numFmtId="166" fontId="0" fillId="10" borderId="148" xfId="13" applyNumberFormat="1" applyFont="1" applyFill="1" applyBorder="1" applyAlignment="1" applyProtection="1">
      <alignment horizontal="right" vertical="center"/>
    </xf>
    <xf numFmtId="166" fontId="13" fillId="40" borderId="147" xfId="13" applyNumberFormat="1" applyFont="1" applyFill="1" applyBorder="1" applyAlignment="1" applyProtection="1">
      <alignment horizontal="right" vertical="center"/>
    </xf>
    <xf numFmtId="166" fontId="14" fillId="44" borderId="64" xfId="13" applyNumberFormat="1" applyFont="1" applyFill="1" applyBorder="1" applyAlignment="1" applyProtection="1">
      <alignment vertical="center"/>
    </xf>
    <xf numFmtId="171" fontId="0" fillId="12" borderId="140" xfId="12" applyNumberFormat="1" applyFont="1" applyFill="1" applyBorder="1" applyAlignment="1" applyProtection="1">
      <alignment vertical="center"/>
      <protection locked="0"/>
    </xf>
    <xf numFmtId="166" fontId="13" fillId="40" borderId="126" xfId="13" applyNumberFormat="1" applyFont="1" applyFill="1" applyBorder="1" applyAlignment="1" applyProtection="1">
      <alignment vertical="center"/>
    </xf>
    <xf numFmtId="166" fontId="13" fillId="40" borderId="160" xfId="13" applyNumberFormat="1" applyFont="1" applyFill="1" applyBorder="1" applyAlignment="1" applyProtection="1">
      <alignment horizontal="right" vertical="center"/>
    </xf>
    <xf numFmtId="0" fontId="13" fillId="15" borderId="165" xfId="0" applyFont="1" applyFill="1" applyBorder="1" applyAlignment="1" applyProtection="1">
      <alignment horizontal="center" vertical="center" wrapText="1"/>
    </xf>
    <xf numFmtId="166" fontId="18" fillId="36" borderId="118" xfId="0" applyNumberFormat="1" applyFont="1" applyFill="1" applyBorder="1" applyAlignment="1" applyProtection="1">
      <alignment horizontal="center" vertical="center" wrapText="1"/>
    </xf>
    <xf numFmtId="166" fontId="18" fillId="36" borderId="190" xfId="0" applyNumberFormat="1" applyFont="1" applyFill="1" applyBorder="1" applyAlignment="1" applyProtection="1">
      <alignment horizontal="center" vertical="center" wrapText="1"/>
    </xf>
    <xf numFmtId="0" fontId="18" fillId="36" borderId="117" xfId="0" applyFont="1" applyFill="1" applyBorder="1" applyAlignment="1" applyProtection="1">
      <alignment horizontal="center" vertical="center" wrapText="1"/>
    </xf>
    <xf numFmtId="0" fontId="18" fillId="25" borderId="191" xfId="0" applyFont="1" applyFill="1" applyBorder="1" applyAlignment="1" applyProtection="1">
      <alignment horizontal="center" vertical="center" wrapText="1"/>
    </xf>
    <xf numFmtId="0" fontId="18" fillId="25" borderId="188" xfId="0" applyFont="1" applyFill="1" applyBorder="1" applyAlignment="1" applyProtection="1">
      <alignment horizontal="center" vertical="center" wrapText="1"/>
    </xf>
    <xf numFmtId="0" fontId="18" fillId="25" borderId="118" xfId="0" applyFont="1" applyFill="1" applyBorder="1" applyAlignment="1" applyProtection="1">
      <alignment horizontal="center" vertical="center" wrapText="1"/>
    </xf>
    <xf numFmtId="0" fontId="13" fillId="15" borderId="121" xfId="0" applyFont="1" applyFill="1" applyBorder="1" applyAlignment="1" applyProtection="1">
      <alignment horizontal="center" vertical="center" wrapText="1"/>
    </xf>
    <xf numFmtId="0" fontId="13" fillId="0" borderId="192" xfId="0" applyFont="1" applyFill="1" applyBorder="1" applyAlignment="1" applyProtection="1">
      <alignment horizontal="left" vertical="center"/>
    </xf>
    <xf numFmtId="166" fontId="0" fillId="29" borderId="172" xfId="13" applyNumberFormat="1" applyFont="1" applyFill="1" applyBorder="1" applyAlignment="1" applyProtection="1">
      <alignment vertical="center"/>
    </xf>
    <xf numFmtId="166" fontId="0" fillId="29" borderId="175" xfId="13" applyNumberFormat="1" applyFont="1" applyFill="1" applyBorder="1" applyAlignment="1" applyProtection="1">
      <alignment vertical="center"/>
    </xf>
    <xf numFmtId="166" fontId="13" fillId="29" borderId="193" xfId="13" applyNumberFormat="1" applyFont="1" applyFill="1" applyBorder="1" applyAlignment="1" applyProtection="1">
      <alignment vertical="center"/>
    </xf>
    <xf numFmtId="166" fontId="0" fillId="19" borderId="194" xfId="13" applyNumberFormat="1" applyFont="1" applyFill="1" applyBorder="1" applyAlignment="1" applyProtection="1">
      <alignment vertical="center"/>
    </xf>
    <xf numFmtId="166" fontId="0" fillId="19" borderId="195" xfId="13" applyNumberFormat="1" applyFont="1" applyFill="1" applyBorder="1" applyAlignment="1" applyProtection="1">
      <alignment vertical="center"/>
    </xf>
    <xf numFmtId="166" fontId="13" fillId="19" borderId="172" xfId="13" applyNumberFormat="1" applyFont="1" applyFill="1" applyBorder="1" applyAlignment="1" applyProtection="1">
      <alignment vertical="center"/>
    </xf>
    <xf numFmtId="166" fontId="13" fillId="0" borderId="196" xfId="13" applyNumberFormat="1" applyFont="1" applyFill="1" applyBorder="1" applyAlignment="1" applyProtection="1">
      <alignment vertical="center"/>
    </xf>
    <xf numFmtId="0" fontId="13" fillId="15" borderId="197" xfId="0" applyFont="1" applyFill="1" applyBorder="1" applyAlignment="1" applyProtection="1">
      <alignment horizontal="center" vertical="center"/>
    </xf>
    <xf numFmtId="166" fontId="23" fillId="15" borderId="198" xfId="13" applyNumberFormat="1" applyFont="1" applyFill="1" applyBorder="1" applyAlignment="1" applyProtection="1">
      <alignment vertical="center"/>
    </xf>
    <xf numFmtId="166" fontId="23" fillId="15" borderId="199" xfId="13" applyNumberFormat="1" applyFont="1" applyFill="1" applyBorder="1" applyAlignment="1" applyProtection="1">
      <alignment vertical="center"/>
    </xf>
    <xf numFmtId="166" fontId="23" fillId="15" borderId="200" xfId="13" applyNumberFormat="1" applyFont="1" applyFill="1" applyBorder="1" applyAlignment="1" applyProtection="1">
      <alignment vertical="center"/>
    </xf>
    <xf numFmtId="166" fontId="13" fillId="40" borderId="201" xfId="13" applyNumberFormat="1" applyFont="1" applyFill="1" applyBorder="1" applyAlignment="1" applyProtection="1">
      <alignment horizontal="right" vertical="center"/>
    </xf>
    <xf numFmtId="166" fontId="13" fillId="40" borderId="202" xfId="13" applyNumberFormat="1" applyFont="1" applyFill="1" applyBorder="1" applyAlignment="1" applyProtection="1">
      <alignment vertical="center"/>
    </xf>
    <xf numFmtId="166" fontId="13" fillId="40" borderId="141" xfId="13" applyNumberFormat="1" applyFont="1" applyFill="1" applyBorder="1" applyAlignment="1" applyProtection="1">
      <alignment horizontal="right" vertical="center"/>
    </xf>
    <xf numFmtId="0" fontId="0" fillId="0" borderId="158" xfId="0" applyFont="1" applyFill="1" applyBorder="1" applyAlignment="1" applyProtection="1">
      <alignment horizontal="left" vertical="center"/>
    </xf>
    <xf numFmtId="0" fontId="0" fillId="0" borderId="160" xfId="0" applyFont="1" applyFill="1" applyBorder="1" applyAlignment="1" applyProtection="1">
      <alignment horizontal="left" vertical="center"/>
    </xf>
    <xf numFmtId="168" fontId="0" fillId="46" borderId="128" xfId="13" applyNumberFormat="1" applyFont="1" applyFill="1" applyBorder="1" applyAlignment="1" applyProtection="1">
      <alignment horizontal="center" vertical="center"/>
    </xf>
    <xf numFmtId="168" fontId="0" fillId="12" borderId="135" xfId="13" applyNumberFormat="1" applyFont="1" applyFill="1" applyBorder="1" applyAlignment="1" applyProtection="1">
      <alignment horizontal="center" vertical="center"/>
      <protection locked="0"/>
    </xf>
    <xf numFmtId="168" fontId="0" fillId="46" borderId="133" xfId="13" applyNumberFormat="1" applyFont="1" applyFill="1" applyBorder="1" applyAlignment="1" applyProtection="1">
      <alignment horizontal="center" vertical="center"/>
    </xf>
    <xf numFmtId="168" fontId="0" fillId="46" borderId="126" xfId="13" applyNumberFormat="1" applyFont="1" applyFill="1" applyBorder="1" applyAlignment="1" applyProtection="1">
      <alignment horizontal="center" vertical="center"/>
    </xf>
    <xf numFmtId="176" fontId="0" fillId="29" borderId="128" xfId="13" applyNumberFormat="1" applyFont="1" applyFill="1" applyBorder="1" applyAlignment="1" applyProtection="1">
      <alignment vertical="center"/>
    </xf>
    <xf numFmtId="165" fontId="0" fillId="0" borderId="137" xfId="13" applyNumberFormat="1" applyFont="1" applyFill="1" applyBorder="1" applyAlignment="1" applyProtection="1">
      <alignment vertical="center"/>
    </xf>
    <xf numFmtId="165" fontId="0" fillId="0" borderId="138" xfId="13" applyNumberFormat="1" applyFont="1" applyFill="1" applyBorder="1" applyAlignment="1" applyProtection="1">
      <alignment vertical="center"/>
    </xf>
    <xf numFmtId="166" fontId="0" fillId="29" borderId="128" xfId="13" applyNumberFormat="1" applyFont="1" applyFill="1" applyBorder="1" applyAlignment="1" applyProtection="1">
      <alignment vertical="center"/>
    </xf>
    <xf numFmtId="166" fontId="0" fillId="29" borderId="129" xfId="13" applyNumberFormat="1" applyFont="1" applyFill="1" applyBorder="1" applyAlignment="1" applyProtection="1">
      <alignment vertical="center"/>
    </xf>
    <xf numFmtId="166" fontId="0" fillId="29" borderId="135" xfId="13" applyNumberFormat="1" applyFont="1" applyFill="1" applyBorder="1" applyAlignment="1" applyProtection="1">
      <alignment vertical="center"/>
    </xf>
    <xf numFmtId="166" fontId="0" fillId="29" borderId="133" xfId="13" applyNumberFormat="1" applyFont="1" applyFill="1" applyBorder="1" applyAlignment="1" applyProtection="1">
      <alignment vertical="center"/>
    </xf>
    <xf numFmtId="166" fontId="0" fillId="29" borderId="134" xfId="13" applyNumberFormat="1" applyFont="1" applyFill="1" applyBorder="1" applyAlignment="1" applyProtection="1">
      <alignment vertical="center"/>
    </xf>
    <xf numFmtId="166" fontId="0" fillId="37" borderId="128" xfId="13" applyNumberFormat="1" applyFont="1" applyFill="1" applyBorder="1" applyAlignment="1" applyProtection="1">
      <alignment vertical="center"/>
    </xf>
    <xf numFmtId="166" fontId="0" fillId="37" borderId="135" xfId="13" applyNumberFormat="1" applyFont="1" applyFill="1" applyBorder="1" applyAlignment="1" applyProtection="1">
      <alignment vertical="center"/>
    </xf>
    <xf numFmtId="166" fontId="0" fillId="37" borderId="133" xfId="13" applyNumberFormat="1" applyFont="1" applyFill="1" applyBorder="1" applyAlignment="1" applyProtection="1">
      <alignment vertical="center"/>
    </xf>
    <xf numFmtId="166" fontId="0" fillId="0" borderId="133" xfId="13" applyNumberFormat="1" applyFont="1" applyFill="1" applyBorder="1" applyAlignment="1" applyProtection="1">
      <alignment vertical="center"/>
    </xf>
    <xf numFmtId="166" fontId="0" fillId="0" borderId="126" xfId="13" applyNumberFormat="1" applyFont="1" applyFill="1" applyBorder="1" applyAlignment="1" applyProtection="1">
      <alignment vertical="center"/>
    </xf>
    <xf numFmtId="168" fontId="0" fillId="0" borderId="128" xfId="0" applyNumberFormat="1" applyFont="1" applyFill="1" applyBorder="1" applyAlignment="1" applyProtection="1">
      <alignment horizontal="center" vertical="center"/>
    </xf>
    <xf numFmtId="168" fontId="0" fillId="0" borderId="129" xfId="0" applyNumberFormat="1" applyFont="1" applyFill="1" applyBorder="1" applyAlignment="1" applyProtection="1">
      <alignment horizontal="center" vertical="center"/>
    </xf>
    <xf numFmtId="168" fontId="0" fillId="0" borderId="135" xfId="0" applyNumberFormat="1" applyFont="1" applyFill="1" applyBorder="1" applyAlignment="1" applyProtection="1">
      <alignment horizontal="center" vertical="center"/>
    </xf>
    <xf numFmtId="168" fontId="0" fillId="0" borderId="133" xfId="0" applyNumberFormat="1" applyFont="1" applyFill="1" applyBorder="1" applyAlignment="1" applyProtection="1">
      <alignment horizontal="center" vertical="center"/>
    </xf>
    <xf numFmtId="168" fontId="0" fillId="0" borderId="134" xfId="0" applyNumberFormat="1" applyFont="1" applyFill="1" applyBorder="1" applyAlignment="1" applyProtection="1">
      <alignment horizontal="center" vertical="center"/>
    </xf>
    <xf numFmtId="166" fontId="13" fillId="35" borderId="205" xfId="0" applyNumberFormat="1" applyFont="1" applyFill="1" applyBorder="1" applyAlignment="1" applyProtection="1">
      <alignment horizontal="center" vertical="center" wrapText="1"/>
    </xf>
    <xf numFmtId="166" fontId="13" fillId="35" borderId="206" xfId="0" applyNumberFormat="1" applyFont="1" applyFill="1" applyBorder="1" applyAlignment="1" applyProtection="1">
      <alignment horizontal="center" vertical="center" wrapText="1"/>
    </xf>
    <xf numFmtId="166" fontId="13" fillId="35" borderId="207" xfId="0" applyNumberFormat="1" applyFont="1" applyFill="1" applyBorder="1" applyAlignment="1" applyProtection="1">
      <alignment horizontal="center" vertical="center" wrapText="1"/>
    </xf>
    <xf numFmtId="166" fontId="13" fillId="15" borderId="208" xfId="0" applyNumberFormat="1" applyFont="1" applyFill="1" applyBorder="1" applyAlignment="1" applyProtection="1">
      <alignment horizontal="center" vertical="center" wrapText="1"/>
    </xf>
    <xf numFmtId="166" fontId="13" fillId="15" borderId="206" xfId="0" applyNumberFormat="1" applyFont="1" applyFill="1" applyBorder="1" applyAlignment="1" applyProtection="1">
      <alignment horizontal="center" vertical="center" wrapText="1"/>
    </xf>
    <xf numFmtId="166" fontId="13" fillId="15" borderId="209" xfId="0" applyNumberFormat="1" applyFont="1" applyFill="1" applyBorder="1" applyAlignment="1" applyProtection="1">
      <alignment horizontal="center" vertical="center" wrapText="1"/>
    </xf>
    <xf numFmtId="0" fontId="13" fillId="15" borderId="205" xfId="0" applyFont="1" applyFill="1" applyBorder="1" applyAlignment="1" applyProtection="1">
      <alignment horizontal="center" vertical="center"/>
    </xf>
    <xf numFmtId="0" fontId="13" fillId="15" borderId="210" xfId="0" applyFont="1" applyFill="1" applyBorder="1" applyAlignment="1" applyProtection="1">
      <alignment horizontal="center" vertical="center"/>
    </xf>
    <xf numFmtId="166" fontId="0" fillId="29" borderId="158" xfId="13" applyNumberFormat="1" applyFont="1" applyFill="1" applyBorder="1" applyAlignment="1" applyProtection="1">
      <alignment vertical="center"/>
    </xf>
    <xf numFmtId="166" fontId="0" fillId="29" borderId="160" xfId="13" applyNumberFormat="1" applyFont="1" applyFill="1" applyBorder="1" applyAlignment="1" applyProtection="1">
      <alignment vertical="center"/>
    </xf>
    <xf numFmtId="166" fontId="14" fillId="0" borderId="64" xfId="13" applyNumberFormat="1" applyFont="1" applyFill="1" applyBorder="1" applyAlignment="1" applyProtection="1">
      <alignment vertical="center"/>
    </xf>
    <xf numFmtId="166" fontId="13" fillId="40" borderId="136" xfId="13" applyNumberFormat="1" applyFont="1" applyFill="1" applyBorder="1" applyAlignment="1" applyProtection="1">
      <alignment vertical="center"/>
    </xf>
    <xf numFmtId="166" fontId="13" fillId="40" borderId="201" xfId="13" applyNumberFormat="1" applyFont="1" applyFill="1" applyBorder="1" applyAlignment="1" applyProtection="1">
      <alignment vertical="center"/>
    </xf>
    <xf numFmtId="166" fontId="13" fillId="40" borderId="152" xfId="13" applyNumberFormat="1" applyFont="1" applyFill="1" applyBorder="1" applyAlignment="1" applyProtection="1">
      <alignment vertical="center"/>
    </xf>
    <xf numFmtId="171" fontId="0" fillId="0" borderId="140" xfId="12" applyNumberFormat="1" applyFont="1" applyFill="1" applyBorder="1" applyAlignment="1" applyProtection="1">
      <alignment vertical="center"/>
    </xf>
    <xf numFmtId="166" fontId="23" fillId="32" borderId="212" xfId="13" applyNumberFormat="1" applyFont="1" applyFill="1" applyBorder="1" applyAlignment="1" applyProtection="1">
      <alignment vertical="center" wrapText="1"/>
    </xf>
    <xf numFmtId="166" fontId="23" fillId="32" borderId="213" xfId="13" applyNumberFormat="1" applyFont="1" applyFill="1" applyBorder="1" applyAlignment="1" applyProtection="1">
      <alignment vertical="center" wrapText="1"/>
    </xf>
    <xf numFmtId="166" fontId="23" fillId="32" borderId="214" xfId="13" applyNumberFormat="1" applyFont="1" applyFill="1" applyBorder="1" applyAlignment="1" applyProtection="1">
      <alignment vertical="center" wrapText="1"/>
    </xf>
    <xf numFmtId="166" fontId="23" fillId="32" borderId="60" xfId="13" applyNumberFormat="1" applyFont="1" applyFill="1" applyBorder="1" applyAlignment="1" applyProtection="1">
      <alignment vertical="center" wrapText="1"/>
    </xf>
    <xf numFmtId="166" fontId="23" fillId="32" borderId="61" xfId="13" applyNumberFormat="1" applyFont="1" applyFill="1" applyBorder="1" applyAlignment="1" applyProtection="1">
      <alignment vertical="center" wrapText="1"/>
    </xf>
    <xf numFmtId="166" fontId="23" fillId="32" borderId="65" xfId="13" applyNumberFormat="1" applyFont="1" applyFill="1" applyBorder="1" applyAlignment="1" applyProtection="1">
      <alignment vertical="center" wrapText="1"/>
    </xf>
    <xf numFmtId="175" fontId="24" fillId="26" borderId="89" xfId="0" applyNumberFormat="1" applyFont="1" applyFill="1" applyBorder="1" applyAlignment="1" applyProtection="1">
      <alignment horizontal="right" vertical="center"/>
    </xf>
    <xf numFmtId="9" fontId="0" fillId="12" borderId="136" xfId="0" applyNumberFormat="1" applyFont="1" applyFill="1" applyBorder="1" applyAlignment="1" applyProtection="1">
      <alignment horizontal="center" vertical="center"/>
      <protection locked="0"/>
    </xf>
    <xf numFmtId="175" fontId="0" fillId="0" borderId="202" xfId="0" applyNumberFormat="1" applyFont="1" applyFill="1" applyBorder="1" applyAlignment="1" applyProtection="1">
      <alignment horizontal="right" vertical="center"/>
    </xf>
    <xf numFmtId="175" fontId="0" fillId="0" borderId="152" xfId="0" applyNumberFormat="1" applyFont="1" applyFill="1" applyBorder="1" applyAlignment="1" applyProtection="1">
      <alignment horizontal="right" vertical="center"/>
    </xf>
    <xf numFmtId="167" fontId="0" fillId="12" borderId="215" xfId="16" applyFont="1" applyFill="1" applyBorder="1" applyAlignment="1" applyProtection="1">
      <alignment horizontal="center" vertical="center"/>
      <protection locked="0"/>
    </xf>
    <xf numFmtId="167" fontId="15" fillId="19" borderId="60" xfId="16" applyFont="1" applyFill="1" applyBorder="1" applyAlignment="1" applyProtection="1">
      <alignment horizontal="center" vertical="center"/>
    </xf>
    <xf numFmtId="175" fontId="24" fillId="26" borderId="62" xfId="0" applyNumberFormat="1" applyFont="1" applyFill="1" applyBorder="1" applyAlignment="1" applyProtection="1">
      <alignment horizontal="right" vertical="center"/>
    </xf>
    <xf numFmtId="0" fontId="0" fillId="46" borderId="128" xfId="0" applyFont="1" applyFill="1" applyBorder="1" applyAlignment="1" applyProtection="1">
      <alignment horizontal="left" vertical="center"/>
    </xf>
    <xf numFmtId="176" fontId="0" fillId="46" borderId="128" xfId="13" applyNumberFormat="1" applyFont="1" applyFill="1" applyBorder="1" applyAlignment="1" applyProtection="1">
      <alignment vertical="center"/>
    </xf>
    <xf numFmtId="168" fontId="0" fillId="12" borderId="108" xfId="13" applyNumberFormat="1" applyFont="1" applyFill="1" applyBorder="1" applyAlignment="1" applyProtection="1">
      <alignment horizontal="center" vertical="center"/>
      <protection locked="0"/>
    </xf>
    <xf numFmtId="168" fontId="0" fillId="46" borderId="216" xfId="13" applyNumberFormat="1" applyFont="1" applyFill="1" applyBorder="1" applyAlignment="1" applyProtection="1">
      <alignment horizontal="center" vertical="center"/>
    </xf>
    <xf numFmtId="176" fontId="0" fillId="29" borderId="108" xfId="13" applyNumberFormat="1" applyFont="1" applyFill="1" applyBorder="1" applyAlignment="1" applyProtection="1">
      <alignment vertical="center"/>
    </xf>
    <xf numFmtId="0" fontId="0" fillId="46" borderId="217" xfId="0" applyFont="1" applyFill="1" applyBorder="1" applyAlignment="1" applyProtection="1">
      <alignment horizontal="left" vertical="center"/>
    </xf>
    <xf numFmtId="176" fontId="0" fillId="46" borderId="217" xfId="13" applyNumberFormat="1" applyFont="1" applyFill="1" applyBorder="1" applyAlignment="1" applyProtection="1">
      <alignment vertical="center"/>
    </xf>
    <xf numFmtId="177" fontId="0" fillId="12" borderId="217" xfId="13" applyNumberFormat="1" applyFont="1" applyFill="1" applyBorder="1" applyAlignment="1" applyProtection="1">
      <alignment horizontal="center" vertical="center"/>
      <protection locked="0"/>
    </xf>
    <xf numFmtId="166" fontId="23" fillId="32" borderId="62" xfId="13" applyNumberFormat="1" applyFont="1" applyFill="1" applyBorder="1" applyAlignment="1" applyProtection="1">
      <alignment vertical="center" wrapText="1"/>
    </xf>
    <xf numFmtId="166" fontId="13" fillId="40" borderId="215" xfId="13" applyNumberFormat="1" applyFont="1" applyFill="1" applyBorder="1" applyAlignment="1" applyProtection="1">
      <alignment horizontal="right" vertical="center"/>
    </xf>
    <xf numFmtId="166" fontId="23" fillId="32" borderId="218" xfId="13" applyNumberFormat="1" applyFont="1" applyFill="1" applyBorder="1" applyAlignment="1" applyProtection="1">
      <alignment vertical="center" wrapText="1"/>
    </xf>
    <xf numFmtId="166" fontId="13" fillId="35" borderId="226" xfId="0" applyNumberFormat="1" applyFont="1" applyFill="1" applyBorder="1" applyAlignment="1" applyProtection="1">
      <alignment horizontal="center" vertical="center" wrapText="1"/>
    </xf>
    <xf numFmtId="166" fontId="13" fillId="35" borderId="227" xfId="0" applyNumberFormat="1" applyFont="1" applyFill="1" applyBorder="1" applyAlignment="1" applyProtection="1">
      <alignment horizontal="center" vertical="center" wrapText="1"/>
    </xf>
    <xf numFmtId="166" fontId="13" fillId="35" borderId="228" xfId="0" applyNumberFormat="1" applyFont="1" applyFill="1" applyBorder="1" applyAlignment="1" applyProtection="1">
      <alignment horizontal="center" vertical="center" wrapText="1"/>
    </xf>
    <xf numFmtId="166" fontId="13" fillId="15" borderId="226" xfId="0" applyNumberFormat="1" applyFont="1" applyFill="1" applyBorder="1" applyAlignment="1" applyProtection="1">
      <alignment horizontal="center" vertical="center" wrapText="1"/>
    </xf>
    <xf numFmtId="166" fontId="13" fillId="15" borderId="227" xfId="0" applyNumberFormat="1" applyFont="1" applyFill="1" applyBorder="1" applyAlignment="1" applyProtection="1">
      <alignment horizontal="center" vertical="center" wrapText="1"/>
    </xf>
    <xf numFmtId="166" fontId="13" fillId="15" borderId="228" xfId="0" applyNumberFormat="1" applyFont="1" applyFill="1" applyBorder="1" applyAlignment="1" applyProtection="1">
      <alignment horizontal="center" vertical="center" wrapText="1"/>
    </xf>
    <xf numFmtId="166" fontId="13" fillId="15" borderId="229" xfId="0" applyNumberFormat="1" applyFont="1" applyFill="1" applyBorder="1" applyAlignment="1" applyProtection="1">
      <alignment horizontal="center" vertical="center" wrapText="1"/>
    </xf>
    <xf numFmtId="166" fontId="13" fillId="15" borderId="230" xfId="0" applyNumberFormat="1" applyFont="1" applyFill="1" applyBorder="1" applyAlignment="1" applyProtection="1">
      <alignment horizontal="center" vertical="center" wrapText="1"/>
    </xf>
    <xf numFmtId="166" fontId="13" fillId="15" borderId="231" xfId="0" applyNumberFormat="1" applyFont="1" applyFill="1" applyBorder="1" applyAlignment="1" applyProtection="1">
      <alignment horizontal="center" vertical="center" wrapText="1"/>
    </xf>
    <xf numFmtId="166" fontId="0" fillId="29" borderId="108" xfId="13" applyNumberFormat="1" applyFont="1" applyFill="1" applyBorder="1" applyAlignment="1" applyProtection="1">
      <alignment vertical="center"/>
    </xf>
    <xf numFmtId="166" fontId="0" fillId="29" borderId="216" xfId="13" applyNumberFormat="1" applyFont="1" applyFill="1" applyBorder="1" applyAlignment="1" applyProtection="1">
      <alignment vertical="center"/>
    </xf>
    <xf numFmtId="166" fontId="0" fillId="37" borderId="108" xfId="13" applyNumberFormat="1" applyFont="1" applyFill="1" applyBorder="1" applyAlignment="1" applyProtection="1">
      <alignment vertical="center"/>
    </xf>
    <xf numFmtId="166" fontId="0" fillId="0" borderId="216" xfId="13" applyNumberFormat="1" applyFont="1" applyFill="1" applyBorder="1" applyAlignment="1" applyProtection="1">
      <alignment vertical="center"/>
    </xf>
    <xf numFmtId="168" fontId="0" fillId="0" borderId="108" xfId="0" applyNumberFormat="1" applyFont="1" applyFill="1" applyBorder="1" applyAlignment="1" applyProtection="1">
      <alignment horizontal="center" vertical="center"/>
    </xf>
    <xf numFmtId="166" fontId="0" fillId="0" borderId="232" xfId="13" applyNumberFormat="1" applyFont="1" applyFill="1" applyBorder="1" applyAlignment="1" applyProtection="1">
      <alignment vertical="center"/>
    </xf>
    <xf numFmtId="166" fontId="0" fillId="0" borderId="147" xfId="13" applyNumberFormat="1" applyFont="1" applyFill="1" applyBorder="1" applyAlignment="1" applyProtection="1">
      <alignment vertical="center"/>
    </xf>
    <xf numFmtId="166" fontId="0" fillId="37" borderId="129" xfId="13" applyNumberFormat="1" applyFont="1" applyFill="1" applyBorder="1" applyAlignment="1" applyProtection="1">
      <alignment vertical="center"/>
    </xf>
    <xf numFmtId="166" fontId="0" fillId="37" borderId="134" xfId="13" applyNumberFormat="1" applyFont="1" applyFill="1" applyBorder="1" applyAlignment="1" applyProtection="1">
      <alignment vertical="center"/>
    </xf>
    <xf numFmtId="165" fontId="0" fillId="0" borderId="233" xfId="13" applyNumberFormat="1" applyFont="1" applyFill="1" applyBorder="1" applyAlignment="1" applyProtection="1">
      <alignment vertical="center"/>
    </xf>
    <xf numFmtId="178" fontId="14" fillId="37" borderId="108" xfId="16" applyNumberFormat="1" applyFill="1" applyBorder="1" applyAlignment="1" applyProtection="1">
      <alignment horizontal="center" vertical="center"/>
    </xf>
    <xf numFmtId="0" fontId="0" fillId="12" borderId="108" xfId="0" applyFont="1" applyFill="1" applyBorder="1" applyAlignment="1" applyProtection="1">
      <alignment horizontal="left" vertical="center"/>
      <protection locked="0"/>
    </xf>
    <xf numFmtId="165" fontId="0" fillId="0" borderId="234" xfId="13" applyNumberFormat="1" applyFont="1" applyFill="1" applyBorder="1" applyAlignment="1" applyProtection="1">
      <alignment vertical="center"/>
    </xf>
    <xf numFmtId="166" fontId="0" fillId="49" borderId="130" xfId="13" applyNumberFormat="1" applyFont="1" applyFill="1" applyBorder="1" applyAlignment="1" applyProtection="1">
      <alignment vertical="center"/>
      <protection locked="0"/>
    </xf>
    <xf numFmtId="166" fontId="19" fillId="49" borderId="130" xfId="13" applyNumberFormat="1" applyFont="1" applyFill="1" applyBorder="1" applyAlignment="1" applyProtection="1">
      <alignment vertical="center"/>
      <protection locked="0"/>
    </xf>
    <xf numFmtId="174" fontId="19" fillId="49" borderId="130" xfId="12" applyNumberFormat="1" applyFont="1" applyFill="1" applyBorder="1" applyAlignment="1" applyProtection="1">
      <alignment vertical="center"/>
      <protection locked="0"/>
    </xf>
    <xf numFmtId="166" fontId="11" fillId="23" borderId="130" xfId="13" applyNumberFormat="1" applyFont="1" applyFill="1" applyBorder="1" applyAlignment="1">
      <alignment horizontal="center" vertical="center"/>
    </xf>
    <xf numFmtId="166" fontId="11" fillId="24" borderId="130" xfId="13" applyNumberFormat="1" applyFont="1" applyFill="1" applyBorder="1" applyAlignment="1">
      <alignment vertical="center"/>
    </xf>
    <xf numFmtId="166" fontId="11" fillId="20" borderId="130" xfId="13" applyNumberFormat="1" applyFont="1" applyFill="1" applyBorder="1" applyAlignment="1">
      <alignment horizontal="center" vertical="center"/>
    </xf>
    <xf numFmtId="166" fontId="11" fillId="22" borderId="130" xfId="13" applyNumberFormat="1" applyFont="1" applyFill="1" applyBorder="1" applyAlignment="1">
      <alignment vertical="center"/>
    </xf>
    <xf numFmtId="166" fontId="0" fillId="47" borderId="130" xfId="13" applyNumberFormat="1" applyFont="1" applyFill="1" applyBorder="1" applyAlignment="1" applyProtection="1">
      <alignment vertical="center"/>
    </xf>
    <xf numFmtId="179" fontId="14" fillId="47" borderId="130" xfId="13" applyNumberFormat="1" applyFill="1" applyBorder="1" applyProtection="1"/>
    <xf numFmtId="0" fontId="13" fillId="21" borderId="235" xfId="0" applyFont="1" applyFill="1" applyBorder="1" applyAlignment="1">
      <alignment horizontal="center" vertical="center"/>
    </xf>
    <xf numFmtId="0" fontId="11" fillId="23" borderId="236" xfId="0" applyFont="1" applyFill="1" applyBorder="1" applyAlignment="1">
      <alignment horizontal="left" vertical="center"/>
    </xf>
    <xf numFmtId="0" fontId="13" fillId="20" borderId="168" xfId="0" applyFont="1" applyFill="1" applyBorder="1" applyAlignment="1">
      <alignment horizontal="center" vertical="center" wrapText="1"/>
    </xf>
    <xf numFmtId="0" fontId="11" fillId="20" borderId="236" xfId="0" applyFont="1" applyFill="1" applyBorder="1" applyAlignment="1">
      <alignment horizontal="left" vertical="center"/>
    </xf>
    <xf numFmtId="1" fontId="0" fillId="0" borderId="168" xfId="0" applyNumberFormat="1" applyBorder="1" applyAlignment="1">
      <alignment horizontal="center" vertical="center" wrapText="1"/>
    </xf>
    <xf numFmtId="173" fontId="19" fillId="0" borderId="236" xfId="0" applyNumberFormat="1" applyFont="1" applyBorder="1" applyAlignment="1">
      <alignment horizontal="left"/>
    </xf>
    <xf numFmtId="166" fontId="0" fillId="46" borderId="130" xfId="13" applyNumberFormat="1" applyFont="1" applyFill="1" applyBorder="1" applyAlignment="1">
      <alignment vertical="center"/>
    </xf>
    <xf numFmtId="166" fontId="19" fillId="1" borderId="130" xfId="13" applyNumberFormat="1" applyFont="1" applyFill="1" applyBorder="1" applyAlignment="1">
      <alignment vertical="center"/>
    </xf>
    <xf numFmtId="174" fontId="19" fillId="1" borderId="130" xfId="12" applyNumberFormat="1" applyFont="1" applyFill="1" applyBorder="1" applyAlignment="1">
      <alignment vertical="center"/>
    </xf>
    <xf numFmtId="1" fontId="0" fillId="0" borderId="167" xfId="0" applyNumberFormat="1" applyBorder="1" applyAlignment="1">
      <alignment horizontal="center"/>
    </xf>
    <xf numFmtId="1" fontId="0" fillId="0" borderId="171" xfId="0" applyNumberFormat="1" applyBorder="1"/>
    <xf numFmtId="173" fontId="31" fillId="0" borderId="236" xfId="0" applyNumberFormat="1" applyFont="1" applyBorder="1" applyAlignment="1">
      <alignment horizontal="left"/>
    </xf>
    <xf numFmtId="1" fontId="0" fillId="44" borderId="168" xfId="0" applyNumberFormat="1" applyFill="1" applyBorder="1" applyAlignment="1">
      <alignment horizontal="center" vertical="center" wrapText="1"/>
    </xf>
    <xf numFmtId="1" fontId="0" fillId="0" borderId="85" xfId="0" applyNumberFormat="1" applyBorder="1" applyAlignment="1">
      <alignment horizontal="center" vertical="center" wrapText="1"/>
    </xf>
    <xf numFmtId="173" fontId="19" fillId="0" borderId="237" xfId="0" applyNumberFormat="1" applyFont="1" applyBorder="1" applyAlignment="1">
      <alignment horizontal="left"/>
    </xf>
    <xf numFmtId="0" fontId="13" fillId="31" borderId="238" xfId="0" applyFont="1" applyFill="1" applyBorder="1" applyAlignment="1">
      <alignment horizontal="center" vertical="center" wrapText="1"/>
    </xf>
    <xf numFmtId="0" fontId="13" fillId="32" borderId="239" xfId="0" applyFont="1" applyFill="1" applyBorder="1" applyAlignment="1">
      <alignment vertical="center"/>
    </xf>
    <xf numFmtId="165" fontId="13" fillId="32" borderId="130" xfId="13" applyNumberFormat="1" applyFont="1" applyFill="1" applyBorder="1" applyAlignment="1">
      <alignment vertical="center"/>
    </xf>
    <xf numFmtId="165" fontId="13" fillId="33" borderId="130" xfId="13" applyNumberFormat="1" applyFont="1" applyFill="1" applyBorder="1" applyAlignment="1">
      <alignment vertical="center"/>
    </xf>
    <xf numFmtId="166" fontId="0" fillId="0" borderId="117" xfId="0" applyNumberFormat="1" applyFill="1" applyBorder="1" applyAlignment="1" applyProtection="1">
      <alignment vertical="center"/>
    </xf>
    <xf numFmtId="0" fontId="13" fillId="12" borderId="130" xfId="0" applyFont="1" applyFill="1" applyBorder="1" applyAlignment="1" applyProtection="1">
      <alignment horizontal="center" vertical="center"/>
    </xf>
    <xf numFmtId="166" fontId="13" fillId="51" borderId="130" xfId="13" applyNumberFormat="1" applyFont="1" applyFill="1" applyBorder="1" applyAlignment="1" applyProtection="1">
      <alignment horizontal="center" vertical="center"/>
    </xf>
    <xf numFmtId="0" fontId="26" fillId="11" borderId="0" xfId="0" applyFont="1" applyFill="1" applyBorder="1" applyAlignment="1" applyProtection="1">
      <alignment horizontal="left" vertical="center" indent="2"/>
    </xf>
    <xf numFmtId="0" fontId="13" fillId="0" borderId="0" xfId="0" applyFont="1" applyFill="1" applyBorder="1" applyAlignment="1" applyProtection="1">
      <alignment horizontal="center" vertical="center"/>
    </xf>
    <xf numFmtId="0" fontId="34" fillId="52" borderId="240" xfId="31" applyFont="1" applyFill="1" applyBorder="1" applyAlignment="1">
      <alignment horizontal="center" vertical="center"/>
    </xf>
    <xf numFmtId="0" fontId="34" fillId="53" borderId="240" xfId="31" applyFont="1" applyFill="1" applyBorder="1" applyAlignment="1">
      <alignment horizontal="center" vertical="center" wrapText="1"/>
    </xf>
    <xf numFmtId="0" fontId="1" fillId="44" borderId="0" xfId="31" applyFill="1"/>
    <xf numFmtId="0" fontId="34" fillId="44" borderId="0" xfId="31" applyFont="1" applyFill="1" applyAlignment="1">
      <alignment horizontal="right"/>
    </xf>
    <xf numFmtId="184" fontId="34" fillId="44" borderId="0" xfId="31" applyNumberFormat="1" applyFont="1" applyFill="1"/>
    <xf numFmtId="0" fontId="1" fillId="44" borderId="0" xfId="31" applyFill="1" applyAlignment="1">
      <alignment horizontal="left" indent="2"/>
    </xf>
    <xf numFmtId="184" fontId="1" fillId="44" borderId="0" xfId="31" applyNumberFormat="1" applyFill="1"/>
    <xf numFmtId="0" fontId="34" fillId="50" borderId="93" xfId="31" applyFont="1" applyFill="1" applyBorder="1" applyAlignment="1">
      <alignment horizontal="left" indent="2"/>
    </xf>
    <xf numFmtId="184" fontId="34" fillId="50" borderId="93" xfId="31" applyNumberFormat="1" applyFont="1" applyFill="1" applyBorder="1"/>
    <xf numFmtId="1" fontId="35" fillId="44" borderId="240" xfId="32" applyNumberFormat="1" applyFont="1" applyFill="1" applyBorder="1" applyAlignment="1">
      <alignment horizontal="center" vertical="center"/>
    </xf>
    <xf numFmtId="1" fontId="35" fillId="44" borderId="0" xfId="32" applyNumberFormat="1" applyFont="1" applyFill="1" applyBorder="1" applyAlignment="1">
      <alignment horizontal="center" vertical="center"/>
    </xf>
    <xf numFmtId="0" fontId="34" fillId="47" borderId="0" xfId="31" applyFont="1" applyFill="1" applyAlignment="1">
      <alignment horizontal="left" vertical="center" indent="1"/>
    </xf>
    <xf numFmtId="177" fontId="0" fillId="28" borderId="89" xfId="0" applyNumberFormat="1" applyFont="1" applyFill="1" applyBorder="1" applyProtection="1"/>
    <xf numFmtId="0" fontId="26" fillId="11" borderId="0" xfId="0" applyFont="1" applyFill="1" applyBorder="1" applyAlignment="1" applyProtection="1">
      <alignment vertical="center"/>
    </xf>
    <xf numFmtId="176" fontId="0" fillId="12" borderId="242" xfId="13" applyNumberFormat="1" applyFont="1" applyFill="1" applyBorder="1" applyAlignment="1" applyProtection="1">
      <alignment vertical="center"/>
      <protection locked="0"/>
    </xf>
    <xf numFmtId="175" fontId="0" fillId="29" borderId="140" xfId="0" applyNumberFormat="1" applyFont="1" applyFill="1" applyBorder="1" applyAlignment="1" applyProtection="1">
      <alignment horizontal="right" vertical="center"/>
    </xf>
    <xf numFmtId="175" fontId="0" fillId="29" borderId="126" xfId="0" applyNumberFormat="1" applyFont="1" applyFill="1" applyBorder="1" applyAlignment="1" applyProtection="1">
      <alignment horizontal="right" vertical="center"/>
    </xf>
    <xf numFmtId="0" fontId="0" fillId="12" borderId="242" xfId="0" applyFont="1" applyFill="1" applyBorder="1" applyAlignment="1" applyProtection="1">
      <alignment horizontal="left" vertical="center"/>
      <protection locked="0"/>
    </xf>
    <xf numFmtId="176" fontId="0" fillId="50" borderId="242" xfId="13" applyNumberFormat="1" applyFont="1" applyFill="1" applyBorder="1" applyAlignment="1" applyProtection="1">
      <alignment vertical="center"/>
      <protection locked="0"/>
    </xf>
    <xf numFmtId="175" fontId="0" fillId="29" borderId="142" xfId="0" applyNumberFormat="1" applyFont="1" applyFill="1" applyBorder="1" applyAlignment="1" applyProtection="1">
      <alignment horizontal="right" vertical="center"/>
    </xf>
    <xf numFmtId="176" fontId="13" fillId="47" borderId="89" xfId="0" applyNumberFormat="1" applyFont="1" applyFill="1" applyBorder="1" applyProtection="1"/>
    <xf numFmtId="177" fontId="13" fillId="29" borderId="219" xfId="0" applyNumberFormat="1" applyFont="1" applyFill="1" applyBorder="1" applyAlignment="1" applyProtection="1">
      <alignment vertical="center"/>
    </xf>
    <xf numFmtId="177" fontId="13" fillId="29" borderId="83" xfId="0" applyNumberFormat="1" applyFont="1" applyFill="1" applyBorder="1" applyAlignment="1" applyProtection="1">
      <alignment vertical="center"/>
    </xf>
    <xf numFmtId="177" fontId="0" fillId="12" borderId="59" xfId="13" applyNumberFormat="1" applyFont="1" applyFill="1" applyBorder="1" applyAlignment="1" applyProtection="1">
      <alignment horizontal="center" vertical="center"/>
      <protection locked="0"/>
    </xf>
    <xf numFmtId="177" fontId="0" fillId="12" borderId="129" xfId="13" applyNumberFormat="1" applyFont="1" applyFill="1" applyBorder="1" applyAlignment="1" applyProtection="1">
      <alignment horizontal="center" vertical="center"/>
      <protection locked="0"/>
    </xf>
    <xf numFmtId="177" fontId="0" fillId="12" borderId="111" xfId="13" applyNumberFormat="1" applyFont="1" applyFill="1" applyBorder="1" applyAlignment="1" applyProtection="1">
      <alignment horizontal="center" vertical="center"/>
      <protection locked="0"/>
    </xf>
    <xf numFmtId="177" fontId="0" fillId="12" borderId="151" xfId="13" applyNumberFormat="1" applyFont="1" applyFill="1" applyBorder="1" applyAlignment="1" applyProtection="1">
      <alignment horizontal="center" vertical="center"/>
      <protection locked="0"/>
    </xf>
    <xf numFmtId="0" fontId="22" fillId="0" borderId="0" xfId="20" applyFont="1"/>
    <xf numFmtId="0" fontId="0" fillId="0" borderId="0" xfId="0" applyFont="1"/>
    <xf numFmtId="0" fontId="22" fillId="0" borderId="0" xfId="20"/>
    <xf numFmtId="0" fontId="22" fillId="0" borderId="0" xfId="20" applyBorder="1" applyAlignment="1" applyProtection="1">
      <alignment horizontal="left" vertical="center"/>
    </xf>
    <xf numFmtId="0" fontId="22" fillId="0" borderId="0" xfId="20" applyBorder="1" applyAlignment="1" applyProtection="1">
      <alignment horizontal="left" vertical="center" wrapText="1"/>
    </xf>
    <xf numFmtId="0" fontId="22" fillId="0" borderId="0" xfId="20" applyBorder="1" applyAlignment="1" applyProtection="1">
      <alignment horizontal="left" vertical="center" indent="2"/>
    </xf>
    <xf numFmtId="0" fontId="22" fillId="0" borderId="0" xfId="20" applyAlignment="1" applyProtection="1">
      <alignment horizontal="center"/>
    </xf>
    <xf numFmtId="0" fontId="0" fillId="0" borderId="183" xfId="0" applyFont="1" applyFill="1" applyBorder="1" applyAlignment="1" applyProtection="1">
      <alignment horizontal="center" vertical="center" wrapText="1"/>
    </xf>
    <xf numFmtId="0" fontId="0" fillId="0" borderId="85" xfId="0" applyFont="1" applyFill="1" applyBorder="1" applyAlignment="1" applyProtection="1">
      <alignment horizontal="center" vertical="center" wrapText="1"/>
    </xf>
    <xf numFmtId="0" fontId="0" fillId="0" borderId="179" xfId="0" applyFont="1" applyFill="1" applyBorder="1" applyAlignment="1" applyProtection="1">
      <alignment horizontal="center" vertical="center" wrapText="1"/>
    </xf>
    <xf numFmtId="166" fontId="23" fillId="32" borderId="174" xfId="0" applyNumberFormat="1" applyFont="1" applyFill="1" applyBorder="1" applyAlignment="1" applyProtection="1">
      <alignment horizontal="center" vertical="center"/>
    </xf>
    <xf numFmtId="0" fontId="24" fillId="0" borderId="186" xfId="0" applyFont="1" applyFill="1" applyBorder="1" applyAlignment="1" applyProtection="1">
      <alignment horizontal="center" vertical="center" wrapText="1"/>
    </xf>
    <xf numFmtId="0" fontId="24" fillId="0" borderId="139" xfId="0" applyFont="1" applyFill="1" applyBorder="1" applyAlignment="1" applyProtection="1">
      <alignment horizontal="center" vertical="center" wrapText="1"/>
    </xf>
    <xf numFmtId="0" fontId="24" fillId="0" borderId="57" xfId="0" applyFont="1" applyFill="1" applyBorder="1" applyAlignment="1" applyProtection="1">
      <alignment horizontal="center" vertical="center" wrapText="1"/>
    </xf>
    <xf numFmtId="166" fontId="23" fillId="32" borderId="115" xfId="0" applyNumberFormat="1" applyFont="1" applyFill="1" applyBorder="1" applyAlignment="1" applyProtection="1">
      <alignment horizontal="right" vertical="center"/>
    </xf>
    <xf numFmtId="166" fontId="23" fillId="32" borderId="174" xfId="0" applyNumberFormat="1" applyFont="1" applyFill="1" applyBorder="1" applyAlignment="1" applyProtection="1">
      <alignment horizontal="right" vertical="center"/>
    </xf>
    <xf numFmtId="0" fontId="13" fillId="0" borderId="2" xfId="0" applyFont="1" applyBorder="1" applyAlignment="1" applyProtection="1">
      <alignment horizontal="right" vertical="center"/>
    </xf>
    <xf numFmtId="0" fontId="24" fillId="12" borderId="3" xfId="0" applyFont="1" applyFill="1" applyBorder="1" applyAlignment="1" applyProtection="1">
      <alignment horizontal="center" vertical="center"/>
      <protection locked="0"/>
    </xf>
    <xf numFmtId="0" fontId="24" fillId="12" borderId="52" xfId="0" applyFont="1" applyFill="1" applyBorder="1" applyAlignment="1" applyProtection="1">
      <alignment horizontal="center" vertical="center"/>
      <protection locked="0"/>
    </xf>
    <xf numFmtId="0" fontId="24" fillId="12" borderId="4" xfId="0" applyFont="1" applyFill="1" applyBorder="1" applyAlignment="1" applyProtection="1">
      <alignment horizontal="center" vertical="center"/>
      <protection locked="0"/>
    </xf>
    <xf numFmtId="166" fontId="13" fillId="15" borderId="187" xfId="0" applyNumberFormat="1" applyFont="1" applyFill="1" applyBorder="1" applyAlignment="1" applyProtection="1">
      <alignment horizontal="center" vertical="center"/>
    </xf>
    <xf numFmtId="166" fontId="13" fillId="15" borderId="173" xfId="0" applyNumberFormat="1" applyFont="1" applyFill="1" applyBorder="1" applyAlignment="1" applyProtection="1">
      <alignment horizontal="center" vertical="center"/>
    </xf>
    <xf numFmtId="166" fontId="24" fillId="39" borderId="116" xfId="0" applyNumberFormat="1" applyFont="1" applyFill="1" applyBorder="1" applyAlignment="1" applyProtection="1">
      <alignment horizontal="center" vertical="center" wrapText="1"/>
    </xf>
    <xf numFmtId="166" fontId="24" fillId="39" borderId="118" xfId="0" applyNumberFormat="1" applyFont="1" applyFill="1" applyBorder="1" applyAlignment="1" applyProtection="1">
      <alignment horizontal="center" vertical="center" wrapText="1"/>
    </xf>
    <xf numFmtId="166" fontId="24" fillId="39" borderId="121" xfId="0" applyNumberFormat="1" applyFont="1" applyFill="1" applyBorder="1" applyAlignment="1" applyProtection="1">
      <alignment horizontal="center" vertical="center" wrapText="1"/>
    </xf>
    <xf numFmtId="166" fontId="25" fillId="34" borderId="116" xfId="0" applyNumberFormat="1" applyFont="1" applyFill="1" applyBorder="1" applyAlignment="1" applyProtection="1">
      <alignment horizontal="center" vertical="center" wrapText="1"/>
    </xf>
    <xf numFmtId="166" fontId="25" fillId="34" borderId="118" xfId="0" applyNumberFormat="1" applyFont="1" applyFill="1" applyBorder="1" applyAlignment="1" applyProtection="1">
      <alignment horizontal="center" vertical="center" wrapText="1"/>
    </xf>
    <xf numFmtId="166" fontId="25" fillId="34" borderId="121" xfId="0" applyNumberFormat="1" applyFont="1" applyFill="1" applyBorder="1" applyAlignment="1" applyProtection="1">
      <alignment horizontal="center" vertical="center" wrapText="1"/>
    </xf>
    <xf numFmtId="0" fontId="26" fillId="0" borderId="0" xfId="0" applyFont="1" applyFill="1" applyBorder="1" applyAlignment="1" applyProtection="1">
      <alignment horizontal="left" vertical="center" indent="2"/>
    </xf>
    <xf numFmtId="0" fontId="13" fillId="15" borderId="184" xfId="0" applyFont="1" applyFill="1" applyBorder="1" applyAlignment="1" applyProtection="1">
      <alignment horizontal="center" vertical="center" wrapText="1"/>
    </xf>
    <xf numFmtId="0" fontId="13" fillId="15" borderId="185" xfId="0" applyFont="1" applyFill="1" applyBorder="1" applyAlignment="1" applyProtection="1">
      <alignment horizontal="center" vertical="center" wrapText="1"/>
    </xf>
    <xf numFmtId="0" fontId="13" fillId="15" borderId="181" xfId="0" applyFont="1" applyFill="1" applyBorder="1" applyAlignment="1" applyProtection="1">
      <alignment horizontal="center" vertical="center" wrapText="1"/>
    </xf>
    <xf numFmtId="0" fontId="13" fillId="15" borderId="182" xfId="0" applyFont="1" applyFill="1" applyBorder="1" applyAlignment="1" applyProtection="1">
      <alignment horizontal="center" vertical="center" wrapText="1"/>
    </xf>
    <xf numFmtId="166" fontId="0" fillId="9" borderId="158" xfId="13" applyNumberFormat="1" applyFont="1" applyFill="1" applyBorder="1" applyAlignment="1" applyProtection="1">
      <alignment horizontal="right" vertical="center"/>
    </xf>
    <xf numFmtId="166" fontId="0" fillId="9" borderId="159" xfId="13" applyNumberFormat="1" applyFont="1" applyFill="1" applyBorder="1" applyAlignment="1" applyProtection="1">
      <alignment horizontal="right" vertical="center"/>
    </xf>
    <xf numFmtId="166" fontId="28" fillId="45" borderId="189" xfId="0" applyNumberFormat="1" applyFont="1" applyFill="1" applyBorder="1" applyAlignment="1" applyProtection="1">
      <alignment horizontal="center" vertical="center" wrapText="1"/>
    </xf>
    <xf numFmtId="166" fontId="28" fillId="45" borderId="84" xfId="0" applyNumberFormat="1" applyFont="1" applyFill="1" applyBorder="1" applyAlignment="1" applyProtection="1">
      <alignment horizontal="center" vertical="center" wrapText="1"/>
    </xf>
    <xf numFmtId="166" fontId="18" fillId="34" borderId="86" xfId="0" applyNumberFormat="1" applyFont="1" applyFill="1" applyBorder="1" applyAlignment="1" applyProtection="1">
      <alignment horizontal="center" vertical="center" wrapText="1"/>
    </xf>
    <xf numFmtId="166" fontId="18" fillId="34" borderId="85" xfId="0" applyNumberFormat="1" applyFont="1" applyFill="1" applyBorder="1" applyAlignment="1" applyProtection="1">
      <alignment horizontal="center" vertical="center" wrapText="1"/>
    </xf>
    <xf numFmtId="166" fontId="18" fillId="34" borderId="24" xfId="0" applyNumberFormat="1" applyFont="1" applyFill="1" applyBorder="1" applyAlignment="1" applyProtection="1">
      <alignment horizontal="center" vertical="center" wrapText="1"/>
    </xf>
    <xf numFmtId="166" fontId="18" fillId="34" borderId="80" xfId="0" applyNumberFormat="1" applyFont="1" applyFill="1" applyBorder="1" applyAlignment="1" applyProtection="1">
      <alignment horizontal="center" vertical="center" wrapText="1"/>
    </xf>
    <xf numFmtId="166" fontId="18" fillId="34" borderId="145" xfId="0" applyNumberFormat="1" applyFont="1" applyFill="1" applyBorder="1" applyAlignment="1" applyProtection="1">
      <alignment horizontal="center" vertical="center" wrapText="1"/>
    </xf>
    <xf numFmtId="166" fontId="18" fillId="34" borderId="139" xfId="0" applyNumberFormat="1" applyFont="1" applyFill="1" applyBorder="1" applyAlignment="1" applyProtection="1">
      <alignment horizontal="center" vertical="center" wrapText="1"/>
    </xf>
    <xf numFmtId="0" fontId="23" fillId="0" borderId="137" xfId="0" applyFont="1" applyFill="1" applyBorder="1" applyAlignment="1" applyProtection="1">
      <alignment horizontal="center" vertical="center" wrapText="1"/>
    </xf>
    <xf numFmtId="0" fontId="23" fillId="0" borderId="204" xfId="0" applyFont="1" applyFill="1" applyBorder="1" applyAlignment="1" applyProtection="1">
      <alignment horizontal="center" vertical="center" wrapText="1"/>
    </xf>
    <xf numFmtId="0" fontId="24" fillId="13" borderId="156" xfId="0" applyFont="1" applyFill="1" applyBorder="1" applyAlignment="1" applyProtection="1">
      <alignment horizontal="center" vertical="center"/>
      <protection locked="0"/>
    </xf>
    <xf numFmtId="0" fontId="24" fillId="13" borderId="157" xfId="0" applyFont="1" applyFill="1" applyBorder="1" applyAlignment="1" applyProtection="1">
      <alignment horizontal="center" vertical="center"/>
      <protection locked="0"/>
    </xf>
    <xf numFmtId="166" fontId="25" fillId="34" borderId="49" xfId="0" applyNumberFormat="1" applyFont="1" applyFill="1" applyBorder="1" applyAlignment="1" applyProtection="1">
      <alignment horizontal="center" vertical="center" wrapText="1"/>
    </xf>
    <xf numFmtId="166" fontId="25" fillId="34" borderId="50" xfId="0" applyNumberFormat="1" applyFont="1" applyFill="1" applyBorder="1" applyAlignment="1" applyProtection="1">
      <alignment horizontal="center" vertical="center" wrapText="1"/>
    </xf>
    <xf numFmtId="166" fontId="25" fillId="34" borderId="51" xfId="0" applyNumberFormat="1" applyFont="1" applyFill="1" applyBorder="1" applyAlignment="1" applyProtection="1">
      <alignment horizontal="center" vertical="center" wrapText="1"/>
    </xf>
    <xf numFmtId="0" fontId="24" fillId="16" borderId="35" xfId="0" applyFont="1" applyFill="1" applyBorder="1" applyAlignment="1" applyProtection="1">
      <alignment horizontal="center" vertical="center" wrapText="1"/>
    </xf>
    <xf numFmtId="0" fontId="24" fillId="16" borderId="54" xfId="0" applyFont="1" applyFill="1" applyBorder="1" applyAlignment="1" applyProtection="1">
      <alignment horizontal="center" vertical="center" wrapText="1"/>
    </xf>
    <xf numFmtId="166" fontId="25" fillId="34" borderId="22" xfId="0" applyNumberFormat="1" applyFont="1" applyFill="1" applyBorder="1" applyAlignment="1" applyProtection="1">
      <alignment horizontal="center" vertical="center" wrapText="1"/>
    </xf>
    <xf numFmtId="166" fontId="25" fillId="34" borderId="23" xfId="0" applyNumberFormat="1" applyFont="1" applyFill="1" applyBorder="1" applyAlignment="1" applyProtection="1">
      <alignment horizontal="center" vertical="center" wrapText="1"/>
    </xf>
    <xf numFmtId="166" fontId="25" fillId="34" borderId="72" xfId="0" applyNumberFormat="1" applyFont="1" applyFill="1" applyBorder="1" applyAlignment="1" applyProtection="1">
      <alignment horizontal="center" vertical="center" wrapText="1"/>
    </xf>
    <xf numFmtId="0" fontId="26" fillId="11" borderId="0" xfId="0" applyFont="1" applyFill="1" applyBorder="1" applyAlignment="1" applyProtection="1">
      <alignment horizontal="left" vertical="center" indent="2"/>
    </xf>
    <xf numFmtId="0" fontId="24" fillId="15" borderId="26" xfId="0" applyFont="1" applyFill="1" applyBorder="1" applyAlignment="1" applyProtection="1">
      <alignment horizontal="center" vertical="center" wrapText="1"/>
    </xf>
    <xf numFmtId="0" fontId="24" fillId="15" borderId="53" xfId="0" applyFont="1" applyFill="1" applyBorder="1" applyAlignment="1" applyProtection="1">
      <alignment horizontal="center" vertical="center" wrapText="1"/>
    </xf>
    <xf numFmtId="0" fontId="24" fillId="16" borderId="161" xfId="0" applyFont="1" applyFill="1" applyBorder="1" applyAlignment="1" applyProtection="1">
      <alignment horizontal="center" vertical="center" wrapText="1"/>
    </xf>
    <xf numFmtId="0" fontId="24" fillId="16" borderId="162" xfId="0" applyFont="1" applyFill="1" applyBorder="1" applyAlignment="1" applyProtection="1">
      <alignment horizontal="center" vertical="center" wrapText="1"/>
    </xf>
    <xf numFmtId="0" fontId="24" fillId="15" borderId="158" xfId="0" applyFont="1" applyFill="1" applyBorder="1" applyAlignment="1" applyProtection="1">
      <alignment horizontal="center" vertical="center" wrapText="1"/>
    </xf>
    <xf numFmtId="0" fontId="24" fillId="15" borderId="141" xfId="0" applyFont="1" applyFill="1" applyBorder="1" applyAlignment="1" applyProtection="1">
      <alignment horizontal="center" vertical="center" wrapText="1"/>
    </xf>
    <xf numFmtId="166" fontId="25" fillId="34" borderId="66" xfId="0" applyNumberFormat="1" applyFont="1" applyFill="1" applyBorder="1" applyAlignment="1" applyProtection="1">
      <alignment horizontal="center" vertical="center" wrapText="1"/>
    </xf>
    <xf numFmtId="166" fontId="25" fillId="34" borderId="67" xfId="0" applyNumberFormat="1" applyFont="1" applyFill="1" applyBorder="1" applyAlignment="1" applyProtection="1">
      <alignment horizontal="center" vertical="center" wrapText="1"/>
    </xf>
    <xf numFmtId="166" fontId="25" fillId="34" borderId="68" xfId="0" applyNumberFormat="1" applyFont="1" applyFill="1" applyBorder="1" applyAlignment="1" applyProtection="1">
      <alignment horizontal="center" vertical="center" wrapText="1"/>
    </xf>
    <xf numFmtId="166" fontId="13" fillId="15" borderId="73" xfId="0" applyNumberFormat="1" applyFont="1" applyFill="1" applyBorder="1" applyAlignment="1" applyProtection="1">
      <alignment horizontal="center" vertical="center" wrapText="1"/>
    </xf>
    <xf numFmtId="166" fontId="13" fillId="15" borderId="74" xfId="0" applyNumberFormat="1" applyFont="1" applyFill="1" applyBorder="1" applyAlignment="1" applyProtection="1">
      <alignment horizontal="center" vertical="center" wrapText="1"/>
    </xf>
    <xf numFmtId="166" fontId="13" fillId="15" borderId="75" xfId="0" applyNumberFormat="1" applyFont="1" applyFill="1" applyBorder="1" applyAlignment="1" applyProtection="1">
      <alignment horizontal="center" vertical="center" wrapText="1"/>
    </xf>
    <xf numFmtId="0" fontId="23" fillId="46" borderId="108" xfId="0" applyFont="1" applyFill="1" applyBorder="1" applyAlignment="1" applyProtection="1">
      <alignment horizontal="center" vertical="center" wrapText="1"/>
    </xf>
    <xf numFmtId="0" fontId="23" fillId="46" borderId="111" xfId="0" applyFont="1" applyFill="1" applyBorder="1" applyAlignment="1" applyProtection="1">
      <alignment horizontal="center" vertical="center" wrapText="1"/>
    </xf>
    <xf numFmtId="0" fontId="13" fillId="0" borderId="0" xfId="0" applyFont="1" applyBorder="1" applyAlignment="1" applyProtection="1">
      <alignment horizontal="right" vertical="center"/>
    </xf>
    <xf numFmtId="172" fontId="25" fillId="30" borderId="17" xfId="12" applyNumberFormat="1" applyFont="1" applyFill="1" applyBorder="1" applyAlignment="1" applyProtection="1">
      <alignment horizontal="right" vertical="center" wrapText="1"/>
    </xf>
    <xf numFmtId="172" fontId="25" fillId="30" borderId="25" xfId="12" applyNumberFormat="1" applyFont="1" applyFill="1" applyBorder="1" applyAlignment="1" applyProtection="1">
      <alignment horizontal="right" vertical="center" wrapText="1"/>
    </xf>
    <xf numFmtId="0" fontId="24" fillId="0" borderId="21" xfId="0" applyFont="1" applyFill="1" applyBorder="1" applyAlignment="1" applyProtection="1">
      <alignment horizontal="center" vertical="top" wrapText="1"/>
    </xf>
    <xf numFmtId="0" fontId="24" fillId="0" borderId="7" xfId="0" applyFont="1" applyFill="1" applyBorder="1" applyAlignment="1" applyProtection="1">
      <alignment horizontal="center" vertical="top" wrapText="1"/>
    </xf>
    <xf numFmtId="0" fontId="24" fillId="0" borderId="48" xfId="0" applyFont="1" applyFill="1" applyBorder="1" applyAlignment="1" applyProtection="1">
      <alignment horizontal="center" vertical="top" wrapText="1"/>
    </xf>
    <xf numFmtId="0" fontId="24" fillId="12" borderId="31" xfId="0" applyFont="1" applyFill="1" applyBorder="1" applyAlignment="1" applyProtection="1">
      <alignment horizontal="center" vertical="center"/>
      <protection locked="0"/>
    </xf>
    <xf numFmtId="0" fontId="24" fillId="12" borderId="19" xfId="0" applyFont="1" applyFill="1" applyBorder="1" applyAlignment="1" applyProtection="1">
      <alignment horizontal="center" vertical="center"/>
      <protection locked="0"/>
    </xf>
    <xf numFmtId="0" fontId="11" fillId="16" borderId="8" xfId="0" applyFont="1" applyFill="1" applyBorder="1" applyAlignment="1" applyProtection="1">
      <alignment horizontal="center" vertical="center"/>
    </xf>
    <xf numFmtId="0" fontId="11" fillId="16" borderId="5" xfId="0" applyFont="1" applyFill="1" applyBorder="1" applyAlignment="1" applyProtection="1">
      <alignment horizontal="center" vertical="center"/>
    </xf>
    <xf numFmtId="0" fontId="11" fillId="17" borderId="130" xfId="0" applyFont="1" applyFill="1" applyBorder="1" applyAlignment="1" applyProtection="1">
      <alignment horizontal="center" vertical="center"/>
    </xf>
    <xf numFmtId="0" fontId="11" fillId="16" borderId="130" xfId="0" applyFont="1" applyFill="1" applyBorder="1" applyAlignment="1" applyProtection="1">
      <alignment horizontal="center" vertical="center" wrapText="1"/>
    </xf>
    <xf numFmtId="164" fontId="13" fillId="18" borderId="164" xfId="13" applyFont="1" applyFill="1" applyBorder="1" applyAlignment="1" applyProtection="1">
      <alignment horizontal="center" vertical="center" wrapText="1"/>
    </xf>
    <xf numFmtId="164" fontId="13" fillId="18" borderId="85" xfId="13" applyFont="1" applyFill="1" applyBorder="1" applyAlignment="1" applyProtection="1">
      <alignment horizontal="center" vertical="center" wrapText="1"/>
    </xf>
    <xf numFmtId="0" fontId="11" fillId="15" borderId="127" xfId="0" applyFont="1" applyFill="1" applyBorder="1" applyAlignment="1" applyProtection="1">
      <alignment horizontal="center" vertical="center"/>
    </xf>
    <xf numFmtId="0" fontId="11" fillId="15" borderId="170" xfId="0" applyFont="1" applyFill="1" applyBorder="1" applyAlignment="1" applyProtection="1">
      <alignment horizontal="center" vertical="center"/>
    </xf>
    <xf numFmtId="0" fontId="13" fillId="17" borderId="8" xfId="0" applyFont="1" applyFill="1" applyBorder="1" applyAlignment="1" applyProtection="1">
      <alignment horizontal="center" vertical="center"/>
    </xf>
    <xf numFmtId="0" fontId="13" fillId="17" borderId="13" xfId="0" applyFont="1" applyFill="1" applyBorder="1" applyAlignment="1" applyProtection="1">
      <alignment horizontal="center" vertical="center"/>
    </xf>
    <xf numFmtId="175" fontId="0" fillId="26" borderId="137" xfId="0" applyNumberFormat="1" applyFont="1" applyFill="1" applyBorder="1" applyAlignment="1" applyProtection="1">
      <alignment horizontal="center" vertical="center"/>
    </xf>
    <xf numFmtId="175" fontId="0" fillId="26" borderId="109" xfId="0" applyNumberFormat="1" applyFont="1" applyFill="1" applyBorder="1" applyAlignment="1" applyProtection="1">
      <alignment horizontal="center" vertical="center"/>
    </xf>
    <xf numFmtId="0" fontId="10" fillId="48" borderId="138" xfId="0" applyFont="1" applyFill="1" applyBorder="1" applyAlignment="1" applyProtection="1">
      <alignment horizontal="center" vertical="center"/>
    </xf>
    <xf numFmtId="0" fontId="10" fillId="48" borderId="149" xfId="0" applyFont="1" applyFill="1" applyBorder="1" applyAlignment="1" applyProtection="1">
      <alignment horizontal="center" vertical="center"/>
    </xf>
    <xf numFmtId="0" fontId="10" fillId="47" borderId="138" xfId="0" applyFont="1" applyFill="1" applyBorder="1" applyAlignment="1" applyProtection="1">
      <alignment horizontal="center" vertical="center"/>
    </xf>
    <xf numFmtId="0" fontId="10" fillId="47" borderId="149" xfId="0" applyFont="1" applyFill="1" applyBorder="1" applyAlignment="1" applyProtection="1">
      <alignment horizontal="center" vertical="center"/>
    </xf>
    <xf numFmtId="175" fontId="0" fillId="26" borderId="110" xfId="0" applyNumberFormat="1" applyFont="1" applyFill="1" applyBorder="1" applyAlignment="1" applyProtection="1">
      <alignment horizontal="center" vertical="center"/>
    </xf>
    <xf numFmtId="0" fontId="13" fillId="16" borderId="145" xfId="0" applyFont="1" applyFill="1" applyBorder="1" applyAlignment="1" applyProtection="1">
      <alignment horizontal="center" vertical="center" wrapText="1"/>
    </xf>
    <xf numFmtId="0" fontId="13" fillId="16" borderId="57" xfId="0" applyFont="1" applyFill="1" applyBorder="1" applyAlignment="1" applyProtection="1">
      <alignment horizontal="center" vertical="center" wrapText="1"/>
    </xf>
    <xf numFmtId="0" fontId="26" fillId="0" borderId="0" xfId="0" applyFont="1" applyBorder="1" applyAlignment="1" applyProtection="1">
      <alignment horizontal="center" vertical="center" wrapText="1"/>
    </xf>
    <xf numFmtId="0" fontId="11" fillId="16" borderId="93" xfId="0" applyFont="1" applyFill="1" applyBorder="1" applyAlignment="1" applyProtection="1">
      <alignment horizontal="center" vertical="center" wrapText="1"/>
    </xf>
    <xf numFmtId="0" fontId="18" fillId="48" borderId="137" xfId="0" applyFont="1" applyFill="1" applyBorder="1" applyAlignment="1" applyProtection="1">
      <alignment horizontal="center" vertical="center"/>
    </xf>
    <xf numFmtId="0" fontId="18" fillId="48" borderId="109" xfId="0" applyFont="1" applyFill="1" applyBorder="1" applyAlignment="1" applyProtection="1">
      <alignment horizontal="center" vertical="center"/>
    </xf>
    <xf numFmtId="0" fontId="18" fillId="47" borderId="137" xfId="0" applyFont="1" applyFill="1" applyBorder="1" applyAlignment="1" applyProtection="1">
      <alignment horizontal="center" vertical="center"/>
    </xf>
    <xf numFmtId="0" fontId="18" fillId="47" borderId="109" xfId="0" applyFont="1" applyFill="1" applyBorder="1" applyAlignment="1" applyProtection="1">
      <alignment horizontal="center" vertical="center"/>
    </xf>
    <xf numFmtId="0" fontId="10" fillId="14" borderId="138" xfId="0" applyFont="1" applyFill="1" applyBorder="1" applyAlignment="1" applyProtection="1">
      <alignment horizontal="center" vertical="center"/>
    </xf>
    <xf numFmtId="0" fontId="10" fillId="14" borderId="149" xfId="0" applyFont="1" applyFill="1" applyBorder="1" applyAlignment="1" applyProtection="1">
      <alignment horizontal="center" vertical="center"/>
    </xf>
    <xf numFmtId="0" fontId="18" fillId="14" borderId="108" xfId="0" applyFont="1" applyFill="1" applyBorder="1" applyAlignment="1" applyProtection="1">
      <alignment horizontal="center" vertical="center"/>
    </xf>
    <xf numFmtId="0" fontId="18" fillId="14" borderId="97" xfId="0" applyFont="1" applyFill="1" applyBorder="1" applyAlignment="1" applyProtection="1">
      <alignment horizontal="center" vertical="center"/>
    </xf>
    <xf numFmtId="0" fontId="18" fillId="48" borderId="108" xfId="0" applyFont="1" applyFill="1" applyBorder="1" applyAlignment="1" applyProtection="1">
      <alignment horizontal="center" vertical="center"/>
    </xf>
    <xf numFmtId="0" fontId="18" fillId="48" borderId="129" xfId="0" applyFont="1" applyFill="1" applyBorder="1" applyAlignment="1" applyProtection="1">
      <alignment horizontal="center" vertical="center"/>
    </xf>
    <xf numFmtId="0" fontId="18" fillId="47" borderId="110" xfId="0" applyFont="1" applyFill="1" applyBorder="1" applyAlignment="1" applyProtection="1">
      <alignment horizontal="center" vertical="center"/>
    </xf>
    <xf numFmtId="0" fontId="18" fillId="47" borderId="129" xfId="0" applyFont="1" applyFill="1" applyBorder="1" applyAlignment="1" applyProtection="1">
      <alignment horizontal="center" vertical="center"/>
    </xf>
    <xf numFmtId="0" fontId="18" fillId="14" borderId="137" xfId="0" applyFont="1" applyFill="1" applyBorder="1" applyAlignment="1" applyProtection="1">
      <alignment horizontal="center" vertical="center"/>
    </xf>
    <xf numFmtId="0" fontId="18" fillId="14" borderId="109" xfId="0" applyFont="1" applyFill="1" applyBorder="1" applyAlignment="1" applyProtection="1">
      <alignment horizontal="center" vertical="center"/>
    </xf>
    <xf numFmtId="0" fontId="24" fillId="47" borderId="96" xfId="0" applyFont="1" applyFill="1" applyBorder="1" applyAlignment="1" applyProtection="1">
      <alignment horizontal="center" vertical="center" textRotation="90" wrapText="1"/>
    </xf>
    <xf numFmtId="0" fontId="24" fillId="47" borderId="98" xfId="0" applyFont="1" applyFill="1" applyBorder="1" applyAlignment="1" applyProtection="1">
      <alignment horizontal="center" vertical="center" textRotation="90" wrapText="1"/>
    </xf>
    <xf numFmtId="0" fontId="24" fillId="47" borderId="57" xfId="0" applyFont="1" applyFill="1" applyBorder="1" applyAlignment="1" applyProtection="1">
      <alignment horizontal="center" vertical="center" textRotation="90" wrapText="1"/>
    </xf>
    <xf numFmtId="0" fontId="24" fillId="47" borderId="96" xfId="0" applyFont="1" applyFill="1" applyBorder="1" applyAlignment="1" applyProtection="1">
      <alignment horizontal="left" vertical="center" wrapText="1"/>
    </xf>
    <xf numFmtId="0" fontId="24" fillId="47" borderId="98" xfId="0" applyFont="1" applyFill="1" applyBorder="1" applyAlignment="1" applyProtection="1">
      <alignment horizontal="left" vertical="center" wrapText="1"/>
    </xf>
    <xf numFmtId="0" fontId="24" fillId="47" borderId="57" xfId="0" applyFont="1" applyFill="1" applyBorder="1" applyAlignment="1" applyProtection="1">
      <alignment horizontal="left" vertical="center" wrapText="1"/>
    </xf>
    <xf numFmtId="0" fontId="27" fillId="47" borderId="101" xfId="0" applyFont="1" applyFill="1" applyBorder="1" applyAlignment="1" applyProtection="1">
      <alignment horizontal="center" vertical="center" textRotation="90" wrapText="1"/>
    </xf>
    <xf numFmtId="0" fontId="27" fillId="47" borderId="87" xfId="0" applyFont="1" applyFill="1" applyBorder="1" applyAlignment="1" applyProtection="1">
      <alignment horizontal="center" vertical="center" textRotation="90" wrapText="1"/>
    </xf>
    <xf numFmtId="0" fontId="27" fillId="47" borderId="83" xfId="0" applyFont="1" applyFill="1" applyBorder="1" applyAlignment="1" applyProtection="1">
      <alignment horizontal="center" vertical="center" textRotation="90" wrapText="1"/>
    </xf>
    <xf numFmtId="0" fontId="24" fillId="12" borderId="102" xfId="0" applyFont="1" applyFill="1" applyBorder="1" applyAlignment="1" applyProtection="1">
      <alignment horizontal="left" vertical="center" wrapText="1"/>
      <protection locked="0"/>
    </xf>
    <xf numFmtId="0" fontId="24" fillId="12" borderId="103" xfId="0" applyFont="1" applyFill="1" applyBorder="1" applyAlignment="1" applyProtection="1">
      <alignment horizontal="left" vertical="center" wrapText="1"/>
      <protection locked="0"/>
    </xf>
    <xf numFmtId="0" fontId="24" fillId="12" borderId="100" xfId="0" applyFont="1" applyFill="1" applyBorder="1" applyAlignment="1" applyProtection="1">
      <alignment horizontal="left" vertical="center" wrapText="1"/>
      <protection locked="0"/>
    </xf>
    <xf numFmtId="0" fontId="24" fillId="12" borderId="96" xfId="0" applyFont="1" applyFill="1" applyBorder="1" applyAlignment="1" applyProtection="1">
      <alignment horizontal="left" vertical="center" wrapText="1"/>
      <protection locked="0"/>
    </xf>
    <xf numFmtId="0" fontId="24" fillId="12" borderId="139" xfId="0" applyFont="1" applyFill="1" applyBorder="1" applyAlignment="1" applyProtection="1">
      <alignment horizontal="left" vertical="center" wrapText="1"/>
      <protection locked="0"/>
    </xf>
    <xf numFmtId="0" fontId="24" fillId="12" borderId="98" xfId="0" applyFont="1" applyFill="1" applyBorder="1" applyAlignment="1" applyProtection="1">
      <alignment horizontal="left" vertical="center" wrapText="1"/>
      <protection locked="0"/>
    </xf>
    <xf numFmtId="0" fontId="24" fillId="12" borderId="57" xfId="0" applyFont="1" applyFill="1" applyBorder="1" applyAlignment="1" applyProtection="1">
      <alignment horizontal="left" vertical="center" wrapText="1"/>
      <protection locked="0"/>
    </xf>
    <xf numFmtId="0" fontId="26" fillId="0" borderId="0" xfId="0" applyFont="1" applyBorder="1" applyAlignment="1" applyProtection="1">
      <alignment horizontal="center" vertical="center"/>
    </xf>
    <xf numFmtId="0" fontId="13" fillId="17" borderId="21" xfId="0" applyFont="1" applyFill="1" applyBorder="1" applyAlignment="1" applyProtection="1">
      <alignment horizontal="center" vertical="center" wrapText="1"/>
    </xf>
    <xf numFmtId="0" fontId="13" fillId="17" borderId="112" xfId="0" applyFont="1" applyFill="1" applyBorder="1" applyAlignment="1" applyProtection="1">
      <alignment horizontal="center" vertical="center" wrapText="1"/>
    </xf>
    <xf numFmtId="0" fontId="11" fillId="15" borderId="21" xfId="0" applyFont="1" applyFill="1" applyBorder="1" applyAlignment="1" applyProtection="1">
      <alignment horizontal="center" vertical="center" wrapText="1"/>
    </xf>
    <xf numFmtId="0" fontId="11" fillId="15" borderId="112" xfId="0" applyFont="1" applyFill="1" applyBorder="1" applyAlignment="1" applyProtection="1">
      <alignment horizontal="center" vertical="center" wrapText="1"/>
    </xf>
    <xf numFmtId="0" fontId="13" fillId="26" borderId="45" xfId="0" applyFont="1" applyFill="1" applyBorder="1" applyAlignment="1" applyProtection="1">
      <alignment horizontal="center" vertical="center" wrapText="1"/>
    </xf>
    <xf numFmtId="0" fontId="13" fillId="26" borderId="98" xfId="0" applyFont="1" applyFill="1" applyBorder="1" applyAlignment="1" applyProtection="1">
      <alignment horizontal="center" vertical="center" wrapText="1"/>
    </xf>
    <xf numFmtId="0" fontId="18" fillId="14" borderId="146" xfId="0" applyFont="1" applyFill="1" applyBorder="1" applyAlignment="1" applyProtection="1">
      <alignment horizontal="center" vertical="center"/>
    </xf>
    <xf numFmtId="0" fontId="18" fillId="47" borderId="146" xfId="0" applyFont="1" applyFill="1" applyBorder="1" applyAlignment="1" applyProtection="1">
      <alignment horizontal="center" vertical="center"/>
    </xf>
    <xf numFmtId="0" fontId="13" fillId="16" borderId="39" xfId="0" applyFont="1" applyFill="1" applyBorder="1" applyAlignment="1" applyProtection="1">
      <alignment horizontal="center" vertical="center" wrapText="1"/>
    </xf>
    <xf numFmtId="0" fontId="13" fillId="16" borderId="42" xfId="0" applyFont="1" applyFill="1" applyBorder="1" applyAlignment="1" applyProtection="1">
      <alignment horizontal="center" vertical="center" wrapText="1"/>
    </xf>
    <xf numFmtId="0" fontId="13" fillId="16" borderId="46" xfId="0" applyFont="1" applyFill="1" applyBorder="1" applyAlignment="1" applyProtection="1">
      <alignment horizontal="center" vertical="center" wrapText="1"/>
    </xf>
    <xf numFmtId="0" fontId="13" fillId="16" borderId="47" xfId="0" applyFont="1" applyFill="1" applyBorder="1" applyAlignment="1" applyProtection="1">
      <alignment horizontal="center" vertical="center" wrapText="1"/>
    </xf>
    <xf numFmtId="0" fontId="13" fillId="16" borderId="36" xfId="0" applyFont="1" applyFill="1" applyBorder="1" applyAlignment="1" applyProtection="1">
      <alignment horizontal="center" vertical="center"/>
    </xf>
    <xf numFmtId="0" fontId="13" fillId="16" borderId="7" xfId="0" applyFont="1" applyFill="1" applyBorder="1" applyAlignment="1" applyProtection="1">
      <alignment horizontal="center" vertical="center"/>
    </xf>
    <xf numFmtId="0" fontId="13" fillId="16" borderId="36" xfId="0" applyFont="1" applyFill="1" applyBorder="1" applyAlignment="1" applyProtection="1">
      <alignment horizontal="center" vertical="center" wrapText="1"/>
    </xf>
    <xf numFmtId="0" fontId="13" fillId="16" borderId="7" xfId="0" applyFont="1" applyFill="1" applyBorder="1" applyAlignment="1" applyProtection="1">
      <alignment horizontal="center" vertical="center" wrapText="1"/>
    </xf>
    <xf numFmtId="0" fontId="23" fillId="16" borderId="37" xfId="0" applyFont="1" applyFill="1" applyBorder="1" applyAlignment="1" applyProtection="1">
      <alignment horizontal="center" vertical="center" wrapText="1"/>
    </xf>
    <xf numFmtId="0" fontId="23" fillId="16" borderId="43" xfId="0" applyFont="1" applyFill="1" applyBorder="1" applyAlignment="1" applyProtection="1">
      <alignment horizontal="center" vertical="center" wrapText="1"/>
    </xf>
    <xf numFmtId="0" fontId="23" fillId="16" borderId="44" xfId="0" applyFont="1" applyFill="1" applyBorder="1" applyAlignment="1" applyProtection="1">
      <alignment horizontal="center" vertical="center" wrapText="1"/>
    </xf>
    <xf numFmtId="0" fontId="13" fillId="0" borderId="0" xfId="0" applyFont="1" applyFill="1" applyBorder="1" applyAlignment="1" applyProtection="1">
      <alignment horizontal="center" vertical="center"/>
    </xf>
    <xf numFmtId="0" fontId="24" fillId="0" borderId="203" xfId="0" applyFont="1" applyFill="1" applyBorder="1" applyAlignment="1" applyProtection="1">
      <alignment horizontal="left" vertical="center" wrapText="1"/>
    </xf>
    <xf numFmtId="0" fontId="24" fillId="0" borderId="204" xfId="0" applyFont="1" applyFill="1" applyBorder="1" applyAlignment="1" applyProtection="1">
      <alignment horizontal="left" vertical="center" wrapText="1"/>
    </xf>
    <xf numFmtId="0" fontId="24" fillId="16" borderId="223" xfId="0" applyFont="1" applyFill="1" applyBorder="1" applyAlignment="1" applyProtection="1">
      <alignment horizontal="center" vertical="center"/>
    </xf>
    <xf numFmtId="0" fontId="24" fillId="16" borderId="224" xfId="0" applyFont="1" applyFill="1" applyBorder="1" applyAlignment="1" applyProtection="1">
      <alignment horizontal="center" vertical="center"/>
    </xf>
    <xf numFmtId="0" fontId="24" fillId="12" borderId="11" xfId="0" applyFont="1" applyFill="1" applyBorder="1" applyAlignment="1" applyProtection="1">
      <alignment horizontal="center" vertical="center"/>
      <protection locked="0"/>
    </xf>
    <xf numFmtId="0" fontId="24" fillId="12" borderId="12" xfId="0" applyFont="1" applyFill="1" applyBorder="1" applyAlignment="1" applyProtection="1">
      <alignment horizontal="center" vertical="center"/>
      <protection locked="0"/>
    </xf>
    <xf numFmtId="166" fontId="24" fillId="17" borderId="220" xfId="0" applyNumberFormat="1" applyFont="1" applyFill="1" applyBorder="1" applyAlignment="1" applyProtection="1">
      <alignment horizontal="center" vertical="center" wrapText="1"/>
    </xf>
    <xf numFmtId="166" fontId="24" fillId="17" borderId="221" xfId="0" applyNumberFormat="1" applyFont="1" applyFill="1" applyBorder="1" applyAlignment="1" applyProtection="1">
      <alignment horizontal="center" vertical="center" wrapText="1"/>
    </xf>
    <xf numFmtId="166" fontId="24" fillId="17" borderId="222" xfId="0" applyNumberFormat="1" applyFont="1" applyFill="1" applyBorder="1" applyAlignment="1" applyProtection="1">
      <alignment horizontal="center" vertical="center" wrapText="1"/>
    </xf>
    <xf numFmtId="166" fontId="25" fillId="34" borderId="220" xfId="0" applyNumberFormat="1" applyFont="1" applyFill="1" applyBorder="1" applyAlignment="1" applyProtection="1">
      <alignment horizontal="center" vertical="center" wrapText="1"/>
    </xf>
    <xf numFmtId="166" fontId="25" fillId="34" borderId="221" xfId="0" applyNumberFormat="1" applyFont="1" applyFill="1" applyBorder="1" applyAlignment="1" applyProtection="1">
      <alignment horizontal="center" vertical="center" wrapText="1"/>
    </xf>
    <xf numFmtId="166" fontId="25" fillId="34" borderId="222" xfId="0" applyNumberFormat="1" applyFont="1" applyFill="1" applyBorder="1" applyAlignment="1" applyProtection="1">
      <alignment horizontal="center" vertical="center" wrapText="1"/>
    </xf>
    <xf numFmtId="0" fontId="26" fillId="0" borderId="0" xfId="0" applyFont="1" applyBorder="1" applyAlignment="1" applyProtection="1">
      <alignment horizontal="left" vertical="center" indent="2"/>
    </xf>
    <xf numFmtId="0" fontId="13" fillId="15" borderId="158" xfId="0" applyFont="1" applyFill="1" applyBorder="1" applyAlignment="1" applyProtection="1">
      <alignment horizontal="center" vertical="center" wrapText="1"/>
    </xf>
    <xf numFmtId="0" fontId="13" fillId="15" borderId="141" xfId="0" applyFont="1" applyFill="1" applyBorder="1" applyAlignment="1" applyProtection="1">
      <alignment horizontal="center" vertical="center" wrapText="1"/>
    </xf>
    <xf numFmtId="0" fontId="13" fillId="15" borderId="219" xfId="0" applyFont="1" applyFill="1" applyBorder="1" applyAlignment="1" applyProtection="1">
      <alignment horizontal="center" vertical="center" wrapText="1"/>
    </xf>
    <xf numFmtId="0" fontId="13" fillId="15" borderId="225" xfId="0" applyFont="1" applyFill="1" applyBorder="1" applyAlignment="1" applyProtection="1">
      <alignment horizontal="center" vertical="center" wrapText="1"/>
    </xf>
    <xf numFmtId="0" fontId="13" fillId="27" borderId="129" xfId="0" applyFont="1" applyFill="1" applyBorder="1" applyAlignment="1" applyProtection="1">
      <alignment horizontal="center" vertical="center" wrapText="1"/>
    </xf>
    <xf numFmtId="0" fontId="13" fillId="27" borderId="134" xfId="0" applyFont="1" applyFill="1" applyBorder="1" applyAlignment="1" applyProtection="1">
      <alignment horizontal="center" vertical="center" wrapText="1"/>
    </xf>
    <xf numFmtId="0" fontId="13" fillId="27" borderId="243" xfId="0" applyFont="1" applyFill="1" applyBorder="1" applyAlignment="1" applyProtection="1">
      <alignment horizontal="center" vertical="center" wrapText="1"/>
    </xf>
    <xf numFmtId="0" fontId="13" fillId="27" borderId="87" xfId="0" applyFont="1" applyFill="1" applyBorder="1" applyAlignment="1" applyProtection="1">
      <alignment horizontal="center" vertical="center" wrapText="1"/>
    </xf>
    <xf numFmtId="0" fontId="18" fillId="0" borderId="0" xfId="0" applyFont="1" applyFill="1" applyBorder="1" applyAlignment="1" applyProtection="1">
      <alignment horizontal="center" vertical="center"/>
    </xf>
    <xf numFmtId="0" fontId="24" fillId="11" borderId="241" xfId="0" applyFont="1" applyFill="1" applyBorder="1" applyAlignment="1" applyProtection="1">
      <alignment horizontal="center" vertical="center" wrapText="1"/>
    </xf>
    <xf numFmtId="0" fontId="24" fillId="11" borderId="131" xfId="0" applyFont="1" applyFill="1" applyBorder="1" applyAlignment="1" applyProtection="1">
      <alignment horizontal="center" vertical="center" wrapText="1"/>
    </xf>
    <xf numFmtId="0" fontId="24" fillId="11" borderId="135" xfId="0" applyFont="1" applyFill="1" applyBorder="1" applyAlignment="1" applyProtection="1">
      <alignment horizontal="center" vertical="center" wrapText="1"/>
    </xf>
    <xf numFmtId="175" fontId="24" fillId="29" borderId="158" xfId="0" applyNumberFormat="1" applyFont="1" applyFill="1" applyBorder="1" applyAlignment="1" applyProtection="1">
      <alignment horizontal="right" vertical="center"/>
    </xf>
    <xf numFmtId="175" fontId="24" fillId="29" borderId="159" xfId="0" applyNumberFormat="1" applyFont="1" applyFill="1" applyBorder="1" applyAlignment="1" applyProtection="1">
      <alignment horizontal="right" vertical="center"/>
    </xf>
    <xf numFmtId="175" fontId="24" fillId="29" borderId="160" xfId="0" applyNumberFormat="1" applyFont="1" applyFill="1" applyBorder="1" applyAlignment="1" applyProtection="1">
      <alignment horizontal="right" vertical="center"/>
    </xf>
    <xf numFmtId="0" fontId="13" fillId="16" borderId="128" xfId="0" applyFont="1" applyFill="1" applyBorder="1" applyAlignment="1" applyProtection="1">
      <alignment horizontal="center" vertical="center" wrapText="1"/>
    </xf>
    <xf numFmtId="0" fontId="13" fillId="16" borderId="133" xfId="0" applyFont="1" applyFill="1" applyBorder="1" applyAlignment="1" applyProtection="1">
      <alignment horizontal="center" vertical="center" wrapText="1"/>
    </xf>
    <xf numFmtId="0" fontId="13" fillId="16" borderId="59" xfId="0" applyFont="1" applyFill="1" applyBorder="1" applyAlignment="1" applyProtection="1">
      <alignment horizontal="center" vertical="center" wrapText="1"/>
    </xf>
    <xf numFmtId="0" fontId="13" fillId="16" borderId="135" xfId="0" applyFont="1" applyFill="1" applyBorder="1" applyAlignment="1" applyProtection="1">
      <alignment horizontal="center" vertical="center" wrapText="1"/>
    </xf>
    <xf numFmtId="0" fontId="13" fillId="16" borderId="128" xfId="0" applyFont="1" applyFill="1" applyBorder="1" applyAlignment="1" applyProtection="1">
      <alignment horizontal="center" vertical="center"/>
    </xf>
    <xf numFmtId="0" fontId="13" fillId="16" borderId="133" xfId="0" applyFont="1" applyFill="1" applyBorder="1" applyAlignment="1" applyProtection="1">
      <alignment horizontal="center" vertical="center"/>
    </xf>
    <xf numFmtId="0" fontId="23" fillId="0" borderId="233" xfId="0" applyFont="1" applyFill="1" applyBorder="1" applyAlignment="1" applyProtection="1">
      <alignment horizontal="center" vertical="center" wrapText="1"/>
    </xf>
    <xf numFmtId="0" fontId="23" fillId="0" borderId="234" xfId="0" applyFont="1" applyFill="1" applyBorder="1" applyAlignment="1" applyProtection="1">
      <alignment horizontal="center" vertical="center" wrapText="1"/>
    </xf>
    <xf numFmtId="0" fontId="13" fillId="16" borderId="124" xfId="0" applyFont="1" applyFill="1" applyBorder="1" applyAlignment="1" applyProtection="1">
      <alignment horizontal="center" vertical="center" wrapText="1"/>
    </xf>
    <xf numFmtId="0" fontId="13" fillId="16" borderId="125" xfId="0" applyFont="1" applyFill="1" applyBorder="1" applyAlignment="1" applyProtection="1">
      <alignment horizontal="center" vertical="center" wrapText="1"/>
    </xf>
    <xf numFmtId="0" fontId="24" fillId="12" borderId="9" xfId="0" applyFont="1" applyFill="1" applyBorder="1" applyAlignment="1" applyProtection="1">
      <alignment horizontal="center" vertical="center"/>
      <protection locked="0"/>
    </xf>
    <xf numFmtId="0" fontId="24" fillId="12" borderId="10" xfId="0" applyFont="1" applyFill="1" applyBorder="1" applyAlignment="1" applyProtection="1">
      <alignment horizontal="center" vertical="center"/>
      <protection locked="0"/>
    </xf>
    <xf numFmtId="0" fontId="13" fillId="16" borderId="163" xfId="0" applyFont="1" applyFill="1" applyBorder="1" applyAlignment="1" applyProtection="1">
      <alignment horizontal="center" vertical="center"/>
    </xf>
    <xf numFmtId="0" fontId="13" fillId="16" borderId="123" xfId="0" applyFont="1" applyFill="1" applyBorder="1" applyAlignment="1" applyProtection="1">
      <alignment horizontal="center" vertical="center"/>
    </xf>
    <xf numFmtId="0" fontId="24" fillId="15" borderId="116" xfId="0" applyFont="1" applyFill="1" applyBorder="1" applyAlignment="1" applyProtection="1">
      <alignment horizontal="center" vertical="center" wrapText="1"/>
    </xf>
    <xf numFmtId="0" fontId="24" fillId="15" borderId="205" xfId="0" applyFont="1" applyFill="1" applyBorder="1" applyAlignment="1" applyProtection="1">
      <alignment horizontal="center" vertical="center" wrapText="1"/>
    </xf>
    <xf numFmtId="0" fontId="24" fillId="15" borderId="120" xfId="0" applyFont="1" applyFill="1" applyBorder="1" applyAlignment="1" applyProtection="1">
      <alignment horizontal="center" vertical="center" wrapText="1"/>
    </xf>
    <xf numFmtId="0" fontId="24" fillId="15" borderId="211" xfId="0" applyFont="1" applyFill="1" applyBorder="1" applyAlignment="1" applyProtection="1">
      <alignment horizontal="center" vertical="center" wrapText="1"/>
    </xf>
    <xf numFmtId="0" fontId="13" fillId="16" borderId="165" xfId="0" applyFont="1" applyFill="1" applyBorder="1" applyAlignment="1" applyProtection="1">
      <alignment horizontal="center" vertical="center"/>
    </xf>
    <xf numFmtId="0" fontId="13" fillId="16" borderId="119" xfId="0" applyFont="1" applyFill="1" applyBorder="1" applyAlignment="1" applyProtection="1">
      <alignment horizontal="center" vertical="center"/>
    </xf>
    <xf numFmtId="166" fontId="13" fillId="17" borderId="122" xfId="0" applyNumberFormat="1" applyFont="1" applyFill="1" applyBorder="1" applyAlignment="1" applyProtection="1">
      <alignment horizontal="center" vertical="center" wrapText="1"/>
    </xf>
    <xf numFmtId="166" fontId="13" fillId="17" borderId="118" xfId="0" applyNumberFormat="1" applyFont="1" applyFill="1" applyBorder="1" applyAlignment="1" applyProtection="1">
      <alignment horizontal="center" vertical="center" wrapText="1"/>
    </xf>
    <xf numFmtId="166" fontId="13" fillId="17" borderId="117" xfId="0" applyNumberFormat="1" applyFont="1" applyFill="1" applyBorder="1" applyAlignment="1" applyProtection="1">
      <alignment horizontal="center" vertical="center" wrapText="1"/>
    </xf>
    <xf numFmtId="0" fontId="0" fillId="38" borderId="28" xfId="0" applyFont="1" applyFill="1" applyBorder="1" applyAlignment="1" applyProtection="1">
      <alignment horizontal="left" vertical="center" wrapText="1"/>
    </xf>
    <xf numFmtId="0" fontId="0" fillId="38" borderId="17" xfId="0" applyFont="1" applyFill="1" applyBorder="1" applyAlignment="1" applyProtection="1">
      <alignment horizontal="left" vertical="center" wrapText="1"/>
    </xf>
    <xf numFmtId="0" fontId="0" fillId="38" borderId="33" xfId="0" applyFont="1" applyFill="1" applyBorder="1" applyAlignment="1" applyProtection="1">
      <alignment horizontal="left" vertical="center" wrapText="1"/>
    </xf>
    <xf numFmtId="0" fontId="0" fillId="38" borderId="29" xfId="0" applyFont="1" applyFill="1" applyBorder="1" applyAlignment="1" applyProtection="1">
      <alignment horizontal="left" vertical="center" wrapText="1"/>
    </xf>
    <xf numFmtId="0" fontId="0" fillId="38" borderId="0" xfId="0" applyFont="1" applyFill="1" applyBorder="1" applyAlignment="1" applyProtection="1">
      <alignment horizontal="left" vertical="center" wrapText="1"/>
    </xf>
    <xf numFmtId="0" fontId="0" fillId="38" borderId="34" xfId="0" applyFont="1" applyFill="1" applyBorder="1" applyAlignment="1" applyProtection="1">
      <alignment horizontal="left" vertical="center" wrapText="1"/>
    </xf>
    <xf numFmtId="0" fontId="0" fillId="38" borderId="18" xfId="0" applyFont="1" applyFill="1" applyBorder="1" applyAlignment="1" applyProtection="1">
      <alignment horizontal="left" vertical="center" wrapText="1"/>
    </xf>
    <xf numFmtId="0" fontId="0" fillId="38" borderId="14" xfId="0" applyFont="1" applyFill="1" applyBorder="1" applyAlignment="1" applyProtection="1">
      <alignment horizontal="left" vertical="center" wrapText="1"/>
    </xf>
    <xf numFmtId="0" fontId="0" fillId="38" borderId="15" xfId="0" applyFont="1" applyFill="1" applyBorder="1" applyAlignment="1" applyProtection="1">
      <alignment horizontal="left" vertical="center" wrapText="1"/>
    </xf>
    <xf numFmtId="166" fontId="0" fillId="29" borderId="130" xfId="13" applyNumberFormat="1" applyFont="1" applyFill="1" applyBorder="1" applyAlignment="1" applyProtection="1">
      <alignment vertical="center"/>
    </xf>
    <xf numFmtId="174" fontId="19" fillId="29" borderId="130" xfId="12" applyNumberFormat="1" applyFont="1" applyFill="1" applyBorder="1" applyAlignment="1" applyProtection="1">
      <alignment vertical="center"/>
    </xf>
    <xf numFmtId="0" fontId="10" fillId="47" borderId="126" xfId="0" applyFont="1" applyFill="1" applyBorder="1" applyAlignment="1" applyProtection="1">
      <alignment horizontal="center" vertical="center"/>
    </xf>
    <xf numFmtId="175" fontId="0" fillId="0" borderId="216" xfId="0" applyNumberFormat="1" applyFont="1" applyFill="1" applyBorder="1" applyAlignment="1" applyProtection="1">
      <alignment horizontal="right" vertical="center"/>
    </xf>
    <xf numFmtId="9" fontId="0" fillId="26" borderId="158" xfId="0" applyNumberFormat="1" applyFont="1" applyFill="1" applyBorder="1" applyAlignment="1" applyProtection="1">
      <alignment horizontal="center" vertical="center"/>
    </xf>
    <xf numFmtId="9" fontId="0" fillId="26" borderId="159" xfId="0" applyNumberFormat="1" applyFont="1" applyFill="1" applyBorder="1" applyAlignment="1" applyProtection="1">
      <alignment horizontal="center" vertical="center"/>
    </xf>
    <xf numFmtId="9" fontId="0" fillId="26" borderId="160" xfId="0" applyNumberFormat="1" applyFont="1" applyFill="1" applyBorder="1" applyAlignment="1" applyProtection="1">
      <alignment horizontal="center" vertical="center"/>
    </xf>
  </cellXfs>
  <cellStyles count="33">
    <cellStyle name="Accent" xfId="1" xr:uid="{00000000-0005-0000-0000-000000000000}"/>
    <cellStyle name="Accent 1" xfId="2" xr:uid="{00000000-0005-0000-0000-000001000000}"/>
    <cellStyle name="Accent 2" xfId="3" xr:uid="{00000000-0005-0000-0000-000002000000}"/>
    <cellStyle name="Accent 3" xfId="4" xr:uid="{00000000-0005-0000-0000-000003000000}"/>
    <cellStyle name="Bad" xfId="5" xr:uid="{00000000-0005-0000-0000-000004000000}"/>
    <cellStyle name="Error" xfId="6" xr:uid="{00000000-0005-0000-0000-000005000000}"/>
    <cellStyle name="Euro" xfId="21" xr:uid="{00000000-0005-0000-0000-000006000000}"/>
    <cellStyle name="Euro 2" xfId="22" xr:uid="{00000000-0005-0000-0000-000007000000}"/>
    <cellStyle name="Euro 3" xfId="23" xr:uid="{00000000-0005-0000-0000-000008000000}"/>
    <cellStyle name="Footnote" xfId="7" xr:uid="{00000000-0005-0000-0000-000009000000}"/>
    <cellStyle name="Good" xfId="8" xr:uid="{00000000-0005-0000-0000-00000A000000}"/>
    <cellStyle name="Heading" xfId="9" xr:uid="{00000000-0005-0000-0000-00000B000000}"/>
    <cellStyle name="Heading 1" xfId="10" xr:uid="{00000000-0005-0000-0000-00000C000000}"/>
    <cellStyle name="Heading 2" xfId="11" xr:uid="{00000000-0005-0000-0000-00000D000000}"/>
    <cellStyle name="Hipervínculo" xfId="20" builtinId="8"/>
    <cellStyle name="Millares" xfId="12" builtinId="3"/>
    <cellStyle name="Millares 2" xfId="24" xr:uid="{00000000-0005-0000-0000-000010000000}"/>
    <cellStyle name="Millares 3" xfId="32" xr:uid="{1302E13A-9D40-473E-8CD9-DCBCCE02B617}"/>
    <cellStyle name="Moneda" xfId="13" builtinId="4"/>
    <cellStyle name="Moneda 2" xfId="26" xr:uid="{00000000-0005-0000-0000-000012000000}"/>
    <cellStyle name="Moneda 3" xfId="25" xr:uid="{00000000-0005-0000-0000-000013000000}"/>
    <cellStyle name="Neutral" xfId="14" builtinId="28" customBuiltin="1"/>
    <cellStyle name="Normal" xfId="0" builtinId="0"/>
    <cellStyle name="Normal 2" xfId="27" xr:uid="{00000000-0005-0000-0000-000016000000}"/>
    <cellStyle name="Normal 3" xfId="28" xr:uid="{00000000-0005-0000-0000-000017000000}"/>
    <cellStyle name="Normal 4" xfId="29" xr:uid="{00000000-0005-0000-0000-000018000000}"/>
    <cellStyle name="Normal 5" xfId="31" xr:uid="{39EF2E84-AFF2-4092-9E0D-4FC9C6B3FE03}"/>
    <cellStyle name="Note" xfId="15" xr:uid="{00000000-0005-0000-0000-000019000000}"/>
    <cellStyle name="Porcentaje" xfId="16" builtinId="5"/>
    <cellStyle name="Porcentaje 2" xfId="30" xr:uid="{00000000-0005-0000-0000-00001A000000}"/>
    <cellStyle name="Status" xfId="17" xr:uid="{00000000-0005-0000-0000-00001C000000}"/>
    <cellStyle name="Text" xfId="18" xr:uid="{00000000-0005-0000-0000-00001D000000}"/>
    <cellStyle name="Warning" xfId="19" xr:uid="{00000000-0005-0000-0000-00001E000000}"/>
  </cellStyles>
  <dxfs count="3">
    <dxf>
      <font>
        <color auto="1"/>
      </font>
      <fill>
        <patternFill>
          <bgColor theme="0"/>
        </patternFill>
      </fill>
    </dxf>
    <dxf>
      <font>
        <color rgb="FF9C0006"/>
      </font>
    </dxf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C0000"/>
      <rgbColor rgb="00006600"/>
      <rgbColor rgb="00000080"/>
      <rgbColor rgb="00996600"/>
      <rgbColor rgb="00800080"/>
      <rgbColor rgb="00008080"/>
      <rgbColor rgb="00FFCCCC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DDDDD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3CDDD"/>
      <rgbColor rgb="00FF99CC"/>
      <rgbColor rgb="00CC99FF"/>
      <rgbColor rgb="00FAC090"/>
      <rgbColor rgb="003366FF"/>
      <rgbColor rgb="0033CCCC"/>
      <rgbColor rgb="0092D05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00CC"/>
      <color rgb="FF000099"/>
      <color rgb="FF0000CC"/>
      <color rgb="FFFF0909"/>
      <color rgb="FF69D8FF"/>
      <color rgb="FFFFFF66"/>
      <color rgb="FF00A249"/>
      <color rgb="FFCCFFCC"/>
      <color rgb="FFCC0000"/>
      <color rgb="FF33CC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'B) Reajuste Tarifas y Ocupaci&#243;n'!A32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'D) Costos Indirectos'!Z9"/><Relationship Id="rId2" Type="http://schemas.openxmlformats.org/officeDocument/2006/relationships/hyperlink" Target="#'D) Costos Indirectos'!U9"/><Relationship Id="rId1" Type="http://schemas.openxmlformats.org/officeDocument/2006/relationships/hyperlink" Target="#'D) Costos Indirectos'!M9"/><Relationship Id="rId6" Type="http://schemas.openxmlformats.org/officeDocument/2006/relationships/hyperlink" Target="#'D) Costos Indirectos'!AN9"/><Relationship Id="rId5" Type="http://schemas.openxmlformats.org/officeDocument/2006/relationships/hyperlink" Target="#'D) Costos Indirectos'!A1"/><Relationship Id="rId4" Type="http://schemas.openxmlformats.org/officeDocument/2006/relationships/hyperlink" Target="#'D) Costos Indirectos'!AG9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285749</xdr:colOff>
      <xdr:row>3</xdr:row>
      <xdr:rowOff>119062</xdr:rowOff>
    </xdr:from>
    <xdr:to>
      <xdr:col>8</xdr:col>
      <xdr:colOff>285751</xdr:colOff>
      <xdr:row>5</xdr:row>
      <xdr:rowOff>71437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85749" y="604837"/>
          <a:ext cx="6096002" cy="276225"/>
        </a:xfrm>
        <a:prstGeom prst="rect">
          <a:avLst/>
        </a:prstGeom>
        <a:solidFill>
          <a:srgbClr val="FFFF00"/>
        </a:solidFill>
        <a:ln w="28575" cmpd="sng">
          <a:solidFill>
            <a:srgbClr val="C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CL" sz="1050" b="1" baseline="0">
              <a:latin typeface="Arial" panose="020B0604020202020204" pitchFamily="34" charset="0"/>
              <a:cs typeface="Arial" panose="020B0604020202020204" pitchFamily="34" charset="0"/>
            </a:rPr>
            <a:t>INGRESE LOS DATOS EN LAS CELDAS DESTACADAS EN COLOR AMARILLO Y NARANJA</a:t>
          </a:r>
          <a:endParaRPr lang="es-CL" sz="105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17</xdr:col>
      <xdr:colOff>211281</xdr:colOff>
      <xdr:row>57</xdr:row>
      <xdr:rowOff>109051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C69E86DE-8780-454E-B8E8-DE6F5933B5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1270000"/>
          <a:ext cx="12403281" cy="788780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59</xdr:row>
      <xdr:rowOff>0</xdr:rowOff>
    </xdr:from>
    <xdr:to>
      <xdr:col>17</xdr:col>
      <xdr:colOff>220807</xdr:colOff>
      <xdr:row>108</xdr:row>
      <xdr:rowOff>51893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C54EF349-BB24-41C1-8682-7264A70715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2000" y="9366250"/>
          <a:ext cx="12412807" cy="783064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110</xdr:row>
      <xdr:rowOff>44684</xdr:rowOff>
    </xdr:from>
    <xdr:to>
      <xdr:col>17</xdr:col>
      <xdr:colOff>264583</xdr:colOff>
      <xdr:row>159</xdr:row>
      <xdr:rowOff>156682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6CDB834C-36FC-4B1A-883B-D47905703D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62000" y="17507184"/>
          <a:ext cx="12456583" cy="78907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162</xdr:row>
      <xdr:rowOff>0</xdr:rowOff>
    </xdr:from>
    <xdr:to>
      <xdr:col>9</xdr:col>
      <xdr:colOff>29430</xdr:colOff>
      <xdr:row>211</xdr:row>
      <xdr:rowOff>80472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87BF95E7-F367-4009-98A0-05023CC7D5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62000" y="25717500"/>
          <a:ext cx="6125430" cy="785922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369094</xdr:colOff>
      <xdr:row>1</xdr:row>
      <xdr:rowOff>71437</xdr:rowOff>
    </xdr:from>
    <xdr:to>
      <xdr:col>0</xdr:col>
      <xdr:colOff>1119190</xdr:colOff>
      <xdr:row>5</xdr:row>
      <xdr:rowOff>226217</xdr:rowOff>
    </xdr:to>
    <xdr:sp macro="" textlink="">
      <xdr:nvSpPr>
        <xdr:cNvPr id="2" name="Flecha: a la derech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 bwMode="auto">
        <a:xfrm>
          <a:off x="369094" y="238125"/>
          <a:ext cx="750096" cy="881061"/>
        </a:xfrm>
        <a:prstGeom prst="rightArrow">
          <a:avLst>
            <a:gd name="adj1" fmla="val 50000"/>
            <a:gd name="adj2" fmla="val 50000"/>
          </a:avLst>
        </a:prstGeom>
        <a:solidFill>
          <a:srgbClr val="00B0F0"/>
        </a:solidFill>
        <a:ln>
          <a:headEnd type="none" w="med" len="med"/>
          <a:tailEnd type="none" w="med" len="med"/>
        </a:ln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CL" sz="1200" b="1">
              <a:solidFill>
                <a:srgbClr val="FF0000"/>
              </a:solidFill>
            </a:rPr>
            <a:t>Ir a </a:t>
          </a:r>
        </a:p>
        <a:p>
          <a:pPr algn="ctr"/>
          <a:r>
            <a:rPr lang="es-CL" sz="1200" b="1">
              <a:solidFill>
                <a:srgbClr val="FF0000"/>
              </a:solidFill>
            </a:rPr>
            <a:t>TABLA</a:t>
          </a:r>
          <a:r>
            <a:rPr lang="es-CL" sz="1200" b="1" baseline="0">
              <a:solidFill>
                <a:srgbClr val="FF0000"/>
              </a:solidFill>
            </a:rPr>
            <a:t> 4</a:t>
          </a:r>
          <a:endParaRPr lang="es-CL" sz="1200" b="1">
            <a:solidFill>
              <a:srgbClr val="FF0000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47624</xdr:colOff>
      <xdr:row>1</xdr:row>
      <xdr:rowOff>0</xdr:rowOff>
    </xdr:from>
    <xdr:to>
      <xdr:col>1</xdr:col>
      <xdr:colOff>762000</xdr:colOff>
      <xdr:row>4</xdr:row>
      <xdr:rowOff>119062</xdr:rowOff>
    </xdr:to>
    <xdr:sp macro="" textlink="">
      <xdr:nvSpPr>
        <xdr:cNvPr id="2" name="Flecha: hacia abajo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 bwMode="auto">
        <a:xfrm>
          <a:off x="47624" y="166688"/>
          <a:ext cx="1190626" cy="690562"/>
        </a:xfrm>
        <a:prstGeom prst="downArrow">
          <a:avLst/>
        </a:prstGeom>
        <a:solidFill>
          <a:srgbClr val="00B0F0"/>
        </a:solidFill>
        <a:ln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CL" sz="1200" b="1">
              <a:solidFill>
                <a:srgbClr val="FF0000"/>
              </a:solidFill>
            </a:rPr>
            <a:t>Ir a TABLA</a:t>
          </a:r>
          <a:r>
            <a:rPr lang="es-CL" sz="1200" b="1" baseline="0">
              <a:solidFill>
                <a:srgbClr val="FF0000"/>
              </a:solidFill>
            </a:rPr>
            <a:t> 7</a:t>
          </a:r>
          <a:endParaRPr lang="es-CL" sz="1200" b="1">
            <a:solidFill>
              <a:srgbClr val="FF0000"/>
            </a:solidFill>
          </a:endParaRPr>
        </a:p>
      </xdr:txBody>
    </xdr:sp>
    <xdr:clientData/>
  </xdr:twoCellAnchor>
  <xdr:twoCellAnchor>
    <xdr:from>
      <xdr:col>1</xdr:col>
      <xdr:colOff>797719</xdr:colOff>
      <xdr:row>1</xdr:row>
      <xdr:rowOff>23811</xdr:rowOff>
    </xdr:from>
    <xdr:to>
      <xdr:col>2</xdr:col>
      <xdr:colOff>119064</xdr:colOff>
      <xdr:row>4</xdr:row>
      <xdr:rowOff>142873</xdr:rowOff>
    </xdr:to>
    <xdr:sp macro="" textlink="">
      <xdr:nvSpPr>
        <xdr:cNvPr id="3" name="Flecha: hacia abajo 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 bwMode="auto">
        <a:xfrm>
          <a:off x="1273969" y="190499"/>
          <a:ext cx="1190626" cy="690562"/>
        </a:xfrm>
        <a:prstGeom prst="downArrow">
          <a:avLst/>
        </a:prstGeom>
        <a:solidFill>
          <a:srgbClr val="00B0F0"/>
        </a:solidFill>
        <a:ln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CL" sz="1200" b="1">
              <a:solidFill>
                <a:srgbClr val="FF0000"/>
              </a:solidFill>
            </a:rPr>
            <a:t>Ir a TABLA</a:t>
          </a:r>
          <a:r>
            <a:rPr lang="es-CL" sz="1200" b="1" baseline="0">
              <a:solidFill>
                <a:srgbClr val="FF0000"/>
              </a:solidFill>
            </a:rPr>
            <a:t> 8</a:t>
          </a:r>
          <a:endParaRPr lang="es-CL" sz="1200" b="1">
            <a:solidFill>
              <a:srgbClr val="FF0000"/>
            </a:solidFill>
          </a:endParaRPr>
        </a:p>
      </xdr:txBody>
    </xdr:sp>
    <xdr:clientData/>
  </xdr:twoCellAnchor>
  <xdr:twoCellAnchor>
    <xdr:from>
      <xdr:col>2</xdr:col>
      <xdr:colOff>154781</xdr:colOff>
      <xdr:row>1</xdr:row>
      <xdr:rowOff>35718</xdr:rowOff>
    </xdr:from>
    <xdr:to>
      <xdr:col>2</xdr:col>
      <xdr:colOff>1345407</xdr:colOff>
      <xdr:row>4</xdr:row>
      <xdr:rowOff>154780</xdr:rowOff>
    </xdr:to>
    <xdr:sp macro="" textlink="">
      <xdr:nvSpPr>
        <xdr:cNvPr id="5" name="Flecha: hacia abajo 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/>
      </xdr:nvSpPr>
      <xdr:spPr bwMode="auto">
        <a:xfrm>
          <a:off x="2500312" y="202406"/>
          <a:ext cx="1190626" cy="690562"/>
        </a:xfrm>
        <a:prstGeom prst="downArrow">
          <a:avLst/>
        </a:prstGeom>
        <a:solidFill>
          <a:srgbClr val="00B0F0"/>
        </a:solidFill>
        <a:ln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CL" sz="1200" b="1">
              <a:solidFill>
                <a:srgbClr val="FF0000"/>
              </a:solidFill>
            </a:rPr>
            <a:t>Ir a TABLA</a:t>
          </a:r>
          <a:r>
            <a:rPr lang="es-CL" sz="1200" b="1" baseline="0">
              <a:solidFill>
                <a:srgbClr val="FF0000"/>
              </a:solidFill>
            </a:rPr>
            <a:t> 9</a:t>
          </a:r>
          <a:endParaRPr lang="es-CL" sz="1200" b="1">
            <a:solidFill>
              <a:srgbClr val="FF0000"/>
            </a:solidFill>
          </a:endParaRPr>
        </a:p>
      </xdr:txBody>
    </xdr:sp>
    <xdr:clientData/>
  </xdr:twoCellAnchor>
  <xdr:twoCellAnchor>
    <xdr:from>
      <xdr:col>2</xdr:col>
      <xdr:colOff>1404937</xdr:colOff>
      <xdr:row>1</xdr:row>
      <xdr:rowOff>47625</xdr:rowOff>
    </xdr:from>
    <xdr:to>
      <xdr:col>3</xdr:col>
      <xdr:colOff>678656</xdr:colOff>
      <xdr:row>5</xdr:row>
      <xdr:rowOff>83344</xdr:rowOff>
    </xdr:to>
    <xdr:sp macro="" textlink="">
      <xdr:nvSpPr>
        <xdr:cNvPr id="7" name="Flecha: hacia abajo 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/>
      </xdr:nvSpPr>
      <xdr:spPr bwMode="auto">
        <a:xfrm>
          <a:off x="3750468" y="214313"/>
          <a:ext cx="1190626" cy="773906"/>
        </a:xfrm>
        <a:prstGeom prst="downArrow">
          <a:avLst/>
        </a:prstGeom>
        <a:solidFill>
          <a:srgbClr val="00B0F0"/>
        </a:solidFill>
        <a:ln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CL" sz="1200" b="1">
              <a:solidFill>
                <a:srgbClr val="FF0000"/>
              </a:solidFill>
            </a:rPr>
            <a:t>Ir a TABLA</a:t>
          </a:r>
          <a:r>
            <a:rPr lang="es-CL" sz="1200" b="1" baseline="0">
              <a:solidFill>
                <a:srgbClr val="FF0000"/>
              </a:solidFill>
            </a:rPr>
            <a:t> 10</a:t>
          </a:r>
          <a:endParaRPr lang="es-CL" sz="1200" b="1">
            <a:solidFill>
              <a:srgbClr val="FF0000"/>
            </a:solidFill>
          </a:endParaRPr>
        </a:p>
      </xdr:txBody>
    </xdr:sp>
    <xdr:clientData/>
  </xdr:twoCellAnchor>
  <xdr:twoCellAnchor>
    <xdr:from>
      <xdr:col>32</xdr:col>
      <xdr:colOff>333375</xdr:colOff>
      <xdr:row>2</xdr:row>
      <xdr:rowOff>47625</xdr:rowOff>
    </xdr:from>
    <xdr:to>
      <xdr:col>32</xdr:col>
      <xdr:colOff>750093</xdr:colOff>
      <xdr:row>3</xdr:row>
      <xdr:rowOff>178593</xdr:rowOff>
    </xdr:to>
    <xdr:sp macro="" textlink="">
      <xdr:nvSpPr>
        <xdr:cNvPr id="8" name="Flecha derecha 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/>
      </xdr:nvSpPr>
      <xdr:spPr bwMode="auto">
        <a:xfrm rot="10800000">
          <a:off x="37040344" y="381000"/>
          <a:ext cx="416718" cy="297656"/>
        </a:xfrm>
        <a:prstGeom prst="rightArrow">
          <a:avLst/>
        </a:prstGeom>
        <a:solidFill>
          <a:srgbClr val="0000CC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CL" sz="1100"/>
        </a:p>
      </xdr:txBody>
    </xdr:sp>
    <xdr:clientData/>
  </xdr:twoCellAnchor>
  <xdr:twoCellAnchor>
    <xdr:from>
      <xdr:col>24</xdr:col>
      <xdr:colOff>0</xdr:colOff>
      <xdr:row>3</xdr:row>
      <xdr:rowOff>0</xdr:rowOff>
    </xdr:from>
    <xdr:to>
      <xdr:col>24</xdr:col>
      <xdr:colOff>416718</xdr:colOff>
      <xdr:row>4</xdr:row>
      <xdr:rowOff>59531</xdr:rowOff>
    </xdr:to>
    <xdr:sp macro="" textlink="">
      <xdr:nvSpPr>
        <xdr:cNvPr id="9" name="Flecha derecha 8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/>
      </xdr:nvSpPr>
      <xdr:spPr bwMode="auto">
        <a:xfrm rot="10800000">
          <a:off x="29479875" y="500063"/>
          <a:ext cx="416718" cy="297656"/>
        </a:xfrm>
        <a:prstGeom prst="rightArrow">
          <a:avLst/>
        </a:prstGeom>
        <a:solidFill>
          <a:srgbClr val="0000CC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CL" sz="1100"/>
        </a:p>
      </xdr:txBody>
    </xdr:sp>
    <xdr:clientData/>
  </xdr:twoCellAnchor>
  <xdr:twoCellAnchor>
    <xdr:from>
      <xdr:col>20</xdr:col>
      <xdr:colOff>0</xdr:colOff>
      <xdr:row>3</xdr:row>
      <xdr:rowOff>0</xdr:rowOff>
    </xdr:from>
    <xdr:to>
      <xdr:col>20</xdr:col>
      <xdr:colOff>416718</xdr:colOff>
      <xdr:row>4</xdr:row>
      <xdr:rowOff>59531</xdr:rowOff>
    </xdr:to>
    <xdr:sp macro="" textlink="">
      <xdr:nvSpPr>
        <xdr:cNvPr id="11" name="Flecha derecha 10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/>
      </xdr:nvSpPr>
      <xdr:spPr bwMode="auto">
        <a:xfrm rot="10800000">
          <a:off x="23086219" y="500063"/>
          <a:ext cx="416718" cy="297656"/>
        </a:xfrm>
        <a:prstGeom prst="rightArrow">
          <a:avLst/>
        </a:prstGeom>
        <a:solidFill>
          <a:srgbClr val="0000CC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CL" sz="1100"/>
        </a:p>
      </xdr:txBody>
    </xdr:sp>
    <xdr:clientData/>
  </xdr:twoCellAnchor>
  <xdr:twoCellAnchor>
    <xdr:from>
      <xdr:col>12</xdr:col>
      <xdr:colOff>369094</xdr:colOff>
      <xdr:row>3</xdr:row>
      <xdr:rowOff>23813</xdr:rowOff>
    </xdr:from>
    <xdr:to>
      <xdr:col>12</xdr:col>
      <xdr:colOff>785812</xdr:colOff>
      <xdr:row>4</xdr:row>
      <xdr:rowOff>83344</xdr:rowOff>
    </xdr:to>
    <xdr:sp macro="" textlink="">
      <xdr:nvSpPr>
        <xdr:cNvPr id="12" name="Flecha derecha 11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/>
      </xdr:nvSpPr>
      <xdr:spPr bwMode="auto">
        <a:xfrm rot="10800000">
          <a:off x="15156657" y="523876"/>
          <a:ext cx="416718" cy="297656"/>
        </a:xfrm>
        <a:prstGeom prst="rightArrow">
          <a:avLst/>
        </a:prstGeom>
        <a:solidFill>
          <a:srgbClr val="0000CC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CL" sz="1100"/>
        </a:p>
      </xdr:txBody>
    </xdr:sp>
    <xdr:clientData/>
  </xdr:twoCellAnchor>
  <xdr:twoCellAnchor>
    <xdr:from>
      <xdr:col>5</xdr:col>
      <xdr:colOff>1321594</xdr:colOff>
      <xdr:row>1</xdr:row>
      <xdr:rowOff>0</xdr:rowOff>
    </xdr:from>
    <xdr:to>
      <xdr:col>7</xdr:col>
      <xdr:colOff>47627</xdr:colOff>
      <xdr:row>5</xdr:row>
      <xdr:rowOff>35719</xdr:rowOff>
    </xdr:to>
    <xdr:sp macro="" textlink="">
      <xdr:nvSpPr>
        <xdr:cNvPr id="13" name="Flecha: hacia abajo 1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/>
      </xdr:nvSpPr>
      <xdr:spPr bwMode="auto">
        <a:xfrm>
          <a:off x="8870157" y="166688"/>
          <a:ext cx="1190626" cy="773906"/>
        </a:xfrm>
        <a:prstGeom prst="downArrow">
          <a:avLst/>
        </a:prstGeom>
        <a:solidFill>
          <a:srgbClr val="00B0F0"/>
        </a:solidFill>
        <a:ln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CL" sz="1200" b="1">
              <a:solidFill>
                <a:srgbClr val="FF0000"/>
              </a:solidFill>
            </a:rPr>
            <a:t>Ir a TABLA</a:t>
          </a:r>
          <a:r>
            <a:rPr lang="es-CL" sz="1200" b="1" baseline="0">
              <a:solidFill>
                <a:srgbClr val="FF0000"/>
              </a:solidFill>
            </a:rPr>
            <a:t> 11</a:t>
          </a:r>
          <a:endParaRPr lang="es-CL" sz="1200" b="1">
            <a:solidFill>
              <a:srgbClr val="FF0000"/>
            </a:solidFill>
          </a:endParaRPr>
        </a:p>
      </xdr:txBody>
    </xdr:sp>
    <xdr:clientData/>
  </xdr:twoCellAnchor>
  <xdr:twoCellAnchor>
    <xdr:from>
      <xdr:col>39</xdr:col>
      <xdr:colOff>0</xdr:colOff>
      <xdr:row>3</xdr:row>
      <xdr:rowOff>0</xdr:rowOff>
    </xdr:from>
    <xdr:to>
      <xdr:col>39</xdr:col>
      <xdr:colOff>416718</xdr:colOff>
      <xdr:row>4</xdr:row>
      <xdr:rowOff>59531</xdr:rowOff>
    </xdr:to>
    <xdr:sp macro="" textlink="">
      <xdr:nvSpPr>
        <xdr:cNvPr id="14" name="Flecha derecha 13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SpPr/>
      </xdr:nvSpPr>
      <xdr:spPr bwMode="auto">
        <a:xfrm rot="10800000">
          <a:off x="43183969" y="500063"/>
          <a:ext cx="416718" cy="297656"/>
        </a:xfrm>
        <a:prstGeom prst="rightArrow">
          <a:avLst/>
        </a:prstGeom>
        <a:solidFill>
          <a:srgbClr val="0000CC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CL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0099"/>
  </sheetPr>
  <dimension ref="C1:J52"/>
  <sheetViews>
    <sheetView showGridLines="0" tabSelected="1" zoomScale="90" zoomScaleNormal="90" workbookViewId="0">
      <selection activeCell="S110" sqref="S110"/>
    </sheetView>
  </sheetViews>
  <sheetFormatPr baseColWidth="10" defaultColWidth="11.42578125" defaultRowHeight="12.75" x14ac:dyDescent="0.2"/>
  <cols>
    <col min="1" max="16384" width="11.42578125" style="74"/>
  </cols>
  <sheetData>
    <row r="1" spans="3:10" x14ac:dyDescent="0.2">
      <c r="J1" s="73"/>
    </row>
    <row r="2" spans="3:10" x14ac:dyDescent="0.2">
      <c r="J2" s="73" t="s">
        <v>83</v>
      </c>
    </row>
    <row r="3" spans="3:10" x14ac:dyDescent="0.2">
      <c r="J3" s="73"/>
    </row>
    <row r="5" spans="3:10" x14ac:dyDescent="0.2">
      <c r="C5" s="75"/>
      <c r="D5" s="75"/>
      <c r="E5" s="75"/>
      <c r="F5" s="75"/>
      <c r="G5" s="75"/>
      <c r="H5" s="75"/>
      <c r="I5" s="75"/>
      <c r="J5" s="75"/>
    </row>
    <row r="6" spans="3:10" x14ac:dyDescent="0.2">
      <c r="C6" s="75"/>
      <c r="D6" s="75"/>
      <c r="E6" s="75"/>
      <c r="F6" s="75"/>
      <c r="G6" s="75"/>
      <c r="H6" s="75"/>
      <c r="I6" s="75"/>
      <c r="J6" s="75"/>
    </row>
    <row r="7" spans="3:10" x14ac:dyDescent="0.2">
      <c r="C7" s="75"/>
      <c r="D7" s="75"/>
      <c r="E7" s="75"/>
      <c r="F7" s="75"/>
      <c r="G7" s="75"/>
      <c r="H7" s="75"/>
      <c r="I7" s="75"/>
      <c r="J7" s="75"/>
    </row>
    <row r="8" spans="3:10" x14ac:dyDescent="0.2">
      <c r="C8" s="75"/>
      <c r="D8" s="75"/>
      <c r="E8" s="75"/>
      <c r="F8" s="75"/>
      <c r="G8" s="75"/>
      <c r="H8" s="75"/>
      <c r="I8" s="75"/>
      <c r="J8" s="75"/>
    </row>
    <row r="9" spans="3:10" x14ac:dyDescent="0.2">
      <c r="C9" s="75"/>
      <c r="D9" s="75"/>
      <c r="E9" s="75"/>
      <c r="F9" s="75"/>
      <c r="G9" s="75"/>
      <c r="H9" s="75"/>
      <c r="I9" s="75"/>
      <c r="J9" s="75"/>
    </row>
    <row r="10" spans="3:10" x14ac:dyDescent="0.2">
      <c r="C10" s="75"/>
      <c r="D10" s="75"/>
      <c r="E10" s="75"/>
      <c r="F10" s="75"/>
      <c r="G10" s="75"/>
      <c r="H10" s="75"/>
      <c r="I10" s="75"/>
      <c r="J10" s="75"/>
    </row>
    <row r="11" spans="3:10" x14ac:dyDescent="0.2">
      <c r="C11" s="75"/>
      <c r="D11" s="75"/>
      <c r="E11" s="75"/>
      <c r="F11" s="75"/>
      <c r="G11" s="75"/>
      <c r="H11" s="75"/>
      <c r="I11" s="75"/>
      <c r="J11" s="75"/>
    </row>
    <row r="12" spans="3:10" x14ac:dyDescent="0.2">
      <c r="C12" s="75"/>
      <c r="D12" s="75"/>
      <c r="E12" s="75"/>
      <c r="F12" s="75"/>
      <c r="G12" s="75"/>
      <c r="H12" s="75"/>
      <c r="I12" s="75"/>
      <c r="J12" s="75"/>
    </row>
    <row r="13" spans="3:10" x14ac:dyDescent="0.2">
      <c r="C13" s="75"/>
      <c r="D13" s="75"/>
      <c r="E13" s="75"/>
      <c r="F13" s="75"/>
      <c r="G13" s="75"/>
      <c r="H13" s="75"/>
      <c r="I13" s="75"/>
      <c r="J13" s="75"/>
    </row>
    <row r="14" spans="3:10" x14ac:dyDescent="0.2">
      <c r="C14" s="75"/>
      <c r="D14" s="75"/>
      <c r="E14" s="75"/>
      <c r="F14" s="75"/>
      <c r="G14" s="75"/>
      <c r="H14" s="75"/>
      <c r="I14" s="75"/>
      <c r="J14" s="75"/>
    </row>
    <row r="15" spans="3:10" x14ac:dyDescent="0.2">
      <c r="C15" s="75"/>
      <c r="D15" s="75"/>
      <c r="E15" s="75"/>
      <c r="F15" s="75"/>
      <c r="G15" s="75"/>
      <c r="H15" s="75"/>
      <c r="I15" s="75"/>
      <c r="J15" s="75"/>
    </row>
    <row r="16" spans="3:10" x14ac:dyDescent="0.2">
      <c r="C16" s="75"/>
      <c r="D16" s="75"/>
      <c r="E16" s="75"/>
      <c r="F16" s="75"/>
      <c r="G16" s="75"/>
      <c r="H16" s="75"/>
      <c r="I16" s="75"/>
      <c r="J16" s="75"/>
    </row>
    <row r="17" spans="3:10" x14ac:dyDescent="0.2">
      <c r="C17" s="75"/>
      <c r="D17" s="75"/>
      <c r="E17" s="75"/>
      <c r="F17" s="75"/>
      <c r="G17" s="75"/>
      <c r="H17" s="75"/>
      <c r="I17" s="75"/>
      <c r="J17" s="75"/>
    </row>
    <row r="18" spans="3:10" x14ac:dyDescent="0.2">
      <c r="C18" s="75"/>
      <c r="D18" s="75"/>
      <c r="E18" s="75"/>
      <c r="F18" s="75"/>
      <c r="G18" s="75"/>
      <c r="H18" s="75"/>
      <c r="I18" s="75"/>
      <c r="J18" s="75"/>
    </row>
    <row r="19" spans="3:10" x14ac:dyDescent="0.2">
      <c r="C19" s="75"/>
      <c r="D19" s="75"/>
      <c r="E19" s="75"/>
      <c r="F19" s="75"/>
      <c r="G19" s="75"/>
      <c r="H19" s="75"/>
      <c r="I19" s="75"/>
      <c r="J19" s="75"/>
    </row>
    <row r="20" spans="3:10" x14ac:dyDescent="0.2">
      <c r="C20" s="75"/>
      <c r="D20" s="75"/>
      <c r="E20" s="75"/>
      <c r="F20" s="75"/>
      <c r="G20" s="75"/>
      <c r="H20" s="75"/>
      <c r="I20" s="75"/>
      <c r="J20" s="75"/>
    </row>
    <row r="21" spans="3:10" x14ac:dyDescent="0.2">
      <c r="C21" s="75"/>
      <c r="D21" s="75"/>
      <c r="E21" s="75"/>
      <c r="F21" s="75"/>
      <c r="G21" s="75"/>
      <c r="H21" s="75"/>
      <c r="I21" s="75"/>
      <c r="J21" s="75"/>
    </row>
    <row r="22" spans="3:10" x14ac:dyDescent="0.2">
      <c r="C22" s="75"/>
      <c r="D22" s="75"/>
      <c r="E22" s="75"/>
      <c r="F22" s="75"/>
      <c r="G22" s="75"/>
      <c r="H22" s="75"/>
      <c r="I22" s="75"/>
      <c r="J22" s="75"/>
    </row>
    <row r="23" spans="3:10" x14ac:dyDescent="0.2">
      <c r="C23" s="75"/>
      <c r="D23" s="75"/>
      <c r="E23" s="75"/>
      <c r="F23" s="75"/>
      <c r="G23" s="75"/>
      <c r="H23" s="75"/>
      <c r="I23" s="75"/>
      <c r="J23" s="75"/>
    </row>
    <row r="24" spans="3:10" x14ac:dyDescent="0.2">
      <c r="C24" s="75"/>
      <c r="D24" s="75"/>
      <c r="E24" s="75"/>
      <c r="F24" s="75"/>
      <c r="G24" s="75"/>
      <c r="H24" s="75"/>
      <c r="I24" s="75"/>
      <c r="J24" s="75"/>
    </row>
    <row r="25" spans="3:10" x14ac:dyDescent="0.2">
      <c r="C25" s="75"/>
      <c r="D25" s="75"/>
      <c r="E25" s="75"/>
      <c r="F25" s="75"/>
      <c r="G25" s="75"/>
      <c r="H25" s="75"/>
      <c r="I25" s="75"/>
      <c r="J25" s="75"/>
    </row>
    <row r="26" spans="3:10" x14ac:dyDescent="0.2">
      <c r="C26" s="75"/>
      <c r="D26" s="75"/>
      <c r="E26" s="75"/>
      <c r="F26" s="75"/>
      <c r="G26" s="75"/>
      <c r="H26" s="75"/>
      <c r="I26" s="75"/>
      <c r="J26" s="75"/>
    </row>
    <row r="27" spans="3:10" x14ac:dyDescent="0.2">
      <c r="C27" s="75"/>
      <c r="D27" s="75"/>
      <c r="E27" s="75"/>
      <c r="F27" s="75"/>
      <c r="G27" s="75"/>
      <c r="H27" s="75"/>
      <c r="I27" s="75"/>
      <c r="J27" s="75"/>
    </row>
    <row r="28" spans="3:10" x14ac:dyDescent="0.2">
      <c r="C28" s="75"/>
      <c r="D28" s="75"/>
      <c r="E28" s="75"/>
      <c r="F28" s="75"/>
      <c r="G28" s="75"/>
      <c r="H28" s="75"/>
      <c r="I28" s="75"/>
      <c r="J28" s="75"/>
    </row>
    <row r="29" spans="3:10" x14ac:dyDescent="0.2">
      <c r="C29" s="75"/>
      <c r="D29" s="75"/>
      <c r="E29" s="75"/>
      <c r="F29" s="75"/>
      <c r="G29" s="75"/>
      <c r="H29" s="75"/>
      <c r="I29" s="75"/>
      <c r="J29" s="75"/>
    </row>
    <row r="30" spans="3:10" x14ac:dyDescent="0.2">
      <c r="C30" s="75"/>
      <c r="D30" s="75"/>
      <c r="E30" s="75"/>
      <c r="F30" s="75"/>
      <c r="G30" s="75"/>
      <c r="H30" s="75"/>
      <c r="I30" s="75"/>
      <c r="J30" s="75"/>
    </row>
    <row r="31" spans="3:10" x14ac:dyDescent="0.2">
      <c r="C31" s="75"/>
      <c r="D31" s="75"/>
      <c r="E31" s="75"/>
      <c r="F31" s="75"/>
      <c r="G31" s="75"/>
      <c r="H31" s="75"/>
      <c r="I31" s="75"/>
      <c r="J31" s="75"/>
    </row>
    <row r="32" spans="3:10" x14ac:dyDescent="0.2">
      <c r="C32" s="75"/>
      <c r="D32" s="75"/>
      <c r="E32" s="75"/>
      <c r="F32" s="75"/>
      <c r="G32" s="75"/>
      <c r="H32" s="75"/>
      <c r="I32" s="75"/>
      <c r="J32" s="75"/>
    </row>
    <row r="33" spans="3:10" x14ac:dyDescent="0.2">
      <c r="C33" s="75"/>
      <c r="D33" s="75"/>
      <c r="E33" s="75"/>
      <c r="F33" s="75"/>
      <c r="G33" s="75"/>
      <c r="H33" s="75"/>
      <c r="I33" s="75"/>
      <c r="J33" s="75"/>
    </row>
    <row r="34" spans="3:10" x14ac:dyDescent="0.2">
      <c r="C34" s="75"/>
      <c r="D34" s="75"/>
      <c r="E34" s="75"/>
      <c r="F34" s="75"/>
      <c r="G34" s="75"/>
      <c r="H34" s="75"/>
      <c r="I34" s="75"/>
      <c r="J34" s="75"/>
    </row>
    <row r="35" spans="3:10" x14ac:dyDescent="0.2">
      <c r="C35" s="75"/>
      <c r="D35" s="75"/>
      <c r="E35" s="75"/>
      <c r="F35" s="75"/>
      <c r="G35" s="75"/>
      <c r="H35" s="75"/>
      <c r="I35" s="75"/>
      <c r="J35" s="75"/>
    </row>
    <row r="36" spans="3:10" x14ac:dyDescent="0.2">
      <c r="C36" s="75"/>
      <c r="D36" s="75"/>
      <c r="E36" s="75"/>
      <c r="F36" s="75"/>
      <c r="G36" s="75"/>
      <c r="H36" s="75"/>
      <c r="I36" s="75"/>
      <c r="J36" s="75"/>
    </row>
    <row r="37" spans="3:10" x14ac:dyDescent="0.2">
      <c r="C37" s="75"/>
      <c r="D37" s="75"/>
      <c r="E37" s="75"/>
      <c r="F37" s="75"/>
      <c r="G37" s="75"/>
      <c r="H37" s="75"/>
      <c r="I37" s="75"/>
      <c r="J37" s="75"/>
    </row>
    <row r="38" spans="3:10" x14ac:dyDescent="0.2">
      <c r="C38" s="75"/>
      <c r="D38" s="75"/>
      <c r="E38" s="75"/>
      <c r="F38" s="75"/>
      <c r="G38" s="75"/>
      <c r="H38" s="75"/>
      <c r="I38" s="75"/>
      <c r="J38" s="75"/>
    </row>
    <row r="39" spans="3:10" x14ac:dyDescent="0.2">
      <c r="C39" s="75"/>
      <c r="D39" s="75"/>
      <c r="E39" s="75"/>
      <c r="F39" s="75"/>
      <c r="G39" s="75"/>
      <c r="H39" s="75"/>
      <c r="I39" s="75"/>
      <c r="J39" s="75"/>
    </row>
    <row r="40" spans="3:10" x14ac:dyDescent="0.2">
      <c r="C40" s="75"/>
      <c r="D40" s="75"/>
      <c r="E40" s="75"/>
      <c r="F40" s="75"/>
      <c r="G40" s="75"/>
      <c r="H40" s="75"/>
      <c r="I40" s="75"/>
      <c r="J40" s="75"/>
    </row>
    <row r="41" spans="3:10" x14ac:dyDescent="0.2">
      <c r="C41" s="75"/>
      <c r="D41" s="75"/>
      <c r="E41" s="75"/>
      <c r="F41" s="75"/>
      <c r="G41" s="75"/>
      <c r="H41" s="75"/>
      <c r="I41" s="75"/>
      <c r="J41" s="75"/>
    </row>
    <row r="42" spans="3:10" x14ac:dyDescent="0.2">
      <c r="C42" s="75"/>
      <c r="D42" s="75"/>
      <c r="E42" s="75"/>
      <c r="F42" s="75"/>
      <c r="G42" s="75"/>
      <c r="H42" s="75"/>
      <c r="I42" s="75"/>
      <c r="J42" s="75"/>
    </row>
    <row r="43" spans="3:10" x14ac:dyDescent="0.2">
      <c r="C43" s="75"/>
      <c r="D43" s="75"/>
      <c r="E43" s="75"/>
      <c r="F43" s="75"/>
      <c r="G43" s="75"/>
      <c r="H43" s="75"/>
      <c r="I43" s="75"/>
      <c r="J43" s="75"/>
    </row>
    <row r="44" spans="3:10" x14ac:dyDescent="0.2">
      <c r="C44" s="75"/>
      <c r="D44" s="75"/>
      <c r="E44" s="75"/>
      <c r="F44" s="75"/>
      <c r="G44" s="75"/>
      <c r="H44" s="75"/>
      <c r="I44" s="75"/>
      <c r="J44" s="75"/>
    </row>
    <row r="45" spans="3:10" x14ac:dyDescent="0.2">
      <c r="C45" s="75"/>
      <c r="D45" s="75"/>
      <c r="E45" s="75"/>
      <c r="F45" s="75"/>
      <c r="G45" s="75"/>
      <c r="H45" s="75"/>
      <c r="I45" s="75"/>
      <c r="J45" s="75"/>
    </row>
    <row r="46" spans="3:10" x14ac:dyDescent="0.2">
      <c r="C46" s="75"/>
      <c r="D46" s="75"/>
      <c r="E46" s="75"/>
      <c r="F46" s="75"/>
      <c r="G46" s="75"/>
      <c r="H46" s="75"/>
      <c r="I46" s="75"/>
      <c r="J46" s="75"/>
    </row>
    <row r="47" spans="3:10" x14ac:dyDescent="0.2">
      <c r="C47" s="75"/>
      <c r="D47" s="75"/>
      <c r="E47" s="75"/>
      <c r="F47" s="75"/>
      <c r="G47" s="75"/>
      <c r="H47" s="75"/>
      <c r="I47" s="75"/>
      <c r="J47" s="75"/>
    </row>
    <row r="48" spans="3:10" x14ac:dyDescent="0.2">
      <c r="C48" s="75"/>
      <c r="D48" s="75"/>
      <c r="E48" s="75"/>
      <c r="F48" s="75"/>
      <c r="G48" s="75"/>
      <c r="H48" s="75"/>
      <c r="I48" s="75"/>
      <c r="J48" s="75"/>
    </row>
    <row r="49" spans="3:10" x14ac:dyDescent="0.2">
      <c r="C49" s="75"/>
      <c r="D49" s="75"/>
      <c r="E49" s="75"/>
      <c r="F49" s="75"/>
      <c r="G49" s="75"/>
      <c r="H49" s="75"/>
      <c r="I49" s="75"/>
      <c r="J49" s="75"/>
    </row>
    <row r="50" spans="3:10" x14ac:dyDescent="0.2">
      <c r="C50" s="75"/>
      <c r="D50" s="75"/>
      <c r="E50" s="75"/>
      <c r="F50" s="75"/>
      <c r="G50" s="75"/>
      <c r="H50" s="75"/>
      <c r="I50" s="75"/>
      <c r="J50" s="75"/>
    </row>
    <row r="51" spans="3:10" x14ac:dyDescent="0.2">
      <c r="C51" s="75"/>
      <c r="D51" s="75"/>
      <c r="E51" s="75"/>
      <c r="F51" s="75"/>
      <c r="G51" s="75"/>
      <c r="H51" s="75"/>
      <c r="I51" s="75"/>
      <c r="J51" s="75"/>
    </row>
    <row r="52" spans="3:10" x14ac:dyDescent="0.2">
      <c r="C52" s="75"/>
      <c r="D52" s="75"/>
      <c r="E52" s="75"/>
      <c r="F52" s="75"/>
      <c r="G52" s="75"/>
      <c r="H52" s="75"/>
      <c r="I52" s="75"/>
      <c r="J52" s="75"/>
    </row>
  </sheetData>
  <sheetProtection algorithmName="SHA-512" hashValue="szyYxhrO6ZH8+rgBwVijEwHPAM0YLGBdxRVpcrNAQ99Derj/G4crZ6I1bX52++6A68yqWZXaXmesGbz3VbNiKA==" saltValue="M6KqTzmHuZQvI4t+nj1/9w==" spinCount="100000" sheet="1" objects="1" scenarios="1"/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2" tint="-0.499984740745262"/>
  </sheetPr>
  <dimension ref="A1:P9"/>
  <sheetViews>
    <sheetView showGridLines="0" zoomScale="80" zoomScaleNormal="80" workbookViewId="0">
      <selection activeCell="X43" sqref="X43"/>
    </sheetView>
  </sheetViews>
  <sheetFormatPr baseColWidth="10" defaultColWidth="11.42578125" defaultRowHeight="12.75" x14ac:dyDescent="0.2"/>
  <cols>
    <col min="1" max="9" width="11.42578125" style="85"/>
    <col min="10" max="11" width="13.28515625" style="85" customWidth="1"/>
    <col min="12" max="16384" width="11.42578125" style="85"/>
  </cols>
  <sheetData>
    <row r="1" spans="1:16" x14ac:dyDescent="0.2">
      <c r="J1" s="256"/>
      <c r="K1" s="259"/>
    </row>
    <row r="2" spans="1:16" x14ac:dyDescent="0.2">
      <c r="J2" s="256" t="s">
        <v>209</v>
      </c>
      <c r="K2" s="259"/>
    </row>
    <row r="4" spans="1:16" ht="19.5" customHeight="1" x14ac:dyDescent="0.2">
      <c r="I4" s="257" t="s">
        <v>0</v>
      </c>
      <c r="J4" s="613" t="str">
        <f>+'B) Reajuste Tarifas y Ocupación'!F5</f>
        <v>(DEPTO./DELEG.)</v>
      </c>
      <c r="K4" s="614"/>
    </row>
    <row r="6" spans="1:16" ht="12.75" customHeight="1" x14ac:dyDescent="0.2">
      <c r="A6" s="258" t="s">
        <v>122</v>
      </c>
      <c r="B6" s="86"/>
      <c r="C6" s="86"/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</row>
    <row r="7" spans="1:16" x14ac:dyDescent="0.2">
      <c r="A7" s="86"/>
      <c r="B7" s="86"/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O7" s="86"/>
      <c r="P7" s="86"/>
    </row>
    <row r="8" spans="1:16" x14ac:dyDescent="0.2">
      <c r="A8" s="86"/>
      <c r="B8" s="86"/>
      <c r="C8" s="86"/>
      <c r="D8" s="86"/>
      <c r="E8" s="86"/>
      <c r="F8" s="86"/>
      <c r="G8" s="86"/>
      <c r="H8" s="86"/>
      <c r="I8" s="86"/>
      <c r="J8" s="86"/>
      <c r="K8" s="86"/>
      <c r="L8" s="86"/>
      <c r="M8" s="86"/>
      <c r="N8" s="86"/>
      <c r="O8" s="86"/>
      <c r="P8" s="86"/>
    </row>
    <row r="9" spans="1:16" x14ac:dyDescent="0.2">
      <c r="A9" s="86"/>
      <c r="B9" s="86"/>
      <c r="C9" s="86"/>
      <c r="D9" s="86"/>
      <c r="E9" s="86"/>
      <c r="F9" s="86"/>
      <c r="G9" s="86"/>
      <c r="H9" s="86"/>
      <c r="I9" s="86"/>
    </row>
  </sheetData>
  <sheetProtection algorithmName="SHA-512" hashValue="C0I39oLY3rE4jx11EBUpRNnGubiLmxBJXtxLzFalLXJR+pOw8NeDN/wvPqAcnZ1Mor5KBKQ4uwpnHX41IQBDFw==" saltValue="mkfR7IfNuC5ekVYJWKceGA==" spinCount="100000" sheet="1" objects="1" scenarios="1"/>
  <mergeCells count="1">
    <mergeCell ref="J4:K4"/>
  </mergeCells>
  <pageMargins left="0.7" right="0.7" top="0.75" bottom="0.75" header="0.3" footer="0.3"/>
  <ignoredErrors>
    <ignoredError sqref="J4" unlocked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9F33CF-18A0-4B8E-871C-1626F437B07E}">
  <sheetPr>
    <tabColor theme="4" tint="0.39997558519241921"/>
    <pageSetUpPr fitToPage="1"/>
  </sheetPr>
  <dimension ref="A2:O13"/>
  <sheetViews>
    <sheetView zoomScale="90" zoomScaleNormal="90" workbookViewId="0">
      <selection activeCell="I24" sqref="I24"/>
    </sheetView>
  </sheetViews>
  <sheetFormatPr baseColWidth="10" defaultRowHeight="15" x14ac:dyDescent="0.25"/>
  <cols>
    <col min="1" max="1" width="38" style="434" customWidth="1"/>
    <col min="2" max="3" width="12.7109375" style="434" bestFit="1" customWidth="1"/>
    <col min="4" max="4" width="13.85546875" style="434" bestFit="1" customWidth="1"/>
    <col min="5" max="8" width="12.7109375" style="434" bestFit="1" customWidth="1"/>
    <col min="9" max="9" width="13.85546875" style="434" bestFit="1" customWidth="1"/>
    <col min="10" max="11" width="12.7109375" style="434" bestFit="1" customWidth="1"/>
    <col min="12" max="12" width="13.85546875" style="434" bestFit="1" customWidth="1"/>
    <col min="13" max="13" width="12.7109375" style="434" bestFit="1" customWidth="1"/>
    <col min="14" max="14" width="14.85546875" style="434" bestFit="1" customWidth="1"/>
    <col min="15" max="15" width="13.85546875" style="434" bestFit="1" customWidth="1"/>
    <col min="16" max="16384" width="11.42578125" style="434"/>
  </cols>
  <sheetData>
    <row r="2" spans="1:15" ht="15.75" x14ac:dyDescent="0.25">
      <c r="A2" s="621" t="s">
        <v>262</v>
      </c>
      <c r="B2" s="621"/>
      <c r="C2" s="621"/>
      <c r="D2" s="621"/>
    </row>
    <row r="4" spans="1:15" x14ac:dyDescent="0.25">
      <c r="A4" s="432" t="s">
        <v>261</v>
      </c>
      <c r="B4" s="433" t="s">
        <v>239</v>
      </c>
      <c r="C4" s="433" t="s">
        <v>240</v>
      </c>
      <c r="D4" s="433" t="s">
        <v>241</v>
      </c>
      <c r="E4" s="433" t="s">
        <v>242</v>
      </c>
      <c r="F4" s="433" t="s">
        <v>243</v>
      </c>
      <c r="G4" s="433" t="s">
        <v>244</v>
      </c>
      <c r="H4" s="433" t="s">
        <v>245</v>
      </c>
      <c r="I4" s="433" t="s">
        <v>246</v>
      </c>
      <c r="J4" s="433" t="s">
        <v>247</v>
      </c>
      <c r="K4" s="433" t="s">
        <v>248</v>
      </c>
      <c r="L4" s="433" t="s">
        <v>249</v>
      </c>
      <c r="M4" s="433" t="s">
        <v>250</v>
      </c>
    </row>
    <row r="5" spans="1:15" x14ac:dyDescent="0.25">
      <c r="A5" s="435" t="s">
        <v>256</v>
      </c>
      <c r="B5" s="441"/>
      <c r="C5" s="441"/>
      <c r="D5" s="441">
        <f>+'B) Reajuste Tarifas y Ocupación'!$H$24</f>
        <v>55</v>
      </c>
      <c r="E5" s="441">
        <f>+'B) Reajuste Tarifas y Ocupación'!$H$24</f>
        <v>55</v>
      </c>
      <c r="F5" s="441">
        <f>+'B) Reajuste Tarifas y Ocupación'!$H$24</f>
        <v>55</v>
      </c>
      <c r="G5" s="441">
        <f>+'B) Reajuste Tarifas y Ocupación'!$H$24</f>
        <v>55</v>
      </c>
      <c r="H5" s="441">
        <f>+'B) Reajuste Tarifas y Ocupación'!$H$24</f>
        <v>55</v>
      </c>
      <c r="I5" s="441">
        <f>+'B) Reajuste Tarifas y Ocupación'!$H$24</f>
        <v>55</v>
      </c>
      <c r="J5" s="441">
        <f>+'B) Reajuste Tarifas y Ocupación'!$H$24</f>
        <v>55</v>
      </c>
      <c r="K5" s="441">
        <f>+'B) Reajuste Tarifas y Ocupación'!$H$24</f>
        <v>55</v>
      </c>
      <c r="L5" s="441">
        <f>+'B) Reajuste Tarifas y Ocupación'!$H$24</f>
        <v>55</v>
      </c>
      <c r="M5" s="441">
        <f>+'B) Reajuste Tarifas y Ocupación'!$H$24</f>
        <v>55</v>
      </c>
    </row>
    <row r="6" spans="1:15" x14ac:dyDescent="0.25">
      <c r="A6" s="435" t="s">
        <v>260</v>
      </c>
      <c r="B6" s="441">
        <f>+COUNTA('F) Remuneraciones'!$D$11:$D$22)</f>
        <v>5</v>
      </c>
      <c r="C6" s="441">
        <f>+COUNTA('F) Remuneraciones'!$D$11:$D$22)</f>
        <v>5</v>
      </c>
      <c r="D6" s="441">
        <f>+COUNTA('F) Remuneraciones'!$D$11:$D$22)</f>
        <v>5</v>
      </c>
      <c r="E6" s="441">
        <f>+COUNTA('F) Remuneraciones'!$D$11:$D$22)</f>
        <v>5</v>
      </c>
      <c r="F6" s="441">
        <f>+COUNTA('F) Remuneraciones'!$D$11:$D$22)</f>
        <v>5</v>
      </c>
      <c r="G6" s="441">
        <f>+COUNTA('F) Remuneraciones'!$D$11:$D$22)</f>
        <v>5</v>
      </c>
      <c r="H6" s="441">
        <f>+COUNTA('F) Remuneraciones'!$D$11:$D$22)</f>
        <v>5</v>
      </c>
      <c r="I6" s="441">
        <f>+COUNTA('F) Remuneraciones'!$D$11:$D$22)</f>
        <v>5</v>
      </c>
      <c r="J6" s="441">
        <f>+COUNTA('F) Remuneraciones'!$D$11:$D$22)</f>
        <v>5</v>
      </c>
      <c r="K6" s="441">
        <f>+COUNTA('F) Remuneraciones'!$D$11:$D$22)</f>
        <v>5</v>
      </c>
      <c r="L6" s="441">
        <f>+COUNTA('F) Remuneraciones'!$D$11:$D$22)</f>
        <v>5</v>
      </c>
      <c r="M6" s="441">
        <f>+COUNTA('F) Remuneraciones'!$D$11:$D$22)</f>
        <v>5</v>
      </c>
    </row>
    <row r="7" spans="1:15" x14ac:dyDescent="0.25">
      <c r="A7" s="435"/>
      <c r="B7" s="442"/>
      <c r="C7" s="442"/>
      <c r="D7" s="442"/>
      <c r="E7" s="442"/>
      <c r="F7" s="442"/>
      <c r="G7" s="442"/>
      <c r="H7" s="442"/>
      <c r="I7" s="442"/>
      <c r="J7" s="442"/>
      <c r="K7" s="442"/>
      <c r="L7" s="442"/>
      <c r="M7" s="442"/>
    </row>
    <row r="8" spans="1:15" ht="30" x14ac:dyDescent="0.25">
      <c r="A8" s="443" t="s">
        <v>257</v>
      </c>
      <c r="B8" s="433" t="s">
        <v>239</v>
      </c>
      <c r="C8" s="433" t="s">
        <v>240</v>
      </c>
      <c r="D8" s="433" t="s">
        <v>241</v>
      </c>
      <c r="E8" s="433" t="s">
        <v>242</v>
      </c>
      <c r="F8" s="433" t="s">
        <v>243</v>
      </c>
      <c r="G8" s="433" t="s">
        <v>244</v>
      </c>
      <c r="H8" s="433" t="s">
        <v>245</v>
      </c>
      <c r="I8" s="433" t="s">
        <v>246</v>
      </c>
      <c r="J8" s="433" t="s">
        <v>247</v>
      </c>
      <c r="K8" s="433" t="s">
        <v>248</v>
      </c>
      <c r="L8" s="433" t="s">
        <v>249</v>
      </c>
      <c r="M8" s="433" t="s">
        <v>250</v>
      </c>
      <c r="N8" s="433" t="s">
        <v>255</v>
      </c>
    </row>
    <row r="9" spans="1:15" x14ac:dyDescent="0.25">
      <c r="A9" s="437" t="s">
        <v>251</v>
      </c>
      <c r="B9" s="438">
        <f>+'A) Resumen Ingresos y Egresos'!P26</f>
        <v>1096500</v>
      </c>
      <c r="C9" s="438">
        <f>+'A) Resumen Ingresos y Egresos'!N26*0.3</f>
        <v>1981320</v>
      </c>
      <c r="D9" s="438">
        <f>+('A) Resumen Ingresos y Egresos'!N26*0.7)+('A) Resumen Ingresos y Egresos'!O26*0.1)</f>
        <v>11227480</v>
      </c>
      <c r="E9" s="438">
        <f>+'A) Resumen Ingresos y Egresos'!$O$26*0.1</f>
        <v>6604400</v>
      </c>
      <c r="F9" s="438">
        <f>+'A) Resumen Ingresos y Egresos'!$O$26*0.1</f>
        <v>6604400</v>
      </c>
      <c r="G9" s="438">
        <f>+'A) Resumen Ingresos y Egresos'!$O$26*0.1</f>
        <v>6604400</v>
      </c>
      <c r="H9" s="438">
        <f>+'A) Resumen Ingresos y Egresos'!$O$26*0.1</f>
        <v>6604400</v>
      </c>
      <c r="I9" s="438">
        <f>+'A) Resumen Ingresos y Egresos'!$O$26*0.1</f>
        <v>6604400</v>
      </c>
      <c r="J9" s="438">
        <f>+'A) Resumen Ingresos y Egresos'!$O$26*0.1</f>
        <v>6604400</v>
      </c>
      <c r="K9" s="438">
        <f>+'A) Resumen Ingresos y Egresos'!$O$26*0.1</f>
        <v>6604400</v>
      </c>
      <c r="L9" s="438">
        <f>+'A) Resumen Ingresos y Egresos'!$O$26*0.1</f>
        <v>6604400</v>
      </c>
      <c r="M9" s="438">
        <f>+'A) Resumen Ingresos y Egresos'!$O$26*0.1</f>
        <v>6604400</v>
      </c>
      <c r="N9" s="436">
        <f>SUM(B9:M9)</f>
        <v>73744900</v>
      </c>
    </row>
    <row r="10" spans="1:15" x14ac:dyDescent="0.25">
      <c r="A10" s="437" t="s">
        <v>252</v>
      </c>
      <c r="B10" s="438">
        <f>+'F) Remuneraciones'!$I$23/12</f>
        <v>913500</v>
      </c>
      <c r="C10" s="438">
        <f>+'F) Remuneraciones'!$I$23/12</f>
        <v>913500</v>
      </c>
      <c r="D10" s="438">
        <f>+'F) Remuneraciones'!$I$23/12</f>
        <v>913500</v>
      </c>
      <c r="E10" s="438">
        <f>+'F) Remuneraciones'!$I$23/12</f>
        <v>913500</v>
      </c>
      <c r="F10" s="438">
        <f>+'F) Remuneraciones'!$I$23/12</f>
        <v>913500</v>
      </c>
      <c r="G10" s="438">
        <f>+'F) Remuneraciones'!$I$23/12</f>
        <v>913500</v>
      </c>
      <c r="H10" s="438">
        <f>+'F) Remuneraciones'!$I$23/12</f>
        <v>913500</v>
      </c>
      <c r="I10" s="438">
        <f>+'F) Remuneraciones'!$I$23/12</f>
        <v>913500</v>
      </c>
      <c r="J10" s="438">
        <f>+'F) Remuneraciones'!$I$23/12</f>
        <v>913500</v>
      </c>
      <c r="K10" s="438">
        <f>+'F) Remuneraciones'!$I$23/12</f>
        <v>913500</v>
      </c>
      <c r="L10" s="438">
        <f>+'F) Remuneraciones'!$I$23/12</f>
        <v>913500</v>
      </c>
      <c r="M10" s="438">
        <f>+'F) Remuneraciones'!$I$23/12</f>
        <v>913500</v>
      </c>
      <c r="N10" s="436">
        <f t="shared" ref="N10:N12" si="0">SUM(B10:M10)</f>
        <v>10962000</v>
      </c>
    </row>
    <row r="11" spans="1:15" x14ac:dyDescent="0.25">
      <c r="A11" s="437" t="s">
        <v>258</v>
      </c>
      <c r="B11" s="438">
        <f>+'F) Remuneraciones'!J23*0.5</f>
        <v>200000</v>
      </c>
      <c r="C11" s="438">
        <v>0</v>
      </c>
      <c r="D11" s="438">
        <v>0</v>
      </c>
      <c r="E11" s="438">
        <v>0</v>
      </c>
      <c r="F11" s="438">
        <v>0</v>
      </c>
      <c r="G11" s="438">
        <v>0</v>
      </c>
      <c r="H11" s="438">
        <v>0</v>
      </c>
      <c r="I11" s="438">
        <v>0</v>
      </c>
      <c r="J11" s="438">
        <f>+'F) Remuneraciones'!K23*0.5</f>
        <v>100000</v>
      </c>
      <c r="K11" s="438">
        <v>0</v>
      </c>
      <c r="L11" s="438">
        <v>0</v>
      </c>
      <c r="M11" s="438">
        <f>+'F) Remuneraciones'!J23*0.5+'F) Remuneraciones'!K23*0.5</f>
        <v>300000</v>
      </c>
      <c r="N11" s="436">
        <f t="shared" si="0"/>
        <v>600000</v>
      </c>
    </row>
    <row r="12" spans="1:15" x14ac:dyDescent="0.25">
      <c r="A12" s="437" t="s">
        <v>253</v>
      </c>
      <c r="B12" s="438">
        <f>(+'C) Costos Directos'!$H$75-'C) Costos Directos'!$D$14)*0.05</f>
        <v>520790</v>
      </c>
      <c r="C12" s="438">
        <f>(+'C) Costos Directos'!$H$75-'C) Costos Directos'!$D$14)*0.05</f>
        <v>520790</v>
      </c>
      <c r="D12" s="438">
        <f>(+'C) Costos Directos'!$H$75-'C) Costos Directos'!$D$14)*0.09</f>
        <v>937422</v>
      </c>
      <c r="E12" s="438">
        <f>(+'C) Costos Directos'!$H$75-'C) Costos Directos'!$D$14)*0.09</f>
        <v>937422</v>
      </c>
      <c r="F12" s="438">
        <f>(+'C) Costos Directos'!$H$75-'C) Costos Directos'!$D$14)*0.09</f>
        <v>937422</v>
      </c>
      <c r="G12" s="438">
        <f>(+'C) Costos Directos'!$H$75-'C) Costos Directos'!$D$14)*0.09</f>
        <v>937422</v>
      </c>
      <c r="H12" s="438">
        <f>(+'C) Costos Directos'!$H$75-'C) Costos Directos'!$D$14)*0.09</f>
        <v>937422</v>
      </c>
      <c r="I12" s="438">
        <f>(+'C) Costos Directos'!$H$75-'C) Costos Directos'!$D$14)*0.09</f>
        <v>937422</v>
      </c>
      <c r="J12" s="438">
        <f>(+'C) Costos Directos'!$H$75-'C) Costos Directos'!$D$14)*0.09</f>
        <v>937422</v>
      </c>
      <c r="K12" s="438">
        <f>(+'C) Costos Directos'!$H$75-'C) Costos Directos'!$D$14)*0.09</f>
        <v>937422</v>
      </c>
      <c r="L12" s="438">
        <f>(+'C) Costos Directos'!$H$75-'C) Costos Directos'!$D$14)*0.09</f>
        <v>937422</v>
      </c>
      <c r="M12" s="438">
        <f>(+'C) Costos Directos'!$H$75-'C) Costos Directos'!$D$14)*0.09</f>
        <v>937422</v>
      </c>
      <c r="N12" s="436">
        <f t="shared" si="0"/>
        <v>10415800</v>
      </c>
      <c r="O12" s="438"/>
    </row>
    <row r="13" spans="1:15" x14ac:dyDescent="0.25">
      <c r="A13" s="439" t="s">
        <v>259</v>
      </c>
      <c r="B13" s="440">
        <f t="shared" ref="B13:M13" si="1">+B9-B10-B11-B12</f>
        <v>-537790</v>
      </c>
      <c r="C13" s="440">
        <f t="shared" si="1"/>
        <v>547030</v>
      </c>
      <c r="D13" s="440">
        <f t="shared" si="1"/>
        <v>9376558</v>
      </c>
      <c r="E13" s="440">
        <f t="shared" si="1"/>
        <v>4753478</v>
      </c>
      <c r="F13" s="440">
        <f t="shared" si="1"/>
        <v>4753478</v>
      </c>
      <c r="G13" s="440">
        <f t="shared" si="1"/>
        <v>4753478</v>
      </c>
      <c r="H13" s="440">
        <f t="shared" si="1"/>
        <v>4753478</v>
      </c>
      <c r="I13" s="440">
        <f t="shared" si="1"/>
        <v>4753478</v>
      </c>
      <c r="J13" s="440">
        <f t="shared" si="1"/>
        <v>4653478</v>
      </c>
      <c r="K13" s="440">
        <f t="shared" si="1"/>
        <v>4753478</v>
      </c>
      <c r="L13" s="440">
        <f t="shared" si="1"/>
        <v>4753478</v>
      </c>
      <c r="M13" s="440">
        <f t="shared" si="1"/>
        <v>4453478</v>
      </c>
      <c r="N13" s="440">
        <f>+N9-N10-N11-N12</f>
        <v>51767100</v>
      </c>
      <c r="O13" s="438"/>
    </row>
  </sheetData>
  <sheetProtection algorithmName="SHA-512" hashValue="0x/CPLRsqXTG0ViDJHq3R/mKP7YlC7aHvbWfrrmpo7//pp7EPnER098GoDgZT6o9eGQWAnahaR4oQA9LBerfJw==" saltValue="0hr1GClPibJm4N1/WNpmGw==" spinCount="100000" sheet="1" objects="1" scenarios="1"/>
  <mergeCells count="1">
    <mergeCell ref="A2:D2"/>
  </mergeCells>
  <pageMargins left="0.7" right="0.7" top="0.75" bottom="0.75" header="0.3" footer="0.3"/>
  <pageSetup scale="5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CC00CC"/>
  </sheetPr>
  <dimension ref="B1:S57"/>
  <sheetViews>
    <sheetView showGridLines="0" topLeftCell="A16" zoomScale="80" zoomScaleNormal="80" workbookViewId="0">
      <selection activeCell="I57" sqref="I57"/>
    </sheetView>
  </sheetViews>
  <sheetFormatPr baseColWidth="10" defaultColWidth="11.42578125" defaultRowHeight="12.75" x14ac:dyDescent="0.2"/>
  <cols>
    <col min="1" max="16384" width="11.42578125" style="1"/>
  </cols>
  <sheetData>
    <row r="1" spans="2:11" x14ac:dyDescent="0.2">
      <c r="H1" s="45"/>
    </row>
    <row r="2" spans="2:11" x14ac:dyDescent="0.2">
      <c r="H2" s="45" t="s">
        <v>84</v>
      </c>
    </row>
    <row r="5" spans="2:11" x14ac:dyDescent="0.2">
      <c r="B5" s="459" t="s">
        <v>171</v>
      </c>
      <c r="C5" s="459"/>
      <c r="D5" s="459"/>
      <c r="E5" s="459"/>
      <c r="F5" s="459"/>
    </row>
    <row r="7" spans="2:11" x14ac:dyDescent="0.2">
      <c r="C7" s="224" t="s">
        <v>156</v>
      </c>
      <c r="D7" s="224"/>
      <c r="E7" s="224"/>
      <c r="F7" s="224"/>
      <c r="G7" s="224"/>
      <c r="H7" s="224"/>
      <c r="I7" s="224"/>
      <c r="J7" s="224"/>
      <c r="K7" s="224"/>
    </row>
    <row r="9" spans="2:11" x14ac:dyDescent="0.2">
      <c r="C9" s="224" t="s">
        <v>157</v>
      </c>
      <c r="D9" s="224"/>
      <c r="E9" s="224"/>
      <c r="F9" s="224"/>
      <c r="G9" s="224"/>
      <c r="H9" s="224"/>
      <c r="I9" s="223"/>
      <c r="J9" s="223"/>
      <c r="K9" s="223"/>
    </row>
    <row r="11" spans="2:11" x14ac:dyDescent="0.2">
      <c r="B11" s="461" t="s">
        <v>172</v>
      </c>
      <c r="C11" s="461"/>
      <c r="D11" s="461"/>
      <c r="E11" s="461"/>
      <c r="F11" s="461"/>
    </row>
    <row r="13" spans="2:11" x14ac:dyDescent="0.2">
      <c r="C13" s="225" t="s">
        <v>158</v>
      </c>
      <c r="D13" s="225"/>
      <c r="E13" s="225"/>
      <c r="F13" s="225"/>
      <c r="G13" s="225"/>
      <c r="H13" s="225"/>
    </row>
    <row r="15" spans="2:11" x14ac:dyDescent="0.2">
      <c r="C15" s="225" t="s">
        <v>159</v>
      </c>
      <c r="D15" s="225"/>
      <c r="E15" s="225"/>
      <c r="F15" s="225"/>
      <c r="G15" s="225"/>
      <c r="H15" s="225"/>
      <c r="I15" s="223"/>
      <c r="J15" s="223"/>
      <c r="K15" s="223"/>
    </row>
    <row r="19" spans="2:16" x14ac:dyDescent="0.2">
      <c r="B19" s="461" t="s">
        <v>173</v>
      </c>
      <c r="C19" s="461"/>
      <c r="D19" s="461"/>
      <c r="E19" s="461"/>
      <c r="F19" s="461"/>
    </row>
    <row r="21" spans="2:16" x14ac:dyDescent="0.2">
      <c r="C21" s="225" t="s">
        <v>161</v>
      </c>
      <c r="D21" s="225"/>
      <c r="E21" s="225"/>
      <c r="F21" s="226"/>
      <c r="G21" s="226"/>
      <c r="H21" s="226"/>
    </row>
    <row r="22" spans="2:16" x14ac:dyDescent="0.2">
      <c r="C22" s="460"/>
      <c r="D22" s="460"/>
      <c r="E22" s="460"/>
      <c r="F22" s="460"/>
      <c r="G22" s="460"/>
      <c r="H22" s="460"/>
      <c r="I22" s="460"/>
      <c r="J22" s="460"/>
      <c r="K22" s="460"/>
    </row>
    <row r="24" spans="2:16" x14ac:dyDescent="0.2">
      <c r="B24" s="461" t="s">
        <v>174</v>
      </c>
      <c r="C24" s="461"/>
      <c r="D24" s="461"/>
      <c r="E24" s="461"/>
      <c r="F24" s="461"/>
    </row>
    <row r="26" spans="2:16" x14ac:dyDescent="0.2">
      <c r="C26" s="227" t="s">
        <v>162</v>
      </c>
      <c r="D26" s="227"/>
      <c r="E26" s="227"/>
      <c r="F26" s="227"/>
      <c r="G26" s="227"/>
      <c r="H26" s="227"/>
      <c r="I26" s="227"/>
      <c r="J26" s="227"/>
    </row>
    <row r="27" spans="2:16" ht="12.75" customHeight="1" x14ac:dyDescent="0.2">
      <c r="C27" s="462" t="s">
        <v>163</v>
      </c>
      <c r="D27" s="462"/>
      <c r="E27" s="462"/>
      <c r="F27" s="462"/>
      <c r="G27" s="462"/>
      <c r="H27" s="462"/>
      <c r="I27" s="462"/>
      <c r="J27" s="462"/>
      <c r="K27" s="462"/>
      <c r="L27" s="462"/>
      <c r="M27" s="462"/>
    </row>
    <row r="28" spans="2:16" ht="12.75" customHeight="1" x14ac:dyDescent="0.2">
      <c r="C28" s="462"/>
      <c r="D28" s="462"/>
      <c r="E28" s="462"/>
      <c r="F28" s="462"/>
      <c r="G28" s="462"/>
      <c r="H28" s="462"/>
      <c r="I28" s="462"/>
      <c r="J28" s="462"/>
      <c r="K28" s="462"/>
      <c r="L28" s="462"/>
      <c r="M28" s="462"/>
    </row>
    <row r="29" spans="2:16" ht="12.75" customHeight="1" x14ac:dyDescent="0.2">
      <c r="C29" s="227" t="s">
        <v>164</v>
      </c>
      <c r="D29" s="227"/>
      <c r="E29" s="227"/>
      <c r="F29" s="227"/>
      <c r="G29" s="227"/>
      <c r="H29" s="227"/>
      <c r="I29" s="227"/>
      <c r="J29" s="227"/>
      <c r="K29" s="227"/>
      <c r="L29" s="227"/>
      <c r="M29" s="227"/>
      <c r="N29" s="226"/>
    </row>
    <row r="30" spans="2:16" ht="12.75" customHeight="1" x14ac:dyDescent="0.2">
      <c r="C30" s="227"/>
      <c r="D30" s="227"/>
      <c r="E30" s="227"/>
      <c r="F30" s="227"/>
      <c r="G30" s="227"/>
      <c r="H30" s="227"/>
      <c r="I30" s="227"/>
      <c r="J30" s="227"/>
      <c r="K30" s="227"/>
      <c r="L30" s="227"/>
      <c r="M30" s="227"/>
      <c r="N30" s="226"/>
    </row>
    <row r="31" spans="2:16" ht="12.75" customHeight="1" x14ac:dyDescent="0.2">
      <c r="C31" s="231" t="s">
        <v>165</v>
      </c>
      <c r="D31" s="228"/>
      <c r="E31" s="228"/>
      <c r="F31" s="230"/>
      <c r="G31" s="228"/>
      <c r="H31" s="228"/>
      <c r="I31" s="228"/>
      <c r="J31" s="228"/>
      <c r="K31" s="228"/>
      <c r="L31" s="228"/>
      <c r="M31" s="228"/>
      <c r="N31" s="226"/>
      <c r="O31" s="226"/>
      <c r="P31" s="226"/>
    </row>
    <row r="32" spans="2:16" ht="12.75" customHeight="1" x14ac:dyDescent="0.2">
      <c r="C32" s="229"/>
      <c r="D32" s="229"/>
      <c r="E32" s="229"/>
      <c r="F32" s="229"/>
      <c r="G32" s="229"/>
      <c r="H32" s="229"/>
      <c r="I32" s="228"/>
      <c r="J32" s="228"/>
      <c r="K32" s="228"/>
      <c r="L32" s="228"/>
      <c r="M32" s="228"/>
      <c r="N32" s="226"/>
    </row>
    <row r="33" spans="2:19" ht="12.75" customHeight="1" x14ac:dyDescent="0.2">
      <c r="C33" s="463" t="s">
        <v>166</v>
      </c>
      <c r="D33" s="463"/>
      <c r="E33" s="463"/>
      <c r="F33" s="463"/>
      <c r="G33" s="463"/>
      <c r="H33" s="463"/>
      <c r="I33" s="463"/>
      <c r="J33" s="463"/>
      <c r="K33" s="463"/>
      <c r="L33" s="463"/>
      <c r="M33" s="463"/>
      <c r="N33" s="226"/>
    </row>
    <row r="34" spans="2:19" ht="12.75" customHeight="1" x14ac:dyDescent="0.2">
      <c r="C34" s="184"/>
      <c r="D34" s="184"/>
      <c r="E34" s="184"/>
      <c r="F34" s="184"/>
      <c r="G34" s="184"/>
      <c r="H34" s="184"/>
      <c r="I34" s="227"/>
      <c r="J34" s="227"/>
      <c r="K34" s="227"/>
      <c r="L34" s="227"/>
      <c r="M34" s="227"/>
      <c r="N34" s="226"/>
    </row>
    <row r="35" spans="2:19" ht="12.75" customHeight="1" x14ac:dyDescent="0.2">
      <c r="C35" s="228" t="s">
        <v>167</v>
      </c>
      <c r="D35" s="228"/>
      <c r="E35" s="228"/>
      <c r="F35" s="228"/>
      <c r="G35" s="228"/>
      <c r="H35" s="228"/>
      <c r="I35" s="228"/>
      <c r="J35" s="228"/>
      <c r="K35" s="228"/>
      <c r="L35" s="228"/>
      <c r="M35" s="228"/>
      <c r="N35" s="226"/>
    </row>
    <row r="36" spans="2:19" ht="12.75" customHeight="1" x14ac:dyDescent="0.2">
      <c r="C36" s="229"/>
      <c r="D36" s="229"/>
      <c r="E36" s="229"/>
      <c r="F36" s="229"/>
      <c r="G36" s="229"/>
      <c r="H36" s="229"/>
      <c r="I36" s="228"/>
      <c r="J36" s="228"/>
      <c r="K36" s="228"/>
      <c r="L36" s="228"/>
      <c r="M36" s="228"/>
      <c r="N36" s="226"/>
    </row>
    <row r="37" spans="2:19" ht="12.75" customHeight="1" x14ac:dyDescent="0.2">
      <c r="C37" s="145"/>
      <c r="D37" s="145"/>
      <c r="E37" s="145"/>
      <c r="F37" s="145"/>
      <c r="G37" s="145"/>
      <c r="H37" s="145"/>
      <c r="I37" s="145"/>
      <c r="J37" s="145"/>
      <c r="K37" s="145"/>
      <c r="L37" s="145"/>
      <c r="M37" s="145"/>
    </row>
    <row r="38" spans="2:19" ht="12.75" customHeight="1" x14ac:dyDescent="0.2">
      <c r="C38" s="145"/>
      <c r="D38" s="145"/>
      <c r="E38" s="145"/>
      <c r="F38" s="145"/>
      <c r="G38" s="145"/>
      <c r="H38" s="145"/>
      <c r="I38" s="145"/>
      <c r="J38" s="145"/>
      <c r="K38" s="145"/>
      <c r="L38" s="145"/>
      <c r="M38" s="145"/>
    </row>
    <row r="39" spans="2:19" ht="12.75" customHeight="1" x14ac:dyDescent="0.2">
      <c r="B39" s="231" t="s">
        <v>175</v>
      </c>
      <c r="C39" s="227"/>
      <c r="D39" s="145"/>
      <c r="E39" s="145"/>
      <c r="F39" s="145"/>
      <c r="G39" s="145"/>
      <c r="H39" s="145"/>
      <c r="I39" s="145"/>
      <c r="J39" s="145"/>
      <c r="K39" s="145"/>
      <c r="L39" s="145"/>
      <c r="M39" s="145"/>
    </row>
    <row r="40" spans="2:19" x14ac:dyDescent="0.2">
      <c r="O40" s="460"/>
      <c r="P40" s="460"/>
      <c r="Q40" s="460"/>
      <c r="R40" s="460"/>
      <c r="S40" s="460"/>
    </row>
    <row r="41" spans="2:19" x14ac:dyDescent="0.2">
      <c r="C41" s="464" t="s">
        <v>168</v>
      </c>
      <c r="D41" s="464"/>
      <c r="E41" s="464"/>
      <c r="F41" s="464"/>
    </row>
    <row r="42" spans="2:19" x14ac:dyDescent="0.2">
      <c r="C42" s="460"/>
      <c r="D42" s="460"/>
      <c r="E42" s="460"/>
      <c r="F42" s="460"/>
      <c r="G42" s="460"/>
      <c r="H42" s="460"/>
      <c r="I42" s="460"/>
      <c r="J42" s="460"/>
    </row>
    <row r="44" spans="2:19" x14ac:dyDescent="0.2">
      <c r="B44" s="461" t="s">
        <v>176</v>
      </c>
      <c r="C44" s="461"/>
      <c r="D44" s="461"/>
      <c r="E44" s="461"/>
      <c r="F44" s="461"/>
    </row>
    <row r="46" spans="2:19" x14ac:dyDescent="0.2">
      <c r="C46" s="232" t="s">
        <v>169</v>
      </c>
      <c r="D46" s="232"/>
      <c r="E46" s="232"/>
      <c r="F46" s="232"/>
      <c r="G46" s="232"/>
      <c r="H46" s="232"/>
      <c r="I46" s="232"/>
      <c r="J46" s="232"/>
      <c r="K46" s="233"/>
      <c r="L46" s="233"/>
      <c r="M46" s="233"/>
    </row>
    <row r="50" spans="2:13" x14ac:dyDescent="0.2">
      <c r="B50" s="461" t="s">
        <v>177</v>
      </c>
      <c r="C50" s="461"/>
      <c r="D50" s="461"/>
      <c r="E50" s="461"/>
      <c r="F50" s="461"/>
    </row>
    <row r="52" spans="2:13" x14ac:dyDescent="0.2">
      <c r="C52" s="227" t="s">
        <v>170</v>
      </c>
      <c r="D52" s="227"/>
      <c r="E52" s="227"/>
      <c r="F52" s="227"/>
      <c r="G52" s="226"/>
      <c r="H52" s="226"/>
      <c r="I52" s="226"/>
      <c r="J52" s="226"/>
      <c r="K52" s="226"/>
      <c r="L52" s="226"/>
      <c r="M52" s="226"/>
    </row>
    <row r="54" spans="2:13" x14ac:dyDescent="0.2">
      <c r="B54" s="226" t="s">
        <v>178</v>
      </c>
      <c r="C54" s="226"/>
    </row>
    <row r="57" spans="2:13" x14ac:dyDescent="0.2">
      <c r="B57" s="465" t="s">
        <v>254</v>
      </c>
      <c r="C57" s="465"/>
    </row>
  </sheetData>
  <sheetProtection algorithmName="SHA-512" hashValue="beUoISvqEddJfIJhqluEFBmgTXfhiYqGJuLuY0MPOofaNMlXFPTeVgw8UI9jrwge6cpCchGbTikIm/Pj2IPfgw==" saltValue="fIipR8yTiVHLhfmm8OD5/Q==" spinCount="100000" sheet="1" objects="1" scenarios="1"/>
  <mergeCells count="13">
    <mergeCell ref="B57:C57"/>
    <mergeCell ref="B11:F11"/>
    <mergeCell ref="O40:S40"/>
    <mergeCell ref="B19:F19"/>
    <mergeCell ref="B24:F24"/>
    <mergeCell ref="B5:F5"/>
    <mergeCell ref="C22:K22"/>
    <mergeCell ref="B50:F50"/>
    <mergeCell ref="C42:J42"/>
    <mergeCell ref="B44:F44"/>
    <mergeCell ref="C27:M28"/>
    <mergeCell ref="C33:M33"/>
    <mergeCell ref="C41:F41"/>
  </mergeCells>
  <hyperlinks>
    <hyperlink ref="B5:F5" location="'A) Resumen Ingresos y Egresos'!Área_de_impresión" display="A) Resumen Ingresos y Egresos" xr:uid="{00000000-0004-0000-0100-000000000000}"/>
    <hyperlink ref="B11:F11" location="'B) Reajuste Tarifas y Ocupación'!A1" display="B) Reajuste Tarifas y Ocupación" xr:uid="{00000000-0004-0000-0100-000001000000}"/>
    <hyperlink ref="C7:F7" location="'A) Resumen Ingresos y Egresos'!A6" display="TABLA 1: RESUMEN DE INGRESOS Y EGRESOS DE CENTROS DE BENEFICIOS" xr:uid="{00000000-0004-0000-0100-000002000000}"/>
    <hyperlink ref="C9:F9" location="'A) Resumen Ingresos y Egresos'!A22" display="TABLA 2: DETALLE DE INGRESOS POR PRESTACIÓN Y SEGMENTO" xr:uid="{00000000-0004-0000-0100-000003000000}"/>
    <hyperlink ref="C13:F13" location="'B) Reajuste Tarifas y Ocupación'!A8" display="TABLA 3: REAJUSTE DE TARIFAS POR PRESTACIÓN Y SEGMENTO" xr:uid="{00000000-0004-0000-0100-000004000000}"/>
    <hyperlink ref="C15:H15" location="'B) Reajuste Tarifas y Ocupación'!A32" display="TABLA 4: METAS DE OCUPACIÓN POR PRESTACIÓN Y SEGMENTO" xr:uid="{00000000-0004-0000-0100-000005000000}"/>
    <hyperlink ref="B19:F19" location="'C) Costos Directos'!Área_de_impresión" display="C) Costos Directos" xr:uid="{00000000-0004-0000-0100-000006000000}"/>
    <hyperlink ref="C21:E21" location="'C) Costos Directos'!Área_de_impresión" display="TABLA 5: COSTOS DIRECTOS DE CENTROS DE BENEFICIOS" xr:uid="{00000000-0004-0000-0100-000007000000}"/>
    <hyperlink ref="C21:H21" location="'C) Costos Directos'!Área_de_impresión" display="TABLA 5: COSTOS DIRECTOS DE CENTROS DE BENEFICIOS" xr:uid="{00000000-0004-0000-0100-000008000000}"/>
    <hyperlink ref="C21" location="'C) Costos Directos'!A8" display="TABLA 5: COSTOS DIRECTOS DE CENTROS DE BENEFICIOS" xr:uid="{00000000-0004-0000-0100-000009000000}"/>
    <hyperlink ref="B24:F24" location="'D) Costos Indirectos'!A1" display="D) Costos Indirectos" xr:uid="{00000000-0004-0000-0100-00000A000000}"/>
    <hyperlink ref="C26:J26" location="'D) Costos Indirectos'!A9" display="TABLA 6: REMUNERACIONES DEL PERSONAL LEY 18.712 ADMINISTRACION CENTRAL Y APOYO ADMINISTRATIVO ASISTENCIA EDUCACIONAL" xr:uid="{00000000-0004-0000-0100-00000B000000}"/>
    <hyperlink ref="C27:M28" location="'D) Costos Indirectos'!M9" display="TABLA 7: DISTRIBUCION COSTOS REMUNERACIONES ADMINISTRACION CENTRAL Y APOYO ADMINISTRATIVO A. EDUCACIONAL" xr:uid="{00000000-0004-0000-0100-00000C000000}"/>
    <hyperlink ref="C29:N29" location="'D) Costos Indirectos'!U9" display="TABLA 8: COSTOS DE OPERACION ADMINISTRACIÓN CENTRAL Y  APOYO ADMINISTRATIVO ASISTENCIA EDUCACIONAL" xr:uid="{00000000-0004-0000-0100-00000D000000}"/>
    <hyperlink ref="C31:M31" location="'D) Costos Indirectos'!Z9" display="TABLA 9: RESUMEN DISTRIBUCION COSTOS REMUNERACIONES ADMINISTRACION CENTRAL Y APOYO ADMINISTRATIVO A. EDUCACIONAL" xr:uid="{00000000-0004-0000-0100-00000E000000}"/>
    <hyperlink ref="C33:M33" location="'D) Costos Indirectos'!AG9" display="TABLA 10: RESUMEN DISTRIBUCION COSTOS OPERACIÓN ADMINISTRACION CENTRAL  Y APOYO ADMINISTRATIVO A. EDUCACIONAL" xr:uid="{00000000-0004-0000-0100-00000F000000}"/>
    <hyperlink ref="C35:N35" location="'D) Costos Indirectos'!AN9" display="'D) Costos Indirectos'!AN9" xr:uid="{00000000-0004-0000-0100-000010000000}"/>
    <hyperlink ref="B39:C39" location="'E) Resumen Tarifado '!A1" display="E) Resumen Tarifado" xr:uid="{00000000-0004-0000-0100-000011000000}"/>
    <hyperlink ref="B44:F44" location="'F) Remuneraciones'!A1" display="F) Remuneraciones" xr:uid="{00000000-0004-0000-0100-000012000000}"/>
    <hyperlink ref="B50:F50" location="'G) Comparación Mercado'!A1" display="G) Comparación Mercado" xr:uid="{00000000-0004-0000-0100-000013000000}"/>
    <hyperlink ref="B54:C54" location="'H) Detalle Datos'!A1" display="H) Detalle Gastos" xr:uid="{00000000-0004-0000-0100-000014000000}"/>
    <hyperlink ref="C41:F41" location="'E) Resumen Tarifado '!A6" display="TABLA 12: RESUMEN DE TARIFADO" xr:uid="{00000000-0004-0000-0100-000015000000}"/>
    <hyperlink ref="C46:M46" location="'F) Remuneraciones'!B7" display="TABLA 13: REMUNERACIONES DEL PERSONAL LEY 18.712 DE CENTROS DE BENEFICIOS" xr:uid="{00000000-0004-0000-0100-000016000000}"/>
    <hyperlink ref="C52:M52" location="'G) Comparación Mercado'!A12" display="TABLA 14: COMPARACIÓN TARIFAS CON PRECIOS DE MERCADO" xr:uid="{00000000-0004-0000-0100-000017000000}"/>
    <hyperlink ref="B57:C57" location="'I) Proyección Mensual.'!A2" display="I) Proyección Mensual" xr:uid="{D205ED77-67D9-44B7-94E6-067845CDB464}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3" tint="0.39997558519241921"/>
    <pageSetUpPr fitToPage="1"/>
  </sheetPr>
  <dimension ref="A1:IM26"/>
  <sheetViews>
    <sheetView showGridLines="0" zoomScale="80" zoomScaleNormal="80" workbookViewId="0">
      <selection activeCell="E49" sqref="E49"/>
    </sheetView>
  </sheetViews>
  <sheetFormatPr baseColWidth="10" defaultColWidth="11.42578125" defaultRowHeight="12.75" x14ac:dyDescent="0.2"/>
  <cols>
    <col min="1" max="1" width="37.140625" style="4" customWidth="1"/>
    <col min="2" max="2" width="21.42578125" style="4" customWidth="1"/>
    <col min="3" max="3" width="20.85546875" style="4" bestFit="1" customWidth="1"/>
    <col min="4" max="4" width="19.28515625" style="4" customWidth="1"/>
    <col min="5" max="6" width="18.85546875" style="4" customWidth="1"/>
    <col min="7" max="7" width="18" style="4" customWidth="1"/>
    <col min="8" max="8" width="18.28515625" style="4" customWidth="1"/>
    <col min="9" max="9" width="18.140625" style="4" bestFit="1" customWidth="1"/>
    <col min="10" max="10" width="18.7109375" style="4" bestFit="1" customWidth="1"/>
    <col min="11" max="11" width="18.7109375" style="4" customWidth="1"/>
    <col min="12" max="12" width="16.42578125" style="4" bestFit="1" customWidth="1"/>
    <col min="13" max="13" width="17.5703125" style="4" customWidth="1"/>
    <col min="14" max="14" width="17.28515625" style="4" customWidth="1"/>
    <col min="15" max="15" width="16.85546875" style="4" customWidth="1"/>
    <col min="16" max="16" width="14.85546875" style="4" customWidth="1"/>
    <col min="17" max="17" width="16.42578125" style="4" bestFit="1" customWidth="1"/>
    <col min="18" max="18" width="15.85546875" style="4" customWidth="1"/>
    <col min="19" max="16384" width="11.42578125" style="4"/>
  </cols>
  <sheetData>
    <row r="1" spans="1:247" s="6" customFormat="1" x14ac:dyDescent="0.2">
      <c r="A1" s="5"/>
      <c r="C1" s="7"/>
      <c r="D1" s="7"/>
      <c r="E1" s="45" t="s">
        <v>210</v>
      </c>
      <c r="F1" s="45"/>
      <c r="G1" s="7"/>
      <c r="H1" s="7"/>
      <c r="IL1" s="4"/>
      <c r="IM1" s="4"/>
    </row>
    <row r="2" spans="1:247" s="6" customFormat="1" x14ac:dyDescent="0.2">
      <c r="A2" s="8"/>
      <c r="C2" s="7"/>
      <c r="D2" s="7"/>
      <c r="E2" s="45" t="s">
        <v>203</v>
      </c>
      <c r="F2" s="45"/>
      <c r="G2" s="7"/>
      <c r="H2" s="7"/>
      <c r="L2" s="7"/>
      <c r="M2" s="7"/>
      <c r="IL2" s="4"/>
      <c r="IM2" s="4"/>
    </row>
    <row r="3" spans="1:247" s="6" customFormat="1" x14ac:dyDescent="0.2">
      <c r="A3" s="4"/>
      <c r="IL3" s="4"/>
      <c r="IM3" s="4"/>
    </row>
    <row r="4" spans="1:247" s="6" customFormat="1" ht="18.75" customHeight="1" x14ac:dyDescent="0.2">
      <c r="A4" s="23"/>
      <c r="B4" s="24"/>
      <c r="C4" s="475" t="s">
        <v>0</v>
      </c>
      <c r="D4" s="475"/>
      <c r="E4" s="476" t="s">
        <v>152</v>
      </c>
      <c r="F4" s="477"/>
      <c r="G4" s="478"/>
      <c r="L4" s="3"/>
      <c r="IC4" s="4"/>
      <c r="ID4" s="4"/>
      <c r="IE4" s="4"/>
      <c r="IF4" s="4"/>
      <c r="IG4" s="4"/>
      <c r="IH4" s="4"/>
    </row>
    <row r="5" spans="1:247" s="6" customFormat="1" x14ac:dyDescent="0.2">
      <c r="A5" s="4"/>
      <c r="B5" s="4"/>
      <c r="C5" s="4"/>
      <c r="D5" s="4"/>
      <c r="E5" s="4"/>
      <c r="F5" s="4"/>
      <c r="G5" s="9"/>
      <c r="H5" s="234"/>
      <c r="I5" s="7"/>
      <c r="J5" s="7"/>
      <c r="K5" s="7"/>
      <c r="L5" s="3"/>
      <c r="IC5" s="4"/>
      <c r="ID5" s="4"/>
      <c r="IE5" s="4"/>
      <c r="IF5" s="4"/>
      <c r="IG5" s="4"/>
      <c r="IH5" s="4"/>
    </row>
    <row r="6" spans="1:247" s="6" customFormat="1" ht="15.75" x14ac:dyDescent="0.2">
      <c r="A6" s="487" t="s">
        <v>156</v>
      </c>
      <c r="B6" s="487"/>
      <c r="C6" s="487"/>
      <c r="D6" s="487"/>
      <c r="E6" s="4"/>
      <c r="F6" s="4"/>
      <c r="G6" s="9"/>
      <c r="H6" s="234"/>
      <c r="I6" s="7"/>
      <c r="J6" s="7"/>
      <c r="K6" s="7"/>
      <c r="L6" s="3"/>
      <c r="IC6" s="4"/>
      <c r="ID6" s="4"/>
      <c r="IE6" s="4"/>
      <c r="IF6" s="4"/>
      <c r="IG6" s="4"/>
      <c r="IH6" s="4"/>
    </row>
    <row r="7" spans="1:247" ht="13.5" thickBot="1" x14ac:dyDescent="0.25">
      <c r="B7" s="48"/>
      <c r="C7" s="48"/>
      <c r="E7" s="48"/>
      <c r="F7" s="48"/>
      <c r="G7" s="48"/>
      <c r="H7" s="48"/>
      <c r="I7" s="48"/>
      <c r="M7" s="56"/>
    </row>
    <row r="8" spans="1:247" ht="39" customHeight="1" x14ac:dyDescent="0.2">
      <c r="A8" s="291" t="s">
        <v>113</v>
      </c>
      <c r="B8" s="292" t="str">
        <f>+N17</f>
        <v>Ingreso por Matrícula</v>
      </c>
      <c r="C8" s="293" t="str">
        <f>+O17</f>
        <v>Ingreso por Mensualidad</v>
      </c>
      <c r="D8" s="293" t="s">
        <v>126</v>
      </c>
      <c r="E8" s="294" t="s">
        <v>82</v>
      </c>
      <c r="F8" s="295" t="s">
        <v>79</v>
      </c>
      <c r="G8" s="296" t="s">
        <v>80</v>
      </c>
      <c r="H8" s="297" t="s">
        <v>106</v>
      </c>
      <c r="I8" s="298" t="s">
        <v>112</v>
      </c>
      <c r="L8" s="65" t="s">
        <v>111</v>
      </c>
      <c r="N8" s="102"/>
    </row>
    <row r="9" spans="1:247" x14ac:dyDescent="0.2">
      <c r="A9" s="299" t="str">
        <f>+'B) Reajuste Tarifas y Ocupación'!A12</f>
        <v>Jardín Infantil Pequeños Colonos</v>
      </c>
      <c r="B9" s="300">
        <f>+N25</f>
        <v>6604400</v>
      </c>
      <c r="C9" s="301">
        <f>+O25</f>
        <v>66044000</v>
      </c>
      <c r="D9" s="300">
        <f>+P25</f>
        <v>1096500</v>
      </c>
      <c r="E9" s="302">
        <f>+B9+D9+C9</f>
        <v>73744900</v>
      </c>
      <c r="F9" s="303">
        <f>+'C) Costos Directos'!H75</f>
        <v>21977800</v>
      </c>
      <c r="G9" s="304">
        <f>+'D) Costos Indirectos'!$AP$15*(F9/$F$10)</f>
        <v>2016543.4280000001</v>
      </c>
      <c r="H9" s="305">
        <f>+F9+G9</f>
        <v>23994343.427999999</v>
      </c>
      <c r="I9" s="306">
        <f>E9-H9</f>
        <v>49750556.571999997</v>
      </c>
      <c r="L9" s="83">
        <f>+G9/$G$10</f>
        <v>1</v>
      </c>
      <c r="N9" s="103"/>
    </row>
    <row r="10" spans="1:247" s="6" customFormat="1" ht="15.75" thickBot="1" x14ac:dyDescent="0.25">
      <c r="A10" s="307" t="s">
        <v>1</v>
      </c>
      <c r="B10" s="308">
        <f t="shared" ref="B10:I10" si="0">SUM(B9:B9)</f>
        <v>6604400</v>
      </c>
      <c r="C10" s="308">
        <f t="shared" si="0"/>
        <v>66044000</v>
      </c>
      <c r="D10" s="308">
        <f t="shared" si="0"/>
        <v>1096500</v>
      </c>
      <c r="E10" s="309">
        <f>SUM(E9:E9)</f>
        <v>73744900</v>
      </c>
      <c r="F10" s="308">
        <f t="shared" si="0"/>
        <v>21977800</v>
      </c>
      <c r="G10" s="308">
        <f t="shared" si="0"/>
        <v>2016543.4280000001</v>
      </c>
      <c r="H10" s="308">
        <f t="shared" si="0"/>
        <v>23994343.427999999</v>
      </c>
      <c r="I10" s="310">
        <f t="shared" si="0"/>
        <v>49750556.571999997</v>
      </c>
      <c r="L10" s="84">
        <f>SUM(L9:L9)</f>
        <v>1</v>
      </c>
      <c r="N10" s="56"/>
      <c r="O10" s="264"/>
      <c r="IB10" s="4"/>
      <c r="IC10" s="4"/>
      <c r="ID10" s="4"/>
      <c r="IE10" s="4"/>
      <c r="IF10" s="4"/>
      <c r="IG10" s="4"/>
      <c r="IH10" s="4"/>
    </row>
    <row r="11" spans="1:247" s="6" customFormat="1" ht="15.75" customHeight="1" x14ac:dyDescent="0.2">
      <c r="A11" s="11"/>
      <c r="B11" s="11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IB11" s="4"/>
      <c r="IC11" s="4"/>
      <c r="ID11" s="4"/>
      <c r="IE11" s="4"/>
      <c r="IF11" s="4"/>
      <c r="IG11" s="4"/>
      <c r="IH11" s="4"/>
    </row>
    <row r="12" spans="1:247" s="6" customFormat="1" ht="15.75" customHeight="1" x14ac:dyDescent="0.2">
      <c r="A12" s="11"/>
      <c r="B12" s="11"/>
      <c r="C12" s="1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265"/>
      <c r="IB12" s="4"/>
      <c r="IC12" s="4"/>
      <c r="ID12" s="4"/>
      <c r="IE12" s="4"/>
      <c r="IF12" s="4"/>
      <c r="IG12" s="4"/>
      <c r="IH12" s="4"/>
    </row>
    <row r="13" spans="1:247" s="6" customFormat="1" ht="15.75" customHeight="1" x14ac:dyDescent="0.2">
      <c r="A13" s="11"/>
      <c r="B13" s="11"/>
      <c r="C13" s="1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IB13" s="4"/>
      <c r="IC13" s="4"/>
      <c r="ID13" s="4"/>
      <c r="IE13" s="4"/>
      <c r="IF13" s="4"/>
      <c r="IG13" s="4"/>
      <c r="IH13" s="4"/>
    </row>
    <row r="14" spans="1:247" s="6" customFormat="1" ht="15.75" customHeight="1" x14ac:dyDescent="0.2">
      <c r="A14" s="11"/>
      <c r="B14" s="11"/>
      <c r="C14" s="11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IB14" s="4"/>
      <c r="IC14" s="4"/>
      <c r="ID14" s="4"/>
      <c r="IE14" s="4"/>
      <c r="IF14" s="4"/>
      <c r="IG14" s="4"/>
      <c r="IH14" s="4"/>
    </row>
    <row r="15" spans="1:247" s="6" customFormat="1" ht="15.75" customHeight="1" x14ac:dyDescent="0.2">
      <c r="A15" s="487" t="s">
        <v>157</v>
      </c>
      <c r="B15" s="487"/>
      <c r="C15" s="487"/>
      <c r="D15" s="487"/>
      <c r="E15" s="12"/>
      <c r="F15" s="12"/>
      <c r="G15" s="12"/>
      <c r="H15" s="12"/>
      <c r="I15" s="12"/>
      <c r="J15" s="12"/>
      <c r="K15" s="12"/>
      <c r="L15" s="12"/>
      <c r="M15" s="12"/>
      <c r="N15" s="12"/>
      <c r="IB15" s="4"/>
      <c r="IC15" s="4"/>
      <c r="ID15" s="4"/>
      <c r="IE15" s="4"/>
      <c r="IF15" s="4"/>
      <c r="IG15" s="4"/>
      <c r="IH15" s="4"/>
    </row>
    <row r="16" spans="1:247" s="14" customFormat="1" ht="13.5" thickBot="1" x14ac:dyDescent="0.25">
      <c r="B16" s="48"/>
      <c r="C16" s="48"/>
      <c r="D16" s="48"/>
      <c r="E16" s="48"/>
      <c r="F16" s="48"/>
      <c r="G16" s="48"/>
      <c r="H16" s="48"/>
      <c r="I16" s="13"/>
      <c r="J16" s="13"/>
      <c r="K16" s="13"/>
      <c r="L16" s="3"/>
      <c r="M16" s="3"/>
      <c r="O16" s="15"/>
      <c r="P16" s="15"/>
      <c r="IL16" s="10"/>
      <c r="IM16" s="10"/>
    </row>
    <row r="17" spans="1:17" s="16" customFormat="1" ht="15.75" customHeight="1" x14ac:dyDescent="0.2">
      <c r="A17" s="488" t="s">
        <v>113</v>
      </c>
      <c r="B17" s="490" t="s">
        <v>5</v>
      </c>
      <c r="C17" s="479" t="s">
        <v>2</v>
      </c>
      <c r="D17" s="481" t="s">
        <v>229</v>
      </c>
      <c r="E17" s="482"/>
      <c r="F17" s="482"/>
      <c r="G17" s="482"/>
      <c r="H17" s="483"/>
      <c r="I17" s="484" t="s">
        <v>230</v>
      </c>
      <c r="J17" s="485"/>
      <c r="K17" s="485"/>
      <c r="L17" s="485"/>
      <c r="M17" s="486"/>
      <c r="N17" s="496" t="s">
        <v>89</v>
      </c>
      <c r="O17" s="498" t="s">
        <v>90</v>
      </c>
      <c r="P17" s="494" t="s">
        <v>126</v>
      </c>
      <c r="Q17" s="500" t="s">
        <v>105</v>
      </c>
    </row>
    <row r="18" spans="1:17" s="16" customFormat="1" ht="39" thickBot="1" x14ac:dyDescent="0.25">
      <c r="A18" s="489"/>
      <c r="B18" s="491"/>
      <c r="C18" s="480"/>
      <c r="D18" s="268" t="s">
        <v>86</v>
      </c>
      <c r="E18" s="267" t="s">
        <v>146</v>
      </c>
      <c r="F18" s="267" t="s">
        <v>147</v>
      </c>
      <c r="G18" s="267" t="s">
        <v>87</v>
      </c>
      <c r="H18" s="269" t="s">
        <v>88</v>
      </c>
      <c r="I18" s="268" t="s">
        <v>86</v>
      </c>
      <c r="J18" s="267" t="s">
        <v>146</v>
      </c>
      <c r="K18" s="267" t="s">
        <v>147</v>
      </c>
      <c r="L18" s="267" t="s">
        <v>87</v>
      </c>
      <c r="M18" s="269" t="s">
        <v>88</v>
      </c>
      <c r="N18" s="497"/>
      <c r="O18" s="499"/>
      <c r="P18" s="495"/>
      <c r="Q18" s="501"/>
    </row>
    <row r="19" spans="1:17" ht="12.75" customHeight="1" x14ac:dyDescent="0.2">
      <c r="A19" s="470" t="str">
        <f>+'B) Reajuste Tarifas y Ocupación'!A12</f>
        <v>Jardín Infantil Pequeños Colonos</v>
      </c>
      <c r="B19" s="466" t="str">
        <f>+'B) Reajuste Tarifas y Ocupación'!B12</f>
        <v>Media jornada</v>
      </c>
      <c r="C19" s="427" t="s">
        <v>231</v>
      </c>
      <c r="D19" s="278">
        <f t="shared" ref="D19:F20" si="1">+I19</f>
        <v>66200</v>
      </c>
      <c r="E19" s="272">
        <f t="shared" si="1"/>
        <v>79500</v>
      </c>
      <c r="F19" s="272">
        <f t="shared" si="1"/>
        <v>79500</v>
      </c>
      <c r="G19" s="272">
        <f t="shared" ref="G19:H20" si="2">+L19</f>
        <v>126900</v>
      </c>
      <c r="H19" s="279">
        <f t="shared" si="2"/>
        <v>154000</v>
      </c>
      <c r="I19" s="278">
        <f>+'B) Reajuste Tarifas y Ocupación'!M12</f>
        <v>66200</v>
      </c>
      <c r="J19" s="272">
        <f>+'B) Reajuste Tarifas y Ocupación'!N12</f>
        <v>79500</v>
      </c>
      <c r="K19" s="272">
        <f>+'B) Reajuste Tarifas y Ocupación'!O12</f>
        <v>79500</v>
      </c>
      <c r="L19" s="272">
        <f>+'B) Reajuste Tarifas y Ocupación'!P12</f>
        <v>126900</v>
      </c>
      <c r="M19" s="279">
        <f>+'B) Reajuste Tarifas y Ocupación'!Q12</f>
        <v>154000</v>
      </c>
      <c r="N19" s="284"/>
      <c r="O19" s="273"/>
      <c r="P19" s="287">
        <f>+'B) Reajuste Tarifas y Ocupación'!C12</f>
        <v>66200</v>
      </c>
      <c r="Q19" s="492"/>
    </row>
    <row r="20" spans="1:17" x14ac:dyDescent="0.2">
      <c r="A20" s="471"/>
      <c r="B20" s="467"/>
      <c r="C20" s="266" t="s">
        <v>7</v>
      </c>
      <c r="D20" s="280">
        <f t="shared" si="1"/>
        <v>1</v>
      </c>
      <c r="E20" s="271">
        <f t="shared" si="1"/>
        <v>2</v>
      </c>
      <c r="F20" s="271">
        <f t="shared" si="1"/>
        <v>3</v>
      </c>
      <c r="G20" s="271">
        <f t="shared" si="2"/>
        <v>4</v>
      </c>
      <c r="H20" s="281">
        <f t="shared" si="2"/>
        <v>5</v>
      </c>
      <c r="I20" s="280">
        <f>+'B) Reajuste Tarifas y Ocupación'!C22</f>
        <v>1</v>
      </c>
      <c r="J20" s="271">
        <f>+'B) Reajuste Tarifas y Ocupación'!D22</f>
        <v>2</v>
      </c>
      <c r="K20" s="271">
        <f>+'B) Reajuste Tarifas y Ocupación'!E22</f>
        <v>3</v>
      </c>
      <c r="L20" s="271">
        <f>+'B) Reajuste Tarifas y Ocupación'!F22</f>
        <v>4</v>
      </c>
      <c r="M20" s="281">
        <f>+'B) Reajuste Tarifas y Ocupación'!G22</f>
        <v>5</v>
      </c>
      <c r="N20" s="285"/>
      <c r="O20" s="270"/>
      <c r="P20" s="288">
        <v>10</v>
      </c>
      <c r="Q20" s="493"/>
    </row>
    <row r="21" spans="1:17" ht="13.5" thickBot="1" x14ac:dyDescent="0.25">
      <c r="A21" s="471"/>
      <c r="B21" s="468"/>
      <c r="C21" s="274" t="s">
        <v>9</v>
      </c>
      <c r="D21" s="282">
        <f>D20*D19</f>
        <v>66200</v>
      </c>
      <c r="E21" s="275">
        <f>E20*E19</f>
        <v>159000</v>
      </c>
      <c r="F21" s="275">
        <f t="shared" ref="F21" si="3">F20*F19</f>
        <v>238500</v>
      </c>
      <c r="G21" s="275">
        <f t="shared" ref="G21:H21" si="4">G20*G19</f>
        <v>507600</v>
      </c>
      <c r="H21" s="283">
        <f t="shared" si="4"/>
        <v>770000</v>
      </c>
      <c r="I21" s="349">
        <f>I20*I19*10</f>
        <v>662000</v>
      </c>
      <c r="J21" s="350">
        <f t="shared" ref="J21:M21" si="5">J20*J19*10</f>
        <v>1590000</v>
      </c>
      <c r="K21" s="350">
        <f t="shared" ref="K21" si="6">K20*K19*10</f>
        <v>2385000</v>
      </c>
      <c r="L21" s="350">
        <f t="shared" si="5"/>
        <v>5076000</v>
      </c>
      <c r="M21" s="351">
        <f t="shared" si="5"/>
        <v>7700000</v>
      </c>
      <c r="N21" s="286">
        <f>SUM(D21:H21)</f>
        <v>1741300</v>
      </c>
      <c r="O21" s="276">
        <f>SUM(I21:M21)</f>
        <v>17413000</v>
      </c>
      <c r="P21" s="289">
        <f>P20*P19</f>
        <v>662000</v>
      </c>
      <c r="Q21" s="290">
        <f>N21+O21+P21</f>
        <v>19816300</v>
      </c>
    </row>
    <row r="22" spans="1:17" ht="12.75" customHeight="1" x14ac:dyDescent="0.2">
      <c r="A22" s="471"/>
      <c r="B22" s="466" t="str">
        <f>+'B) Reajuste Tarifas y Ocupación'!B13</f>
        <v>Doble Jornada</v>
      </c>
      <c r="C22" s="427" t="s">
        <v>231</v>
      </c>
      <c r="D22" s="278">
        <f t="shared" ref="D22:D23" si="7">+I22</f>
        <v>86900</v>
      </c>
      <c r="E22" s="272">
        <f t="shared" ref="E22:E23" si="8">+J22</f>
        <v>104300</v>
      </c>
      <c r="F22" s="272">
        <f t="shared" ref="F22:F23" si="9">+K22</f>
        <v>104300</v>
      </c>
      <c r="G22" s="272">
        <f t="shared" ref="G22:G23" si="10">+L22</f>
        <v>156400</v>
      </c>
      <c r="H22" s="348">
        <f t="shared" ref="H22:H23" si="11">+M22</f>
        <v>187700</v>
      </c>
      <c r="I22" s="278">
        <f>+'B) Reajuste Tarifas y Ocupación'!M13</f>
        <v>86900</v>
      </c>
      <c r="J22" s="272">
        <f>+'B) Reajuste Tarifas y Ocupación'!N13</f>
        <v>104300</v>
      </c>
      <c r="K22" s="272">
        <f>+'B) Reajuste Tarifas y Ocupación'!O13</f>
        <v>104300</v>
      </c>
      <c r="L22" s="272">
        <f>+'B) Reajuste Tarifas y Ocupación'!P13</f>
        <v>156400</v>
      </c>
      <c r="M22" s="279">
        <f>+'B) Reajuste Tarifas y Ocupación'!Q13</f>
        <v>187700</v>
      </c>
      <c r="N22" s="284"/>
      <c r="O22" s="273"/>
      <c r="P22" s="287">
        <f>+'B) Reajuste Tarifas y Ocupación'!C13</f>
        <v>86900</v>
      </c>
      <c r="Q22" s="492"/>
    </row>
    <row r="23" spans="1:17" x14ac:dyDescent="0.2">
      <c r="A23" s="471"/>
      <c r="B23" s="467"/>
      <c r="C23" s="266" t="s">
        <v>7</v>
      </c>
      <c r="D23" s="280">
        <f t="shared" si="7"/>
        <v>10</v>
      </c>
      <c r="E23" s="271">
        <f t="shared" si="8"/>
        <v>9</v>
      </c>
      <c r="F23" s="271">
        <f t="shared" si="9"/>
        <v>8</v>
      </c>
      <c r="G23" s="271">
        <f t="shared" si="10"/>
        <v>7</v>
      </c>
      <c r="H23" s="352">
        <f t="shared" si="11"/>
        <v>6</v>
      </c>
      <c r="I23" s="280">
        <f>+'B) Reajuste Tarifas y Ocupación'!C23</f>
        <v>10</v>
      </c>
      <c r="J23" s="271">
        <f>+'B) Reajuste Tarifas y Ocupación'!D23</f>
        <v>9</v>
      </c>
      <c r="K23" s="271">
        <f>+'B) Reajuste Tarifas y Ocupación'!E23</f>
        <v>8</v>
      </c>
      <c r="L23" s="271">
        <f>+'B) Reajuste Tarifas y Ocupación'!F23</f>
        <v>7</v>
      </c>
      <c r="M23" s="281">
        <f>+'B) Reajuste Tarifas y Ocupación'!G23</f>
        <v>6</v>
      </c>
      <c r="N23" s="285"/>
      <c r="O23" s="270"/>
      <c r="P23" s="288">
        <v>5</v>
      </c>
      <c r="Q23" s="493"/>
    </row>
    <row r="24" spans="1:17" ht="13.5" thickBot="1" x14ac:dyDescent="0.25">
      <c r="A24" s="471"/>
      <c r="B24" s="468"/>
      <c r="C24" s="274" t="s">
        <v>9</v>
      </c>
      <c r="D24" s="349">
        <f>D23*D22</f>
        <v>869000</v>
      </c>
      <c r="E24" s="350">
        <f>E23*E22</f>
        <v>938700</v>
      </c>
      <c r="F24" s="350">
        <f t="shared" ref="F24:H24" si="12">F23*F22</f>
        <v>834400</v>
      </c>
      <c r="G24" s="350">
        <f t="shared" si="12"/>
        <v>1094800</v>
      </c>
      <c r="H24" s="312">
        <f t="shared" si="12"/>
        <v>1126200</v>
      </c>
      <c r="I24" s="349">
        <f>I23*I22*10</f>
        <v>8690000</v>
      </c>
      <c r="J24" s="350">
        <f t="shared" ref="J24:M24" si="13">J23*J22*10</f>
        <v>9387000</v>
      </c>
      <c r="K24" s="350">
        <f t="shared" si="13"/>
        <v>8344000</v>
      </c>
      <c r="L24" s="350">
        <f t="shared" si="13"/>
        <v>10948000</v>
      </c>
      <c r="M24" s="351">
        <f t="shared" si="13"/>
        <v>11262000</v>
      </c>
      <c r="N24" s="375">
        <f>SUM(D24:H24)</f>
        <v>4863100</v>
      </c>
      <c r="O24" s="311">
        <f>SUM(I24:M24)</f>
        <v>48631000</v>
      </c>
      <c r="P24" s="312">
        <f>P23*P22</f>
        <v>434500</v>
      </c>
      <c r="Q24" s="313">
        <f>N24+O24+P24</f>
        <v>53928600</v>
      </c>
    </row>
    <row r="25" spans="1:17" s="10" customFormat="1" ht="15.75" thickBot="1" x14ac:dyDescent="0.25">
      <c r="A25" s="472"/>
      <c r="B25" s="469" t="s">
        <v>10</v>
      </c>
      <c r="C25" s="469"/>
      <c r="D25" s="353">
        <f>+D21+D24</f>
        <v>935200</v>
      </c>
      <c r="E25" s="354">
        <f t="shared" ref="E25:M25" si="14">+E21+E24</f>
        <v>1097700</v>
      </c>
      <c r="F25" s="354">
        <f t="shared" si="14"/>
        <v>1072900</v>
      </c>
      <c r="G25" s="354">
        <f t="shared" si="14"/>
        <v>1602400</v>
      </c>
      <c r="H25" s="355">
        <f t="shared" si="14"/>
        <v>1896200</v>
      </c>
      <c r="I25" s="353">
        <f t="shared" si="14"/>
        <v>9352000</v>
      </c>
      <c r="J25" s="354">
        <f t="shared" si="14"/>
        <v>10977000</v>
      </c>
      <c r="K25" s="354">
        <f t="shared" si="14"/>
        <v>10729000</v>
      </c>
      <c r="L25" s="354">
        <f t="shared" si="14"/>
        <v>16024000</v>
      </c>
      <c r="M25" s="355">
        <f t="shared" si="14"/>
        <v>18962000</v>
      </c>
      <c r="N25" s="353">
        <f>+N21+N24</f>
        <v>6604400</v>
      </c>
      <c r="O25" s="354">
        <f>+O21+O24</f>
        <v>66044000</v>
      </c>
      <c r="P25" s="354">
        <f>+P21+P24</f>
        <v>1096500</v>
      </c>
      <c r="Q25" s="376">
        <f>+Q21+Q24</f>
        <v>73744900</v>
      </c>
    </row>
    <row r="26" spans="1:17" ht="15" customHeight="1" thickBot="1" x14ac:dyDescent="0.25">
      <c r="A26" s="473" t="s">
        <v>8</v>
      </c>
      <c r="B26" s="474"/>
      <c r="C26" s="474"/>
      <c r="D26" s="356">
        <f>+D25</f>
        <v>935200</v>
      </c>
      <c r="E26" s="357">
        <f t="shared" ref="E26:H26" si="15">+E25</f>
        <v>1097700</v>
      </c>
      <c r="F26" s="357">
        <f t="shared" si="15"/>
        <v>1072900</v>
      </c>
      <c r="G26" s="357">
        <f t="shared" si="15"/>
        <v>1602400</v>
      </c>
      <c r="H26" s="358">
        <f t="shared" si="15"/>
        <v>1896200</v>
      </c>
      <c r="I26" s="356">
        <f t="shared" ref="I26" si="16">+I25</f>
        <v>9352000</v>
      </c>
      <c r="J26" s="357">
        <f t="shared" ref="J26" si="17">+J25</f>
        <v>10977000</v>
      </c>
      <c r="K26" s="357">
        <f t="shared" ref="K26" si="18">+K25</f>
        <v>10729000</v>
      </c>
      <c r="L26" s="357">
        <f t="shared" ref="L26" si="19">+L25</f>
        <v>16024000</v>
      </c>
      <c r="M26" s="358">
        <f t="shared" ref="M26" si="20">+M25</f>
        <v>18962000</v>
      </c>
      <c r="N26" s="356">
        <f>+N25</f>
        <v>6604400</v>
      </c>
      <c r="O26" s="357">
        <f t="shared" ref="O26" si="21">+O25</f>
        <v>66044000</v>
      </c>
      <c r="P26" s="357">
        <f t="shared" ref="P26" si="22">+P25</f>
        <v>1096500</v>
      </c>
      <c r="Q26" s="374">
        <f t="shared" ref="Q26" si="23">+Q25</f>
        <v>73744900</v>
      </c>
    </row>
  </sheetData>
  <sheetProtection algorithmName="SHA-512" hashValue="IsIXEPCjvRxOhT/WTRoCHIqJszPx/F50QR9O0Bz1t1wyfaQiXei3mTEUjLD7mxFw5wZ5GUMdsouxHmp5iKB3XQ==" saltValue="AJePy0MTM7j6rrAGf2000Q==" spinCount="100000" sheet="1" objects="1" scenarios="1"/>
  <mergeCells count="20">
    <mergeCell ref="Q22:Q23"/>
    <mergeCell ref="P17:P18"/>
    <mergeCell ref="N17:N18"/>
    <mergeCell ref="O17:O18"/>
    <mergeCell ref="Q17:Q18"/>
    <mergeCell ref="Q19:Q20"/>
    <mergeCell ref="C4:D4"/>
    <mergeCell ref="E4:G4"/>
    <mergeCell ref="C17:C18"/>
    <mergeCell ref="D17:H17"/>
    <mergeCell ref="I17:M17"/>
    <mergeCell ref="A6:D6"/>
    <mergeCell ref="A15:D15"/>
    <mergeCell ref="A17:A18"/>
    <mergeCell ref="B17:B18"/>
    <mergeCell ref="B22:B24"/>
    <mergeCell ref="B25:C25"/>
    <mergeCell ref="A19:A25"/>
    <mergeCell ref="B19:B21"/>
    <mergeCell ref="A26:C26"/>
  </mergeCells>
  <conditionalFormatting sqref="D12:N14 C11:N11 E15:N15 B9:I10">
    <cfRule type="cellIs" dxfId="2" priority="7" stopIfTrue="1" operator="lessThan">
      <formula>0</formula>
    </cfRule>
  </conditionalFormatting>
  <pageMargins left="0.19652777777777777" right="0.19652777777777777" top="0.27500000000000002" bottom="0.19652777777777777" header="0.19652777777777777" footer="0.51180555555555551"/>
  <pageSetup firstPageNumber="0" fitToHeight="14" orientation="landscape" horizontalDpi="300" verticalDpi="300" r:id="rId1"/>
  <headerFooter alignWithMargins="0">
    <oddHeader>&amp;LSEPT - 2004&amp;CDIRECTIVA D.B.S.A.ORDINARIA&amp;R02-BS/0307/02Pag &amp;P de &amp;N</oddHeader>
  </headerFooter>
  <ignoredErrors>
    <ignoredError sqref="D20:H20 D19:H19 J19 I21:Q21 J20:O20 L19:Q19 Q20" unlockedFormula="1"/>
    <ignoredError sqref="F21:H21" formula="1" unlockedFormula="1"/>
    <ignoredError sqref="E21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  <pageSetUpPr autoPageBreaks="0"/>
  </sheetPr>
  <dimension ref="A1:IV24"/>
  <sheetViews>
    <sheetView showGridLines="0" zoomScale="80" zoomScaleNormal="80" workbookViewId="0">
      <selection activeCell="K36" sqref="K36"/>
    </sheetView>
  </sheetViews>
  <sheetFormatPr baseColWidth="10" defaultColWidth="11.42578125" defaultRowHeight="12.75" x14ac:dyDescent="0.2"/>
  <cols>
    <col min="1" max="1" width="56.5703125" style="46" customWidth="1"/>
    <col min="2" max="2" width="33.85546875" style="30" customWidth="1"/>
    <col min="3" max="3" width="12.28515625" style="46" customWidth="1"/>
    <col min="4" max="4" width="13.7109375" style="46" bestFit="1" customWidth="1"/>
    <col min="5" max="5" width="15.5703125" style="46" bestFit="1" customWidth="1"/>
    <col min="6" max="6" width="14.5703125" style="46" customWidth="1"/>
    <col min="7" max="7" width="14.85546875" style="46" customWidth="1"/>
    <col min="8" max="8" width="11.85546875" style="46" bestFit="1" customWidth="1"/>
    <col min="9" max="9" width="14.5703125" style="46" bestFit="1" customWidth="1"/>
    <col min="10" max="10" width="14.5703125" style="46" customWidth="1"/>
    <col min="11" max="12" width="11.85546875" style="46" customWidth="1"/>
    <col min="13" max="13" width="14" style="46" customWidth="1"/>
    <col min="14" max="15" width="14.5703125" style="46" customWidth="1"/>
    <col min="16" max="17" width="11.85546875" style="46" customWidth="1"/>
    <col min="18" max="18" width="11.85546875" style="30" customWidth="1"/>
    <col min="19" max="19" width="32.7109375" style="46" customWidth="1"/>
    <col min="20" max="20" width="33" style="30" bestFit="1" customWidth="1"/>
    <col min="21" max="21" width="13.85546875" style="46" customWidth="1"/>
    <col min="22" max="22" width="14.5703125" style="46" bestFit="1" customWidth="1"/>
    <col min="23" max="23" width="14.5703125" style="46" customWidth="1"/>
    <col min="24" max="24" width="12.85546875" style="46" bestFit="1" customWidth="1"/>
    <col min="25" max="16384" width="11.42578125" style="46"/>
  </cols>
  <sheetData>
    <row r="1" spans="1:256" s="6" customFormat="1" x14ac:dyDescent="0.2">
      <c r="A1" s="5"/>
      <c r="C1" s="7"/>
      <c r="D1" s="7"/>
      <c r="E1" s="7"/>
      <c r="F1" s="45" t="s">
        <v>211</v>
      </c>
      <c r="G1" s="7"/>
      <c r="R1" s="14"/>
      <c r="S1" s="5"/>
      <c r="IU1" s="4"/>
      <c r="IV1" s="4"/>
    </row>
    <row r="2" spans="1:256" s="6" customFormat="1" x14ac:dyDescent="0.2">
      <c r="A2" s="8"/>
      <c r="C2" s="7"/>
      <c r="D2" s="7"/>
      <c r="E2" s="7"/>
      <c r="F2" s="45" t="s">
        <v>204</v>
      </c>
      <c r="G2" s="7"/>
      <c r="R2" s="14"/>
      <c r="S2" s="8"/>
      <c r="V2" s="7"/>
      <c r="W2" s="7"/>
      <c r="X2" s="7"/>
      <c r="IU2" s="4"/>
      <c r="IV2" s="4"/>
    </row>
    <row r="3" spans="1:256" s="6" customFormat="1" x14ac:dyDescent="0.2">
      <c r="A3" s="4"/>
      <c r="R3" s="14"/>
      <c r="S3" s="4"/>
      <c r="IU3" s="4"/>
      <c r="IV3" s="4"/>
    </row>
    <row r="4" spans="1:256" s="6" customFormat="1" ht="13.5" thickBot="1" x14ac:dyDescent="0.25">
      <c r="A4" s="23"/>
      <c r="B4" s="24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48"/>
      <c r="S4" s="23"/>
      <c r="T4" s="24"/>
      <c r="U4" s="7"/>
      <c r="V4" s="7"/>
      <c r="W4" s="7"/>
      <c r="X4" s="7"/>
      <c r="Y4" s="7"/>
      <c r="IL4" s="4"/>
      <c r="IM4" s="4"/>
      <c r="IN4" s="4"/>
      <c r="IO4" s="4"/>
      <c r="IP4" s="4"/>
      <c r="IQ4" s="4"/>
    </row>
    <row r="5" spans="1:256" s="6" customFormat="1" ht="18" customHeight="1" thickBot="1" x14ac:dyDescent="0.25">
      <c r="A5" s="23"/>
      <c r="B5" s="24"/>
      <c r="C5" s="475" t="s">
        <v>0</v>
      </c>
      <c r="D5" s="529"/>
      <c r="E5" s="105"/>
      <c r="F5" s="504" t="s">
        <v>123</v>
      </c>
      <c r="G5" s="505"/>
      <c r="R5" s="14"/>
      <c r="S5" s="23"/>
      <c r="T5" s="24"/>
      <c r="V5" s="3"/>
      <c r="W5" s="3"/>
      <c r="IL5" s="4"/>
      <c r="IM5" s="4"/>
      <c r="IN5" s="4"/>
      <c r="IO5" s="4"/>
      <c r="IP5" s="4"/>
      <c r="IQ5" s="4"/>
    </row>
    <row r="6" spans="1:256" s="6" customFormat="1" ht="18" customHeight="1" x14ac:dyDescent="0.2">
      <c r="A6" s="23"/>
      <c r="B6" s="24"/>
      <c r="C6" s="105"/>
      <c r="D6" s="105"/>
      <c r="E6" s="105"/>
      <c r="F6" s="108"/>
      <c r="G6" s="108"/>
      <c r="R6" s="14"/>
      <c r="S6" s="23"/>
      <c r="T6" s="24"/>
      <c r="V6" s="3"/>
      <c r="W6" s="3"/>
      <c r="IL6" s="4"/>
      <c r="IM6" s="4"/>
      <c r="IN6" s="4"/>
      <c r="IO6" s="4"/>
      <c r="IP6" s="4"/>
      <c r="IQ6" s="4"/>
    </row>
    <row r="7" spans="1:256" s="6" customFormat="1" ht="18" customHeight="1" x14ac:dyDescent="0.2">
      <c r="A7" s="23"/>
      <c r="B7" s="24"/>
      <c r="C7" s="105"/>
      <c r="D7" s="105"/>
      <c r="E7" s="105"/>
      <c r="F7" s="108"/>
      <c r="G7" s="108"/>
      <c r="R7" s="14"/>
      <c r="S7" s="23"/>
      <c r="T7" s="24"/>
      <c r="V7" s="59"/>
      <c r="W7" s="59"/>
      <c r="IL7" s="4"/>
      <c r="IM7" s="4"/>
      <c r="IN7" s="4"/>
      <c r="IO7" s="4"/>
      <c r="IP7" s="4"/>
      <c r="IQ7" s="4"/>
    </row>
    <row r="8" spans="1:256" s="14" customFormat="1" ht="15.75" x14ac:dyDescent="0.2">
      <c r="A8" s="514" t="s">
        <v>158</v>
      </c>
      <c r="B8" s="514"/>
      <c r="C8" s="514"/>
      <c r="D8" s="514"/>
      <c r="E8" s="106"/>
      <c r="F8" s="108"/>
      <c r="G8" s="108"/>
      <c r="IL8" s="10"/>
      <c r="IM8" s="10"/>
      <c r="IN8" s="10"/>
      <c r="IO8" s="10"/>
      <c r="IP8" s="10"/>
      <c r="IQ8" s="10"/>
    </row>
    <row r="9" spans="1:256" ht="13.5" customHeight="1" thickBot="1" x14ac:dyDescent="0.25"/>
    <row r="10" spans="1:256" ht="15.75" customHeight="1" x14ac:dyDescent="0.2">
      <c r="A10" s="515" t="s">
        <v>137</v>
      </c>
      <c r="B10" s="509" t="s">
        <v>5</v>
      </c>
      <c r="C10" s="511" t="s">
        <v>221</v>
      </c>
      <c r="D10" s="512"/>
      <c r="E10" s="512"/>
      <c r="F10" s="512"/>
      <c r="G10" s="513"/>
      <c r="H10" s="524" t="s">
        <v>107</v>
      </c>
      <c r="I10" s="525"/>
      <c r="J10" s="525"/>
      <c r="K10" s="525"/>
      <c r="L10" s="526"/>
      <c r="M10" s="521" t="s">
        <v>232</v>
      </c>
      <c r="N10" s="522"/>
      <c r="O10" s="522"/>
      <c r="P10" s="522"/>
      <c r="Q10" s="523"/>
      <c r="R10" s="17"/>
    </row>
    <row r="11" spans="1:256" ht="64.5" thickBot="1" x14ac:dyDescent="0.25">
      <c r="A11" s="516"/>
      <c r="B11" s="510"/>
      <c r="C11" s="87" t="s">
        <v>86</v>
      </c>
      <c r="D11" s="88" t="s">
        <v>146</v>
      </c>
      <c r="E11" s="88" t="s">
        <v>147</v>
      </c>
      <c r="F11" s="88" t="s">
        <v>87</v>
      </c>
      <c r="G11" s="93" t="s">
        <v>88</v>
      </c>
      <c r="H11" s="94" t="s">
        <v>86</v>
      </c>
      <c r="I11" s="95" t="s">
        <v>146</v>
      </c>
      <c r="J11" s="95" t="s">
        <v>147</v>
      </c>
      <c r="K11" s="96" t="s">
        <v>87</v>
      </c>
      <c r="L11" s="97" t="s">
        <v>88</v>
      </c>
      <c r="M11" s="90" t="s">
        <v>86</v>
      </c>
      <c r="N11" s="91" t="s">
        <v>146</v>
      </c>
      <c r="O11" s="91" t="s">
        <v>147</v>
      </c>
      <c r="P11" s="91" t="s">
        <v>87</v>
      </c>
      <c r="Q11" s="92" t="s">
        <v>88</v>
      </c>
      <c r="R11" s="17"/>
    </row>
    <row r="12" spans="1:256" ht="13.5" customHeight="1" x14ac:dyDescent="0.2">
      <c r="A12" s="527" t="s">
        <v>218</v>
      </c>
      <c r="B12" s="366" t="s">
        <v>127</v>
      </c>
      <c r="C12" s="367">
        <v>66200</v>
      </c>
      <c r="D12" s="367">
        <v>79500</v>
      </c>
      <c r="E12" s="367">
        <v>79500</v>
      </c>
      <c r="F12" s="367">
        <v>126900</v>
      </c>
      <c r="G12" s="367">
        <v>154000</v>
      </c>
      <c r="H12" s="368">
        <v>0</v>
      </c>
      <c r="I12" s="316">
        <f>+H12</f>
        <v>0</v>
      </c>
      <c r="J12" s="316">
        <f>+H12</f>
        <v>0</v>
      </c>
      <c r="K12" s="316">
        <f>+H12</f>
        <v>0</v>
      </c>
      <c r="L12" s="369">
        <f>+H12</f>
        <v>0</v>
      </c>
      <c r="M12" s="370">
        <f>CEILING(C12*(1+H12),100)</f>
        <v>66200</v>
      </c>
      <c r="N12" s="320">
        <f>+CEILING(C12*(1.2)*(1+I12),100)</f>
        <v>79500</v>
      </c>
      <c r="O12" s="320">
        <f>+CEILING(C12*(1.2)*(1+J12),100)</f>
        <v>79500</v>
      </c>
      <c r="P12" s="320">
        <f>+CEILING(F12*(1+K12),100)</f>
        <v>126900</v>
      </c>
      <c r="Q12" s="260">
        <f>+CEILING(G12*(1+L12),100)</f>
        <v>154000</v>
      </c>
      <c r="R12" s="76"/>
    </row>
    <row r="13" spans="1:256" ht="13.5" customHeight="1" thickBot="1" x14ac:dyDescent="0.25">
      <c r="A13" s="528"/>
      <c r="B13" s="371" t="s">
        <v>219</v>
      </c>
      <c r="C13" s="372">
        <v>86900</v>
      </c>
      <c r="D13" s="372">
        <v>104300</v>
      </c>
      <c r="E13" s="372">
        <v>104300</v>
      </c>
      <c r="F13" s="372">
        <v>156400</v>
      </c>
      <c r="G13" s="372">
        <v>187700</v>
      </c>
      <c r="H13" s="317">
        <v>0</v>
      </c>
      <c r="I13" s="318">
        <f>+H13</f>
        <v>0</v>
      </c>
      <c r="J13" s="318">
        <f>+H13</f>
        <v>0</v>
      </c>
      <c r="K13" s="318">
        <f>+H13</f>
        <v>0</v>
      </c>
      <c r="L13" s="319">
        <f>+H13</f>
        <v>0</v>
      </c>
      <c r="M13" s="261">
        <f>CEILING(C13*(1+H13),100)</f>
        <v>86900</v>
      </c>
      <c r="N13" s="262">
        <f>+CEILING(C13*(1.2)*(1+I13),100)</f>
        <v>104300</v>
      </c>
      <c r="O13" s="262">
        <f>+CEILING(C13*(1.2)*(1+J13),100)</f>
        <v>104300</v>
      </c>
      <c r="P13" s="262">
        <f>+CEILING(F13*(1+K13),100)</f>
        <v>156400</v>
      </c>
      <c r="Q13" s="263">
        <f>+CEILING(G13*(1+L13),100)</f>
        <v>187700</v>
      </c>
      <c r="R13" s="76"/>
    </row>
    <row r="14" spans="1:256" ht="12.75" customHeight="1" x14ac:dyDescent="0.2">
      <c r="B14" s="46"/>
      <c r="R14" s="46"/>
    </row>
    <row r="17" spans="1:8" x14ac:dyDescent="0.2">
      <c r="D17" s="165"/>
    </row>
    <row r="18" spans="1:8" ht="15.75" x14ac:dyDescent="0.2">
      <c r="A18" s="514" t="s">
        <v>159</v>
      </c>
      <c r="B18" s="514"/>
      <c r="C18" s="514"/>
      <c r="D18" s="514"/>
      <c r="E18" s="514"/>
      <c r="F18" s="514"/>
      <c r="G18" s="14"/>
      <c r="H18" s="14"/>
    </row>
    <row r="19" spans="1:8" ht="13.5" thickBot="1" x14ac:dyDescent="0.25"/>
    <row r="20" spans="1:8" ht="16.5" thickBot="1" x14ac:dyDescent="0.25">
      <c r="A20" s="519" t="s">
        <v>137</v>
      </c>
      <c r="B20" s="517" t="s">
        <v>5</v>
      </c>
      <c r="C20" s="506" t="s">
        <v>233</v>
      </c>
      <c r="D20" s="507"/>
      <c r="E20" s="507"/>
      <c r="F20" s="507"/>
      <c r="G20" s="507"/>
      <c r="H20" s="508"/>
    </row>
    <row r="21" spans="1:8" ht="64.5" thickBot="1" x14ac:dyDescent="0.25">
      <c r="A21" s="520"/>
      <c r="B21" s="518"/>
      <c r="C21" s="98" t="s">
        <v>86</v>
      </c>
      <c r="D21" s="99" t="s">
        <v>146</v>
      </c>
      <c r="E21" s="99" t="s">
        <v>147</v>
      </c>
      <c r="F21" s="99" t="s">
        <v>87</v>
      </c>
      <c r="G21" s="100" t="s">
        <v>88</v>
      </c>
      <c r="H21" s="101" t="s">
        <v>136</v>
      </c>
    </row>
    <row r="22" spans="1:8" ht="20.100000000000001" customHeight="1" x14ac:dyDescent="0.2">
      <c r="A22" s="502" t="str">
        <f>+A12</f>
        <v>Jardín Infantil Pequeños Colonos</v>
      </c>
      <c r="B22" s="314" t="str">
        <f>+B12</f>
        <v>Media jornada</v>
      </c>
      <c r="C22" s="455">
        <v>1</v>
      </c>
      <c r="D22" s="164">
        <v>2</v>
      </c>
      <c r="E22" s="164">
        <v>3</v>
      </c>
      <c r="F22" s="164">
        <v>4</v>
      </c>
      <c r="G22" s="456">
        <v>5</v>
      </c>
      <c r="H22" s="453">
        <f>SUM(C22:G22)</f>
        <v>15</v>
      </c>
    </row>
    <row r="23" spans="1:8" ht="20.100000000000001" customHeight="1" thickBot="1" x14ac:dyDescent="0.25">
      <c r="A23" s="503"/>
      <c r="B23" s="315" t="str">
        <f>+B13</f>
        <v>Doble Jornada</v>
      </c>
      <c r="C23" s="457">
        <v>10</v>
      </c>
      <c r="D23" s="373">
        <v>9</v>
      </c>
      <c r="E23" s="373">
        <v>8</v>
      </c>
      <c r="F23" s="373">
        <v>7</v>
      </c>
      <c r="G23" s="458">
        <v>6</v>
      </c>
      <c r="H23" s="454">
        <f>SUM(C23:G23)</f>
        <v>40</v>
      </c>
    </row>
    <row r="24" spans="1:8" ht="13.5" thickBot="1" x14ac:dyDescent="0.25">
      <c r="H24" s="444">
        <f>SUM(H22:H23)</f>
        <v>55</v>
      </c>
    </row>
  </sheetData>
  <sheetProtection algorithmName="SHA-512" hashValue="f0Qm/wk77RD9TROyn3Lzk2pI2ktfi0TaAt+Ss6sxOQUl3MQKwAxK5ZlNqKUZbA/hElRgt3Yu1YfctiX8vbOptQ==" saltValue="0E6xbflt45rUvT1mTJI5Jw==" spinCount="100000" sheet="1" objects="1" scenarios="1"/>
  <mergeCells count="14">
    <mergeCell ref="M10:Q10"/>
    <mergeCell ref="A18:F18"/>
    <mergeCell ref="H10:L10"/>
    <mergeCell ref="A12:A13"/>
    <mergeCell ref="C5:D5"/>
    <mergeCell ref="A22:A23"/>
    <mergeCell ref="F5:G5"/>
    <mergeCell ref="C20:H20"/>
    <mergeCell ref="B10:B11"/>
    <mergeCell ref="C10:G10"/>
    <mergeCell ref="A8:D8"/>
    <mergeCell ref="A10:A11"/>
    <mergeCell ref="B20:B21"/>
    <mergeCell ref="A20:A21"/>
  </mergeCells>
  <pageMargins left="0.7" right="0.7" top="0.75" bottom="0.75" header="0.3" footer="0.3"/>
  <pageSetup paperSize="9" orientation="portrait" r:id="rId1"/>
  <ignoredErrors>
    <ignoredError sqref="K12:L12" unlockedFormula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C00000"/>
    <pageSetUpPr fitToPage="1"/>
  </sheetPr>
  <dimension ref="A1:J93"/>
  <sheetViews>
    <sheetView showGridLines="0" zoomScale="80" zoomScaleNormal="80" workbookViewId="0">
      <selection activeCell="I60" sqref="I60"/>
    </sheetView>
  </sheetViews>
  <sheetFormatPr baseColWidth="10" defaultColWidth="11.42578125" defaultRowHeight="12.75" x14ac:dyDescent="0.2"/>
  <cols>
    <col min="1" max="1" width="30.28515625" style="10" customWidth="1"/>
    <col min="2" max="2" width="21.140625" style="4" customWidth="1"/>
    <col min="3" max="3" width="57.42578125" style="4" bestFit="1" customWidth="1"/>
    <col min="4" max="4" width="17" style="4" customWidth="1"/>
    <col min="5" max="5" width="14.28515625" style="4" customWidth="1"/>
    <col min="6" max="6" width="14.42578125" style="25" customWidth="1"/>
    <col min="7" max="7" width="14.28515625" style="6" customWidth="1"/>
    <col min="8" max="8" width="23" style="6" customWidth="1"/>
    <col min="9" max="9" width="11.42578125" style="4"/>
    <col min="10" max="10" width="24.28515625" style="4" customWidth="1"/>
    <col min="11" max="11" width="14.42578125" style="4" customWidth="1"/>
    <col min="12" max="12" width="13.5703125" style="4" customWidth="1"/>
    <col min="13" max="13" width="13.7109375" style="4" customWidth="1"/>
    <col min="14" max="14" width="12.85546875" style="4" bestFit="1" customWidth="1"/>
    <col min="15" max="16384" width="11.42578125" style="4"/>
  </cols>
  <sheetData>
    <row r="1" spans="1:8" x14ac:dyDescent="0.2">
      <c r="C1" s="45"/>
      <c r="D1" s="45" t="s">
        <v>212</v>
      </c>
      <c r="E1" s="45"/>
      <c r="F1" s="45"/>
      <c r="G1" s="45"/>
      <c r="H1" s="45"/>
    </row>
    <row r="2" spans="1:8" x14ac:dyDescent="0.2">
      <c r="C2" s="45"/>
      <c r="D2" s="45" t="s">
        <v>220</v>
      </c>
      <c r="E2" s="45"/>
      <c r="F2" s="45"/>
      <c r="G2" s="45"/>
      <c r="H2" s="45"/>
    </row>
    <row r="3" spans="1:8" x14ac:dyDescent="0.2">
      <c r="C3" s="45"/>
      <c r="E3" s="45"/>
      <c r="F3" s="45"/>
      <c r="G3" s="45"/>
      <c r="H3" s="45"/>
    </row>
    <row r="4" spans="1:8" ht="19.5" customHeight="1" x14ac:dyDescent="0.2">
      <c r="C4" s="234" t="s">
        <v>0</v>
      </c>
      <c r="D4" s="535" t="s">
        <v>160</v>
      </c>
      <c r="E4" s="536"/>
      <c r="F4" s="45"/>
      <c r="G4" s="45"/>
      <c r="H4" s="45"/>
    </row>
    <row r="5" spans="1:8" x14ac:dyDescent="0.2">
      <c r="B5" s="45"/>
      <c r="C5" s="235"/>
      <c r="D5" s="45"/>
      <c r="E5" s="45"/>
      <c r="F5" s="45"/>
      <c r="G5" s="45"/>
      <c r="H5" s="45"/>
    </row>
    <row r="6" spans="1:8" x14ac:dyDescent="0.2">
      <c r="B6" s="45"/>
      <c r="C6" s="235"/>
      <c r="D6" s="45"/>
      <c r="E6" s="45"/>
      <c r="F6" s="45"/>
      <c r="G6" s="45"/>
      <c r="H6" s="45"/>
    </row>
    <row r="7" spans="1:8" x14ac:dyDescent="0.2">
      <c r="C7" s="6"/>
    </row>
    <row r="8" spans="1:8" ht="15.75" x14ac:dyDescent="0.2">
      <c r="A8" s="514" t="s">
        <v>161</v>
      </c>
      <c r="B8" s="514"/>
      <c r="C8" s="514"/>
      <c r="D8" s="235"/>
      <c r="G8" s="4"/>
    </row>
    <row r="10" spans="1:8" ht="12.75" customHeight="1" x14ac:dyDescent="0.2">
      <c r="A10" s="537" t="s">
        <v>113</v>
      </c>
      <c r="B10" s="545" t="s">
        <v>75</v>
      </c>
      <c r="C10" s="543" t="s">
        <v>76</v>
      </c>
      <c r="D10" s="540" t="s">
        <v>77</v>
      </c>
      <c r="E10" s="539" t="s">
        <v>78</v>
      </c>
      <c r="F10" s="539"/>
      <c r="G10" s="539"/>
      <c r="H10" s="541" t="s">
        <v>234</v>
      </c>
    </row>
    <row r="11" spans="1:8" ht="25.5" x14ac:dyDescent="0.2">
      <c r="A11" s="538"/>
      <c r="B11" s="546"/>
      <c r="C11" s="544"/>
      <c r="D11" s="540"/>
      <c r="E11" s="251" t="s">
        <v>67</v>
      </c>
      <c r="F11" s="252" t="s">
        <v>68</v>
      </c>
      <c r="G11" s="253" t="s">
        <v>6</v>
      </c>
      <c r="H11" s="542"/>
    </row>
    <row r="12" spans="1:8" ht="15.75" customHeight="1" x14ac:dyDescent="0.2">
      <c r="A12" s="532" t="str">
        <f>+'B) Reajuste Tarifas y Ocupación'!A12</f>
        <v>Jardín Infantil Pequeños Colonos</v>
      </c>
      <c r="B12" s="408"/>
      <c r="C12" s="409" t="s">
        <v>11</v>
      </c>
      <c r="D12" s="402">
        <f>SUM(D13,D18)</f>
        <v>16562000</v>
      </c>
      <c r="E12" s="403"/>
      <c r="F12" s="403"/>
      <c r="G12" s="254">
        <f>SUM(G13,G18)</f>
        <v>0</v>
      </c>
      <c r="H12" s="246">
        <f>SUM(H13,H18)</f>
        <v>16562000</v>
      </c>
    </row>
    <row r="13" spans="1:8" x14ac:dyDescent="0.2">
      <c r="A13" s="533"/>
      <c r="B13" s="410"/>
      <c r="C13" s="411" t="s">
        <v>12</v>
      </c>
      <c r="D13" s="404">
        <f>SUM(D14:D17)</f>
        <v>11562000</v>
      </c>
      <c r="E13" s="405"/>
      <c r="F13" s="405"/>
      <c r="G13" s="255">
        <f>SUM(G14:G17)</f>
        <v>0</v>
      </c>
      <c r="H13" s="242">
        <f>SUM(H14:H17)</f>
        <v>11562000</v>
      </c>
    </row>
    <row r="14" spans="1:8" x14ac:dyDescent="0.2">
      <c r="A14" s="533"/>
      <c r="B14" s="412">
        <v>53103040100000</v>
      </c>
      <c r="C14" s="413" t="s">
        <v>94</v>
      </c>
      <c r="D14" s="414">
        <f>+'F) Remuneraciones'!M23</f>
        <v>11562000</v>
      </c>
      <c r="E14" s="415">
        <v>0</v>
      </c>
      <c r="F14" s="416">
        <v>0</v>
      </c>
      <c r="G14" s="247">
        <f>E14*F14</f>
        <v>0</v>
      </c>
      <c r="H14" s="241">
        <f>D14+G14</f>
        <v>11562000</v>
      </c>
    </row>
    <row r="15" spans="1:8" x14ac:dyDescent="0.2">
      <c r="A15" s="533"/>
      <c r="B15" s="412">
        <v>53103050000000</v>
      </c>
      <c r="C15" s="413" t="s">
        <v>180</v>
      </c>
      <c r="D15" s="237">
        <v>0</v>
      </c>
      <c r="E15" s="239">
        <v>0</v>
      </c>
      <c r="F15" s="238">
        <v>0</v>
      </c>
      <c r="G15" s="247">
        <f>E15*F15</f>
        <v>0</v>
      </c>
      <c r="H15" s="241">
        <f>D15+G15</f>
        <v>0</v>
      </c>
    </row>
    <row r="16" spans="1:8" x14ac:dyDescent="0.2">
      <c r="A16" s="533"/>
      <c r="B16" s="417">
        <v>53103040400000</v>
      </c>
      <c r="C16" s="418" t="s">
        <v>181</v>
      </c>
      <c r="D16" s="237">
        <v>0</v>
      </c>
      <c r="E16" s="239">
        <v>0</v>
      </c>
      <c r="F16" s="238">
        <v>0</v>
      </c>
      <c r="G16" s="247">
        <f>E16*F16</f>
        <v>0</v>
      </c>
      <c r="H16" s="241">
        <f>D16+G16</f>
        <v>0</v>
      </c>
    </row>
    <row r="17" spans="1:8" x14ac:dyDescent="0.2">
      <c r="A17" s="533"/>
      <c r="B17" s="412">
        <v>53103080010000</v>
      </c>
      <c r="C17" s="413" t="s">
        <v>182</v>
      </c>
      <c r="D17" s="237">
        <v>0</v>
      </c>
      <c r="E17" s="239">
        <v>0</v>
      </c>
      <c r="F17" s="238">
        <v>0</v>
      </c>
      <c r="G17" s="247">
        <f>E17*F17</f>
        <v>0</v>
      </c>
      <c r="H17" s="241">
        <f>D17+G17</f>
        <v>0</v>
      </c>
    </row>
    <row r="18" spans="1:8" x14ac:dyDescent="0.2">
      <c r="A18" s="533"/>
      <c r="B18" s="410"/>
      <c r="C18" s="411" t="s">
        <v>16</v>
      </c>
      <c r="D18" s="404">
        <f>SUM(D19:D38)</f>
        <v>5000000</v>
      </c>
      <c r="E18" s="405"/>
      <c r="F18" s="405"/>
      <c r="G18" s="240">
        <f>SUM(G19:G38)</f>
        <v>0</v>
      </c>
      <c r="H18" s="242">
        <f>SUM(H19:H38)</f>
        <v>5000000</v>
      </c>
    </row>
    <row r="19" spans="1:8" x14ac:dyDescent="0.2">
      <c r="A19" s="533"/>
      <c r="B19" s="412">
        <v>53201010100000</v>
      </c>
      <c r="C19" s="419" t="s">
        <v>183</v>
      </c>
      <c r="D19" s="237">
        <v>0</v>
      </c>
      <c r="E19" s="239">
        <v>0</v>
      </c>
      <c r="F19" s="238">
        <v>0</v>
      </c>
      <c r="G19" s="247">
        <f t="shared" ref="G19:G38" si="0">E19*F19</f>
        <v>0</v>
      </c>
      <c r="H19" s="241">
        <f t="shared" ref="H19:H38" si="1">D19+G19</f>
        <v>0</v>
      </c>
    </row>
    <row r="20" spans="1:8" x14ac:dyDescent="0.2">
      <c r="A20" s="533"/>
      <c r="B20" s="412">
        <v>53201010100000</v>
      </c>
      <c r="C20" s="419" t="s">
        <v>184</v>
      </c>
      <c r="D20" s="237">
        <v>0</v>
      </c>
      <c r="E20" s="239">
        <v>0</v>
      </c>
      <c r="F20" s="238">
        <v>0</v>
      </c>
      <c r="G20" s="247">
        <f t="shared" ref="G20:G21" si="2">E20*F20</f>
        <v>0</v>
      </c>
      <c r="H20" s="241">
        <f t="shared" ref="H20:H21" si="3">D20+G20</f>
        <v>0</v>
      </c>
    </row>
    <row r="21" spans="1:8" x14ac:dyDescent="0.2">
      <c r="A21" s="533"/>
      <c r="B21" s="412">
        <v>53201010100000</v>
      </c>
      <c r="C21" s="419" t="s">
        <v>185</v>
      </c>
      <c r="D21" s="237">
        <v>5000000</v>
      </c>
      <c r="E21" s="239">
        <v>0</v>
      </c>
      <c r="F21" s="238">
        <v>0</v>
      </c>
      <c r="G21" s="247">
        <f t="shared" si="2"/>
        <v>0</v>
      </c>
      <c r="H21" s="241">
        <f t="shared" si="3"/>
        <v>5000000</v>
      </c>
    </row>
    <row r="22" spans="1:8" x14ac:dyDescent="0.2">
      <c r="A22" s="533"/>
      <c r="B22" s="412">
        <v>53202010100000</v>
      </c>
      <c r="C22" s="413" t="s">
        <v>186</v>
      </c>
      <c r="D22" s="237">
        <v>0</v>
      </c>
      <c r="E22" s="239">
        <v>0</v>
      </c>
      <c r="F22" s="238">
        <v>0</v>
      </c>
      <c r="G22" s="247">
        <f t="shared" si="0"/>
        <v>0</v>
      </c>
      <c r="H22" s="241">
        <f t="shared" si="1"/>
        <v>0</v>
      </c>
    </row>
    <row r="23" spans="1:8" x14ac:dyDescent="0.2">
      <c r="A23" s="533"/>
      <c r="B23" s="412">
        <v>53203010100000</v>
      </c>
      <c r="C23" s="413" t="s">
        <v>19</v>
      </c>
      <c r="D23" s="399">
        <v>0</v>
      </c>
      <c r="E23" s="400">
        <v>0</v>
      </c>
      <c r="F23" s="401">
        <v>0</v>
      </c>
      <c r="G23" s="247">
        <f t="shared" si="0"/>
        <v>0</v>
      </c>
      <c r="H23" s="241">
        <f t="shared" si="1"/>
        <v>0</v>
      </c>
    </row>
    <row r="24" spans="1:8" x14ac:dyDescent="0.2">
      <c r="A24" s="533"/>
      <c r="B24" s="412">
        <v>53203030000000</v>
      </c>
      <c r="C24" s="413" t="s">
        <v>187</v>
      </c>
      <c r="D24" s="399">
        <v>0</v>
      </c>
      <c r="E24" s="400">
        <v>0</v>
      </c>
      <c r="F24" s="401">
        <v>0</v>
      </c>
      <c r="G24" s="247">
        <f t="shared" si="0"/>
        <v>0</v>
      </c>
      <c r="H24" s="241">
        <f t="shared" si="1"/>
        <v>0</v>
      </c>
    </row>
    <row r="25" spans="1:8" x14ac:dyDescent="0.2">
      <c r="A25" s="533"/>
      <c r="B25" s="412">
        <v>53204030000000</v>
      </c>
      <c r="C25" s="413" t="s">
        <v>225</v>
      </c>
      <c r="D25" s="399">
        <v>0</v>
      </c>
      <c r="E25" s="400">
        <v>0</v>
      </c>
      <c r="F25" s="401">
        <v>0</v>
      </c>
      <c r="G25" s="247">
        <f t="shared" si="0"/>
        <v>0</v>
      </c>
      <c r="H25" s="241">
        <f>D25+G25</f>
        <v>0</v>
      </c>
    </row>
    <row r="26" spans="1:8" x14ac:dyDescent="0.2">
      <c r="A26" s="533"/>
      <c r="B26" s="412">
        <v>53204100100001</v>
      </c>
      <c r="C26" s="413" t="s">
        <v>22</v>
      </c>
      <c r="D26" s="399">
        <v>0</v>
      </c>
      <c r="E26" s="400">
        <v>0</v>
      </c>
      <c r="F26" s="401">
        <v>0</v>
      </c>
      <c r="G26" s="247">
        <f t="shared" si="0"/>
        <v>0</v>
      </c>
      <c r="H26" s="241">
        <f t="shared" si="1"/>
        <v>0</v>
      </c>
    </row>
    <row r="27" spans="1:8" x14ac:dyDescent="0.2">
      <c r="A27" s="533"/>
      <c r="B27" s="412">
        <v>53204130100000</v>
      </c>
      <c r="C27" s="413" t="s">
        <v>189</v>
      </c>
      <c r="D27" s="399">
        <v>0</v>
      </c>
      <c r="E27" s="400">
        <v>0</v>
      </c>
      <c r="F27" s="401">
        <v>0</v>
      </c>
      <c r="G27" s="247">
        <f t="shared" si="0"/>
        <v>0</v>
      </c>
      <c r="H27" s="241">
        <f t="shared" si="1"/>
        <v>0</v>
      </c>
    </row>
    <row r="28" spans="1:8" x14ac:dyDescent="0.2">
      <c r="A28" s="533"/>
      <c r="B28" s="412">
        <v>53205010100000</v>
      </c>
      <c r="C28" s="413" t="s">
        <v>24</v>
      </c>
      <c r="D28" s="399">
        <v>0</v>
      </c>
      <c r="E28" s="400">
        <v>0</v>
      </c>
      <c r="F28" s="401">
        <v>0</v>
      </c>
      <c r="G28" s="247">
        <f t="shared" si="0"/>
        <v>0</v>
      </c>
      <c r="H28" s="241">
        <f t="shared" si="1"/>
        <v>0</v>
      </c>
    </row>
    <row r="29" spans="1:8" x14ac:dyDescent="0.2">
      <c r="A29" s="533"/>
      <c r="B29" s="412">
        <v>53205020100000</v>
      </c>
      <c r="C29" s="413" t="s">
        <v>25</v>
      </c>
      <c r="D29" s="399">
        <v>0</v>
      </c>
      <c r="E29" s="400">
        <v>0</v>
      </c>
      <c r="F29" s="401">
        <v>0</v>
      </c>
      <c r="G29" s="247">
        <f t="shared" si="0"/>
        <v>0</v>
      </c>
      <c r="H29" s="241">
        <f t="shared" si="1"/>
        <v>0</v>
      </c>
    </row>
    <row r="30" spans="1:8" x14ac:dyDescent="0.2">
      <c r="A30" s="533"/>
      <c r="B30" s="412">
        <v>53205030100000</v>
      </c>
      <c r="C30" s="413" t="s">
        <v>26</v>
      </c>
      <c r="D30" s="399">
        <v>0</v>
      </c>
      <c r="E30" s="400">
        <v>0</v>
      </c>
      <c r="F30" s="401">
        <v>0</v>
      </c>
      <c r="G30" s="247">
        <f t="shared" si="0"/>
        <v>0</v>
      </c>
      <c r="H30" s="241">
        <f t="shared" si="1"/>
        <v>0</v>
      </c>
    </row>
    <row r="31" spans="1:8" x14ac:dyDescent="0.2">
      <c r="A31" s="533"/>
      <c r="B31" s="412">
        <v>53205050100000</v>
      </c>
      <c r="C31" s="413" t="s">
        <v>27</v>
      </c>
      <c r="D31" s="399">
        <v>0</v>
      </c>
      <c r="E31" s="400">
        <v>0</v>
      </c>
      <c r="F31" s="401">
        <v>0</v>
      </c>
      <c r="G31" s="247">
        <f t="shared" si="0"/>
        <v>0</v>
      </c>
      <c r="H31" s="241">
        <f t="shared" si="1"/>
        <v>0</v>
      </c>
    </row>
    <row r="32" spans="1:8" x14ac:dyDescent="0.2">
      <c r="A32" s="533"/>
      <c r="B32" s="412">
        <v>53205070100000</v>
      </c>
      <c r="C32" s="413" t="s">
        <v>29</v>
      </c>
      <c r="D32" s="399">
        <v>0</v>
      </c>
      <c r="E32" s="400">
        <v>0</v>
      </c>
      <c r="F32" s="401">
        <v>0</v>
      </c>
      <c r="G32" s="247">
        <f t="shared" si="0"/>
        <v>0</v>
      </c>
      <c r="H32" s="241">
        <f t="shared" si="1"/>
        <v>0</v>
      </c>
    </row>
    <row r="33" spans="1:8" x14ac:dyDescent="0.2">
      <c r="A33" s="533"/>
      <c r="B33" s="412">
        <v>53208010100000</v>
      </c>
      <c r="C33" s="413" t="s">
        <v>30</v>
      </c>
      <c r="D33" s="399">
        <v>0</v>
      </c>
      <c r="E33" s="400">
        <v>0</v>
      </c>
      <c r="F33" s="401">
        <v>0</v>
      </c>
      <c r="G33" s="247">
        <f t="shared" si="0"/>
        <v>0</v>
      </c>
      <c r="H33" s="241">
        <f t="shared" si="1"/>
        <v>0</v>
      </c>
    </row>
    <row r="34" spans="1:8" x14ac:dyDescent="0.2">
      <c r="A34" s="533"/>
      <c r="B34" s="412">
        <v>53208070100001</v>
      </c>
      <c r="C34" s="413" t="s">
        <v>31</v>
      </c>
      <c r="D34" s="237">
        <v>0</v>
      </c>
      <c r="E34" s="239">
        <v>0</v>
      </c>
      <c r="F34" s="238">
        <v>0</v>
      </c>
      <c r="G34" s="247">
        <f t="shared" si="0"/>
        <v>0</v>
      </c>
      <c r="H34" s="241">
        <f t="shared" si="1"/>
        <v>0</v>
      </c>
    </row>
    <row r="35" spans="1:8" x14ac:dyDescent="0.2">
      <c r="A35" s="533"/>
      <c r="B35" s="412">
        <v>53208100100001</v>
      </c>
      <c r="C35" s="413" t="s">
        <v>190</v>
      </c>
      <c r="D35" s="399">
        <v>0</v>
      </c>
      <c r="E35" s="400">
        <v>0</v>
      </c>
      <c r="F35" s="401">
        <v>0</v>
      </c>
      <c r="G35" s="247">
        <f t="shared" si="0"/>
        <v>0</v>
      </c>
      <c r="H35" s="241">
        <f t="shared" si="1"/>
        <v>0</v>
      </c>
    </row>
    <row r="36" spans="1:8" x14ac:dyDescent="0.2">
      <c r="A36" s="533"/>
      <c r="B36" s="412">
        <v>53211030000000</v>
      </c>
      <c r="C36" s="413" t="s">
        <v>32</v>
      </c>
      <c r="D36" s="399">
        <v>0</v>
      </c>
      <c r="E36" s="400">
        <v>0</v>
      </c>
      <c r="F36" s="401">
        <v>0</v>
      </c>
      <c r="G36" s="247">
        <f t="shared" si="0"/>
        <v>0</v>
      </c>
      <c r="H36" s="241">
        <f t="shared" si="1"/>
        <v>0</v>
      </c>
    </row>
    <row r="37" spans="1:8" x14ac:dyDescent="0.2">
      <c r="A37" s="533"/>
      <c r="B37" s="412">
        <v>53212020100000</v>
      </c>
      <c r="C37" s="413" t="s">
        <v>191</v>
      </c>
      <c r="D37" s="399">
        <v>0</v>
      </c>
      <c r="E37" s="400">
        <v>0</v>
      </c>
      <c r="F37" s="401">
        <v>0</v>
      </c>
      <c r="G37" s="247">
        <f t="shared" si="0"/>
        <v>0</v>
      </c>
      <c r="H37" s="241">
        <f t="shared" si="1"/>
        <v>0</v>
      </c>
    </row>
    <row r="38" spans="1:8" x14ac:dyDescent="0.2">
      <c r="A38" s="533"/>
      <c r="B38" s="412">
        <v>53214020000000</v>
      </c>
      <c r="C38" s="413" t="s">
        <v>192</v>
      </c>
      <c r="D38" s="237">
        <v>0</v>
      </c>
      <c r="E38" s="239">
        <v>0</v>
      </c>
      <c r="F38" s="238">
        <v>0</v>
      </c>
      <c r="G38" s="247">
        <f t="shared" si="0"/>
        <v>0</v>
      </c>
      <c r="H38" s="241">
        <f t="shared" si="1"/>
        <v>0</v>
      </c>
    </row>
    <row r="39" spans="1:8" ht="15.75" customHeight="1" x14ac:dyDescent="0.2">
      <c r="A39" s="533"/>
      <c r="B39" s="408"/>
      <c r="C39" s="409" t="s">
        <v>34</v>
      </c>
      <c r="D39" s="402">
        <f>+D40+D45+D47+D56+D65+D73</f>
        <v>5000000</v>
      </c>
      <c r="E39" s="403"/>
      <c r="F39" s="403"/>
      <c r="G39" s="248">
        <f>SUM(G40,G45,G47,G56,G65,G73)</f>
        <v>415800</v>
      </c>
      <c r="H39" s="243">
        <f>SUM(H40,H45,H47,H56,H65,H73)</f>
        <v>5415800</v>
      </c>
    </row>
    <row r="40" spans="1:8" x14ac:dyDescent="0.2">
      <c r="A40" s="533"/>
      <c r="B40" s="410"/>
      <c r="C40" s="411" t="s">
        <v>35</v>
      </c>
      <c r="D40" s="404">
        <f>SUM(D41:D44)</f>
        <v>0</v>
      </c>
      <c r="E40" s="405"/>
      <c r="F40" s="405"/>
      <c r="G40" s="249">
        <f>SUM(G41:G44)</f>
        <v>0</v>
      </c>
      <c r="H40" s="244">
        <f>SUM(H41:H44)</f>
        <v>0</v>
      </c>
    </row>
    <row r="41" spans="1:8" x14ac:dyDescent="0.2">
      <c r="A41" s="533"/>
      <c r="B41" s="412">
        <v>53202020100000</v>
      </c>
      <c r="C41" s="413" t="s">
        <v>193</v>
      </c>
      <c r="D41" s="237">
        <v>0</v>
      </c>
      <c r="E41" s="239">
        <v>0</v>
      </c>
      <c r="F41" s="238">
        <v>0</v>
      </c>
      <c r="G41" s="247">
        <f>E41*F41</f>
        <v>0</v>
      </c>
      <c r="H41" s="241">
        <f t="shared" ref="H41:H74" si="4">D41+G41</f>
        <v>0</v>
      </c>
    </row>
    <row r="42" spans="1:8" x14ac:dyDescent="0.2">
      <c r="A42" s="533"/>
      <c r="B42" s="412">
        <v>53202030000000</v>
      </c>
      <c r="C42" s="413" t="s">
        <v>194</v>
      </c>
      <c r="D42" s="237">
        <v>0</v>
      </c>
      <c r="E42" s="239">
        <v>0</v>
      </c>
      <c r="F42" s="238">
        <v>0</v>
      </c>
      <c r="G42" s="247">
        <f t="shared" ref="G42:G74" si="5">E42*F42</f>
        <v>0</v>
      </c>
      <c r="H42" s="241">
        <f t="shared" si="4"/>
        <v>0</v>
      </c>
    </row>
    <row r="43" spans="1:8" x14ac:dyDescent="0.2">
      <c r="A43" s="533"/>
      <c r="B43" s="412">
        <v>53211020000000</v>
      </c>
      <c r="C43" s="413" t="s">
        <v>41</v>
      </c>
      <c r="D43" s="399">
        <v>0</v>
      </c>
      <c r="E43" s="400">
        <v>0</v>
      </c>
      <c r="F43" s="401">
        <v>0</v>
      </c>
      <c r="G43" s="247">
        <f t="shared" si="5"/>
        <v>0</v>
      </c>
      <c r="H43" s="241">
        <f t="shared" si="4"/>
        <v>0</v>
      </c>
    </row>
    <row r="44" spans="1:8" x14ac:dyDescent="0.2">
      <c r="A44" s="533"/>
      <c r="B44" s="412">
        <v>53101040600000</v>
      </c>
      <c r="C44" s="413" t="s">
        <v>195</v>
      </c>
      <c r="D44" s="399">
        <v>0</v>
      </c>
      <c r="E44" s="400">
        <v>0</v>
      </c>
      <c r="F44" s="401">
        <v>0</v>
      </c>
      <c r="G44" s="247">
        <f t="shared" si="5"/>
        <v>0</v>
      </c>
      <c r="H44" s="241">
        <f t="shared" si="4"/>
        <v>0</v>
      </c>
    </row>
    <row r="45" spans="1:8" x14ac:dyDescent="0.2">
      <c r="A45" s="533"/>
      <c r="B45" s="410"/>
      <c r="C45" s="411" t="s">
        <v>42</v>
      </c>
      <c r="D45" s="404">
        <f>SUM(D46:D46)</f>
        <v>0</v>
      </c>
      <c r="E45" s="405"/>
      <c r="F45" s="405"/>
      <c r="G45" s="249">
        <f>SUM(G46:G46)</f>
        <v>0</v>
      </c>
      <c r="H45" s="244">
        <f>SUM(H46:H46)</f>
        <v>0</v>
      </c>
    </row>
    <row r="46" spans="1:8" x14ac:dyDescent="0.2">
      <c r="A46" s="533"/>
      <c r="B46" s="420">
        <v>53205990000000</v>
      </c>
      <c r="C46" s="413" t="s">
        <v>44</v>
      </c>
      <c r="D46" s="399">
        <v>0</v>
      </c>
      <c r="E46" s="400">
        <v>0</v>
      </c>
      <c r="F46" s="401">
        <v>0</v>
      </c>
      <c r="G46" s="247">
        <f t="shared" si="5"/>
        <v>0</v>
      </c>
      <c r="H46" s="241">
        <f t="shared" si="4"/>
        <v>0</v>
      </c>
    </row>
    <row r="47" spans="1:8" x14ac:dyDescent="0.2">
      <c r="A47" s="533"/>
      <c r="B47" s="410"/>
      <c r="C47" s="411" t="s">
        <v>45</v>
      </c>
      <c r="D47" s="404">
        <f>SUM(D48:D55)</f>
        <v>5000000</v>
      </c>
      <c r="E47" s="405"/>
      <c r="F47" s="405"/>
      <c r="G47" s="240">
        <f>SUM(G48:G55)</f>
        <v>0</v>
      </c>
      <c r="H47" s="242">
        <f>SUM(H48:H55)</f>
        <v>5000000</v>
      </c>
    </row>
    <row r="48" spans="1:8" x14ac:dyDescent="0.2">
      <c r="A48" s="533"/>
      <c r="B48" s="412">
        <v>53204010000000</v>
      </c>
      <c r="C48" s="413" t="s">
        <v>47</v>
      </c>
      <c r="D48" s="399">
        <v>0</v>
      </c>
      <c r="E48" s="399">
        <v>0</v>
      </c>
      <c r="F48" s="401">
        <v>0</v>
      </c>
      <c r="G48" s="247">
        <f t="shared" si="5"/>
        <v>0</v>
      </c>
      <c r="H48" s="241">
        <f t="shared" si="4"/>
        <v>0</v>
      </c>
    </row>
    <row r="49" spans="1:8" x14ac:dyDescent="0.2">
      <c r="A49" s="533"/>
      <c r="B49" s="420">
        <v>53204040200000</v>
      </c>
      <c r="C49" s="413" t="s">
        <v>226</v>
      </c>
      <c r="D49" s="399">
        <v>5000000</v>
      </c>
      <c r="E49" s="399">
        <v>0</v>
      </c>
      <c r="F49" s="401">
        <v>0</v>
      </c>
      <c r="G49" s="247">
        <f t="shared" si="5"/>
        <v>0</v>
      </c>
      <c r="H49" s="241">
        <f t="shared" si="4"/>
        <v>5000000</v>
      </c>
    </row>
    <row r="50" spans="1:8" x14ac:dyDescent="0.2">
      <c r="A50" s="533"/>
      <c r="B50" s="412">
        <v>53204060000000</v>
      </c>
      <c r="C50" s="413" t="s">
        <v>49</v>
      </c>
      <c r="D50" s="399">
        <v>0</v>
      </c>
      <c r="E50" s="399">
        <v>0</v>
      </c>
      <c r="F50" s="401">
        <v>0</v>
      </c>
      <c r="G50" s="247">
        <f t="shared" si="5"/>
        <v>0</v>
      </c>
      <c r="H50" s="241">
        <f t="shared" si="4"/>
        <v>0</v>
      </c>
    </row>
    <row r="51" spans="1:8" x14ac:dyDescent="0.2">
      <c r="A51" s="533"/>
      <c r="B51" s="412">
        <v>53204070000000</v>
      </c>
      <c r="C51" s="413" t="s">
        <v>50</v>
      </c>
      <c r="D51" s="399">
        <v>0</v>
      </c>
      <c r="E51" s="399">
        <v>0</v>
      </c>
      <c r="F51" s="401">
        <v>0</v>
      </c>
      <c r="G51" s="247">
        <f t="shared" si="5"/>
        <v>0</v>
      </c>
      <c r="H51" s="241">
        <f t="shared" si="4"/>
        <v>0</v>
      </c>
    </row>
    <row r="52" spans="1:8" x14ac:dyDescent="0.2">
      <c r="A52" s="533"/>
      <c r="B52" s="412">
        <v>53204080000000</v>
      </c>
      <c r="C52" s="413" t="s">
        <v>51</v>
      </c>
      <c r="D52" s="399">
        <v>0</v>
      </c>
      <c r="E52" s="399">
        <v>0</v>
      </c>
      <c r="F52" s="401">
        <v>0</v>
      </c>
      <c r="G52" s="247">
        <f t="shared" si="5"/>
        <v>0</v>
      </c>
      <c r="H52" s="241">
        <f t="shared" si="4"/>
        <v>0</v>
      </c>
    </row>
    <row r="53" spans="1:8" x14ac:dyDescent="0.2">
      <c r="A53" s="533"/>
      <c r="B53" s="412">
        <v>53214010000000</v>
      </c>
      <c r="C53" s="413" t="s">
        <v>52</v>
      </c>
      <c r="D53" s="237">
        <v>0</v>
      </c>
      <c r="E53" s="237">
        <v>0</v>
      </c>
      <c r="F53" s="238">
        <v>0</v>
      </c>
      <c r="G53" s="247">
        <f t="shared" si="5"/>
        <v>0</v>
      </c>
      <c r="H53" s="241">
        <f t="shared" si="4"/>
        <v>0</v>
      </c>
    </row>
    <row r="54" spans="1:8" x14ac:dyDescent="0.2">
      <c r="A54" s="533"/>
      <c r="B54" s="412">
        <v>53214040000000</v>
      </c>
      <c r="C54" s="413" t="s">
        <v>196</v>
      </c>
      <c r="D54" s="237">
        <v>0</v>
      </c>
      <c r="E54" s="237">
        <v>0</v>
      </c>
      <c r="F54" s="238">
        <v>0</v>
      </c>
      <c r="G54" s="247">
        <f t="shared" si="5"/>
        <v>0</v>
      </c>
      <c r="H54" s="241">
        <f t="shared" si="4"/>
        <v>0</v>
      </c>
    </row>
    <row r="55" spans="1:8" x14ac:dyDescent="0.2">
      <c r="A55" s="533"/>
      <c r="B55" s="417">
        <v>53204020100000</v>
      </c>
      <c r="C55" s="413" t="s">
        <v>188</v>
      </c>
      <c r="D55" s="399">
        <v>0</v>
      </c>
      <c r="E55" s="399">
        <v>0</v>
      </c>
      <c r="F55" s="401">
        <v>0</v>
      </c>
      <c r="G55" s="247">
        <f t="shared" si="5"/>
        <v>0</v>
      </c>
      <c r="H55" s="241">
        <f t="shared" si="4"/>
        <v>0</v>
      </c>
    </row>
    <row r="56" spans="1:8" x14ac:dyDescent="0.2">
      <c r="A56" s="533"/>
      <c r="B56" s="410"/>
      <c r="C56" s="411" t="s">
        <v>55</v>
      </c>
      <c r="D56" s="404">
        <f>SUM(D57:D64)</f>
        <v>0</v>
      </c>
      <c r="E56" s="405"/>
      <c r="F56" s="405"/>
      <c r="G56" s="240">
        <f>SUM(G57:G64)</f>
        <v>415800</v>
      </c>
      <c r="H56" s="242">
        <f>SUM(H57:H64)</f>
        <v>415800</v>
      </c>
    </row>
    <row r="57" spans="1:8" x14ac:dyDescent="0.2">
      <c r="A57" s="533"/>
      <c r="B57" s="412">
        <v>53207010000000</v>
      </c>
      <c r="C57" s="413" t="s">
        <v>56</v>
      </c>
      <c r="D57" s="399">
        <v>0</v>
      </c>
      <c r="E57" s="399">
        <v>0</v>
      </c>
      <c r="F57" s="401">
        <v>0</v>
      </c>
      <c r="G57" s="247">
        <f t="shared" si="5"/>
        <v>0</v>
      </c>
      <c r="H57" s="241">
        <f t="shared" si="4"/>
        <v>0</v>
      </c>
    </row>
    <row r="58" spans="1:8" x14ac:dyDescent="0.2">
      <c r="A58" s="533"/>
      <c r="B58" s="412">
        <v>53207020000000</v>
      </c>
      <c r="C58" s="413" t="s">
        <v>57</v>
      </c>
      <c r="D58" s="399">
        <v>0</v>
      </c>
      <c r="E58" s="399">
        <v>0</v>
      </c>
      <c r="F58" s="401">
        <v>0</v>
      </c>
      <c r="G58" s="247">
        <f t="shared" si="5"/>
        <v>0</v>
      </c>
      <c r="H58" s="241">
        <f t="shared" si="4"/>
        <v>0</v>
      </c>
    </row>
    <row r="59" spans="1:8" x14ac:dyDescent="0.2">
      <c r="A59" s="533"/>
      <c r="B59" s="412">
        <v>53208020000000</v>
      </c>
      <c r="C59" s="413" t="s">
        <v>179</v>
      </c>
      <c r="D59" s="399">
        <v>0</v>
      </c>
      <c r="E59" s="399">
        <v>0</v>
      </c>
      <c r="F59" s="401">
        <v>0</v>
      </c>
      <c r="G59" s="247">
        <f t="shared" si="5"/>
        <v>0</v>
      </c>
      <c r="H59" s="241">
        <f t="shared" si="4"/>
        <v>0</v>
      </c>
    </row>
    <row r="60" spans="1:8" x14ac:dyDescent="0.2">
      <c r="A60" s="533"/>
      <c r="B60" s="412">
        <v>53208990000000</v>
      </c>
      <c r="C60" s="413" t="s">
        <v>197</v>
      </c>
      <c r="D60" s="399">
        <v>0</v>
      </c>
      <c r="E60" s="399">
        <v>0</v>
      </c>
      <c r="F60" s="401">
        <v>0</v>
      </c>
      <c r="G60" s="247">
        <f t="shared" si="5"/>
        <v>0</v>
      </c>
      <c r="H60" s="241">
        <f t="shared" si="4"/>
        <v>0</v>
      </c>
    </row>
    <row r="61" spans="1:8" x14ac:dyDescent="0.2">
      <c r="A61" s="533"/>
      <c r="B61" s="417">
        <v>53210020300000</v>
      </c>
      <c r="C61" s="413" t="s">
        <v>199</v>
      </c>
      <c r="D61" s="399">
        <v>0</v>
      </c>
      <c r="E61" s="669">
        <v>7560</v>
      </c>
      <c r="F61" s="670">
        <f>+'B) Reajuste Tarifas y Ocupación'!H24</f>
        <v>55</v>
      </c>
      <c r="G61" s="247">
        <f t="shared" si="5"/>
        <v>415800</v>
      </c>
      <c r="H61" s="241">
        <f t="shared" si="4"/>
        <v>415800</v>
      </c>
    </row>
    <row r="62" spans="1:8" x14ac:dyDescent="0.2">
      <c r="A62" s="533"/>
      <c r="B62" s="412">
        <v>53208990000000</v>
      </c>
      <c r="C62" s="413" t="s">
        <v>200</v>
      </c>
      <c r="D62" s="399">
        <v>0</v>
      </c>
      <c r="E62" s="399">
        <v>0</v>
      </c>
      <c r="F62" s="401">
        <v>0</v>
      </c>
      <c r="G62" s="247">
        <f t="shared" si="5"/>
        <v>0</v>
      </c>
      <c r="H62" s="241">
        <f t="shared" si="4"/>
        <v>0</v>
      </c>
    </row>
    <row r="63" spans="1:8" x14ac:dyDescent="0.2">
      <c r="A63" s="533"/>
      <c r="B63" s="412">
        <v>53209990000000</v>
      </c>
      <c r="C63" s="413" t="s">
        <v>198</v>
      </c>
      <c r="D63" s="399">
        <v>0</v>
      </c>
      <c r="E63" s="399">
        <v>0</v>
      </c>
      <c r="F63" s="401">
        <v>0</v>
      </c>
      <c r="G63" s="247">
        <f t="shared" si="5"/>
        <v>0</v>
      </c>
      <c r="H63" s="241">
        <f t="shared" si="4"/>
        <v>0</v>
      </c>
    </row>
    <row r="64" spans="1:8" x14ac:dyDescent="0.2">
      <c r="A64" s="533"/>
      <c r="B64" s="412">
        <v>53210020100000</v>
      </c>
      <c r="C64" s="413" t="s">
        <v>64</v>
      </c>
      <c r="D64" s="399">
        <v>0</v>
      </c>
      <c r="E64" s="399">
        <v>0</v>
      </c>
      <c r="F64" s="401">
        <v>0</v>
      </c>
      <c r="G64" s="247">
        <f t="shared" si="5"/>
        <v>0</v>
      </c>
      <c r="H64" s="241">
        <f t="shared" si="4"/>
        <v>0</v>
      </c>
    </row>
    <row r="65" spans="1:10" x14ac:dyDescent="0.2">
      <c r="A65" s="533"/>
      <c r="B65" s="410"/>
      <c r="C65" s="411" t="s">
        <v>65</v>
      </c>
      <c r="D65" s="404">
        <f>SUM(D66:D72)</f>
        <v>0</v>
      </c>
      <c r="E65" s="405"/>
      <c r="F65" s="405"/>
      <c r="G65" s="240">
        <f>SUM(G66:G72)</f>
        <v>0</v>
      </c>
      <c r="H65" s="242">
        <f>SUM(H66:H72)</f>
        <v>0</v>
      </c>
    </row>
    <row r="66" spans="1:10" x14ac:dyDescent="0.2">
      <c r="A66" s="533"/>
      <c r="B66" s="412">
        <v>53206030000000</v>
      </c>
      <c r="C66" s="413" t="s">
        <v>98</v>
      </c>
      <c r="D66" s="399">
        <v>0</v>
      </c>
      <c r="E66" s="399">
        <v>0</v>
      </c>
      <c r="F66" s="401">
        <v>0</v>
      </c>
      <c r="G66" s="247">
        <f t="shared" si="5"/>
        <v>0</v>
      </c>
      <c r="H66" s="241">
        <f t="shared" si="4"/>
        <v>0</v>
      </c>
    </row>
    <row r="67" spans="1:10" x14ac:dyDescent="0.2">
      <c r="A67" s="533"/>
      <c r="B67" s="412">
        <v>53206040000000</v>
      </c>
      <c r="C67" s="413" t="s">
        <v>99</v>
      </c>
      <c r="D67" s="399">
        <v>0</v>
      </c>
      <c r="E67" s="399">
        <v>0</v>
      </c>
      <c r="F67" s="401">
        <v>0</v>
      </c>
      <c r="G67" s="247">
        <f t="shared" si="5"/>
        <v>0</v>
      </c>
      <c r="H67" s="241">
        <f t="shared" si="4"/>
        <v>0</v>
      </c>
    </row>
    <row r="68" spans="1:10" x14ac:dyDescent="0.2">
      <c r="A68" s="533"/>
      <c r="B68" s="412">
        <v>53206060000000</v>
      </c>
      <c r="C68" s="413" t="s">
        <v>201</v>
      </c>
      <c r="D68" s="399">
        <v>0</v>
      </c>
      <c r="E68" s="399">
        <v>0</v>
      </c>
      <c r="F68" s="401">
        <v>0</v>
      </c>
      <c r="G68" s="247">
        <f t="shared" si="5"/>
        <v>0</v>
      </c>
      <c r="H68" s="241">
        <f t="shared" si="4"/>
        <v>0</v>
      </c>
    </row>
    <row r="69" spans="1:10" x14ac:dyDescent="0.2">
      <c r="A69" s="533"/>
      <c r="B69" s="412">
        <v>53206070000000</v>
      </c>
      <c r="C69" s="413" t="s">
        <v>101</v>
      </c>
      <c r="D69" s="399">
        <v>0</v>
      </c>
      <c r="E69" s="399">
        <v>0</v>
      </c>
      <c r="F69" s="401">
        <v>0</v>
      </c>
      <c r="G69" s="247">
        <f t="shared" si="5"/>
        <v>0</v>
      </c>
      <c r="H69" s="241">
        <f t="shared" si="4"/>
        <v>0</v>
      </c>
    </row>
    <row r="70" spans="1:10" x14ac:dyDescent="0.2">
      <c r="A70" s="533"/>
      <c r="B70" s="412">
        <v>53206990000000</v>
      </c>
      <c r="C70" s="413" t="s">
        <v>202</v>
      </c>
      <c r="D70" s="399">
        <v>0</v>
      </c>
      <c r="E70" s="399">
        <v>0</v>
      </c>
      <c r="F70" s="401">
        <v>0</v>
      </c>
      <c r="G70" s="247">
        <f t="shared" si="5"/>
        <v>0</v>
      </c>
      <c r="H70" s="241">
        <f t="shared" si="4"/>
        <v>0</v>
      </c>
    </row>
    <row r="71" spans="1:10" x14ac:dyDescent="0.2">
      <c r="A71" s="533"/>
      <c r="B71" s="412">
        <v>53208030000000</v>
      </c>
      <c r="C71" s="413" t="s">
        <v>103</v>
      </c>
      <c r="D71" s="399">
        <v>0</v>
      </c>
      <c r="E71" s="399">
        <v>0</v>
      </c>
      <c r="F71" s="401">
        <v>0</v>
      </c>
      <c r="G71" s="247">
        <f t="shared" si="5"/>
        <v>0</v>
      </c>
      <c r="H71" s="241">
        <f t="shared" si="4"/>
        <v>0</v>
      </c>
    </row>
    <row r="72" spans="1:10" x14ac:dyDescent="0.2">
      <c r="A72" s="533"/>
      <c r="B72" s="412">
        <v>53206990000000</v>
      </c>
      <c r="C72" s="413" t="s">
        <v>227</v>
      </c>
      <c r="D72" s="399">
        <v>0</v>
      </c>
      <c r="E72" s="399">
        <v>0</v>
      </c>
      <c r="F72" s="401">
        <v>0</v>
      </c>
      <c r="G72" s="247">
        <f t="shared" si="5"/>
        <v>0</v>
      </c>
      <c r="H72" s="241">
        <f t="shared" si="4"/>
        <v>0</v>
      </c>
    </row>
    <row r="73" spans="1:10" x14ac:dyDescent="0.2">
      <c r="A73" s="533"/>
      <c r="B73" s="410"/>
      <c r="C73" s="411" t="s">
        <v>66</v>
      </c>
      <c r="D73" s="404">
        <f>SUM(D74:D74)</f>
        <v>0</v>
      </c>
      <c r="E73" s="405"/>
      <c r="F73" s="405"/>
      <c r="G73" s="240">
        <f>SUM(G74:G74)</f>
        <v>0</v>
      </c>
      <c r="H73" s="242">
        <f>SUM(H74:H74)</f>
        <v>0</v>
      </c>
    </row>
    <row r="74" spans="1:10" x14ac:dyDescent="0.2">
      <c r="A74" s="533"/>
      <c r="B74" s="421"/>
      <c r="C74" s="422" t="s">
        <v>228</v>
      </c>
      <c r="D74" s="237">
        <v>0</v>
      </c>
      <c r="E74" s="237">
        <v>0</v>
      </c>
      <c r="F74" s="238">
        <v>0</v>
      </c>
      <c r="G74" s="247">
        <f t="shared" si="5"/>
        <v>0</v>
      </c>
      <c r="H74" s="245">
        <f t="shared" si="4"/>
        <v>0</v>
      </c>
      <c r="I74" s="429" t="s">
        <v>222</v>
      </c>
      <c r="J74" s="406">
        <f>+H72+H71+H70+H69+H68+H67+H66+H64+H63+H62+H61+H60+H59+H58+H57+H55+H52+H51+H50+H49+H48+H46+H44+H43+H37+H36+H35+H33+H32+H31+H30+H29+H28+H27+H26+H25+H24+H23</f>
        <v>5415800</v>
      </c>
    </row>
    <row r="75" spans="1:10" collapsed="1" x14ac:dyDescent="0.2">
      <c r="A75" s="534"/>
      <c r="B75" s="423"/>
      <c r="C75" s="424" t="s">
        <v>104</v>
      </c>
      <c r="D75" s="425">
        <f>SUM(D12,D39)</f>
        <v>21562000</v>
      </c>
      <c r="E75" s="426"/>
      <c r="F75" s="426"/>
      <c r="G75" s="250">
        <f>SUM(G12,G39)</f>
        <v>415800</v>
      </c>
      <c r="H75" s="63">
        <f>SUM(H12,H39)</f>
        <v>21977800</v>
      </c>
      <c r="I75" s="428" t="s">
        <v>223</v>
      </c>
      <c r="J75" s="407">
        <f>+H76-J74</f>
        <v>16562000</v>
      </c>
    </row>
    <row r="76" spans="1:10" ht="15.75" customHeight="1" x14ac:dyDescent="0.2">
      <c r="A76" s="530" t="s">
        <v>108</v>
      </c>
      <c r="B76" s="530"/>
      <c r="C76" s="530"/>
      <c r="D76" s="530"/>
      <c r="E76" s="530"/>
      <c r="F76" s="530"/>
      <c r="G76" s="531"/>
      <c r="H76" s="62">
        <f>+H75</f>
        <v>21977800</v>
      </c>
    </row>
    <row r="83" spans="2:8" x14ac:dyDescent="0.2">
      <c r="D83" s="45"/>
    </row>
    <row r="85" spans="2:8" x14ac:dyDescent="0.2">
      <c r="B85" s="23"/>
      <c r="C85" s="49"/>
      <c r="D85" s="18"/>
      <c r="E85" s="50"/>
      <c r="F85" s="51"/>
      <c r="G85" s="50"/>
      <c r="H85" s="54"/>
    </row>
    <row r="86" spans="2:8" x14ac:dyDescent="0.2">
      <c r="B86" s="23"/>
      <c r="C86" s="49"/>
      <c r="D86" s="18"/>
      <c r="E86" s="50"/>
      <c r="F86" s="51"/>
      <c r="G86" s="50"/>
      <c r="H86" s="54"/>
    </row>
    <row r="87" spans="2:8" x14ac:dyDescent="0.2">
      <c r="B87" s="23"/>
      <c r="C87" s="49"/>
      <c r="E87" s="50"/>
      <c r="F87" s="51"/>
      <c r="G87" s="50"/>
      <c r="H87" s="54"/>
    </row>
    <row r="88" spans="2:8" x14ac:dyDescent="0.2">
      <c r="B88" s="23"/>
      <c r="C88" s="49"/>
      <c r="D88" s="18"/>
      <c r="E88" s="50"/>
      <c r="F88" s="51"/>
      <c r="G88" s="50"/>
      <c r="H88" s="54"/>
    </row>
    <row r="89" spans="2:8" x14ac:dyDescent="0.2">
      <c r="B89" s="23"/>
      <c r="C89" s="49"/>
      <c r="E89" s="50"/>
      <c r="F89" s="51"/>
      <c r="G89" s="50"/>
      <c r="H89" s="54"/>
    </row>
    <row r="90" spans="2:8" x14ac:dyDescent="0.2">
      <c r="B90" s="23"/>
      <c r="C90" s="49"/>
      <c r="D90" s="18"/>
      <c r="E90" s="50"/>
      <c r="F90" s="51"/>
      <c r="G90" s="50"/>
      <c r="H90" s="54"/>
    </row>
    <row r="91" spans="2:8" x14ac:dyDescent="0.2">
      <c r="B91" s="23"/>
      <c r="E91" s="50"/>
      <c r="F91" s="51"/>
      <c r="G91" s="50"/>
      <c r="H91" s="54"/>
    </row>
    <row r="92" spans="2:8" x14ac:dyDescent="0.2">
      <c r="B92" s="23"/>
      <c r="E92" s="50"/>
      <c r="F92" s="51"/>
      <c r="G92" s="50"/>
      <c r="H92" s="54"/>
    </row>
    <row r="93" spans="2:8" x14ac:dyDescent="0.2">
      <c r="B93" s="23"/>
      <c r="E93" s="53"/>
      <c r="F93" s="53"/>
      <c r="G93" s="52"/>
      <c r="H93" s="55"/>
    </row>
  </sheetData>
  <sheetProtection algorithmName="SHA-512" hashValue="cGDrVqM1yQe+9H1r0kfrkRbcY7FM7hkGmbK1XOnLALB4CUrzp/vr8RFKIm7B1DXNWoYKR47bxQQB2VoEkm6K8A==" saltValue="QAjBDlUa3FKFtFPhx6smFw==" spinCount="100000" sheet="1" objects="1" scenarios="1"/>
  <mergeCells count="10">
    <mergeCell ref="H10:H11"/>
    <mergeCell ref="C10:C11"/>
    <mergeCell ref="B10:B11"/>
    <mergeCell ref="A76:G76"/>
    <mergeCell ref="A8:C8"/>
    <mergeCell ref="A12:A75"/>
    <mergeCell ref="D4:E4"/>
    <mergeCell ref="A10:A11"/>
    <mergeCell ref="E10:G10"/>
    <mergeCell ref="D10:D11"/>
  </mergeCells>
  <pageMargins left="0.85" right="0.75" top="0.57013888888888886" bottom="0.90972222222222221" header="0" footer="0.51180555555555551"/>
  <pageSetup firstPageNumber="0" fitToHeight="12" orientation="landscape" horizontalDpi="300" verticalDpi="300" r:id="rId1"/>
  <headerFooter alignWithMargins="0">
    <oddHeader>&amp;LSEPT - 2004&amp;CDIRECTIVA D.B.S.A.ORDINARIO&amp;R02-BS/0307/02pag &amp;P de &amp;N</oddHeader>
  </headerFooter>
  <ignoredErrors>
    <ignoredError sqref="G19:H19 G45:H45 G47:H47 G65:H65 G73:H73 G56:H56 H18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F0"/>
  </sheetPr>
  <dimension ref="A1:IH101"/>
  <sheetViews>
    <sheetView showGridLines="0" topLeftCell="H1" zoomScale="80" zoomScaleNormal="80" workbookViewId="0">
      <selection activeCell="S36" sqref="S36"/>
    </sheetView>
  </sheetViews>
  <sheetFormatPr baseColWidth="10" defaultColWidth="11.42578125" defaultRowHeight="12.75" x14ac:dyDescent="0.2"/>
  <cols>
    <col min="1" max="1" width="11.5703125" style="29" customWidth="1"/>
    <col min="2" max="2" width="28" style="29" customWidth="1"/>
    <col min="3" max="3" width="28.7109375" style="29" customWidth="1"/>
    <col min="4" max="4" width="24.140625" style="29" customWidth="1"/>
    <col min="5" max="5" width="25.140625" style="29" customWidth="1"/>
    <col min="6" max="6" width="22.140625" style="29" customWidth="1"/>
    <col min="7" max="7" width="14.85546875" style="29" customWidth="1"/>
    <col min="8" max="8" width="15" style="29" customWidth="1"/>
    <col min="9" max="9" width="15.140625" style="29" customWidth="1"/>
    <col min="10" max="10" width="17.42578125" style="29" customWidth="1"/>
    <col min="11" max="11" width="19.140625" style="29" customWidth="1"/>
    <col min="12" max="12" width="4.85546875" style="29" customWidth="1"/>
    <col min="13" max="13" width="19.140625" style="29" customWidth="1"/>
    <col min="14" max="14" width="16.140625" style="29" customWidth="1"/>
    <col min="15" max="15" width="17.140625" style="29" customWidth="1"/>
    <col min="16" max="16" width="14.85546875" style="29" customWidth="1"/>
    <col min="17" max="17" width="17.7109375" style="29" customWidth="1"/>
    <col min="18" max="18" width="17.140625" style="29" customWidth="1"/>
    <col min="19" max="19" width="17.42578125" style="29" customWidth="1"/>
    <col min="20" max="20" width="5" style="29" customWidth="1"/>
    <col min="21" max="21" width="19.85546875" style="29" bestFit="1" customWidth="1"/>
    <col min="22" max="22" width="52.140625" style="29" bestFit="1" customWidth="1"/>
    <col min="23" max="23" width="18.28515625" style="29" customWidth="1"/>
    <col min="24" max="24" width="5.7109375" style="29" customWidth="1"/>
    <col min="25" max="25" width="11.42578125" style="29" customWidth="1"/>
    <col min="26" max="31" width="14.28515625" style="29" customWidth="1"/>
    <col min="32" max="32" width="11.28515625" style="29" customWidth="1"/>
    <col min="33" max="38" width="14.28515625" style="29" customWidth="1"/>
    <col min="39" max="39" width="11.42578125" style="29"/>
    <col min="40" max="45" width="14.28515625" style="29" customWidth="1"/>
    <col min="46" max="16384" width="11.42578125" style="29"/>
  </cols>
  <sheetData>
    <row r="1" spans="1:242" s="6" customFormat="1" x14ac:dyDescent="0.2">
      <c r="C1" s="7"/>
      <c r="D1" s="7"/>
      <c r="E1" s="45" t="s">
        <v>213</v>
      </c>
      <c r="F1" s="45"/>
      <c r="G1" s="45"/>
      <c r="H1" s="45"/>
      <c r="I1" s="45"/>
      <c r="J1" s="7"/>
      <c r="K1" s="7"/>
      <c r="L1" s="7"/>
      <c r="IG1" s="4"/>
      <c r="IH1" s="4"/>
    </row>
    <row r="2" spans="1:242" s="6" customFormat="1" x14ac:dyDescent="0.2">
      <c r="E2" s="45" t="s">
        <v>205</v>
      </c>
      <c r="F2" s="45"/>
      <c r="G2" s="45"/>
      <c r="H2" s="45"/>
      <c r="I2" s="45"/>
      <c r="IG2" s="4"/>
      <c r="IH2" s="4"/>
    </row>
    <row r="3" spans="1:242" s="6" customFormat="1" x14ac:dyDescent="0.2">
      <c r="B3" s="24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HX3" s="4"/>
      <c r="HY3" s="4"/>
      <c r="HZ3" s="4"/>
      <c r="IA3" s="4"/>
      <c r="IB3" s="4"/>
      <c r="IC3" s="4"/>
    </row>
    <row r="4" spans="1:242" s="6" customFormat="1" ht="18.75" customHeight="1" x14ac:dyDescent="0.2">
      <c r="B4" s="24"/>
      <c r="D4" s="104" t="s">
        <v>0</v>
      </c>
      <c r="E4" s="167" t="str">
        <f>+'B) Reajuste Tarifas y Ocupación'!F5</f>
        <v>(DEPTO./DELEG.)</v>
      </c>
      <c r="F4" s="66"/>
      <c r="G4" s="67"/>
      <c r="H4" s="67"/>
      <c r="I4" s="67"/>
      <c r="J4" s="67"/>
      <c r="O4" s="3"/>
      <c r="HX4" s="4"/>
      <c r="HY4" s="4"/>
      <c r="HZ4" s="4"/>
      <c r="IA4" s="4"/>
      <c r="IB4" s="4"/>
      <c r="IC4" s="4"/>
    </row>
    <row r="5" spans="1:242" s="6" customFormat="1" x14ac:dyDescent="0.2">
      <c r="B5" s="24"/>
      <c r="D5" s="105"/>
      <c r="E5" s="108"/>
      <c r="F5" s="108"/>
      <c r="G5" s="108"/>
      <c r="H5" s="108"/>
      <c r="I5" s="108"/>
      <c r="J5" s="108"/>
      <c r="O5" s="3"/>
      <c r="HX5" s="4"/>
      <c r="HY5" s="4"/>
      <c r="HZ5" s="4"/>
      <c r="IA5" s="4"/>
      <c r="IB5" s="4"/>
      <c r="IC5" s="4"/>
    </row>
    <row r="6" spans="1:242" s="6" customFormat="1" ht="13.5" thickBot="1" x14ac:dyDescent="0.25">
      <c r="B6" s="24"/>
      <c r="D6" s="105"/>
      <c r="E6" s="108"/>
      <c r="F6" s="108"/>
      <c r="G6" s="108"/>
      <c r="H6" s="108"/>
      <c r="I6" s="108"/>
      <c r="J6" s="108"/>
      <c r="O6" s="3"/>
      <c r="HX6" s="4"/>
      <c r="HY6" s="4"/>
      <c r="HZ6" s="4"/>
      <c r="IA6" s="4"/>
      <c r="IB6" s="4"/>
      <c r="IC6" s="4"/>
    </row>
    <row r="7" spans="1:242" x14ac:dyDescent="0.2">
      <c r="B7" s="27"/>
      <c r="C7" s="27"/>
      <c r="D7" s="27"/>
      <c r="E7" s="27"/>
      <c r="F7" s="27"/>
      <c r="G7" s="27"/>
      <c r="H7" s="27"/>
      <c r="I7" s="27"/>
      <c r="J7" s="38"/>
      <c r="K7" s="38"/>
      <c r="L7" s="38"/>
      <c r="M7" s="38"/>
      <c r="N7" s="38"/>
      <c r="O7" s="38"/>
      <c r="P7" s="38"/>
      <c r="Q7" s="38"/>
      <c r="R7" s="38"/>
      <c r="Y7" s="191"/>
      <c r="Z7" s="192"/>
      <c r="AA7" s="192"/>
      <c r="AB7" s="192"/>
      <c r="AC7" s="192"/>
      <c r="AD7" s="192"/>
      <c r="AE7" s="192"/>
      <c r="AF7" s="192"/>
      <c r="AG7" s="192"/>
      <c r="AH7" s="192"/>
      <c r="AI7" s="192"/>
      <c r="AJ7" s="192"/>
      <c r="AK7" s="192"/>
      <c r="AL7" s="192"/>
      <c r="AM7" s="192"/>
      <c r="AN7" s="192"/>
      <c r="AO7" s="192"/>
      <c r="AP7" s="192"/>
      <c r="AQ7" s="192"/>
      <c r="AR7" s="192"/>
      <c r="AS7" s="192"/>
      <c r="AT7" s="193"/>
    </row>
    <row r="8" spans="1:242" x14ac:dyDescent="0.2">
      <c r="B8" s="27"/>
      <c r="C8" s="27"/>
      <c r="D8" s="27"/>
      <c r="E8" s="27"/>
      <c r="F8" s="27"/>
      <c r="G8" s="27"/>
      <c r="H8" s="27"/>
      <c r="I8" s="27"/>
      <c r="J8" s="38"/>
      <c r="K8" s="38"/>
      <c r="L8" s="38"/>
      <c r="M8" s="38"/>
      <c r="N8" s="38"/>
      <c r="O8" s="38"/>
      <c r="P8" s="38"/>
      <c r="Q8" s="38"/>
      <c r="R8" s="38"/>
      <c r="Y8" s="194"/>
      <c r="Z8" s="40"/>
      <c r="AA8" s="40"/>
      <c r="AB8" s="40"/>
      <c r="AC8" s="40"/>
      <c r="AD8" s="40"/>
      <c r="AE8" s="40"/>
      <c r="AF8" s="40"/>
      <c r="AG8" s="40"/>
      <c r="AH8" s="40"/>
      <c r="AI8" s="40"/>
      <c r="AJ8" s="40"/>
      <c r="AK8" s="40"/>
      <c r="AL8" s="40"/>
      <c r="AM8" s="40"/>
      <c r="AN8" s="40"/>
      <c r="AO8" s="40"/>
      <c r="AP8" s="40"/>
      <c r="AQ8" s="40"/>
      <c r="AR8" s="40"/>
      <c r="AS8" s="40"/>
      <c r="AT8" s="195"/>
    </row>
    <row r="9" spans="1:242" ht="15.75" customHeight="1" x14ac:dyDescent="0.2">
      <c r="A9" s="588" t="s">
        <v>162</v>
      </c>
      <c r="B9" s="588"/>
      <c r="C9" s="588"/>
      <c r="D9" s="588"/>
      <c r="E9" s="588"/>
      <c r="F9" s="588"/>
      <c r="G9" s="588"/>
      <c r="H9" s="588"/>
      <c r="I9" s="107"/>
      <c r="J9" s="107"/>
      <c r="K9" s="107"/>
      <c r="L9" s="107"/>
      <c r="M9" s="556" t="s">
        <v>163</v>
      </c>
      <c r="N9" s="556"/>
      <c r="O9" s="556"/>
      <c r="P9" s="556"/>
      <c r="Q9" s="556"/>
      <c r="R9" s="556"/>
      <c r="S9" s="556"/>
      <c r="U9" s="556" t="s">
        <v>164</v>
      </c>
      <c r="V9" s="556"/>
      <c r="W9" s="556"/>
      <c r="X9" s="145"/>
      <c r="Y9" s="196"/>
      <c r="Z9" s="556" t="s">
        <v>217</v>
      </c>
      <c r="AA9" s="556"/>
      <c r="AB9" s="556"/>
      <c r="AC9" s="556"/>
      <c r="AD9" s="556"/>
      <c r="AE9" s="556"/>
      <c r="AF9" s="145"/>
      <c r="AG9" s="556" t="s">
        <v>166</v>
      </c>
      <c r="AH9" s="556"/>
      <c r="AI9" s="556"/>
      <c r="AJ9" s="556"/>
      <c r="AK9" s="556"/>
      <c r="AL9" s="556"/>
      <c r="AM9" s="40"/>
      <c r="AN9" s="556" t="s">
        <v>167</v>
      </c>
      <c r="AO9" s="556"/>
      <c r="AP9" s="556"/>
      <c r="AQ9" s="556"/>
      <c r="AR9" s="556"/>
      <c r="AS9" s="556"/>
      <c r="AT9" s="195"/>
    </row>
    <row r="10" spans="1:242" ht="13.5" customHeight="1" x14ac:dyDescent="0.2">
      <c r="B10" s="24"/>
      <c r="C10" s="105"/>
      <c r="D10" s="105"/>
      <c r="E10" s="108"/>
      <c r="F10" s="108"/>
      <c r="G10" s="108"/>
      <c r="H10" s="108"/>
      <c r="I10" s="108"/>
      <c r="J10" s="108"/>
      <c r="M10" s="556"/>
      <c r="N10" s="556"/>
      <c r="O10" s="556"/>
      <c r="P10" s="556"/>
      <c r="Q10" s="556"/>
      <c r="R10" s="556"/>
      <c r="S10" s="556"/>
      <c r="U10" s="556"/>
      <c r="V10" s="556"/>
      <c r="W10" s="556"/>
      <c r="Y10" s="194"/>
      <c r="Z10" s="556"/>
      <c r="AA10" s="556"/>
      <c r="AB10" s="556"/>
      <c r="AC10" s="556"/>
      <c r="AD10" s="556"/>
      <c r="AE10" s="556"/>
      <c r="AF10" s="40"/>
      <c r="AG10" s="556"/>
      <c r="AH10" s="556"/>
      <c r="AI10" s="556"/>
      <c r="AJ10" s="556"/>
      <c r="AK10" s="556"/>
      <c r="AL10" s="556"/>
      <c r="AM10" s="40"/>
      <c r="AN10" s="556"/>
      <c r="AO10" s="556"/>
      <c r="AP10" s="556"/>
      <c r="AQ10" s="556"/>
      <c r="AR10" s="556"/>
      <c r="AS10" s="556"/>
      <c r="AT10" s="195"/>
    </row>
    <row r="11" spans="1:242" x14ac:dyDescent="0.2">
      <c r="J11" s="70" t="s">
        <v>4</v>
      </c>
      <c r="K11" s="69">
        <v>4.3999999999999997E-2</v>
      </c>
      <c r="Y11" s="194"/>
      <c r="Z11" s="40"/>
      <c r="AA11" s="40"/>
      <c r="AB11" s="40"/>
      <c r="AC11" s="40"/>
      <c r="AD11" s="40"/>
      <c r="AE11" s="40"/>
      <c r="AF11" s="40"/>
      <c r="AG11" s="40"/>
      <c r="AH11" s="40"/>
      <c r="AI11" s="40"/>
      <c r="AJ11" s="40"/>
      <c r="AK11" s="40"/>
      <c r="AL11" s="40"/>
      <c r="AM11" s="40"/>
      <c r="AN11" s="40"/>
      <c r="AO11" s="40"/>
      <c r="AP11" s="40"/>
      <c r="AQ11" s="40"/>
      <c r="AR11" s="40"/>
      <c r="AS11" s="40"/>
      <c r="AT11" s="195"/>
    </row>
    <row r="12" spans="1:242" ht="12.75" customHeight="1" thickBot="1" x14ac:dyDescent="0.25">
      <c r="K12" s="40"/>
      <c r="L12" s="40"/>
      <c r="M12" s="608"/>
      <c r="N12" s="608"/>
      <c r="O12" s="608"/>
      <c r="P12" s="608"/>
      <c r="Q12" s="608"/>
      <c r="R12" s="608"/>
      <c r="Y12" s="194"/>
      <c r="Z12" s="40"/>
      <c r="AA12" s="40"/>
      <c r="AB12" s="40"/>
      <c r="AC12" s="40"/>
      <c r="AD12" s="40"/>
      <c r="AE12" s="40"/>
      <c r="AF12" s="40"/>
      <c r="AG12" s="40"/>
      <c r="AH12" s="40"/>
      <c r="AI12" s="40"/>
      <c r="AJ12" s="40"/>
      <c r="AK12" s="40"/>
      <c r="AL12" s="40"/>
      <c r="AM12" s="40"/>
      <c r="AN12" s="40"/>
      <c r="AO12" s="40"/>
      <c r="AP12" s="40"/>
      <c r="AQ12" s="40"/>
      <c r="AR12" s="40"/>
      <c r="AS12" s="40"/>
      <c r="AT12" s="195"/>
    </row>
    <row r="13" spans="1:242" ht="21.75" customHeight="1" x14ac:dyDescent="0.2">
      <c r="A13" s="597" t="s">
        <v>117</v>
      </c>
      <c r="B13" s="598"/>
      <c r="C13" s="601" t="s">
        <v>73</v>
      </c>
      <c r="D13" s="601" t="s">
        <v>74</v>
      </c>
      <c r="E13" s="603" t="s">
        <v>3</v>
      </c>
      <c r="F13" s="603" t="s">
        <v>81</v>
      </c>
      <c r="G13" s="605" t="s">
        <v>237</v>
      </c>
      <c r="H13" s="606"/>
      <c r="I13" s="606"/>
      <c r="J13" s="607"/>
      <c r="K13" s="593" t="s">
        <v>236</v>
      </c>
      <c r="L13" s="38"/>
      <c r="M13" s="570" t="s">
        <v>69</v>
      </c>
      <c r="N13" s="595"/>
      <c r="O13" s="558" t="s">
        <v>70</v>
      </c>
      <c r="P13" s="559"/>
      <c r="Q13" s="596" t="s">
        <v>71</v>
      </c>
      <c r="R13" s="596"/>
      <c r="S13" s="554" t="s">
        <v>153</v>
      </c>
      <c r="U13" s="589" t="s">
        <v>75</v>
      </c>
      <c r="V13" s="591" t="s">
        <v>76</v>
      </c>
      <c r="W13" s="557" t="s">
        <v>238</v>
      </c>
      <c r="Y13" s="194"/>
      <c r="Z13" s="564" t="s">
        <v>69</v>
      </c>
      <c r="AA13" s="565"/>
      <c r="AB13" s="566" t="s">
        <v>70</v>
      </c>
      <c r="AC13" s="567"/>
      <c r="AD13" s="568" t="s">
        <v>71</v>
      </c>
      <c r="AE13" s="569"/>
      <c r="AF13" s="40"/>
      <c r="AG13" s="570" t="s">
        <v>69</v>
      </c>
      <c r="AH13" s="571"/>
      <c r="AI13" s="558" t="s">
        <v>70</v>
      </c>
      <c r="AJ13" s="559"/>
      <c r="AK13" s="560" t="s">
        <v>71</v>
      </c>
      <c r="AL13" s="561"/>
      <c r="AM13" s="40"/>
      <c r="AN13" s="570" t="s">
        <v>69</v>
      </c>
      <c r="AO13" s="571"/>
      <c r="AP13" s="558" t="s">
        <v>70</v>
      </c>
      <c r="AQ13" s="559"/>
      <c r="AR13" s="560" t="s">
        <v>71</v>
      </c>
      <c r="AS13" s="561"/>
      <c r="AT13" s="195"/>
    </row>
    <row r="14" spans="1:242" s="40" customFormat="1" ht="39" thickBot="1" x14ac:dyDescent="0.25">
      <c r="A14" s="599"/>
      <c r="B14" s="600"/>
      <c r="C14" s="602"/>
      <c r="D14" s="602"/>
      <c r="E14" s="604"/>
      <c r="F14" s="604"/>
      <c r="G14" s="129" t="s">
        <v>224</v>
      </c>
      <c r="H14" s="129" t="s">
        <v>115</v>
      </c>
      <c r="I14" s="130" t="s">
        <v>116</v>
      </c>
      <c r="J14" s="131" t="s">
        <v>235</v>
      </c>
      <c r="K14" s="594"/>
      <c r="L14" s="38"/>
      <c r="M14" s="175" t="s">
        <v>36</v>
      </c>
      <c r="N14" s="177" t="s">
        <v>37</v>
      </c>
      <c r="O14" s="185" t="s">
        <v>36</v>
      </c>
      <c r="P14" s="186" t="s">
        <v>37</v>
      </c>
      <c r="Q14" s="178" t="s">
        <v>36</v>
      </c>
      <c r="R14" s="671" t="s">
        <v>37</v>
      </c>
      <c r="S14" s="555"/>
      <c r="U14" s="590"/>
      <c r="V14" s="592"/>
      <c r="W14" s="557"/>
      <c r="Y14" s="194"/>
      <c r="Z14" s="175" t="s">
        <v>36</v>
      </c>
      <c r="AA14" s="177" t="s">
        <v>37</v>
      </c>
      <c r="AB14" s="185" t="s">
        <v>36</v>
      </c>
      <c r="AC14" s="186" t="s">
        <v>37</v>
      </c>
      <c r="AD14" s="178" t="s">
        <v>36</v>
      </c>
      <c r="AE14" s="176" t="s">
        <v>37</v>
      </c>
      <c r="AG14" s="197" t="s">
        <v>36</v>
      </c>
      <c r="AH14" s="198" t="s">
        <v>37</v>
      </c>
      <c r="AI14" s="199" t="s">
        <v>36</v>
      </c>
      <c r="AJ14" s="200" t="s">
        <v>37</v>
      </c>
      <c r="AK14" s="201" t="s">
        <v>36</v>
      </c>
      <c r="AL14" s="202" t="s">
        <v>37</v>
      </c>
      <c r="AN14" s="562" t="s">
        <v>154</v>
      </c>
      <c r="AO14" s="563"/>
      <c r="AP14" s="549" t="s">
        <v>154</v>
      </c>
      <c r="AQ14" s="550"/>
      <c r="AR14" s="551" t="s">
        <v>155</v>
      </c>
      <c r="AS14" s="552"/>
      <c r="AT14" s="195"/>
    </row>
    <row r="15" spans="1:242" s="40" customFormat="1" ht="12.75" customHeight="1" thickBot="1" x14ac:dyDescent="0.25">
      <c r="A15" s="578" t="s">
        <v>149</v>
      </c>
      <c r="B15" s="581" t="s">
        <v>93</v>
      </c>
      <c r="C15" s="142" t="s">
        <v>132</v>
      </c>
      <c r="D15" s="118" t="s">
        <v>132</v>
      </c>
      <c r="E15" s="119" t="s">
        <v>138</v>
      </c>
      <c r="F15" s="120" t="s">
        <v>118</v>
      </c>
      <c r="G15" s="112">
        <v>1680000</v>
      </c>
      <c r="H15" s="112">
        <v>120000</v>
      </c>
      <c r="I15" s="132">
        <v>109000</v>
      </c>
      <c r="J15" s="135">
        <f>SUM(G15:I15)</f>
        <v>1909000</v>
      </c>
      <c r="K15" s="127">
        <f t="shared" ref="K15:K69" si="0">+J15*(1+$K$11)</f>
        <v>1992996</v>
      </c>
      <c r="L15" s="38"/>
      <c r="M15" s="158">
        <v>0.3</v>
      </c>
      <c r="N15" s="171">
        <f t="shared" ref="N15:N61" si="1">+$K15*M15</f>
        <v>597898.79999999993</v>
      </c>
      <c r="O15" s="158">
        <v>0.25</v>
      </c>
      <c r="P15" s="182">
        <f t="shared" ref="P15:P61" si="2">+$K15*O15</f>
        <v>498249</v>
      </c>
      <c r="Q15" s="179">
        <v>0.45</v>
      </c>
      <c r="R15" s="672">
        <f t="shared" ref="R15:R61" si="3">+$K15*Q15</f>
        <v>896848.20000000007</v>
      </c>
      <c r="S15" s="673">
        <f>+M15+O15+Q15</f>
        <v>1</v>
      </c>
      <c r="U15" s="149"/>
      <c r="V15" s="146" t="s">
        <v>11</v>
      </c>
      <c r="W15" s="152">
        <f>SUM(W16,W20)</f>
        <v>5000000</v>
      </c>
      <c r="Y15" s="194"/>
      <c r="Z15" s="187">
        <f t="shared" ref="Z15:AE15" si="4">+M62</f>
        <v>0.3</v>
      </c>
      <c r="AA15" s="189">
        <f t="shared" si="4"/>
        <v>597898.79999999993</v>
      </c>
      <c r="AB15" s="187">
        <f t="shared" si="4"/>
        <v>0.25</v>
      </c>
      <c r="AC15" s="190">
        <f t="shared" si="4"/>
        <v>498249</v>
      </c>
      <c r="AD15" s="188">
        <f t="shared" si="4"/>
        <v>0.45</v>
      </c>
      <c r="AE15" s="190">
        <f t="shared" si="4"/>
        <v>896848.20000000007</v>
      </c>
      <c r="AG15" s="209">
        <f>+Z15</f>
        <v>0.3</v>
      </c>
      <c r="AH15" s="203">
        <f>+AG15*W80</f>
        <v>1500000</v>
      </c>
      <c r="AI15" s="210">
        <f>+AB15</f>
        <v>0.25</v>
      </c>
      <c r="AJ15" s="203">
        <f>+AI15*W80</f>
        <v>1250000</v>
      </c>
      <c r="AK15" s="211">
        <f>+AD15</f>
        <v>0.45</v>
      </c>
      <c r="AL15" s="204">
        <f>+AK15*W80</f>
        <v>2250000</v>
      </c>
      <c r="AN15" s="547">
        <f>+AH15+AA15</f>
        <v>2097898.7999999998</v>
      </c>
      <c r="AO15" s="548"/>
      <c r="AP15" s="547">
        <f>+AJ15+AC15+K70</f>
        <v>2016543.4280000001</v>
      </c>
      <c r="AQ15" s="548"/>
      <c r="AR15" s="547">
        <f>+AL15+AE15</f>
        <v>3146848.2</v>
      </c>
      <c r="AS15" s="553"/>
      <c r="AT15" s="195"/>
    </row>
    <row r="16" spans="1:242" s="40" customFormat="1" x14ac:dyDescent="0.2">
      <c r="A16" s="579"/>
      <c r="B16" s="582"/>
      <c r="C16" s="77"/>
      <c r="D16" s="123"/>
      <c r="E16" s="124"/>
      <c r="F16" s="125" t="s">
        <v>118</v>
      </c>
      <c r="G16" s="113">
        <v>0</v>
      </c>
      <c r="H16" s="113">
        <v>0</v>
      </c>
      <c r="I16" s="133">
        <v>0</v>
      </c>
      <c r="J16" s="136">
        <f t="shared" ref="J16:J69" si="5">SUM(G16:I16)</f>
        <v>0</v>
      </c>
      <c r="K16" s="128">
        <f t="shared" si="0"/>
        <v>0</v>
      </c>
      <c r="L16" s="38"/>
      <c r="M16" s="169">
        <v>0</v>
      </c>
      <c r="N16" s="172">
        <f t="shared" si="1"/>
        <v>0</v>
      </c>
      <c r="O16" s="169">
        <v>0</v>
      </c>
      <c r="P16" s="170">
        <f t="shared" si="2"/>
        <v>0</v>
      </c>
      <c r="Q16" s="180">
        <v>0</v>
      </c>
      <c r="R16" s="172">
        <f t="shared" si="3"/>
        <v>0</v>
      </c>
      <c r="S16" s="674">
        <f t="shared" ref="S16:S61" si="6">+M16+O16+Q16</f>
        <v>0</v>
      </c>
      <c r="U16" s="150"/>
      <c r="V16" s="147" t="s">
        <v>12</v>
      </c>
      <c r="W16" s="153">
        <f>SUM(W17:W19)</f>
        <v>5000000</v>
      </c>
      <c r="Y16" s="194"/>
      <c r="AT16" s="195"/>
    </row>
    <row r="17" spans="1:46" s="40" customFormat="1" ht="12.75" customHeight="1" x14ac:dyDescent="0.2">
      <c r="A17" s="579"/>
      <c r="B17" s="582"/>
      <c r="C17" s="77"/>
      <c r="D17" s="123"/>
      <c r="E17" s="124"/>
      <c r="F17" s="125" t="s">
        <v>118</v>
      </c>
      <c r="G17" s="113">
        <v>0</v>
      </c>
      <c r="H17" s="113">
        <v>0</v>
      </c>
      <c r="I17" s="133">
        <v>0</v>
      </c>
      <c r="J17" s="136">
        <f t="shared" si="5"/>
        <v>0</v>
      </c>
      <c r="K17" s="128">
        <f t="shared" si="0"/>
        <v>0</v>
      </c>
      <c r="L17" s="38"/>
      <c r="M17" s="169">
        <v>0</v>
      </c>
      <c r="N17" s="172">
        <f t="shared" si="1"/>
        <v>0</v>
      </c>
      <c r="O17" s="169">
        <v>0</v>
      </c>
      <c r="P17" s="170">
        <f t="shared" si="2"/>
        <v>0</v>
      </c>
      <c r="Q17" s="180">
        <v>0</v>
      </c>
      <c r="R17" s="172">
        <f t="shared" si="3"/>
        <v>0</v>
      </c>
      <c r="S17" s="674">
        <f t="shared" si="6"/>
        <v>0</v>
      </c>
      <c r="U17" s="151">
        <v>53103050000000</v>
      </c>
      <c r="V17" s="148" t="s">
        <v>13</v>
      </c>
      <c r="W17" s="154">
        <v>0</v>
      </c>
      <c r="Y17" s="194"/>
      <c r="AT17" s="195"/>
    </row>
    <row r="18" spans="1:46" s="40" customFormat="1" ht="13.5" customHeight="1" thickBot="1" x14ac:dyDescent="0.25">
      <c r="A18" s="579"/>
      <c r="B18" s="582"/>
      <c r="C18" s="77"/>
      <c r="D18" s="123"/>
      <c r="E18" s="124"/>
      <c r="F18" s="125" t="s">
        <v>118</v>
      </c>
      <c r="G18" s="113">
        <v>0</v>
      </c>
      <c r="H18" s="113">
        <v>0</v>
      </c>
      <c r="I18" s="133">
        <v>0</v>
      </c>
      <c r="J18" s="136">
        <f t="shared" si="5"/>
        <v>0</v>
      </c>
      <c r="K18" s="128">
        <f t="shared" si="0"/>
        <v>0</v>
      </c>
      <c r="L18" s="38"/>
      <c r="M18" s="169">
        <v>0</v>
      </c>
      <c r="N18" s="172">
        <f t="shared" si="1"/>
        <v>0</v>
      </c>
      <c r="O18" s="169">
        <v>0</v>
      </c>
      <c r="P18" s="170">
        <f t="shared" si="2"/>
        <v>0</v>
      </c>
      <c r="Q18" s="180">
        <v>0</v>
      </c>
      <c r="R18" s="172">
        <f t="shared" si="3"/>
        <v>0</v>
      </c>
      <c r="S18" s="674">
        <f t="shared" si="6"/>
        <v>0</v>
      </c>
      <c r="U18" s="151">
        <v>53103060000000</v>
      </c>
      <c r="V18" s="148" t="s">
        <v>14</v>
      </c>
      <c r="W18" s="154">
        <v>5000000</v>
      </c>
      <c r="Y18" s="205"/>
      <c r="Z18" s="206"/>
      <c r="AA18" s="206"/>
      <c r="AB18" s="206"/>
      <c r="AC18" s="206"/>
      <c r="AD18" s="206"/>
      <c r="AE18" s="206"/>
      <c r="AF18" s="206"/>
      <c r="AG18" s="206"/>
      <c r="AH18" s="206"/>
      <c r="AI18" s="206"/>
      <c r="AJ18" s="206"/>
      <c r="AK18" s="206"/>
      <c r="AL18" s="206"/>
      <c r="AM18" s="206"/>
      <c r="AN18" s="206"/>
      <c r="AO18" s="206"/>
      <c r="AP18" s="206"/>
      <c r="AQ18" s="206"/>
      <c r="AR18" s="206"/>
      <c r="AS18" s="206"/>
      <c r="AT18" s="207"/>
    </row>
    <row r="19" spans="1:46" s="40" customFormat="1" x14ac:dyDescent="0.2">
      <c r="A19" s="579"/>
      <c r="B19" s="582"/>
      <c r="C19" s="77"/>
      <c r="D19" s="123"/>
      <c r="E19" s="124"/>
      <c r="F19" s="125" t="s">
        <v>118</v>
      </c>
      <c r="G19" s="113">
        <v>0</v>
      </c>
      <c r="H19" s="113">
        <v>0</v>
      </c>
      <c r="I19" s="133">
        <v>0</v>
      </c>
      <c r="J19" s="136">
        <f t="shared" si="5"/>
        <v>0</v>
      </c>
      <c r="K19" s="128">
        <f t="shared" si="0"/>
        <v>0</v>
      </c>
      <c r="L19" s="38"/>
      <c r="M19" s="169">
        <v>0</v>
      </c>
      <c r="N19" s="172">
        <f t="shared" si="1"/>
        <v>0</v>
      </c>
      <c r="O19" s="169">
        <v>0</v>
      </c>
      <c r="P19" s="170">
        <f t="shared" si="2"/>
        <v>0</v>
      </c>
      <c r="Q19" s="180">
        <v>0</v>
      </c>
      <c r="R19" s="172">
        <f t="shared" si="3"/>
        <v>0</v>
      </c>
      <c r="S19" s="674">
        <f t="shared" si="6"/>
        <v>0</v>
      </c>
      <c r="U19" s="151">
        <v>53103080010000</v>
      </c>
      <c r="V19" s="148" t="s">
        <v>15</v>
      </c>
      <c r="W19" s="154">
        <v>0</v>
      </c>
    </row>
    <row r="20" spans="1:46" s="40" customFormat="1" x14ac:dyDescent="0.2">
      <c r="A20" s="579"/>
      <c r="B20" s="582"/>
      <c r="C20" s="77"/>
      <c r="D20" s="123"/>
      <c r="E20" s="124"/>
      <c r="F20" s="125" t="s">
        <v>118</v>
      </c>
      <c r="G20" s="113">
        <v>0</v>
      </c>
      <c r="H20" s="113">
        <v>0</v>
      </c>
      <c r="I20" s="133">
        <v>0</v>
      </c>
      <c r="J20" s="136">
        <f t="shared" si="5"/>
        <v>0</v>
      </c>
      <c r="K20" s="128">
        <f t="shared" si="0"/>
        <v>0</v>
      </c>
      <c r="L20" s="38"/>
      <c r="M20" s="169">
        <v>0</v>
      </c>
      <c r="N20" s="172">
        <f t="shared" si="1"/>
        <v>0</v>
      </c>
      <c r="O20" s="169">
        <v>0</v>
      </c>
      <c r="P20" s="170">
        <f t="shared" si="2"/>
        <v>0</v>
      </c>
      <c r="Q20" s="180">
        <v>0</v>
      </c>
      <c r="R20" s="172">
        <f t="shared" si="3"/>
        <v>0</v>
      </c>
      <c r="S20" s="674">
        <f t="shared" si="6"/>
        <v>0</v>
      </c>
      <c r="U20" s="150"/>
      <c r="V20" s="147" t="s">
        <v>16</v>
      </c>
      <c r="W20" s="208">
        <f>SUM(W21:W39)</f>
        <v>0</v>
      </c>
    </row>
    <row r="21" spans="1:46" s="40" customFormat="1" x14ac:dyDescent="0.2">
      <c r="A21" s="579"/>
      <c r="B21" s="582"/>
      <c r="C21" s="77"/>
      <c r="D21" s="123"/>
      <c r="E21" s="124"/>
      <c r="F21" s="125" t="s">
        <v>118</v>
      </c>
      <c r="G21" s="113">
        <v>0</v>
      </c>
      <c r="H21" s="113">
        <v>0</v>
      </c>
      <c r="I21" s="133">
        <v>0</v>
      </c>
      <c r="J21" s="136">
        <f t="shared" si="5"/>
        <v>0</v>
      </c>
      <c r="K21" s="128">
        <f t="shared" si="0"/>
        <v>0</v>
      </c>
      <c r="L21" s="38"/>
      <c r="M21" s="169">
        <v>0</v>
      </c>
      <c r="N21" s="172">
        <f t="shared" si="1"/>
        <v>0</v>
      </c>
      <c r="O21" s="169">
        <v>0</v>
      </c>
      <c r="P21" s="170">
        <f t="shared" si="2"/>
        <v>0</v>
      </c>
      <c r="Q21" s="180">
        <v>0</v>
      </c>
      <c r="R21" s="172">
        <f t="shared" si="3"/>
        <v>0</v>
      </c>
      <c r="S21" s="674">
        <f t="shared" si="6"/>
        <v>0</v>
      </c>
      <c r="U21" s="151">
        <v>53201010100000</v>
      </c>
      <c r="V21" s="148" t="s">
        <v>17</v>
      </c>
      <c r="W21" s="154">
        <v>0</v>
      </c>
    </row>
    <row r="22" spans="1:46" s="40" customFormat="1" x14ac:dyDescent="0.2">
      <c r="A22" s="579"/>
      <c r="B22" s="582"/>
      <c r="C22" s="77"/>
      <c r="D22" s="123"/>
      <c r="E22" s="124"/>
      <c r="F22" s="125" t="s">
        <v>118</v>
      </c>
      <c r="G22" s="113">
        <v>0</v>
      </c>
      <c r="H22" s="113">
        <v>0</v>
      </c>
      <c r="I22" s="133">
        <v>0</v>
      </c>
      <c r="J22" s="136">
        <f t="shared" si="5"/>
        <v>0</v>
      </c>
      <c r="K22" s="128">
        <f t="shared" si="0"/>
        <v>0</v>
      </c>
      <c r="L22" s="38"/>
      <c r="M22" s="169">
        <v>0</v>
      </c>
      <c r="N22" s="172">
        <f t="shared" si="1"/>
        <v>0</v>
      </c>
      <c r="O22" s="169">
        <v>0</v>
      </c>
      <c r="P22" s="170">
        <f t="shared" si="2"/>
        <v>0</v>
      </c>
      <c r="Q22" s="180">
        <v>0</v>
      </c>
      <c r="R22" s="172">
        <f t="shared" si="3"/>
        <v>0</v>
      </c>
      <c r="S22" s="674">
        <f t="shared" si="6"/>
        <v>0</v>
      </c>
      <c r="U22" s="151">
        <v>53202010100000</v>
      </c>
      <c r="V22" s="148" t="s">
        <v>18</v>
      </c>
      <c r="W22" s="154">
        <v>0</v>
      </c>
    </row>
    <row r="23" spans="1:46" s="40" customFormat="1" x14ac:dyDescent="0.2">
      <c r="A23" s="579"/>
      <c r="B23" s="582"/>
      <c r="C23" s="77"/>
      <c r="D23" s="123"/>
      <c r="E23" s="124"/>
      <c r="F23" s="125" t="s">
        <v>118</v>
      </c>
      <c r="G23" s="113">
        <v>0</v>
      </c>
      <c r="H23" s="113">
        <v>0</v>
      </c>
      <c r="I23" s="133">
        <v>0</v>
      </c>
      <c r="J23" s="136">
        <f t="shared" si="5"/>
        <v>0</v>
      </c>
      <c r="K23" s="128">
        <f t="shared" si="0"/>
        <v>0</v>
      </c>
      <c r="L23" s="38"/>
      <c r="M23" s="169">
        <v>0</v>
      </c>
      <c r="N23" s="172">
        <f t="shared" si="1"/>
        <v>0</v>
      </c>
      <c r="O23" s="169">
        <v>0</v>
      </c>
      <c r="P23" s="170">
        <f t="shared" si="2"/>
        <v>0</v>
      </c>
      <c r="Q23" s="180">
        <v>0</v>
      </c>
      <c r="R23" s="172">
        <f t="shared" si="3"/>
        <v>0</v>
      </c>
      <c r="S23" s="674">
        <f t="shared" si="6"/>
        <v>0</v>
      </c>
      <c r="U23" s="151">
        <v>53203010100000</v>
      </c>
      <c r="V23" s="148" t="s">
        <v>19</v>
      </c>
      <c r="W23" s="154">
        <v>0</v>
      </c>
    </row>
    <row r="24" spans="1:46" s="40" customFormat="1" ht="13.5" thickBot="1" x14ac:dyDescent="0.25">
      <c r="A24" s="579"/>
      <c r="B24" s="583"/>
      <c r="C24" s="143"/>
      <c r="D24" s="114"/>
      <c r="E24" s="115"/>
      <c r="F24" s="116" t="s">
        <v>118</v>
      </c>
      <c r="G24" s="117">
        <v>0</v>
      </c>
      <c r="H24" s="117">
        <v>0</v>
      </c>
      <c r="I24" s="134">
        <v>0</v>
      </c>
      <c r="J24" s="137">
        <f t="shared" si="5"/>
        <v>0</v>
      </c>
      <c r="K24" s="126">
        <f t="shared" si="0"/>
        <v>0</v>
      </c>
      <c r="L24" s="38"/>
      <c r="M24" s="174">
        <v>0</v>
      </c>
      <c r="N24" s="173">
        <f t="shared" si="1"/>
        <v>0</v>
      </c>
      <c r="O24" s="174">
        <v>0</v>
      </c>
      <c r="P24" s="183">
        <f t="shared" si="2"/>
        <v>0</v>
      </c>
      <c r="Q24" s="181">
        <v>0</v>
      </c>
      <c r="R24" s="173">
        <f t="shared" si="3"/>
        <v>0</v>
      </c>
      <c r="S24" s="675">
        <f t="shared" si="6"/>
        <v>0</v>
      </c>
      <c r="U24" s="151">
        <v>53203030000000</v>
      </c>
      <c r="V24" s="148" t="s">
        <v>20</v>
      </c>
      <c r="W24" s="154">
        <v>0</v>
      </c>
    </row>
    <row r="25" spans="1:46" s="40" customFormat="1" ht="12.75" customHeight="1" x14ac:dyDescent="0.2">
      <c r="A25" s="579"/>
      <c r="B25" s="581" t="s">
        <v>92</v>
      </c>
      <c r="C25" s="142" t="s">
        <v>132</v>
      </c>
      <c r="D25" s="118" t="s">
        <v>132</v>
      </c>
      <c r="E25" s="119" t="s">
        <v>145</v>
      </c>
      <c r="F25" s="120" t="s">
        <v>118</v>
      </c>
      <c r="G25" s="112">
        <v>0</v>
      </c>
      <c r="H25" s="112">
        <v>0</v>
      </c>
      <c r="I25" s="132">
        <v>0</v>
      </c>
      <c r="J25" s="135">
        <f t="shared" si="5"/>
        <v>0</v>
      </c>
      <c r="K25" s="127">
        <f t="shared" si="0"/>
        <v>0</v>
      </c>
      <c r="L25" s="38"/>
      <c r="M25" s="158">
        <v>0</v>
      </c>
      <c r="N25" s="171">
        <f t="shared" si="1"/>
        <v>0</v>
      </c>
      <c r="O25" s="158">
        <v>0</v>
      </c>
      <c r="P25" s="182">
        <f t="shared" si="2"/>
        <v>0</v>
      </c>
      <c r="Q25" s="179">
        <v>0</v>
      </c>
      <c r="R25" s="672">
        <f t="shared" si="3"/>
        <v>0</v>
      </c>
      <c r="S25" s="673">
        <f t="shared" si="6"/>
        <v>0</v>
      </c>
      <c r="U25" s="151">
        <v>53204030000000</v>
      </c>
      <c r="V25" s="148" t="s">
        <v>21</v>
      </c>
      <c r="W25" s="154">
        <v>0</v>
      </c>
      <c r="AG25" s="29"/>
    </row>
    <row r="26" spans="1:46" s="40" customFormat="1" ht="12.75" customHeight="1" x14ac:dyDescent="0.2">
      <c r="A26" s="579"/>
      <c r="B26" s="582"/>
      <c r="C26" s="77"/>
      <c r="D26" s="123"/>
      <c r="E26" s="124"/>
      <c r="F26" s="125" t="s">
        <v>118</v>
      </c>
      <c r="G26" s="113">
        <v>0</v>
      </c>
      <c r="H26" s="113">
        <v>0</v>
      </c>
      <c r="I26" s="133">
        <v>0</v>
      </c>
      <c r="J26" s="136">
        <f t="shared" si="5"/>
        <v>0</v>
      </c>
      <c r="K26" s="128">
        <f t="shared" si="0"/>
        <v>0</v>
      </c>
      <c r="L26" s="38"/>
      <c r="M26" s="169">
        <v>0</v>
      </c>
      <c r="N26" s="172">
        <f t="shared" si="1"/>
        <v>0</v>
      </c>
      <c r="O26" s="169">
        <v>0</v>
      </c>
      <c r="P26" s="170">
        <f t="shared" si="2"/>
        <v>0</v>
      </c>
      <c r="Q26" s="180">
        <v>0</v>
      </c>
      <c r="R26" s="172">
        <f t="shared" si="3"/>
        <v>0</v>
      </c>
      <c r="S26" s="674">
        <f t="shared" si="6"/>
        <v>0</v>
      </c>
      <c r="U26" s="151">
        <v>53204100100001</v>
      </c>
      <c r="V26" s="148" t="s">
        <v>22</v>
      </c>
      <c r="W26" s="154">
        <v>0</v>
      </c>
      <c r="AG26" s="29"/>
    </row>
    <row r="27" spans="1:46" s="40" customFormat="1" ht="12.75" customHeight="1" x14ac:dyDescent="0.2">
      <c r="A27" s="579"/>
      <c r="B27" s="582"/>
      <c r="C27" s="77"/>
      <c r="D27" s="123"/>
      <c r="E27" s="124"/>
      <c r="F27" s="125" t="s">
        <v>118</v>
      </c>
      <c r="G27" s="113">
        <v>0</v>
      </c>
      <c r="H27" s="113">
        <v>0</v>
      </c>
      <c r="I27" s="133">
        <v>0</v>
      </c>
      <c r="J27" s="136">
        <f t="shared" si="5"/>
        <v>0</v>
      </c>
      <c r="K27" s="128">
        <f t="shared" si="0"/>
        <v>0</v>
      </c>
      <c r="L27" s="38"/>
      <c r="M27" s="169">
        <v>0</v>
      </c>
      <c r="N27" s="172">
        <f t="shared" si="1"/>
        <v>0</v>
      </c>
      <c r="O27" s="169">
        <v>0</v>
      </c>
      <c r="P27" s="170">
        <f t="shared" si="2"/>
        <v>0</v>
      </c>
      <c r="Q27" s="180">
        <v>0</v>
      </c>
      <c r="R27" s="172">
        <f t="shared" si="3"/>
        <v>0</v>
      </c>
      <c r="S27" s="674">
        <f t="shared" si="6"/>
        <v>0</v>
      </c>
      <c r="U27" s="151">
        <v>53204130100000</v>
      </c>
      <c r="V27" s="148" t="s">
        <v>23</v>
      </c>
      <c r="W27" s="154">
        <v>0</v>
      </c>
      <c r="AG27" s="29"/>
    </row>
    <row r="28" spans="1:46" s="40" customFormat="1" ht="12.75" customHeight="1" x14ac:dyDescent="0.2">
      <c r="A28" s="579"/>
      <c r="B28" s="582"/>
      <c r="C28" s="77"/>
      <c r="D28" s="123"/>
      <c r="E28" s="124"/>
      <c r="F28" s="125" t="s">
        <v>118</v>
      </c>
      <c r="G28" s="113">
        <v>0</v>
      </c>
      <c r="H28" s="113">
        <v>0</v>
      </c>
      <c r="I28" s="133">
        <v>0</v>
      </c>
      <c r="J28" s="136">
        <f t="shared" si="5"/>
        <v>0</v>
      </c>
      <c r="K28" s="128">
        <f t="shared" si="0"/>
        <v>0</v>
      </c>
      <c r="L28" s="38"/>
      <c r="M28" s="169">
        <v>0</v>
      </c>
      <c r="N28" s="172">
        <f t="shared" si="1"/>
        <v>0</v>
      </c>
      <c r="O28" s="169">
        <v>0</v>
      </c>
      <c r="P28" s="170">
        <f t="shared" si="2"/>
        <v>0</v>
      </c>
      <c r="Q28" s="180">
        <v>0</v>
      </c>
      <c r="R28" s="172">
        <f t="shared" si="3"/>
        <v>0</v>
      </c>
      <c r="S28" s="674">
        <f t="shared" si="6"/>
        <v>0</v>
      </c>
      <c r="U28" s="151">
        <v>53205010100000</v>
      </c>
      <c r="V28" s="148" t="s">
        <v>24</v>
      </c>
      <c r="W28" s="154">
        <v>0</v>
      </c>
      <c r="AG28" s="29"/>
    </row>
    <row r="29" spans="1:46" s="40" customFormat="1" ht="12.75" customHeight="1" x14ac:dyDescent="0.2">
      <c r="A29" s="579"/>
      <c r="B29" s="582"/>
      <c r="C29" s="77"/>
      <c r="D29" s="123"/>
      <c r="E29" s="124"/>
      <c r="F29" s="125" t="s">
        <v>118</v>
      </c>
      <c r="G29" s="113">
        <v>0</v>
      </c>
      <c r="H29" s="113">
        <v>0</v>
      </c>
      <c r="I29" s="133">
        <v>0</v>
      </c>
      <c r="J29" s="136">
        <f t="shared" si="5"/>
        <v>0</v>
      </c>
      <c r="K29" s="128">
        <f t="shared" si="0"/>
        <v>0</v>
      </c>
      <c r="L29" s="38"/>
      <c r="M29" s="169">
        <v>0</v>
      </c>
      <c r="N29" s="172">
        <f t="shared" si="1"/>
        <v>0</v>
      </c>
      <c r="O29" s="169">
        <v>0</v>
      </c>
      <c r="P29" s="170">
        <f t="shared" si="2"/>
        <v>0</v>
      </c>
      <c r="Q29" s="180">
        <v>0</v>
      </c>
      <c r="R29" s="172">
        <f t="shared" si="3"/>
        <v>0</v>
      </c>
      <c r="S29" s="674">
        <f t="shared" si="6"/>
        <v>0</v>
      </c>
      <c r="U29" s="151">
        <v>53205020100000</v>
      </c>
      <c r="V29" s="148" t="s">
        <v>25</v>
      </c>
      <c r="W29" s="154">
        <v>0</v>
      </c>
      <c r="AG29" s="29"/>
    </row>
    <row r="30" spans="1:46" s="40" customFormat="1" ht="12.75" customHeight="1" x14ac:dyDescent="0.2">
      <c r="A30" s="579"/>
      <c r="B30" s="582"/>
      <c r="C30" s="77"/>
      <c r="D30" s="123"/>
      <c r="E30" s="124"/>
      <c r="F30" s="125" t="s">
        <v>118</v>
      </c>
      <c r="G30" s="113">
        <v>0</v>
      </c>
      <c r="H30" s="113">
        <v>0</v>
      </c>
      <c r="I30" s="133">
        <v>0</v>
      </c>
      <c r="J30" s="136">
        <f t="shared" si="5"/>
        <v>0</v>
      </c>
      <c r="K30" s="128">
        <f t="shared" si="0"/>
        <v>0</v>
      </c>
      <c r="L30" s="38"/>
      <c r="M30" s="169">
        <v>0</v>
      </c>
      <c r="N30" s="172">
        <f t="shared" si="1"/>
        <v>0</v>
      </c>
      <c r="O30" s="169">
        <v>0</v>
      </c>
      <c r="P30" s="170">
        <f t="shared" si="2"/>
        <v>0</v>
      </c>
      <c r="Q30" s="180">
        <v>0</v>
      </c>
      <c r="R30" s="172">
        <f t="shared" si="3"/>
        <v>0</v>
      </c>
      <c r="S30" s="674">
        <f t="shared" si="6"/>
        <v>0</v>
      </c>
      <c r="U30" s="151">
        <v>53205030100000</v>
      </c>
      <c r="V30" s="148" t="s">
        <v>26</v>
      </c>
      <c r="W30" s="154">
        <v>0</v>
      </c>
      <c r="AG30" s="29"/>
    </row>
    <row r="31" spans="1:46" s="40" customFormat="1" ht="12.75" customHeight="1" x14ac:dyDescent="0.2">
      <c r="A31" s="579"/>
      <c r="B31" s="582"/>
      <c r="C31" s="77"/>
      <c r="D31" s="123"/>
      <c r="E31" s="124"/>
      <c r="F31" s="125" t="s">
        <v>118</v>
      </c>
      <c r="G31" s="113">
        <v>0</v>
      </c>
      <c r="H31" s="113">
        <v>0</v>
      </c>
      <c r="I31" s="133">
        <v>0</v>
      </c>
      <c r="J31" s="136">
        <f t="shared" si="5"/>
        <v>0</v>
      </c>
      <c r="K31" s="128">
        <f t="shared" si="0"/>
        <v>0</v>
      </c>
      <c r="L31" s="38"/>
      <c r="M31" s="169">
        <v>0</v>
      </c>
      <c r="N31" s="172">
        <f t="shared" si="1"/>
        <v>0</v>
      </c>
      <c r="O31" s="169">
        <v>0</v>
      </c>
      <c r="P31" s="170">
        <f t="shared" si="2"/>
        <v>0</v>
      </c>
      <c r="Q31" s="180">
        <v>0</v>
      </c>
      <c r="R31" s="172">
        <f t="shared" si="3"/>
        <v>0</v>
      </c>
      <c r="S31" s="674">
        <f t="shared" si="6"/>
        <v>0</v>
      </c>
      <c r="U31" s="151">
        <v>53205050100000</v>
      </c>
      <c r="V31" s="148" t="s">
        <v>27</v>
      </c>
      <c r="W31" s="154">
        <v>0</v>
      </c>
      <c r="AG31" s="29"/>
    </row>
    <row r="32" spans="1:46" s="40" customFormat="1" ht="12.75" customHeight="1" x14ac:dyDescent="0.2">
      <c r="A32" s="579"/>
      <c r="B32" s="582"/>
      <c r="C32" s="77"/>
      <c r="D32" s="123"/>
      <c r="E32" s="124"/>
      <c r="F32" s="125" t="s">
        <v>118</v>
      </c>
      <c r="G32" s="113">
        <v>0</v>
      </c>
      <c r="H32" s="113">
        <v>0</v>
      </c>
      <c r="I32" s="133">
        <v>0</v>
      </c>
      <c r="J32" s="136">
        <f t="shared" si="5"/>
        <v>0</v>
      </c>
      <c r="K32" s="128">
        <f t="shared" si="0"/>
        <v>0</v>
      </c>
      <c r="L32" s="38"/>
      <c r="M32" s="169">
        <v>0</v>
      </c>
      <c r="N32" s="172">
        <f t="shared" si="1"/>
        <v>0</v>
      </c>
      <c r="O32" s="169">
        <v>0</v>
      </c>
      <c r="P32" s="170">
        <f t="shared" si="2"/>
        <v>0</v>
      </c>
      <c r="Q32" s="180">
        <v>0</v>
      </c>
      <c r="R32" s="172">
        <f t="shared" si="3"/>
        <v>0</v>
      </c>
      <c r="S32" s="674">
        <f t="shared" si="6"/>
        <v>0</v>
      </c>
      <c r="U32" s="151">
        <v>53205060100000</v>
      </c>
      <c r="V32" s="148" t="s">
        <v>28</v>
      </c>
      <c r="W32" s="154">
        <v>0</v>
      </c>
      <c r="AG32" s="29"/>
    </row>
    <row r="33" spans="1:33" s="40" customFormat="1" ht="12.75" customHeight="1" x14ac:dyDescent="0.2">
      <c r="A33" s="579"/>
      <c r="B33" s="582"/>
      <c r="C33" s="77"/>
      <c r="D33" s="123"/>
      <c r="E33" s="124"/>
      <c r="F33" s="125" t="s">
        <v>118</v>
      </c>
      <c r="G33" s="113">
        <v>0</v>
      </c>
      <c r="H33" s="113">
        <v>0</v>
      </c>
      <c r="I33" s="133">
        <v>0</v>
      </c>
      <c r="J33" s="136">
        <f t="shared" si="5"/>
        <v>0</v>
      </c>
      <c r="K33" s="128">
        <f t="shared" si="0"/>
        <v>0</v>
      </c>
      <c r="L33" s="38"/>
      <c r="M33" s="169">
        <v>0</v>
      </c>
      <c r="N33" s="172">
        <f t="shared" si="1"/>
        <v>0</v>
      </c>
      <c r="O33" s="169">
        <v>0</v>
      </c>
      <c r="P33" s="170">
        <f t="shared" si="2"/>
        <v>0</v>
      </c>
      <c r="Q33" s="180">
        <v>0</v>
      </c>
      <c r="R33" s="172">
        <f t="shared" si="3"/>
        <v>0</v>
      </c>
      <c r="S33" s="674">
        <f t="shared" si="6"/>
        <v>0</v>
      </c>
      <c r="U33" s="151">
        <v>53205070100000</v>
      </c>
      <c r="V33" s="148" t="s">
        <v>29</v>
      </c>
      <c r="W33" s="154">
        <v>0</v>
      </c>
      <c r="AG33" s="29"/>
    </row>
    <row r="34" spans="1:33" s="40" customFormat="1" ht="12.75" customHeight="1" thickBot="1" x14ac:dyDescent="0.25">
      <c r="A34" s="579"/>
      <c r="B34" s="583"/>
      <c r="C34" s="143"/>
      <c r="D34" s="114"/>
      <c r="E34" s="115"/>
      <c r="F34" s="116" t="s">
        <v>118</v>
      </c>
      <c r="G34" s="117">
        <v>0</v>
      </c>
      <c r="H34" s="117">
        <v>0</v>
      </c>
      <c r="I34" s="134">
        <v>0</v>
      </c>
      <c r="J34" s="137">
        <f t="shared" si="5"/>
        <v>0</v>
      </c>
      <c r="K34" s="126">
        <f t="shared" si="0"/>
        <v>0</v>
      </c>
      <c r="L34" s="38"/>
      <c r="M34" s="174">
        <v>0</v>
      </c>
      <c r="N34" s="173">
        <f t="shared" si="1"/>
        <v>0</v>
      </c>
      <c r="O34" s="174">
        <v>0</v>
      </c>
      <c r="P34" s="183">
        <f t="shared" si="2"/>
        <v>0</v>
      </c>
      <c r="Q34" s="181">
        <v>0</v>
      </c>
      <c r="R34" s="173">
        <f t="shared" si="3"/>
        <v>0</v>
      </c>
      <c r="S34" s="675">
        <f t="shared" si="6"/>
        <v>0</v>
      </c>
      <c r="U34" s="151">
        <v>53208010100000</v>
      </c>
      <c r="V34" s="148" t="s">
        <v>30</v>
      </c>
      <c r="W34" s="154">
        <v>0</v>
      </c>
      <c r="AG34" s="29"/>
    </row>
    <row r="35" spans="1:33" s="40" customFormat="1" ht="12.75" customHeight="1" x14ac:dyDescent="0.2">
      <c r="A35" s="579"/>
      <c r="B35" s="581" t="s">
        <v>91</v>
      </c>
      <c r="C35" s="142" t="s">
        <v>132</v>
      </c>
      <c r="D35" s="118" t="s">
        <v>132</v>
      </c>
      <c r="E35" s="119" t="s">
        <v>144</v>
      </c>
      <c r="F35" s="120" t="s">
        <v>118</v>
      </c>
      <c r="G35" s="112">
        <v>0</v>
      </c>
      <c r="H35" s="112">
        <v>0</v>
      </c>
      <c r="I35" s="132">
        <v>0</v>
      </c>
      <c r="J35" s="135">
        <f t="shared" si="5"/>
        <v>0</v>
      </c>
      <c r="K35" s="127">
        <f t="shared" si="0"/>
        <v>0</v>
      </c>
      <c r="L35" s="38"/>
      <c r="M35" s="158">
        <v>0</v>
      </c>
      <c r="N35" s="171">
        <f t="shared" si="1"/>
        <v>0</v>
      </c>
      <c r="O35" s="158">
        <v>0</v>
      </c>
      <c r="P35" s="182">
        <f t="shared" si="2"/>
        <v>0</v>
      </c>
      <c r="Q35" s="179">
        <v>0</v>
      </c>
      <c r="R35" s="672">
        <f t="shared" si="3"/>
        <v>0</v>
      </c>
      <c r="S35" s="673">
        <f t="shared" si="6"/>
        <v>0</v>
      </c>
      <c r="U35" s="151">
        <v>53208070100001</v>
      </c>
      <c r="V35" s="148" t="s">
        <v>31</v>
      </c>
      <c r="W35" s="154">
        <v>0</v>
      </c>
      <c r="AG35" s="29"/>
    </row>
    <row r="36" spans="1:33" s="40" customFormat="1" ht="12.75" customHeight="1" x14ac:dyDescent="0.2">
      <c r="A36" s="579"/>
      <c r="B36" s="582"/>
      <c r="C36" s="77"/>
      <c r="D36" s="123"/>
      <c r="E36" s="124"/>
      <c r="F36" s="125" t="s">
        <v>118</v>
      </c>
      <c r="G36" s="113">
        <v>0</v>
      </c>
      <c r="H36" s="113">
        <v>0</v>
      </c>
      <c r="I36" s="133">
        <v>0</v>
      </c>
      <c r="J36" s="136">
        <f t="shared" si="5"/>
        <v>0</v>
      </c>
      <c r="K36" s="128">
        <f t="shared" si="0"/>
        <v>0</v>
      </c>
      <c r="L36" s="38"/>
      <c r="M36" s="169">
        <v>0</v>
      </c>
      <c r="N36" s="172">
        <f t="shared" si="1"/>
        <v>0</v>
      </c>
      <c r="O36" s="169">
        <v>0</v>
      </c>
      <c r="P36" s="170">
        <f t="shared" si="2"/>
        <v>0</v>
      </c>
      <c r="Q36" s="180">
        <v>0</v>
      </c>
      <c r="R36" s="172">
        <f t="shared" si="3"/>
        <v>0</v>
      </c>
      <c r="S36" s="674">
        <f t="shared" si="6"/>
        <v>0</v>
      </c>
      <c r="U36" s="151">
        <v>53208100100001</v>
      </c>
      <c r="V36" s="148" t="s">
        <v>134</v>
      </c>
      <c r="W36" s="154">
        <v>0</v>
      </c>
      <c r="AG36" s="29"/>
    </row>
    <row r="37" spans="1:33" s="40" customFormat="1" ht="12.75" customHeight="1" x14ac:dyDescent="0.2">
      <c r="A37" s="579"/>
      <c r="B37" s="582"/>
      <c r="C37" s="77"/>
      <c r="D37" s="123"/>
      <c r="E37" s="124"/>
      <c r="F37" s="125" t="s">
        <v>118</v>
      </c>
      <c r="G37" s="113">
        <v>0</v>
      </c>
      <c r="H37" s="113">
        <v>0</v>
      </c>
      <c r="I37" s="133">
        <v>0</v>
      </c>
      <c r="J37" s="136">
        <f t="shared" si="5"/>
        <v>0</v>
      </c>
      <c r="K37" s="128">
        <f t="shared" si="0"/>
        <v>0</v>
      </c>
      <c r="L37" s="38"/>
      <c r="M37" s="169">
        <v>0</v>
      </c>
      <c r="N37" s="172">
        <f t="shared" si="1"/>
        <v>0</v>
      </c>
      <c r="O37" s="169">
        <v>0</v>
      </c>
      <c r="P37" s="170">
        <f t="shared" si="2"/>
        <v>0</v>
      </c>
      <c r="Q37" s="180">
        <v>0</v>
      </c>
      <c r="R37" s="172">
        <f t="shared" si="3"/>
        <v>0</v>
      </c>
      <c r="S37" s="674">
        <f t="shared" si="6"/>
        <v>0</v>
      </c>
      <c r="U37" s="151">
        <v>53211030000000</v>
      </c>
      <c r="V37" s="148" t="s">
        <v>32</v>
      </c>
      <c r="W37" s="154">
        <v>0</v>
      </c>
      <c r="AG37" s="29"/>
    </row>
    <row r="38" spans="1:33" s="40" customFormat="1" ht="12.75" customHeight="1" x14ac:dyDescent="0.2">
      <c r="A38" s="579"/>
      <c r="B38" s="582"/>
      <c r="C38" s="77"/>
      <c r="D38" s="123"/>
      <c r="E38" s="124"/>
      <c r="F38" s="125" t="s">
        <v>118</v>
      </c>
      <c r="G38" s="113">
        <v>0</v>
      </c>
      <c r="H38" s="113">
        <v>0</v>
      </c>
      <c r="I38" s="133">
        <v>0</v>
      </c>
      <c r="J38" s="136">
        <f t="shared" si="5"/>
        <v>0</v>
      </c>
      <c r="K38" s="128">
        <f t="shared" si="0"/>
        <v>0</v>
      </c>
      <c r="L38" s="38"/>
      <c r="M38" s="169">
        <v>0</v>
      </c>
      <c r="N38" s="172">
        <f t="shared" si="1"/>
        <v>0</v>
      </c>
      <c r="O38" s="169">
        <v>0</v>
      </c>
      <c r="P38" s="170">
        <f t="shared" si="2"/>
        <v>0</v>
      </c>
      <c r="Q38" s="180">
        <v>0</v>
      </c>
      <c r="R38" s="172">
        <f t="shared" si="3"/>
        <v>0</v>
      </c>
      <c r="S38" s="674">
        <f t="shared" si="6"/>
        <v>0</v>
      </c>
      <c r="U38" s="151">
        <v>53212020100000</v>
      </c>
      <c r="V38" s="148" t="s">
        <v>97</v>
      </c>
      <c r="W38" s="154">
        <v>0</v>
      </c>
      <c r="AG38" s="29"/>
    </row>
    <row r="39" spans="1:33" s="40" customFormat="1" ht="12.75" customHeight="1" thickBot="1" x14ac:dyDescent="0.25">
      <c r="A39" s="579"/>
      <c r="B39" s="583"/>
      <c r="C39" s="143"/>
      <c r="D39" s="114"/>
      <c r="E39" s="115"/>
      <c r="F39" s="116" t="s">
        <v>118</v>
      </c>
      <c r="G39" s="117">
        <v>0</v>
      </c>
      <c r="H39" s="117">
        <v>0</v>
      </c>
      <c r="I39" s="134">
        <v>0</v>
      </c>
      <c r="J39" s="137">
        <f t="shared" si="5"/>
        <v>0</v>
      </c>
      <c r="K39" s="126">
        <f t="shared" si="0"/>
        <v>0</v>
      </c>
      <c r="L39" s="38"/>
      <c r="M39" s="174">
        <v>0</v>
      </c>
      <c r="N39" s="173">
        <f t="shared" si="1"/>
        <v>0</v>
      </c>
      <c r="O39" s="174">
        <v>0</v>
      </c>
      <c r="P39" s="183">
        <f t="shared" si="2"/>
        <v>0</v>
      </c>
      <c r="Q39" s="181">
        <v>0</v>
      </c>
      <c r="R39" s="173">
        <f t="shared" si="3"/>
        <v>0</v>
      </c>
      <c r="S39" s="675">
        <f t="shared" si="6"/>
        <v>0</v>
      </c>
      <c r="U39" s="151">
        <v>53214020000000</v>
      </c>
      <c r="V39" s="148" t="s">
        <v>33</v>
      </c>
      <c r="W39" s="154">
        <v>0</v>
      </c>
      <c r="AG39" s="29"/>
    </row>
    <row r="40" spans="1:33" s="40" customFormat="1" ht="12.75" customHeight="1" x14ac:dyDescent="0.2">
      <c r="A40" s="579"/>
      <c r="B40" s="584" t="s">
        <v>119</v>
      </c>
      <c r="C40" s="144" t="s">
        <v>132</v>
      </c>
      <c r="D40" s="109" t="s">
        <v>132</v>
      </c>
      <c r="E40" s="110"/>
      <c r="F40" s="111" t="s">
        <v>118</v>
      </c>
      <c r="G40" s="112">
        <v>0</v>
      </c>
      <c r="H40" s="112">
        <v>0</v>
      </c>
      <c r="I40" s="132">
        <v>0</v>
      </c>
      <c r="J40" s="138">
        <f t="shared" ref="J40:J61" si="7">SUM(G40:I40)</f>
        <v>0</v>
      </c>
      <c r="K40" s="140">
        <f t="shared" si="0"/>
        <v>0</v>
      </c>
      <c r="L40" s="38"/>
      <c r="M40" s="158">
        <v>0</v>
      </c>
      <c r="N40" s="171">
        <f t="shared" si="1"/>
        <v>0</v>
      </c>
      <c r="O40" s="158">
        <v>0</v>
      </c>
      <c r="P40" s="182">
        <f t="shared" si="2"/>
        <v>0</v>
      </c>
      <c r="Q40" s="179">
        <v>0</v>
      </c>
      <c r="R40" s="672">
        <f t="shared" si="3"/>
        <v>0</v>
      </c>
      <c r="S40" s="673">
        <f t="shared" si="6"/>
        <v>0</v>
      </c>
      <c r="U40" s="149"/>
      <c r="V40" s="146" t="s">
        <v>34</v>
      </c>
      <c r="W40" s="152">
        <f>SUM(W41,W46,W49,W60,W70,W78)</f>
        <v>0</v>
      </c>
      <c r="AG40" s="29"/>
    </row>
    <row r="41" spans="1:33" s="40" customFormat="1" ht="12.75" customHeight="1" x14ac:dyDescent="0.2">
      <c r="A41" s="579"/>
      <c r="B41" s="585"/>
      <c r="C41" s="78"/>
      <c r="D41" s="80"/>
      <c r="E41" s="81"/>
      <c r="F41" s="89" t="s">
        <v>118</v>
      </c>
      <c r="G41" s="113">
        <v>0</v>
      </c>
      <c r="H41" s="113">
        <v>0</v>
      </c>
      <c r="I41" s="133">
        <v>0</v>
      </c>
      <c r="J41" s="139">
        <f t="shared" ref="J41:J48" si="8">SUM(G41:I41)</f>
        <v>0</v>
      </c>
      <c r="K41" s="141">
        <f t="shared" si="0"/>
        <v>0</v>
      </c>
      <c r="L41" s="38"/>
      <c r="M41" s="169">
        <v>0</v>
      </c>
      <c r="N41" s="172">
        <f t="shared" si="1"/>
        <v>0</v>
      </c>
      <c r="O41" s="169">
        <v>0</v>
      </c>
      <c r="P41" s="170">
        <f t="shared" si="2"/>
        <v>0</v>
      </c>
      <c r="Q41" s="180">
        <v>0</v>
      </c>
      <c r="R41" s="172">
        <f t="shared" si="3"/>
        <v>0</v>
      </c>
      <c r="S41" s="674">
        <f t="shared" si="6"/>
        <v>0</v>
      </c>
      <c r="U41" s="150"/>
      <c r="V41" s="147" t="s">
        <v>35</v>
      </c>
      <c r="W41" s="153">
        <f>SUM(W42:W45)</f>
        <v>0</v>
      </c>
      <c r="AG41" s="29"/>
    </row>
    <row r="42" spans="1:33" s="40" customFormat="1" ht="12.75" customHeight="1" x14ac:dyDescent="0.2">
      <c r="A42" s="579"/>
      <c r="B42" s="585"/>
      <c r="C42" s="78"/>
      <c r="D42" s="80"/>
      <c r="E42" s="81"/>
      <c r="F42" s="89" t="s">
        <v>118</v>
      </c>
      <c r="G42" s="113">
        <v>0</v>
      </c>
      <c r="H42" s="113">
        <v>0</v>
      </c>
      <c r="I42" s="133">
        <v>0</v>
      </c>
      <c r="J42" s="139">
        <f t="shared" si="8"/>
        <v>0</v>
      </c>
      <c r="K42" s="141">
        <f t="shared" si="0"/>
        <v>0</v>
      </c>
      <c r="L42" s="38"/>
      <c r="M42" s="169">
        <v>0</v>
      </c>
      <c r="N42" s="172">
        <f t="shared" si="1"/>
        <v>0</v>
      </c>
      <c r="O42" s="169">
        <v>0</v>
      </c>
      <c r="P42" s="170">
        <f t="shared" si="2"/>
        <v>0</v>
      </c>
      <c r="Q42" s="180">
        <v>0</v>
      </c>
      <c r="R42" s="172">
        <f t="shared" si="3"/>
        <v>0</v>
      </c>
      <c r="S42" s="674">
        <f t="shared" si="6"/>
        <v>0</v>
      </c>
      <c r="U42" s="151">
        <v>53202020100000</v>
      </c>
      <c r="V42" s="148" t="s">
        <v>39</v>
      </c>
      <c r="W42" s="154">
        <v>0</v>
      </c>
      <c r="AG42" s="29"/>
    </row>
    <row r="43" spans="1:33" s="40" customFormat="1" ht="12.75" customHeight="1" x14ac:dyDescent="0.2">
      <c r="A43" s="579"/>
      <c r="B43" s="585"/>
      <c r="C43" s="78"/>
      <c r="D43" s="80"/>
      <c r="E43" s="81"/>
      <c r="F43" s="89" t="s">
        <v>118</v>
      </c>
      <c r="G43" s="113">
        <v>0</v>
      </c>
      <c r="H43" s="113">
        <v>0</v>
      </c>
      <c r="I43" s="133">
        <v>0</v>
      </c>
      <c r="J43" s="139">
        <f t="shared" si="8"/>
        <v>0</v>
      </c>
      <c r="K43" s="141">
        <f t="shared" si="0"/>
        <v>0</v>
      </c>
      <c r="L43" s="38"/>
      <c r="M43" s="169">
        <v>0</v>
      </c>
      <c r="N43" s="172">
        <f t="shared" si="1"/>
        <v>0</v>
      </c>
      <c r="O43" s="169">
        <v>0</v>
      </c>
      <c r="P43" s="170">
        <f t="shared" si="2"/>
        <v>0</v>
      </c>
      <c r="Q43" s="180">
        <v>0</v>
      </c>
      <c r="R43" s="172">
        <f t="shared" si="3"/>
        <v>0</v>
      </c>
      <c r="S43" s="674">
        <f t="shared" si="6"/>
        <v>0</v>
      </c>
      <c r="U43" s="151">
        <v>53202030000000</v>
      </c>
      <c r="V43" s="148" t="s">
        <v>40</v>
      </c>
      <c r="W43" s="154">
        <v>0</v>
      </c>
      <c r="AG43" s="29"/>
    </row>
    <row r="44" spans="1:33" s="40" customFormat="1" ht="12.75" customHeight="1" x14ac:dyDescent="0.2">
      <c r="A44" s="579"/>
      <c r="B44" s="585"/>
      <c r="C44" s="78"/>
      <c r="D44" s="80"/>
      <c r="E44" s="81"/>
      <c r="F44" s="89" t="s">
        <v>118</v>
      </c>
      <c r="G44" s="113">
        <v>0</v>
      </c>
      <c r="H44" s="113">
        <v>0</v>
      </c>
      <c r="I44" s="133">
        <v>0</v>
      </c>
      <c r="J44" s="139">
        <f t="shared" si="8"/>
        <v>0</v>
      </c>
      <c r="K44" s="141">
        <f t="shared" si="0"/>
        <v>0</v>
      </c>
      <c r="L44" s="38"/>
      <c r="M44" s="169">
        <v>0</v>
      </c>
      <c r="N44" s="172">
        <f t="shared" si="1"/>
        <v>0</v>
      </c>
      <c r="O44" s="169">
        <v>0</v>
      </c>
      <c r="P44" s="170">
        <f t="shared" si="2"/>
        <v>0</v>
      </c>
      <c r="Q44" s="180">
        <v>0</v>
      </c>
      <c r="R44" s="172">
        <f t="shared" si="3"/>
        <v>0</v>
      </c>
      <c r="S44" s="674">
        <f t="shared" si="6"/>
        <v>0</v>
      </c>
      <c r="U44" s="151">
        <v>53211020000000</v>
      </c>
      <c r="V44" s="148" t="s">
        <v>41</v>
      </c>
      <c r="W44" s="154">
        <v>0</v>
      </c>
      <c r="AG44" s="29"/>
    </row>
    <row r="45" spans="1:33" s="40" customFormat="1" ht="12.75" customHeight="1" x14ac:dyDescent="0.2">
      <c r="A45" s="579"/>
      <c r="B45" s="585"/>
      <c r="C45" s="78"/>
      <c r="D45" s="80"/>
      <c r="E45" s="81"/>
      <c r="F45" s="89" t="s">
        <v>118</v>
      </c>
      <c r="G45" s="113">
        <v>0</v>
      </c>
      <c r="H45" s="113">
        <v>0</v>
      </c>
      <c r="I45" s="133">
        <v>0</v>
      </c>
      <c r="J45" s="139">
        <f t="shared" si="8"/>
        <v>0</v>
      </c>
      <c r="K45" s="141">
        <f t="shared" si="0"/>
        <v>0</v>
      </c>
      <c r="L45" s="38"/>
      <c r="M45" s="169">
        <v>0</v>
      </c>
      <c r="N45" s="172">
        <f t="shared" si="1"/>
        <v>0</v>
      </c>
      <c r="O45" s="169">
        <v>0</v>
      </c>
      <c r="P45" s="170">
        <f t="shared" si="2"/>
        <v>0</v>
      </c>
      <c r="Q45" s="180">
        <v>0</v>
      </c>
      <c r="R45" s="172">
        <f t="shared" si="3"/>
        <v>0</v>
      </c>
      <c r="S45" s="674">
        <f t="shared" si="6"/>
        <v>0</v>
      </c>
      <c r="U45" s="151">
        <v>53101004030000</v>
      </c>
      <c r="V45" s="148" t="s">
        <v>38</v>
      </c>
      <c r="W45" s="154">
        <v>0</v>
      </c>
      <c r="AG45" s="29"/>
    </row>
    <row r="46" spans="1:33" s="40" customFormat="1" ht="12.75" customHeight="1" x14ac:dyDescent="0.2">
      <c r="A46" s="579"/>
      <c r="B46" s="585"/>
      <c r="C46" s="78"/>
      <c r="D46" s="80"/>
      <c r="E46" s="81"/>
      <c r="F46" s="89" t="s">
        <v>118</v>
      </c>
      <c r="G46" s="113">
        <v>0</v>
      </c>
      <c r="H46" s="113">
        <v>0</v>
      </c>
      <c r="I46" s="133">
        <v>0</v>
      </c>
      <c r="J46" s="139">
        <f t="shared" si="8"/>
        <v>0</v>
      </c>
      <c r="K46" s="141">
        <f t="shared" si="0"/>
        <v>0</v>
      </c>
      <c r="L46" s="38"/>
      <c r="M46" s="169">
        <v>0</v>
      </c>
      <c r="N46" s="172">
        <f t="shared" si="1"/>
        <v>0</v>
      </c>
      <c r="O46" s="169">
        <v>0</v>
      </c>
      <c r="P46" s="170">
        <f t="shared" si="2"/>
        <v>0</v>
      </c>
      <c r="Q46" s="180">
        <v>0</v>
      </c>
      <c r="R46" s="172">
        <f t="shared" si="3"/>
        <v>0</v>
      </c>
      <c r="S46" s="674">
        <f t="shared" si="6"/>
        <v>0</v>
      </c>
      <c r="U46" s="150"/>
      <c r="V46" s="147" t="s">
        <v>42</v>
      </c>
      <c r="W46" s="153">
        <f>SUM(W47:W48)</f>
        <v>0</v>
      </c>
      <c r="AG46" s="29"/>
    </row>
    <row r="47" spans="1:33" s="40" customFormat="1" ht="12.75" customHeight="1" x14ac:dyDescent="0.2">
      <c r="A47" s="579"/>
      <c r="B47" s="585"/>
      <c r="C47" s="78"/>
      <c r="D47" s="80"/>
      <c r="E47" s="81"/>
      <c r="F47" s="89" t="s">
        <v>118</v>
      </c>
      <c r="G47" s="113">
        <v>0</v>
      </c>
      <c r="H47" s="113">
        <v>0</v>
      </c>
      <c r="I47" s="133">
        <v>0</v>
      </c>
      <c r="J47" s="139">
        <f t="shared" si="8"/>
        <v>0</v>
      </c>
      <c r="K47" s="141">
        <f t="shared" si="0"/>
        <v>0</v>
      </c>
      <c r="L47" s="38"/>
      <c r="M47" s="169">
        <v>0</v>
      </c>
      <c r="N47" s="172">
        <f t="shared" si="1"/>
        <v>0</v>
      </c>
      <c r="O47" s="169">
        <v>0</v>
      </c>
      <c r="P47" s="170">
        <f t="shared" si="2"/>
        <v>0</v>
      </c>
      <c r="Q47" s="180">
        <v>0</v>
      </c>
      <c r="R47" s="172">
        <f t="shared" si="3"/>
        <v>0</v>
      </c>
      <c r="S47" s="674">
        <f t="shared" si="6"/>
        <v>0</v>
      </c>
      <c r="U47" s="151">
        <v>53205080000000</v>
      </c>
      <c r="V47" s="148" t="s">
        <v>43</v>
      </c>
      <c r="W47" s="154">
        <v>0</v>
      </c>
      <c r="AG47" s="29"/>
    </row>
    <row r="48" spans="1:33" s="40" customFormat="1" ht="12.75" customHeight="1" x14ac:dyDescent="0.2">
      <c r="A48" s="579"/>
      <c r="B48" s="585"/>
      <c r="C48" s="78"/>
      <c r="D48" s="80"/>
      <c r="E48" s="81"/>
      <c r="F48" s="89" t="s">
        <v>118</v>
      </c>
      <c r="G48" s="113">
        <v>0</v>
      </c>
      <c r="H48" s="113">
        <v>0</v>
      </c>
      <c r="I48" s="133">
        <v>0</v>
      </c>
      <c r="J48" s="139">
        <f t="shared" si="8"/>
        <v>0</v>
      </c>
      <c r="K48" s="141">
        <f t="shared" si="0"/>
        <v>0</v>
      </c>
      <c r="L48" s="38"/>
      <c r="M48" s="169">
        <v>0</v>
      </c>
      <c r="N48" s="172">
        <f t="shared" si="1"/>
        <v>0</v>
      </c>
      <c r="O48" s="169">
        <v>0</v>
      </c>
      <c r="P48" s="170">
        <f t="shared" si="2"/>
        <v>0</v>
      </c>
      <c r="Q48" s="180">
        <v>0</v>
      </c>
      <c r="R48" s="172">
        <f t="shared" si="3"/>
        <v>0</v>
      </c>
      <c r="S48" s="674">
        <f t="shared" si="6"/>
        <v>0</v>
      </c>
      <c r="U48" s="151">
        <v>53205990000000</v>
      </c>
      <c r="V48" s="148" t="s">
        <v>44</v>
      </c>
      <c r="W48" s="154">
        <v>0</v>
      </c>
      <c r="AG48" s="29"/>
    </row>
    <row r="49" spans="1:33" s="40" customFormat="1" ht="12.75" customHeight="1" x14ac:dyDescent="0.2">
      <c r="A49" s="579"/>
      <c r="B49" s="586"/>
      <c r="C49" s="78"/>
      <c r="D49" s="80"/>
      <c r="E49" s="81"/>
      <c r="F49" s="89" t="s">
        <v>118</v>
      </c>
      <c r="G49" s="113">
        <v>0</v>
      </c>
      <c r="H49" s="113">
        <v>0</v>
      </c>
      <c r="I49" s="133">
        <v>0</v>
      </c>
      <c r="J49" s="139">
        <f t="shared" si="7"/>
        <v>0</v>
      </c>
      <c r="K49" s="141">
        <f t="shared" si="0"/>
        <v>0</v>
      </c>
      <c r="L49" s="38"/>
      <c r="M49" s="169">
        <v>0</v>
      </c>
      <c r="N49" s="172">
        <f t="shared" si="1"/>
        <v>0</v>
      </c>
      <c r="O49" s="169">
        <v>0</v>
      </c>
      <c r="P49" s="170">
        <f t="shared" si="2"/>
        <v>0</v>
      </c>
      <c r="Q49" s="180">
        <v>0</v>
      </c>
      <c r="R49" s="172">
        <f t="shared" si="3"/>
        <v>0</v>
      </c>
      <c r="S49" s="674">
        <f t="shared" si="6"/>
        <v>0</v>
      </c>
      <c r="U49" s="150"/>
      <c r="V49" s="147" t="s">
        <v>45</v>
      </c>
      <c r="W49" s="153">
        <f>SUM(W50:W59)</f>
        <v>0</v>
      </c>
      <c r="AG49" s="29"/>
    </row>
    <row r="50" spans="1:33" s="40" customFormat="1" ht="12.75" customHeight="1" x14ac:dyDescent="0.2">
      <c r="A50" s="579"/>
      <c r="B50" s="585"/>
      <c r="C50" s="78"/>
      <c r="D50" s="80"/>
      <c r="E50" s="81"/>
      <c r="F50" s="89" t="s">
        <v>118</v>
      </c>
      <c r="G50" s="113">
        <v>0</v>
      </c>
      <c r="H50" s="113">
        <v>0</v>
      </c>
      <c r="I50" s="133">
        <v>0</v>
      </c>
      <c r="J50" s="139">
        <f t="shared" ref="J50:J53" si="9">SUM(G50:I50)</f>
        <v>0</v>
      </c>
      <c r="K50" s="141">
        <f t="shared" si="0"/>
        <v>0</v>
      </c>
      <c r="L50" s="38"/>
      <c r="M50" s="169">
        <v>0</v>
      </c>
      <c r="N50" s="172">
        <f t="shared" si="1"/>
        <v>0</v>
      </c>
      <c r="O50" s="169">
        <v>0</v>
      </c>
      <c r="P50" s="170">
        <f t="shared" si="2"/>
        <v>0</v>
      </c>
      <c r="Q50" s="180">
        <v>0</v>
      </c>
      <c r="R50" s="172">
        <f t="shared" si="3"/>
        <v>0</v>
      </c>
      <c r="S50" s="674">
        <f t="shared" si="6"/>
        <v>0</v>
      </c>
      <c r="U50" s="151">
        <v>53203010200000</v>
      </c>
      <c r="V50" s="148" t="s">
        <v>46</v>
      </c>
      <c r="W50" s="154">
        <v>0</v>
      </c>
      <c r="AG50" s="29"/>
    </row>
    <row r="51" spans="1:33" s="40" customFormat="1" ht="12.75" customHeight="1" x14ac:dyDescent="0.2">
      <c r="A51" s="579"/>
      <c r="B51" s="585"/>
      <c r="C51" s="78"/>
      <c r="D51" s="80"/>
      <c r="E51" s="81"/>
      <c r="F51" s="89" t="s">
        <v>118</v>
      </c>
      <c r="G51" s="113">
        <v>0</v>
      </c>
      <c r="H51" s="113">
        <v>0</v>
      </c>
      <c r="I51" s="133">
        <v>0</v>
      </c>
      <c r="J51" s="139">
        <f t="shared" si="9"/>
        <v>0</v>
      </c>
      <c r="K51" s="141">
        <f t="shared" si="0"/>
        <v>0</v>
      </c>
      <c r="L51" s="38"/>
      <c r="M51" s="169">
        <v>0</v>
      </c>
      <c r="N51" s="172">
        <f t="shared" si="1"/>
        <v>0</v>
      </c>
      <c r="O51" s="169">
        <v>0</v>
      </c>
      <c r="P51" s="170">
        <f t="shared" si="2"/>
        <v>0</v>
      </c>
      <c r="Q51" s="180">
        <v>0</v>
      </c>
      <c r="R51" s="172">
        <f t="shared" si="3"/>
        <v>0</v>
      </c>
      <c r="S51" s="674">
        <f t="shared" si="6"/>
        <v>0</v>
      </c>
      <c r="U51" s="151">
        <v>53204010000000</v>
      </c>
      <c r="V51" s="148" t="s">
        <v>47</v>
      </c>
      <c r="W51" s="154">
        <v>0</v>
      </c>
      <c r="AG51" s="29"/>
    </row>
    <row r="52" spans="1:33" s="40" customFormat="1" ht="12.75" customHeight="1" x14ac:dyDescent="0.2">
      <c r="A52" s="579"/>
      <c r="B52" s="585"/>
      <c r="C52" s="78"/>
      <c r="D52" s="80"/>
      <c r="E52" s="81"/>
      <c r="F52" s="89" t="s">
        <v>118</v>
      </c>
      <c r="G52" s="113">
        <v>0</v>
      </c>
      <c r="H52" s="113">
        <v>0</v>
      </c>
      <c r="I52" s="133">
        <v>0</v>
      </c>
      <c r="J52" s="139">
        <f t="shared" si="9"/>
        <v>0</v>
      </c>
      <c r="K52" s="141">
        <f t="shared" si="0"/>
        <v>0</v>
      </c>
      <c r="L52" s="38"/>
      <c r="M52" s="169">
        <v>0</v>
      </c>
      <c r="N52" s="172">
        <f t="shared" si="1"/>
        <v>0</v>
      </c>
      <c r="O52" s="169">
        <v>0</v>
      </c>
      <c r="P52" s="170">
        <f t="shared" si="2"/>
        <v>0</v>
      </c>
      <c r="Q52" s="180">
        <v>0</v>
      </c>
      <c r="R52" s="172">
        <f t="shared" si="3"/>
        <v>0</v>
      </c>
      <c r="S52" s="674">
        <f t="shared" si="6"/>
        <v>0</v>
      </c>
      <c r="U52" s="151">
        <v>53204040200000</v>
      </c>
      <c r="V52" s="148" t="s">
        <v>48</v>
      </c>
      <c r="W52" s="154">
        <v>0</v>
      </c>
      <c r="AG52" s="29"/>
    </row>
    <row r="53" spans="1:33" s="40" customFormat="1" ht="12.75" customHeight="1" x14ac:dyDescent="0.2">
      <c r="A53" s="579"/>
      <c r="B53" s="585"/>
      <c r="C53" s="78"/>
      <c r="D53" s="80"/>
      <c r="E53" s="81"/>
      <c r="F53" s="89" t="s">
        <v>118</v>
      </c>
      <c r="G53" s="113">
        <v>0</v>
      </c>
      <c r="H53" s="113">
        <v>0</v>
      </c>
      <c r="I53" s="133">
        <v>0</v>
      </c>
      <c r="J53" s="139">
        <f t="shared" si="9"/>
        <v>0</v>
      </c>
      <c r="K53" s="141">
        <f t="shared" si="0"/>
        <v>0</v>
      </c>
      <c r="L53" s="38"/>
      <c r="M53" s="169">
        <v>0</v>
      </c>
      <c r="N53" s="172">
        <f t="shared" si="1"/>
        <v>0</v>
      </c>
      <c r="O53" s="169">
        <v>0</v>
      </c>
      <c r="P53" s="170">
        <f t="shared" si="2"/>
        <v>0</v>
      </c>
      <c r="Q53" s="180">
        <v>0</v>
      </c>
      <c r="R53" s="172">
        <f t="shared" si="3"/>
        <v>0</v>
      </c>
      <c r="S53" s="674">
        <f t="shared" si="6"/>
        <v>0</v>
      </c>
      <c r="U53" s="151">
        <v>53204060000000</v>
      </c>
      <c r="V53" s="148" t="s">
        <v>49</v>
      </c>
      <c r="W53" s="154">
        <v>0</v>
      </c>
      <c r="AG53" s="29"/>
    </row>
    <row r="54" spans="1:33" s="40" customFormat="1" ht="12.75" customHeight="1" x14ac:dyDescent="0.2">
      <c r="A54" s="579"/>
      <c r="B54" s="586"/>
      <c r="C54" s="78"/>
      <c r="D54" s="80"/>
      <c r="E54" s="81"/>
      <c r="F54" s="89" t="s">
        <v>118</v>
      </c>
      <c r="G54" s="113">
        <v>0</v>
      </c>
      <c r="H54" s="113">
        <v>0</v>
      </c>
      <c r="I54" s="133">
        <v>0</v>
      </c>
      <c r="J54" s="139">
        <f t="shared" si="7"/>
        <v>0</v>
      </c>
      <c r="K54" s="141">
        <f t="shared" si="0"/>
        <v>0</v>
      </c>
      <c r="L54" s="38"/>
      <c r="M54" s="169">
        <v>0</v>
      </c>
      <c r="N54" s="172">
        <f t="shared" si="1"/>
        <v>0</v>
      </c>
      <c r="O54" s="169">
        <v>0</v>
      </c>
      <c r="P54" s="170">
        <f t="shared" si="2"/>
        <v>0</v>
      </c>
      <c r="Q54" s="180">
        <v>0</v>
      </c>
      <c r="R54" s="172">
        <f t="shared" si="3"/>
        <v>0</v>
      </c>
      <c r="S54" s="674">
        <f t="shared" si="6"/>
        <v>0</v>
      </c>
      <c r="U54" s="151">
        <v>53204070000000</v>
      </c>
      <c r="V54" s="148" t="s">
        <v>50</v>
      </c>
      <c r="W54" s="154">
        <v>0</v>
      </c>
      <c r="AG54" s="29"/>
    </row>
    <row r="55" spans="1:33" s="40" customFormat="1" ht="12.75" customHeight="1" x14ac:dyDescent="0.2">
      <c r="A55" s="579"/>
      <c r="B55" s="586"/>
      <c r="C55" s="78"/>
      <c r="D55" s="80"/>
      <c r="E55" s="81"/>
      <c r="F55" s="89" t="s">
        <v>118</v>
      </c>
      <c r="G55" s="113">
        <v>0</v>
      </c>
      <c r="H55" s="113">
        <v>0</v>
      </c>
      <c r="I55" s="133">
        <v>0</v>
      </c>
      <c r="J55" s="139">
        <f t="shared" si="7"/>
        <v>0</v>
      </c>
      <c r="K55" s="141">
        <f t="shared" si="0"/>
        <v>0</v>
      </c>
      <c r="L55" s="38"/>
      <c r="M55" s="169">
        <v>0</v>
      </c>
      <c r="N55" s="172">
        <f t="shared" si="1"/>
        <v>0</v>
      </c>
      <c r="O55" s="169">
        <v>0</v>
      </c>
      <c r="P55" s="170">
        <f t="shared" si="2"/>
        <v>0</v>
      </c>
      <c r="Q55" s="180">
        <v>0</v>
      </c>
      <c r="R55" s="172">
        <f t="shared" si="3"/>
        <v>0</v>
      </c>
      <c r="S55" s="674">
        <f t="shared" si="6"/>
        <v>0</v>
      </c>
      <c r="U55" s="151">
        <v>53204080000000</v>
      </c>
      <c r="V55" s="148" t="s">
        <v>51</v>
      </c>
      <c r="W55" s="154">
        <v>0</v>
      </c>
      <c r="AG55" s="29"/>
    </row>
    <row r="56" spans="1:33" s="40" customFormat="1" ht="12.75" customHeight="1" x14ac:dyDescent="0.2">
      <c r="A56" s="579"/>
      <c r="B56" s="586"/>
      <c r="C56" s="78"/>
      <c r="D56" s="80"/>
      <c r="E56" s="81"/>
      <c r="F56" s="89" t="s">
        <v>118</v>
      </c>
      <c r="G56" s="113">
        <v>0</v>
      </c>
      <c r="H56" s="113">
        <v>0</v>
      </c>
      <c r="I56" s="133">
        <v>0</v>
      </c>
      <c r="J56" s="139">
        <f t="shared" si="7"/>
        <v>0</v>
      </c>
      <c r="K56" s="141">
        <f t="shared" si="0"/>
        <v>0</v>
      </c>
      <c r="L56" s="38"/>
      <c r="M56" s="169">
        <v>0</v>
      </c>
      <c r="N56" s="172">
        <f t="shared" si="1"/>
        <v>0</v>
      </c>
      <c r="O56" s="169">
        <v>0</v>
      </c>
      <c r="P56" s="170">
        <f t="shared" si="2"/>
        <v>0</v>
      </c>
      <c r="Q56" s="180">
        <v>0</v>
      </c>
      <c r="R56" s="172">
        <f t="shared" si="3"/>
        <v>0</v>
      </c>
      <c r="S56" s="674">
        <f t="shared" si="6"/>
        <v>0</v>
      </c>
      <c r="U56" s="151">
        <v>53214010000000</v>
      </c>
      <c r="V56" s="148" t="s">
        <v>52</v>
      </c>
      <c r="W56" s="154">
        <v>0</v>
      </c>
      <c r="AG56" s="29"/>
    </row>
    <row r="57" spans="1:33" s="40" customFormat="1" ht="12.75" customHeight="1" x14ac:dyDescent="0.2">
      <c r="A57" s="579"/>
      <c r="B57" s="586"/>
      <c r="C57" s="78"/>
      <c r="D57" s="80"/>
      <c r="E57" s="81"/>
      <c r="F57" s="89" t="s">
        <v>118</v>
      </c>
      <c r="G57" s="113">
        <v>0</v>
      </c>
      <c r="H57" s="113">
        <v>0</v>
      </c>
      <c r="I57" s="133">
        <v>0</v>
      </c>
      <c r="J57" s="139">
        <f t="shared" si="7"/>
        <v>0</v>
      </c>
      <c r="K57" s="141">
        <f t="shared" si="0"/>
        <v>0</v>
      </c>
      <c r="L57" s="38"/>
      <c r="M57" s="169">
        <v>0</v>
      </c>
      <c r="N57" s="172">
        <f t="shared" si="1"/>
        <v>0</v>
      </c>
      <c r="O57" s="169">
        <v>0</v>
      </c>
      <c r="P57" s="170">
        <f t="shared" si="2"/>
        <v>0</v>
      </c>
      <c r="Q57" s="180">
        <v>0</v>
      </c>
      <c r="R57" s="172">
        <f t="shared" si="3"/>
        <v>0</v>
      </c>
      <c r="S57" s="674">
        <f t="shared" si="6"/>
        <v>0</v>
      </c>
      <c r="U57" s="151">
        <v>53214040000000</v>
      </c>
      <c r="V57" s="148" t="s">
        <v>135</v>
      </c>
      <c r="W57" s="154">
        <v>0</v>
      </c>
      <c r="AG57" s="29"/>
    </row>
    <row r="58" spans="1:33" s="40" customFormat="1" ht="12.75" customHeight="1" x14ac:dyDescent="0.2">
      <c r="A58" s="579"/>
      <c r="B58" s="586"/>
      <c r="C58" s="78"/>
      <c r="D58" s="80"/>
      <c r="E58" s="81"/>
      <c r="F58" s="89" t="s">
        <v>118</v>
      </c>
      <c r="G58" s="113">
        <v>0</v>
      </c>
      <c r="H58" s="113">
        <v>0</v>
      </c>
      <c r="I58" s="133">
        <v>0</v>
      </c>
      <c r="J58" s="139">
        <f t="shared" si="7"/>
        <v>0</v>
      </c>
      <c r="K58" s="141">
        <f t="shared" si="0"/>
        <v>0</v>
      </c>
      <c r="L58" s="38"/>
      <c r="M58" s="169">
        <v>0</v>
      </c>
      <c r="N58" s="172">
        <f t="shared" si="1"/>
        <v>0</v>
      </c>
      <c r="O58" s="169">
        <v>0</v>
      </c>
      <c r="P58" s="170">
        <f t="shared" si="2"/>
        <v>0</v>
      </c>
      <c r="Q58" s="180">
        <v>0</v>
      </c>
      <c r="R58" s="172">
        <f t="shared" si="3"/>
        <v>0</v>
      </c>
      <c r="S58" s="674">
        <f t="shared" si="6"/>
        <v>0</v>
      </c>
      <c r="U58" s="151">
        <v>55201010100004</v>
      </c>
      <c r="V58" s="148" t="s">
        <v>53</v>
      </c>
      <c r="W58" s="154">
        <v>0</v>
      </c>
      <c r="AG58" s="29"/>
    </row>
    <row r="59" spans="1:33" s="40" customFormat="1" ht="12.75" customHeight="1" x14ac:dyDescent="0.2">
      <c r="A59" s="579"/>
      <c r="B59" s="586"/>
      <c r="C59" s="78"/>
      <c r="D59" s="80"/>
      <c r="E59" s="81"/>
      <c r="F59" s="89" t="s">
        <v>118</v>
      </c>
      <c r="G59" s="113">
        <v>0</v>
      </c>
      <c r="H59" s="113">
        <v>0</v>
      </c>
      <c r="I59" s="133">
        <v>0</v>
      </c>
      <c r="J59" s="139">
        <f t="shared" si="7"/>
        <v>0</v>
      </c>
      <c r="K59" s="141">
        <f t="shared" si="0"/>
        <v>0</v>
      </c>
      <c r="L59" s="38"/>
      <c r="M59" s="169">
        <v>0</v>
      </c>
      <c r="N59" s="172">
        <f t="shared" si="1"/>
        <v>0</v>
      </c>
      <c r="O59" s="169">
        <v>0</v>
      </c>
      <c r="P59" s="170">
        <f t="shared" si="2"/>
        <v>0</v>
      </c>
      <c r="Q59" s="180">
        <v>0</v>
      </c>
      <c r="R59" s="172">
        <f t="shared" si="3"/>
        <v>0</v>
      </c>
      <c r="S59" s="674">
        <f t="shared" si="6"/>
        <v>0</v>
      </c>
      <c r="U59" s="151">
        <v>55201010100005</v>
      </c>
      <c r="V59" s="148" t="s">
        <v>54</v>
      </c>
      <c r="W59" s="154">
        <v>0</v>
      </c>
      <c r="AG59" s="29"/>
    </row>
    <row r="60" spans="1:33" s="40" customFormat="1" ht="12.75" customHeight="1" x14ac:dyDescent="0.2">
      <c r="A60" s="579"/>
      <c r="B60" s="586"/>
      <c r="C60" s="78"/>
      <c r="D60" s="80"/>
      <c r="E60" s="81"/>
      <c r="F60" s="89" t="s">
        <v>118</v>
      </c>
      <c r="G60" s="113">
        <v>0</v>
      </c>
      <c r="H60" s="113">
        <v>0</v>
      </c>
      <c r="I60" s="133">
        <v>0</v>
      </c>
      <c r="J60" s="139">
        <f t="shared" si="7"/>
        <v>0</v>
      </c>
      <c r="K60" s="141">
        <f t="shared" si="0"/>
        <v>0</v>
      </c>
      <c r="L60" s="38"/>
      <c r="M60" s="169">
        <v>0</v>
      </c>
      <c r="N60" s="172">
        <f t="shared" si="1"/>
        <v>0</v>
      </c>
      <c r="O60" s="169">
        <v>0</v>
      </c>
      <c r="P60" s="170">
        <f t="shared" si="2"/>
        <v>0</v>
      </c>
      <c r="Q60" s="180">
        <v>0</v>
      </c>
      <c r="R60" s="172">
        <f t="shared" si="3"/>
        <v>0</v>
      </c>
      <c r="S60" s="674">
        <f t="shared" si="6"/>
        <v>0</v>
      </c>
      <c r="U60" s="150"/>
      <c r="V60" s="147" t="s">
        <v>55</v>
      </c>
      <c r="W60" s="153">
        <f>SUM(W61:W69)</f>
        <v>0</v>
      </c>
      <c r="AG60" s="29"/>
    </row>
    <row r="61" spans="1:33" s="40" customFormat="1" ht="12.75" customHeight="1" thickBot="1" x14ac:dyDescent="0.25">
      <c r="A61" s="580"/>
      <c r="B61" s="587"/>
      <c r="C61" s="143"/>
      <c r="D61" s="114"/>
      <c r="E61" s="115"/>
      <c r="F61" s="116" t="s">
        <v>118</v>
      </c>
      <c r="G61" s="117">
        <v>0</v>
      </c>
      <c r="H61" s="117">
        <v>0</v>
      </c>
      <c r="I61" s="134">
        <v>0</v>
      </c>
      <c r="J61" s="137">
        <f t="shared" si="7"/>
        <v>0</v>
      </c>
      <c r="K61" s="126">
        <f t="shared" si="0"/>
        <v>0</v>
      </c>
      <c r="L61" s="38"/>
      <c r="M61" s="360">
        <v>0</v>
      </c>
      <c r="N61" s="361">
        <f t="shared" si="1"/>
        <v>0</v>
      </c>
      <c r="O61" s="360">
        <v>0</v>
      </c>
      <c r="P61" s="362">
        <f t="shared" si="2"/>
        <v>0</v>
      </c>
      <c r="Q61" s="363">
        <v>0</v>
      </c>
      <c r="R61" s="361">
        <f t="shared" si="3"/>
        <v>0</v>
      </c>
      <c r="S61" s="675">
        <f t="shared" si="6"/>
        <v>0</v>
      </c>
      <c r="U61" s="151">
        <v>53207010000000</v>
      </c>
      <c r="V61" s="148" t="s">
        <v>56</v>
      </c>
      <c r="W61" s="154">
        <v>0</v>
      </c>
      <c r="AG61" s="29"/>
    </row>
    <row r="62" spans="1:33" s="40" customFormat="1" ht="12.75" customHeight="1" thickBot="1" x14ac:dyDescent="0.25">
      <c r="A62" s="29"/>
      <c r="B62" s="29"/>
      <c r="C62" s="29"/>
      <c r="D62" s="29"/>
      <c r="E62" s="29"/>
      <c r="F62" s="29"/>
      <c r="G62" s="29"/>
      <c r="H62" s="29"/>
      <c r="I62" s="29"/>
      <c r="J62" s="29"/>
      <c r="K62" s="359">
        <f>SUM(K15:K61)</f>
        <v>1992996</v>
      </c>
      <c r="L62" s="29"/>
      <c r="M62" s="364">
        <f>+N62/$K$62</f>
        <v>0.3</v>
      </c>
      <c r="N62" s="365">
        <f>SUM(N15:N61)</f>
        <v>597898.79999999993</v>
      </c>
      <c r="O62" s="364">
        <f>+P62/$K$62</f>
        <v>0.25</v>
      </c>
      <c r="P62" s="365">
        <f>SUM(P15:P61)</f>
        <v>498249</v>
      </c>
      <c r="Q62" s="364">
        <f>+R62/$K$62</f>
        <v>0.45</v>
      </c>
      <c r="R62" s="365">
        <f>SUM(R15:R61)</f>
        <v>896848.20000000007</v>
      </c>
      <c r="S62" s="29"/>
      <c r="U62" s="151">
        <v>53207020000000</v>
      </c>
      <c r="V62" s="148" t="s">
        <v>57</v>
      </c>
      <c r="W62" s="154">
        <v>0</v>
      </c>
      <c r="AG62" s="29"/>
    </row>
    <row r="63" spans="1:33" s="40" customFormat="1" ht="12.75" customHeight="1" x14ac:dyDescent="0.2">
      <c r="A63" s="29"/>
      <c r="B63" s="29"/>
      <c r="C63" s="29"/>
      <c r="D63" s="29"/>
      <c r="E63" s="29"/>
      <c r="F63" s="29"/>
      <c r="G63" s="29"/>
      <c r="H63" s="29"/>
      <c r="I63" s="29"/>
      <c r="J63" s="29"/>
      <c r="K63" s="72">
        <v>1</v>
      </c>
      <c r="L63" s="29"/>
      <c r="M63" s="29"/>
      <c r="O63" s="29"/>
      <c r="P63" s="29"/>
      <c r="Q63" s="29"/>
      <c r="R63" s="29"/>
      <c r="S63" s="29"/>
      <c r="U63" s="151">
        <v>53208020000000</v>
      </c>
      <c r="V63" s="148" t="s">
        <v>58</v>
      </c>
      <c r="W63" s="154">
        <v>0</v>
      </c>
      <c r="AG63" s="29"/>
    </row>
    <row r="64" spans="1:33" s="40" customFormat="1" ht="12.75" customHeight="1" thickBot="1" x14ac:dyDescent="0.25">
      <c r="A64" s="29"/>
      <c r="B64" s="29"/>
      <c r="C64" s="29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U64" s="151">
        <v>53208990000000</v>
      </c>
      <c r="V64" s="148" t="s">
        <v>59</v>
      </c>
      <c r="W64" s="154">
        <v>0</v>
      </c>
      <c r="AG64" s="29"/>
    </row>
    <row r="65" spans="1:33" s="40" customFormat="1" ht="12.75" customHeight="1" x14ac:dyDescent="0.2">
      <c r="A65" s="572" t="s">
        <v>148</v>
      </c>
      <c r="B65" s="575" t="s">
        <v>121</v>
      </c>
      <c r="C65" s="142"/>
      <c r="D65" s="118"/>
      <c r="E65" s="119"/>
      <c r="F65" s="120" t="s">
        <v>120</v>
      </c>
      <c r="G65" s="112">
        <v>256987</v>
      </c>
      <c r="H65" s="112">
        <v>0</v>
      </c>
      <c r="I65" s="132">
        <v>0</v>
      </c>
      <c r="J65" s="135">
        <f t="shared" si="5"/>
        <v>256987</v>
      </c>
      <c r="K65" s="127">
        <f t="shared" si="0"/>
        <v>268294.42800000001</v>
      </c>
      <c r="L65" s="38"/>
      <c r="M65" s="29"/>
      <c r="N65" s="29"/>
      <c r="O65" s="29"/>
      <c r="P65" s="29"/>
      <c r="Q65" s="29"/>
      <c r="R65" s="29"/>
      <c r="S65" s="29"/>
      <c r="U65" s="151">
        <v>53209010000000</v>
      </c>
      <c r="V65" s="148" t="s">
        <v>60</v>
      </c>
      <c r="W65" s="154">
        <v>0</v>
      </c>
      <c r="AG65" s="29"/>
    </row>
    <row r="66" spans="1:33" s="40" customFormat="1" ht="12.75" customHeight="1" x14ac:dyDescent="0.2">
      <c r="A66" s="573"/>
      <c r="B66" s="576"/>
      <c r="C66" s="79"/>
      <c r="D66" s="121"/>
      <c r="E66" s="122"/>
      <c r="F66" s="82" t="s">
        <v>120</v>
      </c>
      <c r="G66" s="113">
        <v>0</v>
      </c>
      <c r="H66" s="113">
        <v>0</v>
      </c>
      <c r="I66" s="133">
        <v>0</v>
      </c>
      <c r="J66" s="136">
        <f t="shared" si="5"/>
        <v>0</v>
      </c>
      <c r="K66" s="128">
        <f t="shared" si="0"/>
        <v>0</v>
      </c>
      <c r="L66" s="38"/>
      <c r="M66" s="29"/>
      <c r="N66" s="29"/>
      <c r="O66" s="29"/>
      <c r="P66" s="29"/>
      <c r="Q66" s="29"/>
      <c r="R66" s="29"/>
      <c r="S66" s="29"/>
      <c r="U66" s="151">
        <v>53209040000000</v>
      </c>
      <c r="V66" s="148" t="s">
        <v>61</v>
      </c>
      <c r="W66" s="154">
        <v>0</v>
      </c>
      <c r="AG66" s="29"/>
    </row>
    <row r="67" spans="1:33" s="40" customFormat="1" ht="12.75" customHeight="1" x14ac:dyDescent="0.2">
      <c r="A67" s="573"/>
      <c r="B67" s="576"/>
      <c r="C67" s="79"/>
      <c r="D67" s="121"/>
      <c r="E67" s="122"/>
      <c r="F67" s="82" t="s">
        <v>120</v>
      </c>
      <c r="G67" s="113">
        <v>0</v>
      </c>
      <c r="H67" s="113">
        <v>0</v>
      </c>
      <c r="I67" s="133">
        <v>0</v>
      </c>
      <c r="J67" s="136">
        <f t="shared" si="5"/>
        <v>0</v>
      </c>
      <c r="K67" s="128">
        <f t="shared" si="0"/>
        <v>0</v>
      </c>
      <c r="L67" s="38"/>
      <c r="M67" s="29"/>
      <c r="N67" s="29"/>
      <c r="O67" s="29"/>
      <c r="P67" s="29"/>
      <c r="Q67" s="29"/>
      <c r="R67" s="29"/>
      <c r="S67" s="29"/>
      <c r="U67" s="151">
        <v>53209050000000</v>
      </c>
      <c r="V67" s="148" t="s">
        <v>62</v>
      </c>
      <c r="W67" s="154">
        <v>0</v>
      </c>
      <c r="AG67" s="29"/>
    </row>
    <row r="68" spans="1:33" s="40" customFormat="1" ht="12.75" customHeight="1" x14ac:dyDescent="0.2">
      <c r="A68" s="573"/>
      <c r="B68" s="576"/>
      <c r="C68" s="77"/>
      <c r="D68" s="123"/>
      <c r="E68" s="124"/>
      <c r="F68" s="125" t="s">
        <v>120</v>
      </c>
      <c r="G68" s="113">
        <v>0</v>
      </c>
      <c r="H68" s="113">
        <v>0</v>
      </c>
      <c r="I68" s="133">
        <v>0</v>
      </c>
      <c r="J68" s="136">
        <f t="shared" si="5"/>
        <v>0</v>
      </c>
      <c r="K68" s="128">
        <f t="shared" si="0"/>
        <v>0</v>
      </c>
      <c r="L68" s="38"/>
      <c r="M68" s="29"/>
      <c r="N68" s="29"/>
      <c r="O68" s="29"/>
      <c r="P68" s="29"/>
      <c r="Q68" s="29"/>
      <c r="R68" s="29"/>
      <c r="S68" s="29"/>
      <c r="U68" s="151">
        <v>53209990000000</v>
      </c>
      <c r="V68" s="148" t="s">
        <v>63</v>
      </c>
      <c r="W68" s="154">
        <v>0</v>
      </c>
      <c r="AG68" s="29"/>
    </row>
    <row r="69" spans="1:33" s="40" customFormat="1" ht="12.75" customHeight="1" thickBot="1" x14ac:dyDescent="0.25">
      <c r="A69" s="574"/>
      <c r="B69" s="577"/>
      <c r="C69" s="143"/>
      <c r="D69" s="114"/>
      <c r="E69" s="115"/>
      <c r="F69" s="116" t="s">
        <v>120</v>
      </c>
      <c r="G69" s="117">
        <v>0</v>
      </c>
      <c r="H69" s="117">
        <v>0</v>
      </c>
      <c r="I69" s="134">
        <v>0</v>
      </c>
      <c r="J69" s="137">
        <f t="shared" si="5"/>
        <v>0</v>
      </c>
      <c r="K69" s="126">
        <f t="shared" si="0"/>
        <v>0</v>
      </c>
      <c r="L69" s="38"/>
      <c r="M69" s="29"/>
      <c r="N69" s="29"/>
      <c r="O69" s="29"/>
      <c r="P69" s="29"/>
      <c r="Q69" s="29"/>
      <c r="R69" s="29"/>
      <c r="S69" s="29"/>
      <c r="U69" s="151">
        <v>53210020100000</v>
      </c>
      <c r="V69" s="148" t="s">
        <v>64</v>
      </c>
      <c r="W69" s="154">
        <v>0</v>
      </c>
      <c r="AG69" s="29"/>
    </row>
    <row r="70" spans="1:33" ht="15.75" x14ac:dyDescent="0.2">
      <c r="C70" s="27"/>
      <c r="D70" s="27"/>
      <c r="E70" s="42"/>
      <c r="F70" s="42"/>
      <c r="G70" s="42"/>
      <c r="H70" s="42"/>
      <c r="I70" s="42"/>
      <c r="K70" s="71">
        <f>SUM(K65:K69)</f>
        <v>268294.42800000001</v>
      </c>
      <c r="L70" s="38"/>
      <c r="U70" s="150"/>
      <c r="V70" s="147" t="s">
        <v>65</v>
      </c>
      <c r="W70" s="153">
        <f>SUM(W71:W77)</f>
        <v>0</v>
      </c>
    </row>
    <row r="71" spans="1:33" x14ac:dyDescent="0.2">
      <c r="K71" s="72">
        <v>1</v>
      </c>
      <c r="L71" s="38"/>
      <c r="M71" s="43"/>
      <c r="O71" s="43"/>
      <c r="Q71" s="43"/>
      <c r="U71" s="151">
        <v>53206030000000</v>
      </c>
      <c r="V71" s="148" t="s">
        <v>98</v>
      </c>
      <c r="W71" s="154">
        <v>0</v>
      </c>
    </row>
    <row r="72" spans="1:33" x14ac:dyDescent="0.2">
      <c r="L72" s="38"/>
      <c r="U72" s="151">
        <v>53206040000000</v>
      </c>
      <c r="V72" s="148" t="s">
        <v>99</v>
      </c>
      <c r="W72" s="154">
        <v>0</v>
      </c>
    </row>
    <row r="73" spans="1:33" x14ac:dyDescent="0.2">
      <c r="U73" s="151">
        <v>53206060000000</v>
      </c>
      <c r="V73" s="148" t="s">
        <v>100</v>
      </c>
      <c r="W73" s="154">
        <v>0</v>
      </c>
    </row>
    <row r="74" spans="1:33" x14ac:dyDescent="0.2">
      <c r="U74" s="151">
        <v>53206070000000</v>
      </c>
      <c r="V74" s="148" t="s">
        <v>101</v>
      </c>
      <c r="W74" s="154">
        <v>0</v>
      </c>
    </row>
    <row r="75" spans="1:33" ht="15.75" customHeight="1" x14ac:dyDescent="0.2">
      <c r="H75" s="145"/>
      <c r="U75" s="151">
        <v>53206990000000</v>
      </c>
      <c r="V75" s="148" t="s">
        <v>102</v>
      </c>
      <c r="W75" s="154">
        <v>0</v>
      </c>
    </row>
    <row r="76" spans="1:33" x14ac:dyDescent="0.2">
      <c r="U76" s="151">
        <v>53208030000000</v>
      </c>
      <c r="V76" s="148" t="s">
        <v>103</v>
      </c>
      <c r="W76" s="154">
        <v>0</v>
      </c>
    </row>
    <row r="77" spans="1:33" x14ac:dyDescent="0.2">
      <c r="U77" s="151">
        <v>53212060000000</v>
      </c>
      <c r="V77" s="148" t="s">
        <v>96</v>
      </c>
      <c r="W77" s="154">
        <v>0</v>
      </c>
    </row>
    <row r="78" spans="1:33" x14ac:dyDescent="0.2">
      <c r="U78" s="150"/>
      <c r="V78" s="147" t="s">
        <v>66</v>
      </c>
      <c r="W78" s="153">
        <f>SUM(W79:W79)</f>
        <v>0</v>
      </c>
    </row>
    <row r="79" spans="1:33" x14ac:dyDescent="0.2">
      <c r="U79" s="151">
        <v>53204999000000</v>
      </c>
      <c r="V79" s="148" t="s">
        <v>95</v>
      </c>
      <c r="W79" s="154">
        <v>0</v>
      </c>
    </row>
    <row r="80" spans="1:33" x14ac:dyDescent="0.2">
      <c r="U80" s="155"/>
      <c r="V80" s="156" t="s">
        <v>150</v>
      </c>
      <c r="W80" s="157">
        <f>+W40+W15</f>
        <v>5000000</v>
      </c>
    </row>
    <row r="83" ht="15.75" customHeight="1" x14ac:dyDescent="0.2"/>
    <row r="97" spans="11:12" x14ac:dyDescent="0.2">
      <c r="L97" s="159"/>
    </row>
    <row r="99" spans="11:12" x14ac:dyDescent="0.2">
      <c r="K99" s="166"/>
    </row>
    <row r="101" spans="11:12" x14ac:dyDescent="0.2">
      <c r="K101" s="160"/>
    </row>
  </sheetData>
  <sheetProtection algorithmName="SHA-512" hashValue="s0YSbk2/+gwRB6/zGialJHG+Efhd9F6RaMRxq+CDeSXe/D6a4tPjIgL/s1iDZm7pMQAned3RXb05TBkAGC1CYw==" saltValue="6jFjhfSNyQjZqEkqLRGV/g==" spinCount="100000" sheet="1" objects="1" scenarios="1"/>
  <mergeCells count="43">
    <mergeCell ref="A9:H9"/>
    <mergeCell ref="U9:W10"/>
    <mergeCell ref="U13:U14"/>
    <mergeCell ref="V13:V14"/>
    <mergeCell ref="AG13:AH13"/>
    <mergeCell ref="K13:K14"/>
    <mergeCell ref="M13:N13"/>
    <mergeCell ref="O13:P13"/>
    <mergeCell ref="Q13:R13"/>
    <mergeCell ref="A13:B14"/>
    <mergeCell ref="C13:C14"/>
    <mergeCell ref="D13:D14"/>
    <mergeCell ref="E13:E14"/>
    <mergeCell ref="F13:F14"/>
    <mergeCell ref="G13:J13"/>
    <mergeCell ref="M12:R12"/>
    <mergeCell ref="A65:A69"/>
    <mergeCell ref="B65:B69"/>
    <mergeCell ref="A15:A61"/>
    <mergeCell ref="B15:B24"/>
    <mergeCell ref="B25:B34"/>
    <mergeCell ref="B35:B39"/>
    <mergeCell ref="B40:B61"/>
    <mergeCell ref="S13:S14"/>
    <mergeCell ref="AN9:AS10"/>
    <mergeCell ref="M9:S10"/>
    <mergeCell ref="AG9:AL10"/>
    <mergeCell ref="Z9:AE10"/>
    <mergeCell ref="W13:W14"/>
    <mergeCell ref="AI13:AJ13"/>
    <mergeCell ref="AK13:AL13"/>
    <mergeCell ref="AN14:AO14"/>
    <mergeCell ref="Z13:AA13"/>
    <mergeCell ref="AB13:AC13"/>
    <mergeCell ref="AD13:AE13"/>
    <mergeCell ref="AR13:AS13"/>
    <mergeCell ref="AP13:AQ13"/>
    <mergeCell ref="AN13:AO13"/>
    <mergeCell ref="AN15:AO15"/>
    <mergeCell ref="AP14:AQ14"/>
    <mergeCell ref="AP15:AQ15"/>
    <mergeCell ref="AR14:AS14"/>
    <mergeCell ref="AR15:AS15"/>
  </mergeCells>
  <conditionalFormatting sqref="S15:S61">
    <cfRule type="cellIs" dxfId="0" priority="1" operator="equal">
      <formula>1</formula>
    </cfRule>
  </conditionalFormatting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2060"/>
    <pageSetUpPr fitToPage="1"/>
  </sheetPr>
  <dimension ref="A1:IK11"/>
  <sheetViews>
    <sheetView showGridLines="0" zoomScale="90" zoomScaleNormal="90" workbookViewId="0">
      <selection activeCell="I22" sqref="I22"/>
    </sheetView>
  </sheetViews>
  <sheetFormatPr baseColWidth="10" defaultColWidth="11.42578125" defaultRowHeight="12.75" x14ac:dyDescent="0.2"/>
  <cols>
    <col min="1" max="1" width="42.140625" style="4" bestFit="1" customWidth="1"/>
    <col min="2" max="2" width="33" style="4" bestFit="1" customWidth="1"/>
    <col min="3" max="3" width="14.140625" style="23" customWidth="1"/>
    <col min="4" max="4" width="14.140625" style="23" bestFit="1" customWidth="1"/>
    <col min="5" max="17" width="14.140625" style="23" customWidth="1"/>
    <col min="18" max="18" width="13.28515625" style="4" customWidth="1"/>
    <col min="19" max="19" width="14.140625" style="4" bestFit="1" customWidth="1"/>
    <col min="20" max="20" width="14.140625" style="4" customWidth="1"/>
    <col min="21" max="21" width="12.28515625" style="4" customWidth="1"/>
    <col min="22" max="16384" width="11.42578125" style="4"/>
  </cols>
  <sheetData>
    <row r="1" spans="1:245" s="6" customFormat="1" x14ac:dyDescent="0.2">
      <c r="B1" s="5"/>
      <c r="C1" s="7"/>
      <c r="D1" s="7"/>
      <c r="E1" s="7"/>
      <c r="F1" s="7"/>
      <c r="G1" s="45" t="s">
        <v>214</v>
      </c>
      <c r="H1" s="7"/>
      <c r="I1" s="7"/>
      <c r="J1" s="7"/>
      <c r="K1" s="7"/>
      <c r="L1" s="7"/>
      <c r="M1" s="7"/>
      <c r="N1" s="7"/>
      <c r="O1" s="7"/>
      <c r="P1" s="7"/>
      <c r="Q1" s="7"/>
      <c r="IJ1" s="4"/>
      <c r="IK1" s="4"/>
    </row>
    <row r="2" spans="1:245" s="6" customFormat="1" x14ac:dyDescent="0.2">
      <c r="B2" s="8"/>
      <c r="C2" s="7"/>
      <c r="D2" s="7"/>
      <c r="E2" s="7"/>
      <c r="F2" s="7"/>
      <c r="G2" s="45" t="s">
        <v>206</v>
      </c>
      <c r="H2" s="7"/>
      <c r="I2" s="7"/>
      <c r="J2" s="7"/>
      <c r="K2" s="7"/>
      <c r="L2" s="7"/>
      <c r="M2" s="7"/>
      <c r="N2" s="7"/>
      <c r="O2" s="7"/>
      <c r="P2" s="7"/>
      <c r="Q2" s="7"/>
      <c r="IJ2" s="4"/>
      <c r="IK2" s="4"/>
    </row>
    <row r="3" spans="1:245" s="6" customFormat="1" x14ac:dyDescent="0.2">
      <c r="B3" s="4"/>
      <c r="IJ3" s="4"/>
      <c r="IK3" s="4"/>
    </row>
    <row r="4" spans="1:245" s="6" customFormat="1" ht="17.25" customHeight="1" x14ac:dyDescent="0.2">
      <c r="B4" s="23"/>
      <c r="C4" s="105"/>
      <c r="F4" s="105" t="s">
        <v>0</v>
      </c>
      <c r="G4" s="613" t="str">
        <f>+'B) Reajuste Tarifas y Ocupación'!F5</f>
        <v>(DEPTO./DELEG.)</v>
      </c>
      <c r="H4" s="614"/>
      <c r="I4" s="105"/>
      <c r="J4" s="105"/>
      <c r="K4" s="105"/>
      <c r="L4" s="105"/>
      <c r="M4" s="105"/>
      <c r="N4" s="105"/>
      <c r="O4" s="105"/>
      <c r="P4" s="105"/>
      <c r="Q4" s="105"/>
      <c r="IA4" s="4"/>
      <c r="IB4" s="4"/>
      <c r="IC4" s="4"/>
      <c r="ID4" s="4"/>
      <c r="IE4" s="4"/>
      <c r="IF4" s="4"/>
    </row>
    <row r="5" spans="1:245" s="6" customFormat="1" x14ac:dyDescent="0.2">
      <c r="B5" s="23"/>
      <c r="C5" s="105"/>
      <c r="F5" s="105"/>
      <c r="G5" s="108"/>
      <c r="H5" s="108"/>
      <c r="I5" s="105"/>
      <c r="J5" s="105"/>
      <c r="K5" s="105"/>
      <c r="L5" s="105"/>
      <c r="M5" s="105"/>
      <c r="N5" s="105"/>
      <c r="O5" s="105"/>
      <c r="P5" s="105"/>
      <c r="Q5" s="105"/>
      <c r="IA5" s="4"/>
      <c r="IB5" s="4"/>
      <c r="IC5" s="4"/>
      <c r="ID5" s="4"/>
      <c r="IE5" s="4"/>
      <c r="IF5" s="4"/>
    </row>
    <row r="6" spans="1:245" s="6" customFormat="1" ht="15.75" x14ac:dyDescent="0.2">
      <c r="A6" s="621" t="s">
        <v>168</v>
      </c>
      <c r="B6" s="621"/>
      <c r="C6" s="621"/>
      <c r="D6" s="621"/>
      <c r="E6" s="107"/>
      <c r="F6" s="105"/>
      <c r="G6" s="108"/>
      <c r="H6" s="108"/>
      <c r="I6" s="105"/>
      <c r="J6" s="105"/>
      <c r="K6" s="105"/>
      <c r="L6" s="105"/>
      <c r="M6" s="105"/>
      <c r="N6" s="105"/>
      <c r="O6" s="105"/>
      <c r="P6" s="105"/>
      <c r="Q6" s="105"/>
      <c r="IA6" s="4"/>
      <c r="IB6" s="4"/>
      <c r="IC6" s="4"/>
      <c r="ID6" s="4"/>
      <c r="IE6" s="4"/>
      <c r="IF6" s="4"/>
    </row>
    <row r="7" spans="1:245" s="6" customFormat="1" ht="13.5" thickBot="1" x14ac:dyDescent="0.25"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HX7" s="4"/>
      <c r="HY7" s="4"/>
      <c r="HZ7" s="4"/>
      <c r="IA7" s="4"/>
      <c r="IB7" s="4"/>
      <c r="IC7" s="4"/>
      <c r="ID7" s="4"/>
      <c r="IE7" s="4"/>
      <c r="IF7" s="4"/>
    </row>
    <row r="8" spans="1:245" ht="16.5" customHeight="1" x14ac:dyDescent="0.2">
      <c r="A8" s="622" t="s">
        <v>113</v>
      </c>
      <c r="B8" s="624" t="s">
        <v>5</v>
      </c>
      <c r="C8" s="618" t="s">
        <v>232</v>
      </c>
      <c r="D8" s="619"/>
      <c r="E8" s="619"/>
      <c r="F8" s="619"/>
      <c r="G8" s="620"/>
      <c r="H8" s="615" t="s">
        <v>221</v>
      </c>
      <c r="I8" s="616"/>
      <c r="J8" s="616"/>
      <c r="K8" s="616"/>
      <c r="L8" s="617"/>
      <c r="M8" s="611" t="s">
        <v>124</v>
      </c>
      <c r="N8" s="611"/>
      <c r="O8" s="611"/>
      <c r="P8" s="611"/>
      <c r="Q8" s="612"/>
      <c r="R8" s="611" t="s">
        <v>125</v>
      </c>
      <c r="S8" s="611"/>
      <c r="T8" s="611"/>
      <c r="U8" s="611"/>
      <c r="V8" s="612"/>
    </row>
    <row r="9" spans="1:245" ht="64.5" thickBot="1" x14ac:dyDescent="0.25">
      <c r="A9" s="623" t="e">
        <f>NA()</f>
        <v>#N/A</v>
      </c>
      <c r="B9" s="625" t="e">
        <f>NA()</f>
        <v>#N/A</v>
      </c>
      <c r="C9" s="377" t="s">
        <v>86</v>
      </c>
      <c r="D9" s="378" t="s">
        <v>146</v>
      </c>
      <c r="E9" s="378" t="s">
        <v>147</v>
      </c>
      <c r="F9" s="378" t="s">
        <v>87</v>
      </c>
      <c r="G9" s="379" t="s">
        <v>88</v>
      </c>
      <c r="H9" s="380" t="s">
        <v>86</v>
      </c>
      <c r="I9" s="381" t="s">
        <v>146</v>
      </c>
      <c r="J9" s="381" t="s">
        <v>147</v>
      </c>
      <c r="K9" s="381" t="s">
        <v>87</v>
      </c>
      <c r="L9" s="382" t="s">
        <v>88</v>
      </c>
      <c r="M9" s="383" t="s">
        <v>86</v>
      </c>
      <c r="N9" s="381" t="s">
        <v>146</v>
      </c>
      <c r="O9" s="381" t="s">
        <v>147</v>
      </c>
      <c r="P9" s="381" t="s">
        <v>87</v>
      </c>
      <c r="Q9" s="384" t="s">
        <v>88</v>
      </c>
      <c r="R9" s="385" t="s">
        <v>86</v>
      </c>
      <c r="S9" s="381" t="s">
        <v>146</v>
      </c>
      <c r="T9" s="381" t="s">
        <v>147</v>
      </c>
      <c r="U9" s="381" t="s">
        <v>87</v>
      </c>
      <c r="V9" s="382" t="s">
        <v>88</v>
      </c>
    </row>
    <row r="10" spans="1:245" s="10" customFormat="1" x14ac:dyDescent="0.2">
      <c r="A10" s="609" t="str">
        <f>+'B) Reajuste Tarifas y Ocupación'!A12</f>
        <v>Jardín Infantil Pequeños Colonos</v>
      </c>
      <c r="B10" s="321" t="str">
        <f>+'B) Reajuste Tarifas y Ocupación'!B12</f>
        <v>Media jornada</v>
      </c>
      <c r="C10" s="386">
        <f>+'B) Reajuste Tarifas y Ocupación'!M12</f>
        <v>66200</v>
      </c>
      <c r="D10" s="323">
        <f>+'B) Reajuste Tarifas y Ocupación'!N12</f>
        <v>79500</v>
      </c>
      <c r="E10" s="323">
        <f>+'B) Reajuste Tarifas y Ocupación'!O12</f>
        <v>79500</v>
      </c>
      <c r="F10" s="323">
        <f>+'B) Reajuste Tarifas y Ocupación'!P12</f>
        <v>126900</v>
      </c>
      <c r="G10" s="387">
        <f>+'B) Reajuste Tarifas y Ocupación'!Q12</f>
        <v>154000</v>
      </c>
      <c r="H10" s="388">
        <f>+'B) Reajuste Tarifas y Ocupación'!C12</f>
        <v>66200</v>
      </c>
      <c r="I10" s="328">
        <f>+'B) Reajuste Tarifas y Ocupación'!D12</f>
        <v>79500</v>
      </c>
      <c r="J10" s="328">
        <f>+'B) Reajuste Tarifas y Ocupación'!E12</f>
        <v>79500</v>
      </c>
      <c r="K10" s="328">
        <f>+'B) Reajuste Tarifas y Ocupación'!F12</f>
        <v>126900</v>
      </c>
      <c r="L10" s="393">
        <f>+'B) Reajuste Tarifas y Ocupación'!G12</f>
        <v>154000</v>
      </c>
      <c r="M10" s="391">
        <f t="shared" ref="M10:Q11" si="0">C10-H10</f>
        <v>0</v>
      </c>
      <c r="N10" s="277">
        <f t="shared" si="0"/>
        <v>0</v>
      </c>
      <c r="O10" s="277">
        <f t="shared" si="0"/>
        <v>0</v>
      </c>
      <c r="P10" s="277">
        <f t="shared" si="0"/>
        <v>0</v>
      </c>
      <c r="Q10" s="389">
        <f t="shared" si="0"/>
        <v>0</v>
      </c>
      <c r="R10" s="390">
        <f>+'B) Reajuste Tarifas y Ocupación'!H12</f>
        <v>0</v>
      </c>
      <c r="S10" s="333">
        <f>+'B) Reajuste Tarifas y Ocupación'!I12</f>
        <v>0</v>
      </c>
      <c r="T10" s="333">
        <f>+'B) Reajuste Tarifas y Ocupación'!J12</f>
        <v>0</v>
      </c>
      <c r="U10" s="333">
        <f>+'B) Reajuste Tarifas y Ocupación'!K12</f>
        <v>0</v>
      </c>
      <c r="V10" s="334">
        <f>+'B) Reajuste Tarifas y Ocupación'!L12</f>
        <v>0</v>
      </c>
    </row>
    <row r="11" spans="1:245" s="10" customFormat="1" ht="13.5" thickBot="1" x14ac:dyDescent="0.25">
      <c r="A11" s="610"/>
      <c r="B11" s="322" t="str">
        <f>+'B) Reajuste Tarifas y Ocupación'!B13</f>
        <v>Doble Jornada</v>
      </c>
      <c r="C11" s="325">
        <f>+'B) Reajuste Tarifas y Ocupación'!M13</f>
        <v>86900</v>
      </c>
      <c r="D11" s="326">
        <f>+'B) Reajuste Tarifas y Ocupación'!N13</f>
        <v>104300</v>
      </c>
      <c r="E11" s="326">
        <f>+'B) Reajuste Tarifas y Ocupación'!O13</f>
        <v>104300</v>
      </c>
      <c r="F11" s="326">
        <f>+'B) Reajuste Tarifas y Ocupación'!P13</f>
        <v>156400</v>
      </c>
      <c r="G11" s="161">
        <f>+'B) Reajuste Tarifas y Ocupación'!Q13</f>
        <v>187700</v>
      </c>
      <c r="H11" s="329">
        <f>+'B) Reajuste Tarifas y Ocupación'!C13</f>
        <v>86900</v>
      </c>
      <c r="I11" s="330">
        <f>+'B) Reajuste Tarifas y Ocupación'!D13</f>
        <v>104300</v>
      </c>
      <c r="J11" s="330">
        <f>+'B) Reajuste Tarifas y Ocupación'!E13</f>
        <v>104300</v>
      </c>
      <c r="K11" s="330">
        <f>+'B) Reajuste Tarifas y Ocupación'!F13</f>
        <v>156400</v>
      </c>
      <c r="L11" s="394">
        <f>+'B) Reajuste Tarifas y Ocupación'!G13</f>
        <v>187700</v>
      </c>
      <c r="M11" s="392">
        <f t="shared" si="0"/>
        <v>0</v>
      </c>
      <c r="N11" s="331">
        <f t="shared" si="0"/>
        <v>0</v>
      </c>
      <c r="O11" s="331">
        <f t="shared" si="0"/>
        <v>0</v>
      </c>
      <c r="P11" s="331">
        <f t="shared" si="0"/>
        <v>0</v>
      </c>
      <c r="Q11" s="332">
        <f t="shared" si="0"/>
        <v>0</v>
      </c>
      <c r="R11" s="335">
        <f>+'B) Reajuste Tarifas y Ocupación'!H13</f>
        <v>0</v>
      </c>
      <c r="S11" s="336">
        <f>+'B) Reajuste Tarifas y Ocupación'!I13</f>
        <v>0</v>
      </c>
      <c r="T11" s="336">
        <f>+'B) Reajuste Tarifas y Ocupación'!J13</f>
        <v>0</v>
      </c>
      <c r="U11" s="336">
        <f>+'B) Reajuste Tarifas y Ocupación'!K13</f>
        <v>0</v>
      </c>
      <c r="V11" s="337">
        <f>+'B) Reajuste Tarifas y Ocupación'!L13</f>
        <v>0</v>
      </c>
    </row>
  </sheetData>
  <sheetProtection algorithmName="SHA-512" hashValue="PqrkzW1LgdC4WUXDLxue49YefL1aB0/4D8GUgvR7QbsKzoNKr4lpqPowBUzfOEwrgaVlRACtP4vn7Kjl8zXB1g==" saltValue="MoXls6eRcBJ+Pdc3CuLvBg==" spinCount="100000" sheet="1" objects="1" scenarios="1"/>
  <mergeCells count="9">
    <mergeCell ref="A10:A11"/>
    <mergeCell ref="R8:V8"/>
    <mergeCell ref="G4:H4"/>
    <mergeCell ref="H8:L8"/>
    <mergeCell ref="M8:Q8"/>
    <mergeCell ref="C8:G8"/>
    <mergeCell ref="A6:D6"/>
    <mergeCell ref="A8:A9"/>
    <mergeCell ref="B8:B9"/>
  </mergeCells>
  <conditionalFormatting sqref="M10:Q11">
    <cfRule type="cellIs" dxfId="1" priority="1" operator="lessThan">
      <formula>0</formula>
    </cfRule>
  </conditionalFormatting>
  <pageMargins left="0.75" right="0.75" top="1" bottom="0.64583333333333337" header="0" footer="0.51180555555555551"/>
  <pageSetup firstPageNumber="0" fitToHeight="14" orientation="landscape" horizontalDpi="300" verticalDpi="300" r:id="rId1"/>
  <headerFooter alignWithMargins="0">
    <oddHeader>&amp;LSEPT - 2004&amp;CDIRECTIVA D.B.S.A.ORDINARIA&amp;R02-BS0307/02Pag &amp;P de &amp;N/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C000"/>
  </sheetPr>
  <dimension ref="B1:IZ30"/>
  <sheetViews>
    <sheetView showGridLines="0" zoomScale="80" zoomScaleNormal="80" workbookViewId="0">
      <selection activeCell="M32" sqref="M32"/>
    </sheetView>
  </sheetViews>
  <sheetFormatPr baseColWidth="10" defaultColWidth="11.42578125" defaultRowHeight="12.75" x14ac:dyDescent="0.2"/>
  <cols>
    <col min="1" max="1" width="7.140625" style="29" customWidth="1"/>
    <col min="2" max="2" width="37.28515625" style="29" customWidth="1"/>
    <col min="3" max="3" width="5" style="29" customWidth="1"/>
    <col min="4" max="4" width="24.140625" style="29" customWidth="1"/>
    <col min="5" max="5" width="25.140625" style="29" customWidth="1"/>
    <col min="6" max="6" width="22.140625" style="29" customWidth="1"/>
    <col min="7" max="7" width="18.5703125" style="29" bestFit="1" customWidth="1"/>
    <col min="8" max="9" width="15" style="29" customWidth="1"/>
    <col min="10" max="10" width="15.140625" style="29" customWidth="1"/>
    <col min="11" max="11" width="17.42578125" style="29" customWidth="1"/>
    <col min="12" max="13" width="19.140625" style="29" customWidth="1"/>
    <col min="14" max="14" width="16.140625" style="29" customWidth="1"/>
    <col min="15" max="15" width="17.140625" style="29" customWidth="1"/>
    <col min="16" max="16" width="14.85546875" style="29" customWidth="1"/>
    <col min="17" max="17" width="17.7109375" style="29" customWidth="1"/>
    <col min="18" max="18" width="17.140625" style="29" customWidth="1"/>
    <col min="19" max="19" width="18.140625" style="44" customWidth="1"/>
    <col min="20" max="20" width="16.28515625" style="29" customWidth="1"/>
    <col min="21" max="21" width="15.85546875" style="29" customWidth="1"/>
    <col min="22" max="22" width="14.85546875" style="29" customWidth="1"/>
    <col min="23" max="23" width="15.85546875" style="29" customWidth="1"/>
    <col min="24" max="24" width="14.28515625" style="29" customWidth="1"/>
    <col min="25" max="25" width="14.85546875" style="29" customWidth="1"/>
    <col min="26" max="26" width="14.140625" style="29" customWidth="1"/>
    <col min="27" max="27" width="16.85546875" style="29" customWidth="1"/>
    <col min="28" max="28" width="17.5703125" style="29" customWidth="1"/>
    <col min="29" max="29" width="15.28515625" style="29" customWidth="1"/>
    <col min="30" max="30" width="19.7109375" style="29" customWidth="1"/>
    <col min="31" max="31" width="17.42578125" style="29" customWidth="1"/>
    <col min="32" max="32" width="12" style="29" customWidth="1"/>
    <col min="33" max="16384" width="11.42578125" style="29"/>
  </cols>
  <sheetData>
    <row r="1" spans="2:260" s="6" customFormat="1" x14ac:dyDescent="0.2">
      <c r="C1" s="7"/>
      <c r="D1" s="7"/>
      <c r="E1" s="45" t="s">
        <v>215</v>
      </c>
      <c r="F1" s="45"/>
      <c r="G1" s="45"/>
      <c r="H1" s="45"/>
      <c r="I1" s="45"/>
      <c r="J1" s="45"/>
      <c r="K1" s="7"/>
      <c r="L1" s="7"/>
      <c r="IN1" s="4"/>
      <c r="IO1" s="4"/>
    </row>
    <row r="2" spans="2:260" s="6" customFormat="1" x14ac:dyDescent="0.2">
      <c r="E2" s="45" t="s">
        <v>207</v>
      </c>
      <c r="F2" s="45"/>
      <c r="G2" s="45"/>
      <c r="H2" s="45"/>
      <c r="I2" s="45"/>
      <c r="J2" s="45"/>
      <c r="IN2" s="4"/>
      <c r="IO2" s="4"/>
    </row>
    <row r="3" spans="2:260" s="6" customFormat="1" x14ac:dyDescent="0.2">
      <c r="B3" s="24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IE3" s="4"/>
      <c r="IF3" s="4"/>
      <c r="IG3" s="4"/>
      <c r="IH3" s="4"/>
      <c r="II3" s="4"/>
      <c r="IJ3" s="4"/>
    </row>
    <row r="4" spans="2:260" s="6" customFormat="1" ht="18.75" customHeight="1" x14ac:dyDescent="0.2">
      <c r="B4" s="24"/>
      <c r="D4" s="104" t="s">
        <v>0</v>
      </c>
      <c r="E4" s="167" t="str">
        <f>+'B) Reajuste Tarifas y Ocupación'!F5</f>
        <v>(DEPTO./DELEG.)</v>
      </c>
      <c r="F4" s="66"/>
      <c r="G4" s="67"/>
      <c r="H4" s="67"/>
      <c r="I4" s="67"/>
      <c r="J4" s="67"/>
      <c r="K4" s="67"/>
      <c r="O4" s="3"/>
      <c r="IE4" s="4"/>
      <c r="IF4" s="4"/>
      <c r="IG4" s="4"/>
      <c r="IH4" s="4"/>
      <c r="II4" s="4"/>
      <c r="IJ4" s="4"/>
    </row>
    <row r="5" spans="2:260" s="6" customFormat="1" x14ac:dyDescent="0.2">
      <c r="B5" s="24"/>
      <c r="D5" s="105"/>
      <c r="E5" s="108"/>
      <c r="F5" s="108"/>
      <c r="G5" s="108"/>
      <c r="H5" s="108"/>
      <c r="I5" s="431"/>
      <c r="J5" s="108"/>
      <c r="K5" s="108"/>
      <c r="O5" s="3"/>
      <c r="IE5" s="4"/>
      <c r="IF5" s="4"/>
      <c r="IG5" s="4"/>
      <c r="IH5" s="4"/>
      <c r="II5" s="4"/>
      <c r="IJ5" s="4"/>
    </row>
    <row r="6" spans="2:260" s="6" customFormat="1" x14ac:dyDescent="0.2">
      <c r="B6" s="24"/>
      <c r="D6" s="105"/>
      <c r="E6" s="108"/>
      <c r="F6" s="108"/>
      <c r="G6" s="108"/>
      <c r="H6" s="108"/>
      <c r="I6" s="431"/>
      <c r="J6" s="108"/>
      <c r="K6" s="108"/>
      <c r="O6" s="3"/>
      <c r="IE6" s="4"/>
      <c r="IF6" s="4"/>
      <c r="IG6" s="4"/>
      <c r="IH6" s="4"/>
      <c r="II6" s="4"/>
      <c r="IJ6" s="4"/>
    </row>
    <row r="7" spans="2:260" s="14" customFormat="1" ht="15.75" x14ac:dyDescent="0.2">
      <c r="B7" s="445" t="s">
        <v>169</v>
      </c>
      <c r="C7" s="445"/>
      <c r="D7" s="445"/>
      <c r="E7" s="445"/>
      <c r="F7" s="106"/>
      <c r="G7" s="106"/>
      <c r="H7" s="68" t="s">
        <v>4</v>
      </c>
      <c r="I7" s="69">
        <v>4.3999999999999997E-2</v>
      </c>
      <c r="J7" s="106"/>
      <c r="K7" s="108"/>
      <c r="O7" s="26"/>
      <c r="IE7" s="10"/>
      <c r="IF7" s="10"/>
      <c r="IG7" s="10"/>
      <c r="IH7" s="10"/>
      <c r="II7" s="10"/>
      <c r="IJ7" s="10"/>
    </row>
    <row r="8" spans="2:260" ht="16.5" thickBot="1" x14ac:dyDescent="0.25">
      <c r="H8" s="430"/>
      <c r="I8" s="430"/>
      <c r="J8" s="430"/>
      <c r="K8" s="431"/>
      <c r="L8" s="6"/>
    </row>
    <row r="9" spans="2:260" x14ac:dyDescent="0.2">
      <c r="B9" s="639" t="s">
        <v>113</v>
      </c>
      <c r="C9" s="641" t="s">
        <v>263</v>
      </c>
      <c r="D9" s="641" t="s">
        <v>73</v>
      </c>
      <c r="E9" s="641" t="s">
        <v>74</v>
      </c>
      <c r="F9" s="637" t="s">
        <v>3</v>
      </c>
      <c r="G9" s="637" t="s">
        <v>81</v>
      </c>
      <c r="H9" s="637" t="s">
        <v>265</v>
      </c>
      <c r="I9" s="637" t="s">
        <v>266</v>
      </c>
      <c r="J9" s="637" t="s">
        <v>267</v>
      </c>
      <c r="K9" s="637" t="s">
        <v>268</v>
      </c>
      <c r="L9" s="626" t="s">
        <v>236</v>
      </c>
      <c r="M9" s="628" t="s">
        <v>114</v>
      </c>
      <c r="P9" s="28"/>
      <c r="Q9" s="28"/>
      <c r="R9" s="28"/>
      <c r="S9" s="28"/>
      <c r="T9" s="28"/>
      <c r="U9" s="28"/>
    </row>
    <row r="10" spans="2:260" ht="58.5" customHeight="1" thickBot="1" x14ac:dyDescent="0.25">
      <c r="B10" s="640"/>
      <c r="C10" s="642"/>
      <c r="D10" s="642"/>
      <c r="E10" s="642"/>
      <c r="F10" s="638"/>
      <c r="G10" s="638"/>
      <c r="H10" s="638"/>
      <c r="I10" s="638"/>
      <c r="J10" s="638"/>
      <c r="K10" s="638"/>
      <c r="L10" s="627"/>
      <c r="M10" s="629"/>
      <c r="N10" s="30"/>
      <c r="O10" s="60"/>
      <c r="P10" s="60"/>
      <c r="Q10" s="21"/>
      <c r="R10" s="21"/>
      <c r="S10" s="21"/>
      <c r="T10" s="30"/>
      <c r="U10" s="630"/>
      <c r="V10" s="630"/>
      <c r="W10" s="630"/>
      <c r="X10" s="630"/>
      <c r="Y10" s="30"/>
    </row>
    <row r="11" spans="2:260" s="2" customFormat="1" x14ac:dyDescent="0.2">
      <c r="B11" s="631" t="str">
        <f>+'B) Reajuste Tarifas y Ocupación'!A12</f>
        <v>Jardín Infantil Pequeños Colonos</v>
      </c>
      <c r="C11" s="449"/>
      <c r="D11" s="449" t="s">
        <v>264</v>
      </c>
      <c r="E11" s="449" t="s">
        <v>132</v>
      </c>
      <c r="F11" s="449" t="s">
        <v>139</v>
      </c>
      <c r="G11" s="449" t="s">
        <v>133</v>
      </c>
      <c r="H11" s="446">
        <v>7500000</v>
      </c>
      <c r="I11" s="450">
        <f>+H11*(1+$I$7)</f>
        <v>7830000</v>
      </c>
      <c r="J11" s="446">
        <v>200000</v>
      </c>
      <c r="K11" s="446">
        <v>100000</v>
      </c>
      <c r="L11" s="451">
        <f>+I11+J11+K11</f>
        <v>8130000</v>
      </c>
      <c r="M11" s="634">
        <f>SUM(L11:L22)</f>
        <v>11562000</v>
      </c>
      <c r="N11" s="30"/>
      <c r="O11" s="35"/>
      <c r="P11" s="35"/>
      <c r="Q11" s="61"/>
      <c r="R11" s="61"/>
      <c r="S11" s="61"/>
      <c r="T11" s="32"/>
      <c r="U11" s="31"/>
      <c r="V11" s="31"/>
      <c r="W11" s="31"/>
      <c r="X11" s="31"/>
      <c r="Y11" s="33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  <c r="BO11" s="10"/>
      <c r="BP11" s="10"/>
      <c r="BQ11" s="10"/>
      <c r="BR11" s="10"/>
      <c r="BS11" s="10"/>
      <c r="BT11" s="10"/>
      <c r="BU11" s="10"/>
      <c r="BV11" s="10"/>
      <c r="BW11" s="10"/>
      <c r="BX11" s="10"/>
      <c r="BY11" s="10"/>
      <c r="BZ11" s="10"/>
      <c r="CA11" s="10"/>
      <c r="CB11" s="10"/>
      <c r="CC11" s="10"/>
      <c r="CD11" s="10"/>
      <c r="CE11" s="10"/>
      <c r="CF11" s="10"/>
      <c r="CG11" s="10"/>
      <c r="CH11" s="10"/>
      <c r="CI11" s="10"/>
      <c r="CJ11" s="10"/>
      <c r="CK11" s="10"/>
      <c r="CL11" s="10"/>
      <c r="CM11" s="10"/>
      <c r="CN11" s="10"/>
      <c r="CO11" s="10"/>
      <c r="CP11" s="10"/>
      <c r="CQ11" s="10"/>
      <c r="CR11" s="10"/>
      <c r="CS11" s="10"/>
      <c r="CT11" s="10"/>
      <c r="CU11" s="10"/>
      <c r="CV11" s="10"/>
      <c r="CW11" s="10"/>
      <c r="CX11" s="10"/>
      <c r="CY11" s="10"/>
      <c r="CZ11" s="10"/>
      <c r="DA11" s="10"/>
      <c r="DB11" s="10"/>
      <c r="DC11" s="10"/>
      <c r="DD11" s="10"/>
      <c r="DE11" s="10"/>
      <c r="DF11" s="10"/>
      <c r="DG11" s="10"/>
      <c r="DH11" s="10"/>
      <c r="DI11" s="10"/>
      <c r="DJ11" s="10"/>
      <c r="DK11" s="10"/>
      <c r="DL11" s="10"/>
      <c r="DM11" s="10"/>
      <c r="DN11" s="10"/>
      <c r="DO11" s="10"/>
      <c r="DP11" s="10"/>
      <c r="DQ11" s="10"/>
      <c r="DR11" s="10"/>
      <c r="DS11" s="10"/>
      <c r="DT11" s="10"/>
      <c r="DU11" s="10"/>
      <c r="DV11" s="10"/>
      <c r="DW11" s="10"/>
      <c r="DX11" s="10"/>
      <c r="DY11" s="10"/>
      <c r="DZ11" s="10"/>
      <c r="EA11" s="10"/>
      <c r="EB11" s="10"/>
      <c r="EC11" s="10"/>
      <c r="ED11" s="10"/>
      <c r="EE11" s="10"/>
      <c r="EF11" s="10"/>
      <c r="EG11" s="10"/>
      <c r="EH11" s="10"/>
      <c r="EI11" s="10"/>
      <c r="EJ11" s="10"/>
      <c r="EK11" s="10"/>
      <c r="EL11" s="10"/>
      <c r="EM11" s="10"/>
      <c r="EN11" s="10"/>
      <c r="EO11" s="10"/>
      <c r="EP11" s="10"/>
      <c r="EQ11" s="10"/>
      <c r="ER11" s="10"/>
      <c r="ES11" s="10"/>
      <c r="ET11" s="10"/>
      <c r="EU11" s="10"/>
      <c r="EV11" s="10"/>
      <c r="EW11" s="10"/>
      <c r="EX11" s="10"/>
      <c r="EY11" s="10"/>
      <c r="EZ11" s="10"/>
      <c r="FA11" s="10"/>
      <c r="FB11" s="10"/>
      <c r="FC11" s="10"/>
      <c r="FD11" s="10"/>
      <c r="FE11" s="10"/>
      <c r="FF11" s="10"/>
      <c r="FG11" s="10"/>
      <c r="FH11" s="10"/>
      <c r="FI11" s="10"/>
      <c r="FJ11" s="10"/>
      <c r="FK11" s="10"/>
      <c r="FL11" s="10"/>
      <c r="FM11" s="10"/>
      <c r="FN11" s="10"/>
      <c r="FO11" s="10"/>
      <c r="FP11" s="10"/>
      <c r="FQ11" s="10"/>
      <c r="FR11" s="10"/>
      <c r="FS11" s="10"/>
      <c r="FT11" s="10"/>
      <c r="FU11" s="10"/>
      <c r="FV11" s="10"/>
      <c r="FW11" s="10"/>
      <c r="FX11" s="10"/>
      <c r="FY11" s="10"/>
      <c r="FZ11" s="10"/>
      <c r="GA11" s="10"/>
      <c r="GB11" s="10"/>
      <c r="GC11" s="10"/>
      <c r="GD11" s="10"/>
      <c r="GE11" s="10"/>
      <c r="GF11" s="10"/>
      <c r="GG11" s="10"/>
      <c r="GH11" s="10"/>
      <c r="GI11" s="10"/>
      <c r="GJ11" s="10"/>
      <c r="GK11" s="10"/>
      <c r="GL11" s="10"/>
      <c r="GM11" s="10"/>
      <c r="GN11" s="10"/>
      <c r="GO11" s="10"/>
      <c r="GP11" s="10"/>
      <c r="GQ11" s="10"/>
      <c r="GR11" s="10"/>
      <c r="GS11" s="10"/>
      <c r="GT11" s="10"/>
      <c r="GU11" s="10"/>
      <c r="GV11" s="10"/>
      <c r="GW11" s="10"/>
      <c r="GX11" s="10"/>
      <c r="GY11" s="10"/>
      <c r="GZ11" s="10"/>
      <c r="HA11" s="10"/>
      <c r="HB11" s="10"/>
      <c r="HC11" s="10"/>
      <c r="HD11" s="10"/>
      <c r="HE11" s="10"/>
      <c r="HF11" s="10"/>
      <c r="HG11" s="10"/>
      <c r="HH11" s="10"/>
      <c r="HI11" s="10"/>
      <c r="HJ11" s="10"/>
      <c r="HK11" s="10"/>
      <c r="HL11" s="10"/>
      <c r="HM11" s="10"/>
      <c r="HN11" s="10"/>
      <c r="HO11" s="10"/>
      <c r="HP11" s="10"/>
      <c r="HQ11" s="10"/>
      <c r="HR11" s="10"/>
      <c r="HS11" s="10"/>
      <c r="HT11" s="10"/>
      <c r="HU11" s="10"/>
      <c r="HV11" s="10"/>
      <c r="HW11" s="10"/>
      <c r="HX11" s="10"/>
      <c r="HY11" s="10"/>
      <c r="HZ11" s="10"/>
      <c r="IA11" s="10"/>
      <c r="IB11" s="10"/>
      <c r="IC11" s="10"/>
      <c r="ID11" s="10"/>
      <c r="IE11" s="10"/>
      <c r="IF11" s="10"/>
      <c r="IG11" s="10"/>
      <c r="IH11" s="10"/>
      <c r="II11" s="10"/>
      <c r="IJ11" s="10"/>
      <c r="IK11" s="10"/>
      <c r="IL11" s="10"/>
      <c r="IM11" s="10"/>
      <c r="IN11" s="10"/>
      <c r="IO11" s="10"/>
      <c r="IP11" s="10"/>
      <c r="IQ11" s="10"/>
      <c r="IR11" s="10"/>
      <c r="IS11" s="10"/>
      <c r="IT11" s="10"/>
      <c r="IU11" s="10"/>
      <c r="IV11" s="10"/>
      <c r="IW11" s="10"/>
      <c r="IX11" s="10"/>
      <c r="IY11" s="10"/>
      <c r="IZ11" s="10"/>
    </row>
    <row r="12" spans="2:260" s="2" customFormat="1" x14ac:dyDescent="0.2">
      <c r="B12" s="632"/>
      <c r="C12" s="213"/>
      <c r="D12" s="213" t="s">
        <v>264</v>
      </c>
      <c r="E12" s="213" t="s">
        <v>132</v>
      </c>
      <c r="F12" s="213" t="s">
        <v>140</v>
      </c>
      <c r="G12" s="213" t="s">
        <v>133</v>
      </c>
      <c r="H12" s="168">
        <v>3000000</v>
      </c>
      <c r="I12" s="450">
        <f t="shared" ref="I12:I21" si="0">+H12*(1+$I$7)</f>
        <v>3132000</v>
      </c>
      <c r="J12" s="168">
        <v>200000</v>
      </c>
      <c r="K12" s="168">
        <v>100000</v>
      </c>
      <c r="L12" s="447">
        <f>+I12+J12+K12</f>
        <v>3432000</v>
      </c>
      <c r="M12" s="635"/>
      <c r="N12" s="30"/>
      <c r="O12" s="35"/>
      <c r="P12" s="35"/>
      <c r="Q12" s="21"/>
      <c r="R12" s="21"/>
      <c r="S12" s="21"/>
      <c r="T12" s="32"/>
      <c r="U12" s="31"/>
      <c r="V12" s="31"/>
      <c r="W12" s="31"/>
      <c r="X12" s="31"/>
      <c r="Y12" s="33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  <c r="BO12" s="10"/>
      <c r="BP12" s="10"/>
      <c r="BQ12" s="10"/>
      <c r="BR12" s="10"/>
      <c r="BS12" s="10"/>
      <c r="BT12" s="10"/>
      <c r="BU12" s="10"/>
      <c r="BV12" s="10"/>
      <c r="BW12" s="10"/>
      <c r="BX12" s="10"/>
      <c r="BY12" s="10"/>
      <c r="BZ12" s="10"/>
      <c r="CA12" s="10"/>
      <c r="CB12" s="10"/>
      <c r="CC12" s="10"/>
      <c r="CD12" s="10"/>
      <c r="CE12" s="10"/>
      <c r="CF12" s="10"/>
      <c r="CG12" s="10"/>
      <c r="CH12" s="10"/>
      <c r="CI12" s="10"/>
      <c r="CJ12" s="10"/>
      <c r="CK12" s="10"/>
      <c r="CL12" s="10"/>
      <c r="CM12" s="10"/>
      <c r="CN12" s="10"/>
      <c r="CO12" s="10"/>
      <c r="CP12" s="10"/>
      <c r="CQ12" s="10"/>
      <c r="CR12" s="10"/>
      <c r="CS12" s="10"/>
      <c r="CT12" s="10"/>
      <c r="CU12" s="10"/>
      <c r="CV12" s="10"/>
      <c r="CW12" s="10"/>
      <c r="CX12" s="10"/>
      <c r="CY12" s="10"/>
      <c r="CZ12" s="10"/>
      <c r="DA12" s="10"/>
      <c r="DB12" s="10"/>
      <c r="DC12" s="10"/>
      <c r="DD12" s="10"/>
      <c r="DE12" s="10"/>
      <c r="DF12" s="10"/>
      <c r="DG12" s="10"/>
      <c r="DH12" s="10"/>
      <c r="DI12" s="10"/>
      <c r="DJ12" s="10"/>
      <c r="DK12" s="10"/>
      <c r="DL12" s="10"/>
      <c r="DM12" s="10"/>
      <c r="DN12" s="10"/>
      <c r="DO12" s="10"/>
      <c r="DP12" s="10"/>
      <c r="DQ12" s="10"/>
      <c r="DR12" s="10"/>
      <c r="DS12" s="10"/>
      <c r="DT12" s="10"/>
      <c r="DU12" s="10"/>
      <c r="DV12" s="10"/>
      <c r="DW12" s="10"/>
      <c r="DX12" s="10"/>
      <c r="DY12" s="10"/>
      <c r="DZ12" s="10"/>
      <c r="EA12" s="10"/>
      <c r="EB12" s="10"/>
      <c r="EC12" s="10"/>
      <c r="ED12" s="10"/>
      <c r="EE12" s="10"/>
      <c r="EF12" s="10"/>
      <c r="EG12" s="10"/>
      <c r="EH12" s="10"/>
      <c r="EI12" s="10"/>
      <c r="EJ12" s="10"/>
      <c r="EK12" s="10"/>
      <c r="EL12" s="10"/>
      <c r="EM12" s="10"/>
      <c r="EN12" s="10"/>
      <c r="EO12" s="10"/>
      <c r="EP12" s="10"/>
      <c r="EQ12" s="10"/>
      <c r="ER12" s="10"/>
      <c r="ES12" s="10"/>
      <c r="ET12" s="10"/>
      <c r="EU12" s="10"/>
      <c r="EV12" s="10"/>
      <c r="EW12" s="10"/>
      <c r="EX12" s="10"/>
      <c r="EY12" s="10"/>
      <c r="EZ12" s="10"/>
      <c r="FA12" s="10"/>
      <c r="FB12" s="10"/>
      <c r="FC12" s="10"/>
      <c r="FD12" s="10"/>
      <c r="FE12" s="10"/>
      <c r="FF12" s="10"/>
      <c r="FG12" s="10"/>
      <c r="FH12" s="10"/>
      <c r="FI12" s="10"/>
      <c r="FJ12" s="10"/>
      <c r="FK12" s="10"/>
      <c r="FL12" s="10"/>
      <c r="FM12" s="10"/>
      <c r="FN12" s="10"/>
      <c r="FO12" s="10"/>
      <c r="FP12" s="10"/>
      <c r="FQ12" s="10"/>
      <c r="FR12" s="10"/>
      <c r="FS12" s="10"/>
      <c r="FT12" s="10"/>
      <c r="FU12" s="10"/>
      <c r="FV12" s="10"/>
      <c r="FW12" s="10"/>
      <c r="FX12" s="10"/>
      <c r="FY12" s="10"/>
      <c r="FZ12" s="10"/>
      <c r="GA12" s="10"/>
      <c r="GB12" s="10"/>
      <c r="GC12" s="10"/>
      <c r="GD12" s="10"/>
      <c r="GE12" s="10"/>
      <c r="GF12" s="10"/>
      <c r="GG12" s="10"/>
      <c r="GH12" s="10"/>
      <c r="GI12" s="10"/>
      <c r="GJ12" s="10"/>
      <c r="GK12" s="10"/>
      <c r="GL12" s="10"/>
      <c r="GM12" s="10"/>
      <c r="GN12" s="10"/>
      <c r="GO12" s="10"/>
      <c r="GP12" s="10"/>
      <c r="GQ12" s="10"/>
      <c r="GR12" s="10"/>
      <c r="GS12" s="10"/>
      <c r="GT12" s="10"/>
      <c r="GU12" s="10"/>
      <c r="GV12" s="10"/>
      <c r="GW12" s="10"/>
      <c r="GX12" s="10"/>
      <c r="GY12" s="10"/>
      <c r="GZ12" s="10"/>
      <c r="HA12" s="10"/>
      <c r="HB12" s="10"/>
      <c r="HC12" s="10"/>
      <c r="HD12" s="10"/>
      <c r="HE12" s="10"/>
      <c r="HF12" s="10"/>
      <c r="HG12" s="10"/>
      <c r="HH12" s="10"/>
      <c r="HI12" s="10"/>
      <c r="HJ12" s="10"/>
      <c r="HK12" s="10"/>
      <c r="HL12" s="10"/>
      <c r="HM12" s="10"/>
      <c r="HN12" s="10"/>
      <c r="HO12" s="10"/>
      <c r="HP12" s="10"/>
      <c r="HQ12" s="10"/>
      <c r="HR12" s="10"/>
      <c r="HS12" s="10"/>
      <c r="HT12" s="10"/>
      <c r="HU12" s="10"/>
      <c r="HV12" s="10"/>
      <c r="HW12" s="10"/>
      <c r="HX12" s="10"/>
      <c r="HY12" s="10"/>
      <c r="HZ12" s="10"/>
      <c r="IA12" s="10"/>
      <c r="IB12" s="10"/>
      <c r="IC12" s="10"/>
      <c r="ID12" s="10"/>
      <c r="IE12" s="10"/>
      <c r="IF12" s="10"/>
      <c r="IG12" s="10"/>
      <c r="IH12" s="10"/>
      <c r="II12" s="10"/>
      <c r="IJ12" s="10"/>
      <c r="IK12" s="10"/>
      <c r="IL12" s="10"/>
      <c r="IM12" s="10"/>
      <c r="IN12" s="10"/>
      <c r="IO12" s="10"/>
      <c r="IP12" s="10"/>
      <c r="IQ12" s="10"/>
      <c r="IR12" s="10"/>
      <c r="IS12" s="10"/>
      <c r="IT12" s="10"/>
      <c r="IU12" s="10"/>
      <c r="IV12" s="10"/>
      <c r="IW12" s="10"/>
      <c r="IX12" s="10"/>
      <c r="IY12" s="10"/>
      <c r="IZ12" s="10"/>
    </row>
    <row r="13" spans="2:260" s="2" customFormat="1" x14ac:dyDescent="0.2">
      <c r="B13" s="632"/>
      <c r="C13" s="213"/>
      <c r="D13" s="213" t="s">
        <v>264</v>
      </c>
      <c r="E13" s="213" t="s">
        <v>132</v>
      </c>
      <c r="F13" s="213" t="s">
        <v>141</v>
      </c>
      <c r="G13" s="213" t="s">
        <v>133</v>
      </c>
      <c r="H13" s="168">
        <v>0</v>
      </c>
      <c r="I13" s="450">
        <f t="shared" si="0"/>
        <v>0</v>
      </c>
      <c r="J13" s="168">
        <v>0</v>
      </c>
      <c r="K13" s="168">
        <v>0</v>
      </c>
      <c r="L13" s="447">
        <f t="shared" ref="L13:L22" si="1">+I13+J13+K13</f>
        <v>0</v>
      </c>
      <c r="M13" s="635"/>
      <c r="N13" s="30"/>
      <c r="O13" s="35"/>
      <c r="P13" s="35"/>
      <c r="Q13" s="21"/>
      <c r="R13" s="21"/>
      <c r="S13" s="21"/>
      <c r="T13" s="32"/>
      <c r="U13" s="31"/>
      <c r="V13" s="31"/>
      <c r="W13" s="31"/>
      <c r="X13" s="31"/>
      <c r="Y13" s="33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  <c r="BO13" s="10"/>
      <c r="BP13" s="10"/>
      <c r="BQ13" s="10"/>
      <c r="BR13" s="10"/>
      <c r="BS13" s="10"/>
      <c r="BT13" s="10"/>
      <c r="BU13" s="10"/>
      <c r="BV13" s="10"/>
      <c r="BW13" s="10"/>
      <c r="BX13" s="10"/>
      <c r="BY13" s="10"/>
      <c r="BZ13" s="10"/>
      <c r="CA13" s="10"/>
      <c r="CB13" s="10"/>
      <c r="CC13" s="10"/>
      <c r="CD13" s="10"/>
      <c r="CE13" s="10"/>
      <c r="CF13" s="10"/>
      <c r="CG13" s="10"/>
      <c r="CH13" s="10"/>
      <c r="CI13" s="10"/>
      <c r="CJ13" s="10"/>
      <c r="CK13" s="10"/>
      <c r="CL13" s="10"/>
      <c r="CM13" s="10"/>
      <c r="CN13" s="10"/>
      <c r="CO13" s="10"/>
      <c r="CP13" s="10"/>
      <c r="CQ13" s="10"/>
      <c r="CR13" s="10"/>
      <c r="CS13" s="10"/>
      <c r="CT13" s="10"/>
      <c r="CU13" s="10"/>
      <c r="CV13" s="10"/>
      <c r="CW13" s="10"/>
      <c r="CX13" s="10"/>
      <c r="CY13" s="10"/>
      <c r="CZ13" s="10"/>
      <c r="DA13" s="10"/>
      <c r="DB13" s="10"/>
      <c r="DC13" s="10"/>
      <c r="DD13" s="10"/>
      <c r="DE13" s="10"/>
      <c r="DF13" s="10"/>
      <c r="DG13" s="10"/>
      <c r="DH13" s="10"/>
      <c r="DI13" s="10"/>
      <c r="DJ13" s="10"/>
      <c r="DK13" s="10"/>
      <c r="DL13" s="10"/>
      <c r="DM13" s="10"/>
      <c r="DN13" s="10"/>
      <c r="DO13" s="10"/>
      <c r="DP13" s="10"/>
      <c r="DQ13" s="10"/>
      <c r="DR13" s="10"/>
      <c r="DS13" s="10"/>
      <c r="DT13" s="10"/>
      <c r="DU13" s="10"/>
      <c r="DV13" s="10"/>
      <c r="DW13" s="10"/>
      <c r="DX13" s="10"/>
      <c r="DY13" s="10"/>
      <c r="DZ13" s="10"/>
      <c r="EA13" s="10"/>
      <c r="EB13" s="10"/>
      <c r="EC13" s="10"/>
      <c r="ED13" s="10"/>
      <c r="EE13" s="10"/>
      <c r="EF13" s="10"/>
      <c r="EG13" s="10"/>
      <c r="EH13" s="10"/>
      <c r="EI13" s="10"/>
      <c r="EJ13" s="10"/>
      <c r="EK13" s="10"/>
      <c r="EL13" s="10"/>
      <c r="EM13" s="10"/>
      <c r="EN13" s="10"/>
      <c r="EO13" s="10"/>
      <c r="EP13" s="10"/>
      <c r="EQ13" s="10"/>
      <c r="ER13" s="10"/>
      <c r="ES13" s="10"/>
      <c r="ET13" s="10"/>
      <c r="EU13" s="10"/>
      <c r="EV13" s="10"/>
      <c r="EW13" s="10"/>
      <c r="EX13" s="10"/>
      <c r="EY13" s="10"/>
      <c r="EZ13" s="10"/>
      <c r="FA13" s="10"/>
      <c r="FB13" s="10"/>
      <c r="FC13" s="10"/>
      <c r="FD13" s="10"/>
      <c r="FE13" s="10"/>
      <c r="FF13" s="10"/>
      <c r="FG13" s="10"/>
      <c r="FH13" s="10"/>
      <c r="FI13" s="10"/>
      <c r="FJ13" s="10"/>
      <c r="FK13" s="10"/>
      <c r="FL13" s="10"/>
      <c r="FM13" s="10"/>
      <c r="FN13" s="10"/>
      <c r="FO13" s="10"/>
      <c r="FP13" s="10"/>
      <c r="FQ13" s="10"/>
      <c r="FR13" s="10"/>
      <c r="FS13" s="10"/>
      <c r="FT13" s="10"/>
      <c r="FU13" s="10"/>
      <c r="FV13" s="10"/>
      <c r="FW13" s="10"/>
      <c r="FX13" s="10"/>
      <c r="FY13" s="10"/>
      <c r="FZ13" s="10"/>
      <c r="GA13" s="10"/>
      <c r="GB13" s="10"/>
      <c r="GC13" s="10"/>
      <c r="GD13" s="10"/>
      <c r="GE13" s="10"/>
      <c r="GF13" s="10"/>
      <c r="GG13" s="10"/>
      <c r="GH13" s="10"/>
      <c r="GI13" s="10"/>
      <c r="GJ13" s="10"/>
      <c r="GK13" s="10"/>
      <c r="GL13" s="10"/>
      <c r="GM13" s="10"/>
      <c r="GN13" s="10"/>
      <c r="GO13" s="10"/>
      <c r="GP13" s="10"/>
      <c r="GQ13" s="10"/>
      <c r="GR13" s="10"/>
      <c r="GS13" s="10"/>
      <c r="GT13" s="10"/>
      <c r="GU13" s="10"/>
      <c r="GV13" s="10"/>
      <c r="GW13" s="10"/>
      <c r="GX13" s="10"/>
      <c r="GY13" s="10"/>
      <c r="GZ13" s="10"/>
      <c r="HA13" s="10"/>
      <c r="HB13" s="10"/>
      <c r="HC13" s="10"/>
      <c r="HD13" s="10"/>
      <c r="HE13" s="10"/>
      <c r="HF13" s="10"/>
      <c r="HG13" s="10"/>
      <c r="HH13" s="10"/>
      <c r="HI13" s="10"/>
      <c r="HJ13" s="10"/>
      <c r="HK13" s="10"/>
      <c r="HL13" s="10"/>
      <c r="HM13" s="10"/>
      <c r="HN13" s="10"/>
      <c r="HO13" s="10"/>
      <c r="HP13" s="10"/>
      <c r="HQ13" s="10"/>
      <c r="HR13" s="10"/>
      <c r="HS13" s="10"/>
      <c r="HT13" s="10"/>
      <c r="HU13" s="10"/>
      <c r="HV13" s="10"/>
      <c r="HW13" s="10"/>
      <c r="HX13" s="10"/>
      <c r="HY13" s="10"/>
      <c r="HZ13" s="10"/>
      <c r="IA13" s="10"/>
      <c r="IB13" s="10"/>
      <c r="IC13" s="10"/>
      <c r="ID13" s="10"/>
      <c r="IE13" s="10"/>
      <c r="IF13" s="10"/>
      <c r="IG13" s="10"/>
      <c r="IH13" s="10"/>
      <c r="II13" s="10"/>
      <c r="IJ13" s="10"/>
      <c r="IK13" s="10"/>
      <c r="IL13" s="10"/>
      <c r="IM13" s="10"/>
      <c r="IN13" s="10"/>
      <c r="IO13" s="10"/>
      <c r="IP13" s="10"/>
      <c r="IQ13" s="10"/>
      <c r="IR13" s="10"/>
      <c r="IS13" s="10"/>
      <c r="IT13" s="10"/>
      <c r="IU13" s="10"/>
      <c r="IV13" s="10"/>
      <c r="IW13" s="10"/>
      <c r="IX13" s="10"/>
      <c r="IY13" s="10"/>
      <c r="IZ13" s="10"/>
    </row>
    <row r="14" spans="2:260" s="2" customFormat="1" x14ac:dyDescent="0.2">
      <c r="B14" s="632"/>
      <c r="C14" s="213"/>
      <c r="D14" s="213" t="s">
        <v>264</v>
      </c>
      <c r="E14" s="213" t="s">
        <v>132</v>
      </c>
      <c r="F14" s="213" t="s">
        <v>142</v>
      </c>
      <c r="G14" s="213" t="s">
        <v>133</v>
      </c>
      <c r="H14" s="168">
        <v>0</v>
      </c>
      <c r="I14" s="450">
        <f t="shared" si="0"/>
        <v>0</v>
      </c>
      <c r="J14" s="168">
        <v>0</v>
      </c>
      <c r="K14" s="168">
        <v>0</v>
      </c>
      <c r="L14" s="447">
        <f t="shared" si="1"/>
        <v>0</v>
      </c>
      <c r="M14" s="635"/>
      <c r="N14" s="30"/>
      <c r="O14" s="35"/>
      <c r="P14" s="35"/>
      <c r="Q14" s="21"/>
      <c r="R14" s="21"/>
      <c r="S14" s="21"/>
      <c r="T14" s="32"/>
      <c r="U14" s="31"/>
      <c r="V14" s="31"/>
      <c r="W14" s="31"/>
      <c r="X14" s="31"/>
      <c r="Y14" s="33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/>
      <c r="BO14" s="10"/>
      <c r="BP14" s="10"/>
      <c r="BQ14" s="10"/>
      <c r="BR14" s="10"/>
      <c r="BS14" s="10"/>
      <c r="BT14" s="10"/>
      <c r="BU14" s="10"/>
      <c r="BV14" s="10"/>
      <c r="BW14" s="10"/>
      <c r="BX14" s="10"/>
      <c r="BY14" s="10"/>
      <c r="BZ14" s="10"/>
      <c r="CA14" s="10"/>
      <c r="CB14" s="10"/>
      <c r="CC14" s="10"/>
      <c r="CD14" s="10"/>
      <c r="CE14" s="10"/>
      <c r="CF14" s="10"/>
      <c r="CG14" s="10"/>
      <c r="CH14" s="10"/>
      <c r="CI14" s="10"/>
      <c r="CJ14" s="10"/>
      <c r="CK14" s="10"/>
      <c r="CL14" s="10"/>
      <c r="CM14" s="10"/>
      <c r="CN14" s="10"/>
      <c r="CO14" s="10"/>
      <c r="CP14" s="10"/>
      <c r="CQ14" s="10"/>
      <c r="CR14" s="10"/>
      <c r="CS14" s="10"/>
      <c r="CT14" s="10"/>
      <c r="CU14" s="10"/>
      <c r="CV14" s="10"/>
      <c r="CW14" s="10"/>
      <c r="CX14" s="10"/>
      <c r="CY14" s="10"/>
      <c r="CZ14" s="10"/>
      <c r="DA14" s="10"/>
      <c r="DB14" s="10"/>
      <c r="DC14" s="10"/>
      <c r="DD14" s="10"/>
      <c r="DE14" s="10"/>
      <c r="DF14" s="10"/>
      <c r="DG14" s="10"/>
      <c r="DH14" s="10"/>
      <c r="DI14" s="10"/>
      <c r="DJ14" s="10"/>
      <c r="DK14" s="10"/>
      <c r="DL14" s="10"/>
      <c r="DM14" s="10"/>
      <c r="DN14" s="10"/>
      <c r="DO14" s="10"/>
      <c r="DP14" s="10"/>
      <c r="DQ14" s="10"/>
      <c r="DR14" s="10"/>
      <c r="DS14" s="10"/>
      <c r="DT14" s="10"/>
      <c r="DU14" s="10"/>
      <c r="DV14" s="10"/>
      <c r="DW14" s="10"/>
      <c r="DX14" s="10"/>
      <c r="DY14" s="10"/>
      <c r="DZ14" s="10"/>
      <c r="EA14" s="10"/>
      <c r="EB14" s="10"/>
      <c r="EC14" s="10"/>
      <c r="ED14" s="10"/>
      <c r="EE14" s="10"/>
      <c r="EF14" s="10"/>
      <c r="EG14" s="10"/>
      <c r="EH14" s="10"/>
      <c r="EI14" s="10"/>
      <c r="EJ14" s="10"/>
      <c r="EK14" s="10"/>
      <c r="EL14" s="10"/>
      <c r="EM14" s="10"/>
      <c r="EN14" s="10"/>
      <c r="EO14" s="10"/>
      <c r="EP14" s="10"/>
      <c r="EQ14" s="10"/>
      <c r="ER14" s="10"/>
      <c r="ES14" s="10"/>
      <c r="ET14" s="10"/>
      <c r="EU14" s="10"/>
      <c r="EV14" s="10"/>
      <c r="EW14" s="10"/>
      <c r="EX14" s="10"/>
      <c r="EY14" s="10"/>
      <c r="EZ14" s="10"/>
      <c r="FA14" s="10"/>
      <c r="FB14" s="10"/>
      <c r="FC14" s="10"/>
      <c r="FD14" s="10"/>
      <c r="FE14" s="10"/>
      <c r="FF14" s="10"/>
      <c r="FG14" s="10"/>
      <c r="FH14" s="10"/>
      <c r="FI14" s="10"/>
      <c r="FJ14" s="10"/>
      <c r="FK14" s="10"/>
      <c r="FL14" s="10"/>
      <c r="FM14" s="10"/>
      <c r="FN14" s="10"/>
      <c r="FO14" s="10"/>
      <c r="FP14" s="10"/>
      <c r="FQ14" s="10"/>
      <c r="FR14" s="10"/>
      <c r="FS14" s="10"/>
      <c r="FT14" s="10"/>
      <c r="FU14" s="10"/>
      <c r="FV14" s="10"/>
      <c r="FW14" s="10"/>
      <c r="FX14" s="10"/>
      <c r="FY14" s="10"/>
      <c r="FZ14" s="10"/>
      <c r="GA14" s="10"/>
      <c r="GB14" s="10"/>
      <c r="GC14" s="10"/>
      <c r="GD14" s="10"/>
      <c r="GE14" s="10"/>
      <c r="GF14" s="10"/>
      <c r="GG14" s="10"/>
      <c r="GH14" s="10"/>
      <c r="GI14" s="10"/>
      <c r="GJ14" s="10"/>
      <c r="GK14" s="10"/>
      <c r="GL14" s="10"/>
      <c r="GM14" s="10"/>
      <c r="GN14" s="10"/>
      <c r="GO14" s="10"/>
      <c r="GP14" s="10"/>
      <c r="GQ14" s="10"/>
      <c r="GR14" s="10"/>
      <c r="GS14" s="10"/>
      <c r="GT14" s="10"/>
      <c r="GU14" s="10"/>
      <c r="GV14" s="10"/>
      <c r="GW14" s="10"/>
      <c r="GX14" s="10"/>
      <c r="GY14" s="10"/>
      <c r="GZ14" s="10"/>
      <c r="HA14" s="10"/>
      <c r="HB14" s="10"/>
      <c r="HC14" s="10"/>
      <c r="HD14" s="10"/>
      <c r="HE14" s="10"/>
      <c r="HF14" s="10"/>
      <c r="HG14" s="10"/>
      <c r="HH14" s="10"/>
      <c r="HI14" s="10"/>
      <c r="HJ14" s="10"/>
      <c r="HK14" s="10"/>
      <c r="HL14" s="10"/>
      <c r="HM14" s="10"/>
      <c r="HN14" s="10"/>
      <c r="HO14" s="10"/>
      <c r="HP14" s="10"/>
      <c r="HQ14" s="10"/>
      <c r="HR14" s="10"/>
      <c r="HS14" s="10"/>
      <c r="HT14" s="10"/>
      <c r="HU14" s="10"/>
      <c r="HV14" s="10"/>
      <c r="HW14" s="10"/>
      <c r="HX14" s="10"/>
      <c r="HY14" s="10"/>
      <c r="HZ14" s="10"/>
      <c r="IA14" s="10"/>
      <c r="IB14" s="10"/>
      <c r="IC14" s="10"/>
      <c r="ID14" s="10"/>
      <c r="IE14" s="10"/>
      <c r="IF14" s="10"/>
      <c r="IG14" s="10"/>
      <c r="IH14" s="10"/>
      <c r="II14" s="10"/>
      <c r="IJ14" s="10"/>
      <c r="IK14" s="10"/>
      <c r="IL14" s="10"/>
      <c r="IM14" s="10"/>
      <c r="IN14" s="10"/>
      <c r="IO14" s="10"/>
      <c r="IP14" s="10"/>
      <c r="IQ14" s="10"/>
      <c r="IR14" s="10"/>
      <c r="IS14" s="10"/>
      <c r="IT14" s="10"/>
      <c r="IU14" s="10"/>
      <c r="IV14" s="10"/>
      <c r="IW14" s="10"/>
      <c r="IX14" s="10"/>
      <c r="IY14" s="10"/>
      <c r="IZ14" s="10"/>
    </row>
    <row r="15" spans="2:260" s="2" customFormat="1" x14ac:dyDescent="0.2">
      <c r="B15" s="632"/>
      <c r="C15" s="213"/>
      <c r="D15" s="213" t="s">
        <v>264</v>
      </c>
      <c r="E15" s="213" t="s">
        <v>132</v>
      </c>
      <c r="F15" s="213" t="s">
        <v>143</v>
      </c>
      <c r="G15" s="213" t="s">
        <v>133</v>
      </c>
      <c r="H15" s="168">
        <v>0</v>
      </c>
      <c r="I15" s="450">
        <f t="shared" si="0"/>
        <v>0</v>
      </c>
      <c r="J15" s="168">
        <v>0</v>
      </c>
      <c r="K15" s="168">
        <v>0</v>
      </c>
      <c r="L15" s="447">
        <f t="shared" si="1"/>
        <v>0</v>
      </c>
      <c r="M15" s="635"/>
      <c r="N15" s="30"/>
      <c r="O15" s="35"/>
      <c r="P15" s="35"/>
      <c r="Q15" s="21"/>
      <c r="R15" s="21"/>
      <c r="S15" s="21"/>
      <c r="T15" s="32"/>
      <c r="U15" s="31"/>
      <c r="V15" s="31"/>
      <c r="W15" s="31"/>
      <c r="X15" s="31"/>
      <c r="Y15" s="33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0"/>
      <c r="BS15" s="10"/>
      <c r="BT15" s="10"/>
      <c r="BU15" s="10"/>
      <c r="BV15" s="10"/>
      <c r="BW15" s="10"/>
      <c r="BX15" s="10"/>
      <c r="BY15" s="10"/>
      <c r="BZ15" s="10"/>
      <c r="CA15" s="10"/>
      <c r="CB15" s="10"/>
      <c r="CC15" s="10"/>
      <c r="CD15" s="10"/>
      <c r="CE15" s="10"/>
      <c r="CF15" s="10"/>
      <c r="CG15" s="10"/>
      <c r="CH15" s="10"/>
      <c r="CI15" s="10"/>
      <c r="CJ15" s="10"/>
      <c r="CK15" s="10"/>
      <c r="CL15" s="10"/>
      <c r="CM15" s="10"/>
      <c r="CN15" s="10"/>
      <c r="CO15" s="10"/>
      <c r="CP15" s="10"/>
      <c r="CQ15" s="10"/>
      <c r="CR15" s="10"/>
      <c r="CS15" s="10"/>
      <c r="CT15" s="10"/>
      <c r="CU15" s="10"/>
      <c r="CV15" s="10"/>
      <c r="CW15" s="10"/>
      <c r="CX15" s="10"/>
      <c r="CY15" s="10"/>
      <c r="CZ15" s="10"/>
      <c r="DA15" s="10"/>
      <c r="DB15" s="10"/>
      <c r="DC15" s="10"/>
      <c r="DD15" s="10"/>
      <c r="DE15" s="10"/>
      <c r="DF15" s="10"/>
      <c r="DG15" s="10"/>
      <c r="DH15" s="10"/>
      <c r="DI15" s="10"/>
      <c r="DJ15" s="10"/>
      <c r="DK15" s="10"/>
      <c r="DL15" s="10"/>
      <c r="DM15" s="10"/>
      <c r="DN15" s="10"/>
      <c r="DO15" s="10"/>
      <c r="DP15" s="10"/>
      <c r="DQ15" s="10"/>
      <c r="DR15" s="10"/>
      <c r="DS15" s="10"/>
      <c r="DT15" s="10"/>
      <c r="DU15" s="10"/>
      <c r="DV15" s="10"/>
      <c r="DW15" s="10"/>
      <c r="DX15" s="10"/>
      <c r="DY15" s="10"/>
      <c r="DZ15" s="10"/>
      <c r="EA15" s="10"/>
      <c r="EB15" s="10"/>
      <c r="EC15" s="10"/>
      <c r="ED15" s="10"/>
      <c r="EE15" s="10"/>
      <c r="EF15" s="10"/>
      <c r="EG15" s="10"/>
      <c r="EH15" s="10"/>
      <c r="EI15" s="10"/>
      <c r="EJ15" s="10"/>
      <c r="EK15" s="10"/>
      <c r="EL15" s="10"/>
      <c r="EM15" s="10"/>
      <c r="EN15" s="10"/>
      <c r="EO15" s="10"/>
      <c r="EP15" s="10"/>
      <c r="EQ15" s="10"/>
      <c r="ER15" s="10"/>
      <c r="ES15" s="10"/>
      <c r="ET15" s="10"/>
      <c r="EU15" s="10"/>
      <c r="EV15" s="10"/>
      <c r="EW15" s="10"/>
      <c r="EX15" s="10"/>
      <c r="EY15" s="10"/>
      <c r="EZ15" s="10"/>
      <c r="FA15" s="10"/>
      <c r="FB15" s="10"/>
      <c r="FC15" s="10"/>
      <c r="FD15" s="10"/>
      <c r="FE15" s="10"/>
      <c r="FF15" s="10"/>
      <c r="FG15" s="10"/>
      <c r="FH15" s="10"/>
      <c r="FI15" s="10"/>
      <c r="FJ15" s="10"/>
      <c r="FK15" s="10"/>
      <c r="FL15" s="10"/>
      <c r="FM15" s="10"/>
      <c r="FN15" s="10"/>
      <c r="FO15" s="10"/>
      <c r="FP15" s="10"/>
      <c r="FQ15" s="10"/>
      <c r="FR15" s="10"/>
      <c r="FS15" s="10"/>
      <c r="FT15" s="10"/>
      <c r="FU15" s="10"/>
      <c r="FV15" s="10"/>
      <c r="FW15" s="10"/>
      <c r="FX15" s="10"/>
      <c r="FY15" s="10"/>
      <c r="FZ15" s="10"/>
      <c r="GA15" s="10"/>
      <c r="GB15" s="10"/>
      <c r="GC15" s="10"/>
      <c r="GD15" s="10"/>
      <c r="GE15" s="10"/>
      <c r="GF15" s="10"/>
      <c r="GG15" s="10"/>
      <c r="GH15" s="10"/>
      <c r="GI15" s="10"/>
      <c r="GJ15" s="10"/>
      <c r="GK15" s="10"/>
      <c r="GL15" s="10"/>
      <c r="GM15" s="10"/>
      <c r="GN15" s="10"/>
      <c r="GO15" s="10"/>
      <c r="GP15" s="10"/>
      <c r="GQ15" s="10"/>
      <c r="GR15" s="10"/>
      <c r="GS15" s="10"/>
      <c r="GT15" s="10"/>
      <c r="GU15" s="10"/>
      <c r="GV15" s="10"/>
      <c r="GW15" s="10"/>
      <c r="GX15" s="10"/>
      <c r="GY15" s="10"/>
      <c r="GZ15" s="10"/>
      <c r="HA15" s="10"/>
      <c r="HB15" s="10"/>
      <c r="HC15" s="10"/>
      <c r="HD15" s="10"/>
      <c r="HE15" s="10"/>
      <c r="HF15" s="10"/>
      <c r="HG15" s="10"/>
      <c r="HH15" s="10"/>
      <c r="HI15" s="10"/>
      <c r="HJ15" s="10"/>
      <c r="HK15" s="10"/>
      <c r="HL15" s="10"/>
      <c r="HM15" s="10"/>
      <c r="HN15" s="10"/>
      <c r="HO15" s="10"/>
      <c r="HP15" s="10"/>
      <c r="HQ15" s="10"/>
      <c r="HR15" s="10"/>
      <c r="HS15" s="10"/>
      <c r="HT15" s="10"/>
      <c r="HU15" s="10"/>
      <c r="HV15" s="10"/>
      <c r="HW15" s="10"/>
      <c r="HX15" s="10"/>
      <c r="HY15" s="10"/>
      <c r="HZ15" s="10"/>
      <c r="IA15" s="10"/>
      <c r="IB15" s="10"/>
      <c r="IC15" s="10"/>
      <c r="ID15" s="10"/>
      <c r="IE15" s="10"/>
      <c r="IF15" s="10"/>
      <c r="IG15" s="10"/>
      <c r="IH15" s="10"/>
      <c r="II15" s="10"/>
      <c r="IJ15" s="10"/>
      <c r="IK15" s="10"/>
      <c r="IL15" s="10"/>
      <c r="IM15" s="10"/>
      <c r="IN15" s="10"/>
      <c r="IO15" s="10"/>
      <c r="IP15" s="10"/>
      <c r="IQ15" s="10"/>
      <c r="IR15" s="10"/>
      <c r="IS15" s="10"/>
      <c r="IT15" s="10"/>
      <c r="IU15" s="10"/>
      <c r="IV15" s="10"/>
      <c r="IW15" s="10"/>
      <c r="IX15" s="10"/>
      <c r="IY15" s="10"/>
      <c r="IZ15" s="10"/>
    </row>
    <row r="16" spans="2:260" s="2" customFormat="1" x14ac:dyDescent="0.2">
      <c r="B16" s="632"/>
      <c r="C16" s="213"/>
      <c r="D16" s="213"/>
      <c r="E16" s="213"/>
      <c r="F16" s="213"/>
      <c r="G16" s="213"/>
      <c r="H16" s="168">
        <v>0</v>
      </c>
      <c r="I16" s="450">
        <f t="shared" si="0"/>
        <v>0</v>
      </c>
      <c r="J16" s="168">
        <v>0</v>
      </c>
      <c r="K16" s="168">
        <v>0</v>
      </c>
      <c r="L16" s="447">
        <f t="shared" si="1"/>
        <v>0</v>
      </c>
      <c r="M16" s="635"/>
      <c r="N16" s="30"/>
      <c r="O16" s="35"/>
      <c r="P16" s="35"/>
      <c r="Q16" s="21"/>
      <c r="R16" s="21"/>
      <c r="S16" s="21"/>
      <c r="T16" s="32"/>
      <c r="U16" s="31"/>
      <c r="V16" s="31"/>
      <c r="W16" s="31"/>
      <c r="X16" s="31"/>
      <c r="Y16" s="33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  <c r="BW16" s="10"/>
      <c r="BX16" s="10"/>
      <c r="BY16" s="10"/>
      <c r="BZ16" s="10"/>
      <c r="CA16" s="10"/>
      <c r="CB16" s="10"/>
      <c r="CC16" s="10"/>
      <c r="CD16" s="10"/>
      <c r="CE16" s="10"/>
      <c r="CF16" s="10"/>
      <c r="CG16" s="10"/>
      <c r="CH16" s="10"/>
      <c r="CI16" s="10"/>
      <c r="CJ16" s="10"/>
      <c r="CK16" s="10"/>
      <c r="CL16" s="10"/>
      <c r="CM16" s="10"/>
      <c r="CN16" s="10"/>
      <c r="CO16" s="10"/>
      <c r="CP16" s="10"/>
      <c r="CQ16" s="10"/>
      <c r="CR16" s="10"/>
      <c r="CS16" s="10"/>
      <c r="CT16" s="10"/>
      <c r="CU16" s="10"/>
      <c r="CV16" s="10"/>
      <c r="CW16" s="10"/>
      <c r="CX16" s="10"/>
      <c r="CY16" s="10"/>
      <c r="CZ16" s="10"/>
      <c r="DA16" s="10"/>
      <c r="DB16" s="10"/>
      <c r="DC16" s="10"/>
      <c r="DD16" s="10"/>
      <c r="DE16" s="10"/>
      <c r="DF16" s="10"/>
      <c r="DG16" s="10"/>
      <c r="DH16" s="10"/>
      <c r="DI16" s="10"/>
      <c r="DJ16" s="10"/>
      <c r="DK16" s="10"/>
      <c r="DL16" s="10"/>
      <c r="DM16" s="10"/>
      <c r="DN16" s="10"/>
      <c r="DO16" s="10"/>
      <c r="DP16" s="10"/>
      <c r="DQ16" s="10"/>
      <c r="DR16" s="10"/>
      <c r="DS16" s="10"/>
      <c r="DT16" s="10"/>
      <c r="DU16" s="10"/>
      <c r="DV16" s="10"/>
      <c r="DW16" s="10"/>
      <c r="DX16" s="10"/>
      <c r="DY16" s="10"/>
      <c r="DZ16" s="10"/>
      <c r="EA16" s="10"/>
      <c r="EB16" s="10"/>
      <c r="EC16" s="10"/>
      <c r="ED16" s="10"/>
      <c r="EE16" s="10"/>
      <c r="EF16" s="10"/>
      <c r="EG16" s="10"/>
      <c r="EH16" s="10"/>
      <c r="EI16" s="10"/>
      <c r="EJ16" s="10"/>
      <c r="EK16" s="10"/>
      <c r="EL16" s="10"/>
      <c r="EM16" s="10"/>
      <c r="EN16" s="10"/>
      <c r="EO16" s="10"/>
      <c r="EP16" s="10"/>
      <c r="EQ16" s="10"/>
      <c r="ER16" s="10"/>
      <c r="ES16" s="10"/>
      <c r="ET16" s="10"/>
      <c r="EU16" s="10"/>
      <c r="EV16" s="10"/>
      <c r="EW16" s="10"/>
      <c r="EX16" s="10"/>
      <c r="EY16" s="10"/>
      <c r="EZ16" s="10"/>
      <c r="FA16" s="10"/>
      <c r="FB16" s="10"/>
      <c r="FC16" s="10"/>
      <c r="FD16" s="10"/>
      <c r="FE16" s="10"/>
      <c r="FF16" s="10"/>
      <c r="FG16" s="10"/>
      <c r="FH16" s="10"/>
      <c r="FI16" s="10"/>
      <c r="FJ16" s="10"/>
      <c r="FK16" s="10"/>
      <c r="FL16" s="10"/>
      <c r="FM16" s="10"/>
      <c r="FN16" s="10"/>
      <c r="FO16" s="10"/>
      <c r="FP16" s="10"/>
      <c r="FQ16" s="10"/>
      <c r="FR16" s="10"/>
      <c r="FS16" s="10"/>
      <c r="FT16" s="10"/>
      <c r="FU16" s="10"/>
      <c r="FV16" s="10"/>
      <c r="FW16" s="10"/>
      <c r="FX16" s="10"/>
      <c r="FY16" s="10"/>
      <c r="FZ16" s="10"/>
      <c r="GA16" s="10"/>
      <c r="GB16" s="10"/>
      <c r="GC16" s="10"/>
      <c r="GD16" s="10"/>
      <c r="GE16" s="10"/>
      <c r="GF16" s="10"/>
      <c r="GG16" s="10"/>
      <c r="GH16" s="10"/>
      <c r="GI16" s="10"/>
      <c r="GJ16" s="10"/>
      <c r="GK16" s="10"/>
      <c r="GL16" s="10"/>
      <c r="GM16" s="10"/>
      <c r="GN16" s="10"/>
      <c r="GO16" s="10"/>
      <c r="GP16" s="10"/>
      <c r="GQ16" s="10"/>
      <c r="GR16" s="10"/>
      <c r="GS16" s="10"/>
      <c r="GT16" s="10"/>
      <c r="GU16" s="10"/>
      <c r="GV16" s="10"/>
      <c r="GW16" s="10"/>
      <c r="GX16" s="10"/>
      <c r="GY16" s="10"/>
      <c r="GZ16" s="10"/>
      <c r="HA16" s="10"/>
      <c r="HB16" s="10"/>
      <c r="HC16" s="10"/>
      <c r="HD16" s="10"/>
      <c r="HE16" s="10"/>
      <c r="HF16" s="10"/>
      <c r="HG16" s="10"/>
      <c r="HH16" s="10"/>
      <c r="HI16" s="10"/>
      <c r="HJ16" s="10"/>
      <c r="HK16" s="10"/>
      <c r="HL16" s="10"/>
      <c r="HM16" s="10"/>
      <c r="HN16" s="10"/>
      <c r="HO16" s="10"/>
      <c r="HP16" s="10"/>
      <c r="HQ16" s="10"/>
      <c r="HR16" s="10"/>
      <c r="HS16" s="10"/>
      <c r="HT16" s="10"/>
      <c r="HU16" s="10"/>
      <c r="HV16" s="10"/>
      <c r="HW16" s="10"/>
      <c r="HX16" s="10"/>
      <c r="HY16" s="10"/>
      <c r="HZ16" s="10"/>
      <c r="IA16" s="10"/>
      <c r="IB16" s="10"/>
      <c r="IC16" s="10"/>
      <c r="ID16" s="10"/>
      <c r="IE16" s="10"/>
      <c r="IF16" s="10"/>
      <c r="IG16" s="10"/>
      <c r="IH16" s="10"/>
      <c r="II16" s="10"/>
      <c r="IJ16" s="10"/>
      <c r="IK16" s="10"/>
      <c r="IL16" s="10"/>
      <c r="IM16" s="10"/>
      <c r="IN16" s="10"/>
      <c r="IO16" s="10"/>
      <c r="IP16" s="10"/>
      <c r="IQ16" s="10"/>
      <c r="IR16" s="10"/>
      <c r="IS16" s="10"/>
      <c r="IT16" s="10"/>
      <c r="IU16" s="10"/>
      <c r="IV16" s="10"/>
      <c r="IW16" s="10"/>
      <c r="IX16" s="10"/>
      <c r="IY16" s="10"/>
      <c r="IZ16" s="10"/>
    </row>
    <row r="17" spans="2:260" s="2" customFormat="1" x14ac:dyDescent="0.2">
      <c r="B17" s="632"/>
      <c r="C17" s="213"/>
      <c r="D17" s="213"/>
      <c r="E17" s="213"/>
      <c r="F17" s="213"/>
      <c r="G17" s="213"/>
      <c r="H17" s="168">
        <v>0</v>
      </c>
      <c r="I17" s="450">
        <f t="shared" si="0"/>
        <v>0</v>
      </c>
      <c r="J17" s="168">
        <v>0</v>
      </c>
      <c r="K17" s="168">
        <v>0</v>
      </c>
      <c r="L17" s="447">
        <f t="shared" si="1"/>
        <v>0</v>
      </c>
      <c r="M17" s="635"/>
      <c r="N17" s="30"/>
      <c r="O17" s="35"/>
      <c r="P17" s="35"/>
      <c r="Q17" s="21"/>
      <c r="R17" s="21"/>
      <c r="S17" s="21"/>
      <c r="T17" s="32"/>
      <c r="U17" s="31"/>
      <c r="V17" s="31"/>
      <c r="W17" s="31"/>
      <c r="X17" s="31"/>
      <c r="Y17" s="33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  <c r="BR17" s="10"/>
      <c r="BS17" s="10"/>
      <c r="BT17" s="10"/>
      <c r="BU17" s="10"/>
      <c r="BV17" s="10"/>
      <c r="BW17" s="10"/>
      <c r="BX17" s="10"/>
      <c r="BY17" s="10"/>
      <c r="BZ17" s="10"/>
      <c r="CA17" s="10"/>
      <c r="CB17" s="10"/>
      <c r="CC17" s="10"/>
      <c r="CD17" s="10"/>
      <c r="CE17" s="10"/>
      <c r="CF17" s="10"/>
      <c r="CG17" s="10"/>
      <c r="CH17" s="10"/>
      <c r="CI17" s="10"/>
      <c r="CJ17" s="10"/>
      <c r="CK17" s="10"/>
      <c r="CL17" s="10"/>
      <c r="CM17" s="10"/>
      <c r="CN17" s="10"/>
      <c r="CO17" s="10"/>
      <c r="CP17" s="10"/>
      <c r="CQ17" s="10"/>
      <c r="CR17" s="10"/>
      <c r="CS17" s="10"/>
      <c r="CT17" s="10"/>
      <c r="CU17" s="10"/>
      <c r="CV17" s="10"/>
      <c r="CW17" s="10"/>
      <c r="CX17" s="10"/>
      <c r="CY17" s="10"/>
      <c r="CZ17" s="10"/>
      <c r="DA17" s="10"/>
      <c r="DB17" s="10"/>
      <c r="DC17" s="10"/>
      <c r="DD17" s="10"/>
      <c r="DE17" s="10"/>
      <c r="DF17" s="10"/>
      <c r="DG17" s="10"/>
      <c r="DH17" s="10"/>
      <c r="DI17" s="10"/>
      <c r="DJ17" s="10"/>
      <c r="DK17" s="10"/>
      <c r="DL17" s="10"/>
      <c r="DM17" s="10"/>
      <c r="DN17" s="10"/>
      <c r="DO17" s="10"/>
      <c r="DP17" s="10"/>
      <c r="DQ17" s="10"/>
      <c r="DR17" s="10"/>
      <c r="DS17" s="10"/>
      <c r="DT17" s="10"/>
      <c r="DU17" s="10"/>
      <c r="DV17" s="10"/>
      <c r="DW17" s="10"/>
      <c r="DX17" s="10"/>
      <c r="DY17" s="10"/>
      <c r="DZ17" s="10"/>
      <c r="EA17" s="10"/>
      <c r="EB17" s="10"/>
      <c r="EC17" s="10"/>
      <c r="ED17" s="10"/>
      <c r="EE17" s="10"/>
      <c r="EF17" s="10"/>
      <c r="EG17" s="10"/>
      <c r="EH17" s="10"/>
      <c r="EI17" s="10"/>
      <c r="EJ17" s="10"/>
      <c r="EK17" s="10"/>
      <c r="EL17" s="10"/>
      <c r="EM17" s="10"/>
      <c r="EN17" s="10"/>
      <c r="EO17" s="10"/>
      <c r="EP17" s="10"/>
      <c r="EQ17" s="10"/>
      <c r="ER17" s="10"/>
      <c r="ES17" s="10"/>
      <c r="ET17" s="10"/>
      <c r="EU17" s="10"/>
      <c r="EV17" s="10"/>
      <c r="EW17" s="10"/>
      <c r="EX17" s="10"/>
      <c r="EY17" s="10"/>
      <c r="EZ17" s="10"/>
      <c r="FA17" s="10"/>
      <c r="FB17" s="10"/>
      <c r="FC17" s="10"/>
      <c r="FD17" s="10"/>
      <c r="FE17" s="10"/>
      <c r="FF17" s="10"/>
      <c r="FG17" s="10"/>
      <c r="FH17" s="10"/>
      <c r="FI17" s="10"/>
      <c r="FJ17" s="10"/>
      <c r="FK17" s="10"/>
      <c r="FL17" s="10"/>
      <c r="FM17" s="10"/>
      <c r="FN17" s="10"/>
      <c r="FO17" s="10"/>
      <c r="FP17" s="10"/>
      <c r="FQ17" s="10"/>
      <c r="FR17" s="10"/>
      <c r="FS17" s="10"/>
      <c r="FT17" s="10"/>
      <c r="FU17" s="10"/>
      <c r="FV17" s="10"/>
      <c r="FW17" s="10"/>
      <c r="FX17" s="10"/>
      <c r="FY17" s="10"/>
      <c r="FZ17" s="10"/>
      <c r="GA17" s="10"/>
      <c r="GB17" s="10"/>
      <c r="GC17" s="10"/>
      <c r="GD17" s="10"/>
      <c r="GE17" s="10"/>
      <c r="GF17" s="10"/>
      <c r="GG17" s="10"/>
      <c r="GH17" s="10"/>
      <c r="GI17" s="10"/>
      <c r="GJ17" s="10"/>
      <c r="GK17" s="10"/>
      <c r="GL17" s="10"/>
      <c r="GM17" s="10"/>
      <c r="GN17" s="10"/>
      <c r="GO17" s="10"/>
      <c r="GP17" s="10"/>
      <c r="GQ17" s="10"/>
      <c r="GR17" s="10"/>
      <c r="GS17" s="10"/>
      <c r="GT17" s="10"/>
      <c r="GU17" s="10"/>
      <c r="GV17" s="10"/>
      <c r="GW17" s="10"/>
      <c r="GX17" s="10"/>
      <c r="GY17" s="10"/>
      <c r="GZ17" s="10"/>
      <c r="HA17" s="10"/>
      <c r="HB17" s="10"/>
      <c r="HC17" s="10"/>
      <c r="HD17" s="10"/>
      <c r="HE17" s="10"/>
      <c r="HF17" s="10"/>
      <c r="HG17" s="10"/>
      <c r="HH17" s="10"/>
      <c r="HI17" s="10"/>
      <c r="HJ17" s="10"/>
      <c r="HK17" s="10"/>
      <c r="HL17" s="10"/>
      <c r="HM17" s="10"/>
      <c r="HN17" s="10"/>
      <c r="HO17" s="10"/>
      <c r="HP17" s="10"/>
      <c r="HQ17" s="10"/>
      <c r="HR17" s="10"/>
      <c r="HS17" s="10"/>
      <c r="HT17" s="10"/>
      <c r="HU17" s="10"/>
      <c r="HV17" s="10"/>
      <c r="HW17" s="10"/>
      <c r="HX17" s="10"/>
      <c r="HY17" s="10"/>
      <c r="HZ17" s="10"/>
      <c r="IA17" s="10"/>
      <c r="IB17" s="10"/>
      <c r="IC17" s="10"/>
      <c r="ID17" s="10"/>
      <c r="IE17" s="10"/>
      <c r="IF17" s="10"/>
      <c r="IG17" s="10"/>
      <c r="IH17" s="10"/>
      <c r="II17" s="10"/>
      <c r="IJ17" s="10"/>
      <c r="IK17" s="10"/>
      <c r="IL17" s="10"/>
      <c r="IM17" s="10"/>
      <c r="IN17" s="10"/>
      <c r="IO17" s="10"/>
      <c r="IP17" s="10"/>
      <c r="IQ17" s="10"/>
      <c r="IR17" s="10"/>
      <c r="IS17" s="10"/>
      <c r="IT17" s="10"/>
      <c r="IU17" s="10"/>
      <c r="IV17" s="10"/>
      <c r="IW17" s="10"/>
      <c r="IX17" s="10"/>
      <c r="IY17" s="10"/>
      <c r="IZ17" s="10"/>
    </row>
    <row r="18" spans="2:260" s="2" customFormat="1" x14ac:dyDescent="0.2">
      <c r="B18" s="632"/>
      <c r="C18" s="213"/>
      <c r="D18" s="213"/>
      <c r="E18" s="213"/>
      <c r="F18" s="213"/>
      <c r="G18" s="213"/>
      <c r="H18" s="168">
        <v>0</v>
      </c>
      <c r="I18" s="450">
        <f t="shared" si="0"/>
        <v>0</v>
      </c>
      <c r="J18" s="168">
        <v>0</v>
      </c>
      <c r="K18" s="168">
        <v>0</v>
      </c>
      <c r="L18" s="447">
        <f t="shared" si="1"/>
        <v>0</v>
      </c>
      <c r="M18" s="635"/>
      <c r="N18" s="30"/>
      <c r="O18" s="35"/>
      <c r="P18" s="35"/>
      <c r="Q18" s="21"/>
      <c r="R18" s="21"/>
      <c r="S18" s="21"/>
      <c r="T18" s="32"/>
      <c r="U18" s="31"/>
      <c r="V18" s="31"/>
      <c r="W18" s="31"/>
      <c r="X18" s="31"/>
      <c r="Y18" s="33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  <c r="BN18" s="10"/>
      <c r="BO18" s="10"/>
      <c r="BP18" s="10"/>
      <c r="BQ18" s="10"/>
      <c r="BR18" s="10"/>
      <c r="BS18" s="10"/>
      <c r="BT18" s="10"/>
      <c r="BU18" s="10"/>
      <c r="BV18" s="10"/>
      <c r="BW18" s="10"/>
      <c r="BX18" s="10"/>
      <c r="BY18" s="10"/>
      <c r="BZ18" s="10"/>
      <c r="CA18" s="10"/>
      <c r="CB18" s="10"/>
      <c r="CC18" s="10"/>
      <c r="CD18" s="10"/>
      <c r="CE18" s="10"/>
      <c r="CF18" s="10"/>
      <c r="CG18" s="10"/>
      <c r="CH18" s="10"/>
      <c r="CI18" s="10"/>
      <c r="CJ18" s="10"/>
      <c r="CK18" s="10"/>
      <c r="CL18" s="10"/>
      <c r="CM18" s="10"/>
      <c r="CN18" s="10"/>
      <c r="CO18" s="10"/>
      <c r="CP18" s="10"/>
      <c r="CQ18" s="10"/>
      <c r="CR18" s="10"/>
      <c r="CS18" s="10"/>
      <c r="CT18" s="10"/>
      <c r="CU18" s="10"/>
      <c r="CV18" s="10"/>
      <c r="CW18" s="10"/>
      <c r="CX18" s="10"/>
      <c r="CY18" s="10"/>
      <c r="CZ18" s="10"/>
      <c r="DA18" s="10"/>
      <c r="DB18" s="10"/>
      <c r="DC18" s="10"/>
      <c r="DD18" s="10"/>
      <c r="DE18" s="10"/>
      <c r="DF18" s="10"/>
      <c r="DG18" s="10"/>
      <c r="DH18" s="10"/>
      <c r="DI18" s="10"/>
      <c r="DJ18" s="10"/>
      <c r="DK18" s="10"/>
      <c r="DL18" s="10"/>
      <c r="DM18" s="10"/>
      <c r="DN18" s="10"/>
      <c r="DO18" s="10"/>
      <c r="DP18" s="10"/>
      <c r="DQ18" s="10"/>
      <c r="DR18" s="10"/>
      <c r="DS18" s="10"/>
      <c r="DT18" s="10"/>
      <c r="DU18" s="10"/>
      <c r="DV18" s="10"/>
      <c r="DW18" s="10"/>
      <c r="DX18" s="10"/>
      <c r="DY18" s="10"/>
      <c r="DZ18" s="10"/>
      <c r="EA18" s="10"/>
      <c r="EB18" s="10"/>
      <c r="EC18" s="10"/>
      <c r="ED18" s="10"/>
      <c r="EE18" s="10"/>
      <c r="EF18" s="10"/>
      <c r="EG18" s="10"/>
      <c r="EH18" s="10"/>
      <c r="EI18" s="10"/>
      <c r="EJ18" s="10"/>
      <c r="EK18" s="10"/>
      <c r="EL18" s="10"/>
      <c r="EM18" s="10"/>
      <c r="EN18" s="10"/>
      <c r="EO18" s="10"/>
      <c r="EP18" s="10"/>
      <c r="EQ18" s="10"/>
      <c r="ER18" s="10"/>
      <c r="ES18" s="10"/>
      <c r="ET18" s="10"/>
      <c r="EU18" s="10"/>
      <c r="EV18" s="10"/>
      <c r="EW18" s="10"/>
      <c r="EX18" s="10"/>
      <c r="EY18" s="10"/>
      <c r="EZ18" s="10"/>
      <c r="FA18" s="10"/>
      <c r="FB18" s="10"/>
      <c r="FC18" s="10"/>
      <c r="FD18" s="10"/>
      <c r="FE18" s="10"/>
      <c r="FF18" s="10"/>
      <c r="FG18" s="10"/>
      <c r="FH18" s="10"/>
      <c r="FI18" s="10"/>
      <c r="FJ18" s="10"/>
      <c r="FK18" s="10"/>
      <c r="FL18" s="10"/>
      <c r="FM18" s="10"/>
      <c r="FN18" s="10"/>
      <c r="FO18" s="10"/>
      <c r="FP18" s="10"/>
      <c r="FQ18" s="10"/>
      <c r="FR18" s="10"/>
      <c r="FS18" s="10"/>
      <c r="FT18" s="10"/>
      <c r="FU18" s="10"/>
      <c r="FV18" s="10"/>
      <c r="FW18" s="10"/>
      <c r="FX18" s="10"/>
      <c r="FY18" s="10"/>
      <c r="FZ18" s="10"/>
      <c r="GA18" s="10"/>
      <c r="GB18" s="10"/>
      <c r="GC18" s="10"/>
      <c r="GD18" s="10"/>
      <c r="GE18" s="10"/>
      <c r="GF18" s="10"/>
      <c r="GG18" s="10"/>
      <c r="GH18" s="10"/>
      <c r="GI18" s="10"/>
      <c r="GJ18" s="10"/>
      <c r="GK18" s="10"/>
      <c r="GL18" s="10"/>
      <c r="GM18" s="10"/>
      <c r="GN18" s="10"/>
      <c r="GO18" s="10"/>
      <c r="GP18" s="10"/>
      <c r="GQ18" s="10"/>
      <c r="GR18" s="10"/>
      <c r="GS18" s="10"/>
      <c r="GT18" s="10"/>
      <c r="GU18" s="10"/>
      <c r="GV18" s="10"/>
      <c r="GW18" s="10"/>
      <c r="GX18" s="10"/>
      <c r="GY18" s="10"/>
      <c r="GZ18" s="10"/>
      <c r="HA18" s="10"/>
      <c r="HB18" s="10"/>
      <c r="HC18" s="10"/>
      <c r="HD18" s="10"/>
      <c r="HE18" s="10"/>
      <c r="HF18" s="10"/>
      <c r="HG18" s="10"/>
      <c r="HH18" s="10"/>
      <c r="HI18" s="10"/>
      <c r="HJ18" s="10"/>
      <c r="HK18" s="10"/>
      <c r="HL18" s="10"/>
      <c r="HM18" s="10"/>
      <c r="HN18" s="10"/>
      <c r="HO18" s="10"/>
      <c r="HP18" s="10"/>
      <c r="HQ18" s="10"/>
      <c r="HR18" s="10"/>
      <c r="HS18" s="10"/>
      <c r="HT18" s="10"/>
      <c r="HU18" s="10"/>
      <c r="HV18" s="10"/>
      <c r="HW18" s="10"/>
      <c r="HX18" s="10"/>
      <c r="HY18" s="10"/>
      <c r="HZ18" s="10"/>
      <c r="IA18" s="10"/>
      <c r="IB18" s="10"/>
      <c r="IC18" s="10"/>
      <c r="ID18" s="10"/>
      <c r="IE18" s="10"/>
      <c r="IF18" s="10"/>
      <c r="IG18" s="10"/>
      <c r="IH18" s="10"/>
      <c r="II18" s="10"/>
      <c r="IJ18" s="10"/>
      <c r="IK18" s="10"/>
      <c r="IL18" s="10"/>
      <c r="IM18" s="10"/>
      <c r="IN18" s="10"/>
      <c r="IO18" s="10"/>
      <c r="IP18" s="10"/>
      <c r="IQ18" s="10"/>
      <c r="IR18" s="10"/>
      <c r="IS18" s="10"/>
      <c r="IT18" s="10"/>
      <c r="IU18" s="10"/>
      <c r="IV18" s="10"/>
      <c r="IW18" s="10"/>
      <c r="IX18" s="10"/>
      <c r="IY18" s="10"/>
      <c r="IZ18" s="10"/>
    </row>
    <row r="19" spans="2:260" s="2" customFormat="1" x14ac:dyDescent="0.2">
      <c r="B19" s="632"/>
      <c r="C19" s="213"/>
      <c r="D19" s="213"/>
      <c r="E19" s="213"/>
      <c r="F19" s="213"/>
      <c r="G19" s="213"/>
      <c r="H19" s="168">
        <v>0</v>
      </c>
      <c r="I19" s="450">
        <f t="shared" si="0"/>
        <v>0</v>
      </c>
      <c r="J19" s="168">
        <v>0</v>
      </c>
      <c r="K19" s="168">
        <v>0</v>
      </c>
      <c r="L19" s="447">
        <f t="shared" si="1"/>
        <v>0</v>
      </c>
      <c r="M19" s="635"/>
      <c r="N19" s="30"/>
      <c r="O19" s="35"/>
      <c r="P19" s="35"/>
      <c r="Q19" s="21"/>
      <c r="R19" s="21"/>
      <c r="S19" s="21"/>
      <c r="T19" s="32"/>
      <c r="U19" s="31"/>
      <c r="V19" s="31"/>
      <c r="W19" s="31"/>
      <c r="X19" s="31"/>
      <c r="Y19" s="33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  <c r="BV19" s="10"/>
      <c r="BW19" s="10"/>
      <c r="BX19" s="10"/>
      <c r="BY19" s="10"/>
      <c r="BZ19" s="10"/>
      <c r="CA19" s="10"/>
      <c r="CB19" s="10"/>
      <c r="CC19" s="10"/>
      <c r="CD19" s="10"/>
      <c r="CE19" s="10"/>
      <c r="CF19" s="10"/>
      <c r="CG19" s="10"/>
      <c r="CH19" s="10"/>
      <c r="CI19" s="10"/>
      <c r="CJ19" s="10"/>
      <c r="CK19" s="10"/>
      <c r="CL19" s="10"/>
      <c r="CM19" s="10"/>
      <c r="CN19" s="10"/>
      <c r="CO19" s="10"/>
      <c r="CP19" s="10"/>
      <c r="CQ19" s="10"/>
      <c r="CR19" s="10"/>
      <c r="CS19" s="10"/>
      <c r="CT19" s="10"/>
      <c r="CU19" s="10"/>
      <c r="CV19" s="10"/>
      <c r="CW19" s="10"/>
      <c r="CX19" s="10"/>
      <c r="CY19" s="10"/>
      <c r="CZ19" s="10"/>
      <c r="DA19" s="10"/>
      <c r="DB19" s="10"/>
      <c r="DC19" s="10"/>
      <c r="DD19" s="10"/>
      <c r="DE19" s="10"/>
      <c r="DF19" s="10"/>
      <c r="DG19" s="10"/>
      <c r="DH19" s="10"/>
      <c r="DI19" s="10"/>
      <c r="DJ19" s="10"/>
      <c r="DK19" s="10"/>
      <c r="DL19" s="10"/>
      <c r="DM19" s="10"/>
      <c r="DN19" s="10"/>
      <c r="DO19" s="10"/>
      <c r="DP19" s="10"/>
      <c r="DQ19" s="10"/>
      <c r="DR19" s="10"/>
      <c r="DS19" s="10"/>
      <c r="DT19" s="10"/>
      <c r="DU19" s="10"/>
      <c r="DV19" s="10"/>
      <c r="DW19" s="10"/>
      <c r="DX19" s="10"/>
      <c r="DY19" s="10"/>
      <c r="DZ19" s="10"/>
      <c r="EA19" s="10"/>
      <c r="EB19" s="10"/>
      <c r="EC19" s="10"/>
      <c r="ED19" s="10"/>
      <c r="EE19" s="10"/>
      <c r="EF19" s="10"/>
      <c r="EG19" s="10"/>
      <c r="EH19" s="10"/>
      <c r="EI19" s="10"/>
      <c r="EJ19" s="10"/>
      <c r="EK19" s="10"/>
      <c r="EL19" s="10"/>
      <c r="EM19" s="10"/>
      <c r="EN19" s="10"/>
      <c r="EO19" s="10"/>
      <c r="EP19" s="10"/>
      <c r="EQ19" s="10"/>
      <c r="ER19" s="10"/>
      <c r="ES19" s="10"/>
      <c r="ET19" s="10"/>
      <c r="EU19" s="10"/>
      <c r="EV19" s="10"/>
      <c r="EW19" s="10"/>
      <c r="EX19" s="10"/>
      <c r="EY19" s="10"/>
      <c r="EZ19" s="10"/>
      <c r="FA19" s="10"/>
      <c r="FB19" s="10"/>
      <c r="FC19" s="10"/>
      <c r="FD19" s="10"/>
      <c r="FE19" s="10"/>
      <c r="FF19" s="10"/>
      <c r="FG19" s="10"/>
      <c r="FH19" s="10"/>
      <c r="FI19" s="10"/>
      <c r="FJ19" s="10"/>
      <c r="FK19" s="10"/>
      <c r="FL19" s="10"/>
      <c r="FM19" s="10"/>
      <c r="FN19" s="10"/>
      <c r="FO19" s="10"/>
      <c r="FP19" s="10"/>
      <c r="FQ19" s="10"/>
      <c r="FR19" s="10"/>
      <c r="FS19" s="10"/>
      <c r="FT19" s="10"/>
      <c r="FU19" s="10"/>
      <c r="FV19" s="10"/>
      <c r="FW19" s="10"/>
      <c r="FX19" s="10"/>
      <c r="FY19" s="10"/>
      <c r="FZ19" s="10"/>
      <c r="GA19" s="10"/>
      <c r="GB19" s="10"/>
      <c r="GC19" s="10"/>
      <c r="GD19" s="10"/>
      <c r="GE19" s="10"/>
      <c r="GF19" s="10"/>
      <c r="GG19" s="10"/>
      <c r="GH19" s="10"/>
      <c r="GI19" s="10"/>
      <c r="GJ19" s="10"/>
      <c r="GK19" s="10"/>
      <c r="GL19" s="10"/>
      <c r="GM19" s="10"/>
      <c r="GN19" s="10"/>
      <c r="GO19" s="10"/>
      <c r="GP19" s="10"/>
      <c r="GQ19" s="10"/>
      <c r="GR19" s="10"/>
      <c r="GS19" s="10"/>
      <c r="GT19" s="10"/>
      <c r="GU19" s="10"/>
      <c r="GV19" s="10"/>
      <c r="GW19" s="10"/>
      <c r="GX19" s="10"/>
      <c r="GY19" s="10"/>
      <c r="GZ19" s="10"/>
      <c r="HA19" s="10"/>
      <c r="HB19" s="10"/>
      <c r="HC19" s="10"/>
      <c r="HD19" s="10"/>
      <c r="HE19" s="10"/>
      <c r="HF19" s="10"/>
      <c r="HG19" s="10"/>
      <c r="HH19" s="10"/>
      <c r="HI19" s="10"/>
      <c r="HJ19" s="10"/>
      <c r="HK19" s="10"/>
      <c r="HL19" s="10"/>
      <c r="HM19" s="10"/>
      <c r="HN19" s="10"/>
      <c r="HO19" s="10"/>
      <c r="HP19" s="10"/>
      <c r="HQ19" s="10"/>
      <c r="HR19" s="10"/>
      <c r="HS19" s="10"/>
      <c r="HT19" s="10"/>
      <c r="HU19" s="10"/>
      <c r="HV19" s="10"/>
      <c r="HW19" s="10"/>
      <c r="HX19" s="10"/>
      <c r="HY19" s="10"/>
      <c r="HZ19" s="10"/>
      <c r="IA19" s="10"/>
      <c r="IB19" s="10"/>
      <c r="IC19" s="10"/>
      <c r="ID19" s="10"/>
      <c r="IE19" s="10"/>
      <c r="IF19" s="10"/>
      <c r="IG19" s="10"/>
      <c r="IH19" s="10"/>
      <c r="II19" s="10"/>
      <c r="IJ19" s="10"/>
      <c r="IK19" s="10"/>
      <c r="IL19" s="10"/>
      <c r="IM19" s="10"/>
      <c r="IN19" s="10"/>
      <c r="IO19" s="10"/>
      <c r="IP19" s="10"/>
      <c r="IQ19" s="10"/>
      <c r="IR19" s="10"/>
      <c r="IS19" s="10"/>
      <c r="IT19" s="10"/>
      <c r="IU19" s="10"/>
      <c r="IV19" s="10"/>
      <c r="IW19" s="10"/>
      <c r="IX19" s="10"/>
      <c r="IY19" s="10"/>
      <c r="IZ19" s="10"/>
    </row>
    <row r="20" spans="2:260" s="2" customFormat="1" x14ac:dyDescent="0.2">
      <c r="B20" s="632"/>
      <c r="C20" s="213"/>
      <c r="D20" s="213"/>
      <c r="E20" s="213"/>
      <c r="F20" s="213"/>
      <c r="G20" s="213"/>
      <c r="H20" s="168">
        <v>0</v>
      </c>
      <c r="I20" s="450">
        <f t="shared" si="0"/>
        <v>0</v>
      </c>
      <c r="J20" s="168">
        <v>0</v>
      </c>
      <c r="K20" s="168">
        <v>0</v>
      </c>
      <c r="L20" s="447">
        <f t="shared" si="1"/>
        <v>0</v>
      </c>
      <c r="M20" s="635"/>
      <c r="N20" s="30"/>
      <c r="O20" s="35"/>
      <c r="P20" s="35"/>
      <c r="Q20" s="21"/>
      <c r="R20" s="21"/>
      <c r="S20" s="21"/>
      <c r="T20" s="32"/>
      <c r="U20" s="31"/>
      <c r="V20" s="31"/>
      <c r="W20" s="31"/>
      <c r="X20" s="31"/>
      <c r="Y20" s="33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  <c r="BS20" s="10"/>
      <c r="BT20" s="10"/>
      <c r="BU20" s="10"/>
      <c r="BV20" s="10"/>
      <c r="BW20" s="10"/>
      <c r="BX20" s="10"/>
      <c r="BY20" s="10"/>
      <c r="BZ20" s="10"/>
      <c r="CA20" s="10"/>
      <c r="CB20" s="10"/>
      <c r="CC20" s="10"/>
      <c r="CD20" s="10"/>
      <c r="CE20" s="10"/>
      <c r="CF20" s="10"/>
      <c r="CG20" s="10"/>
      <c r="CH20" s="10"/>
      <c r="CI20" s="10"/>
      <c r="CJ20" s="10"/>
      <c r="CK20" s="10"/>
      <c r="CL20" s="10"/>
      <c r="CM20" s="10"/>
      <c r="CN20" s="10"/>
      <c r="CO20" s="10"/>
      <c r="CP20" s="10"/>
      <c r="CQ20" s="10"/>
      <c r="CR20" s="10"/>
      <c r="CS20" s="10"/>
      <c r="CT20" s="10"/>
      <c r="CU20" s="10"/>
      <c r="CV20" s="10"/>
      <c r="CW20" s="10"/>
      <c r="CX20" s="10"/>
      <c r="CY20" s="10"/>
      <c r="CZ20" s="10"/>
      <c r="DA20" s="10"/>
      <c r="DB20" s="10"/>
      <c r="DC20" s="10"/>
      <c r="DD20" s="10"/>
      <c r="DE20" s="10"/>
      <c r="DF20" s="10"/>
      <c r="DG20" s="10"/>
      <c r="DH20" s="10"/>
      <c r="DI20" s="10"/>
      <c r="DJ20" s="10"/>
      <c r="DK20" s="10"/>
      <c r="DL20" s="10"/>
      <c r="DM20" s="10"/>
      <c r="DN20" s="10"/>
      <c r="DO20" s="10"/>
      <c r="DP20" s="10"/>
      <c r="DQ20" s="10"/>
      <c r="DR20" s="10"/>
      <c r="DS20" s="10"/>
      <c r="DT20" s="10"/>
      <c r="DU20" s="10"/>
      <c r="DV20" s="10"/>
      <c r="DW20" s="10"/>
      <c r="DX20" s="10"/>
      <c r="DY20" s="10"/>
      <c r="DZ20" s="10"/>
      <c r="EA20" s="10"/>
      <c r="EB20" s="10"/>
      <c r="EC20" s="10"/>
      <c r="ED20" s="10"/>
      <c r="EE20" s="10"/>
      <c r="EF20" s="10"/>
      <c r="EG20" s="10"/>
      <c r="EH20" s="10"/>
      <c r="EI20" s="10"/>
      <c r="EJ20" s="10"/>
      <c r="EK20" s="10"/>
      <c r="EL20" s="10"/>
      <c r="EM20" s="10"/>
      <c r="EN20" s="10"/>
      <c r="EO20" s="10"/>
      <c r="EP20" s="10"/>
      <c r="EQ20" s="10"/>
      <c r="ER20" s="10"/>
      <c r="ES20" s="10"/>
      <c r="ET20" s="10"/>
      <c r="EU20" s="10"/>
      <c r="EV20" s="10"/>
      <c r="EW20" s="10"/>
      <c r="EX20" s="10"/>
      <c r="EY20" s="10"/>
      <c r="EZ20" s="10"/>
      <c r="FA20" s="10"/>
      <c r="FB20" s="10"/>
      <c r="FC20" s="10"/>
      <c r="FD20" s="10"/>
      <c r="FE20" s="10"/>
      <c r="FF20" s="10"/>
      <c r="FG20" s="10"/>
      <c r="FH20" s="10"/>
      <c r="FI20" s="10"/>
      <c r="FJ20" s="10"/>
      <c r="FK20" s="10"/>
      <c r="FL20" s="10"/>
      <c r="FM20" s="10"/>
      <c r="FN20" s="10"/>
      <c r="FO20" s="10"/>
      <c r="FP20" s="10"/>
      <c r="FQ20" s="10"/>
      <c r="FR20" s="10"/>
      <c r="FS20" s="10"/>
      <c r="FT20" s="10"/>
      <c r="FU20" s="10"/>
      <c r="FV20" s="10"/>
      <c r="FW20" s="10"/>
      <c r="FX20" s="10"/>
      <c r="FY20" s="10"/>
      <c r="FZ20" s="10"/>
      <c r="GA20" s="10"/>
      <c r="GB20" s="10"/>
      <c r="GC20" s="10"/>
      <c r="GD20" s="10"/>
      <c r="GE20" s="10"/>
      <c r="GF20" s="10"/>
      <c r="GG20" s="10"/>
      <c r="GH20" s="10"/>
      <c r="GI20" s="10"/>
      <c r="GJ20" s="10"/>
      <c r="GK20" s="10"/>
      <c r="GL20" s="10"/>
      <c r="GM20" s="10"/>
      <c r="GN20" s="10"/>
      <c r="GO20" s="10"/>
      <c r="GP20" s="10"/>
      <c r="GQ20" s="10"/>
      <c r="GR20" s="10"/>
      <c r="GS20" s="10"/>
      <c r="GT20" s="10"/>
      <c r="GU20" s="10"/>
      <c r="GV20" s="10"/>
      <c r="GW20" s="10"/>
      <c r="GX20" s="10"/>
      <c r="GY20" s="10"/>
      <c r="GZ20" s="10"/>
      <c r="HA20" s="10"/>
      <c r="HB20" s="10"/>
      <c r="HC20" s="10"/>
      <c r="HD20" s="10"/>
      <c r="HE20" s="10"/>
      <c r="HF20" s="10"/>
      <c r="HG20" s="10"/>
      <c r="HH20" s="10"/>
      <c r="HI20" s="10"/>
      <c r="HJ20" s="10"/>
      <c r="HK20" s="10"/>
      <c r="HL20" s="10"/>
      <c r="HM20" s="10"/>
      <c r="HN20" s="10"/>
      <c r="HO20" s="10"/>
      <c r="HP20" s="10"/>
      <c r="HQ20" s="10"/>
      <c r="HR20" s="10"/>
      <c r="HS20" s="10"/>
      <c r="HT20" s="10"/>
      <c r="HU20" s="10"/>
      <c r="HV20" s="10"/>
      <c r="HW20" s="10"/>
      <c r="HX20" s="10"/>
      <c r="HY20" s="10"/>
      <c r="HZ20" s="10"/>
      <c r="IA20" s="10"/>
      <c r="IB20" s="10"/>
      <c r="IC20" s="10"/>
      <c r="ID20" s="10"/>
      <c r="IE20" s="10"/>
      <c r="IF20" s="10"/>
      <c r="IG20" s="10"/>
      <c r="IH20" s="10"/>
      <c r="II20" s="10"/>
      <c r="IJ20" s="10"/>
      <c r="IK20" s="10"/>
      <c r="IL20" s="10"/>
      <c r="IM20" s="10"/>
      <c r="IN20" s="10"/>
      <c r="IO20" s="10"/>
      <c r="IP20" s="10"/>
      <c r="IQ20" s="10"/>
      <c r="IR20" s="10"/>
      <c r="IS20" s="10"/>
      <c r="IT20" s="10"/>
      <c r="IU20" s="10"/>
      <c r="IV20" s="10"/>
      <c r="IW20" s="10"/>
      <c r="IX20" s="10"/>
      <c r="IY20" s="10"/>
      <c r="IZ20" s="10"/>
    </row>
    <row r="21" spans="2:260" s="2" customFormat="1" x14ac:dyDescent="0.2">
      <c r="B21" s="632"/>
      <c r="C21" s="213"/>
      <c r="D21" s="213"/>
      <c r="E21" s="213"/>
      <c r="F21" s="213"/>
      <c r="G21" s="213"/>
      <c r="H21" s="168">
        <v>0</v>
      </c>
      <c r="I21" s="450">
        <f t="shared" si="0"/>
        <v>0</v>
      </c>
      <c r="J21" s="168">
        <v>0</v>
      </c>
      <c r="K21" s="168">
        <v>0</v>
      </c>
      <c r="L21" s="447">
        <f t="shared" si="1"/>
        <v>0</v>
      </c>
      <c r="M21" s="635"/>
      <c r="N21" s="30"/>
      <c r="O21" s="35"/>
      <c r="P21" s="35"/>
      <c r="Q21" s="21"/>
      <c r="R21" s="21"/>
      <c r="S21" s="21"/>
      <c r="T21" s="32"/>
      <c r="U21" s="31"/>
      <c r="V21" s="31"/>
      <c r="W21" s="31"/>
      <c r="X21" s="31"/>
      <c r="Y21" s="33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  <c r="BS21" s="10"/>
      <c r="BT21" s="10"/>
      <c r="BU21" s="10"/>
      <c r="BV21" s="10"/>
      <c r="BW21" s="10"/>
      <c r="BX21" s="10"/>
      <c r="BY21" s="10"/>
      <c r="BZ21" s="10"/>
      <c r="CA21" s="10"/>
      <c r="CB21" s="10"/>
      <c r="CC21" s="10"/>
      <c r="CD21" s="10"/>
      <c r="CE21" s="10"/>
      <c r="CF21" s="10"/>
      <c r="CG21" s="10"/>
      <c r="CH21" s="10"/>
      <c r="CI21" s="10"/>
      <c r="CJ21" s="10"/>
      <c r="CK21" s="10"/>
      <c r="CL21" s="10"/>
      <c r="CM21" s="10"/>
      <c r="CN21" s="10"/>
      <c r="CO21" s="10"/>
      <c r="CP21" s="10"/>
      <c r="CQ21" s="10"/>
      <c r="CR21" s="10"/>
      <c r="CS21" s="10"/>
      <c r="CT21" s="10"/>
      <c r="CU21" s="10"/>
      <c r="CV21" s="10"/>
      <c r="CW21" s="10"/>
      <c r="CX21" s="10"/>
      <c r="CY21" s="10"/>
      <c r="CZ21" s="10"/>
      <c r="DA21" s="10"/>
      <c r="DB21" s="10"/>
      <c r="DC21" s="10"/>
      <c r="DD21" s="10"/>
      <c r="DE21" s="10"/>
      <c r="DF21" s="10"/>
      <c r="DG21" s="10"/>
      <c r="DH21" s="10"/>
      <c r="DI21" s="10"/>
      <c r="DJ21" s="10"/>
      <c r="DK21" s="10"/>
      <c r="DL21" s="10"/>
      <c r="DM21" s="10"/>
      <c r="DN21" s="10"/>
      <c r="DO21" s="10"/>
      <c r="DP21" s="10"/>
      <c r="DQ21" s="10"/>
      <c r="DR21" s="10"/>
      <c r="DS21" s="10"/>
      <c r="DT21" s="10"/>
      <c r="DU21" s="10"/>
      <c r="DV21" s="10"/>
      <c r="DW21" s="10"/>
      <c r="DX21" s="10"/>
      <c r="DY21" s="10"/>
      <c r="DZ21" s="10"/>
      <c r="EA21" s="10"/>
      <c r="EB21" s="10"/>
      <c r="EC21" s="10"/>
      <c r="ED21" s="10"/>
      <c r="EE21" s="10"/>
      <c r="EF21" s="10"/>
      <c r="EG21" s="10"/>
      <c r="EH21" s="10"/>
      <c r="EI21" s="10"/>
      <c r="EJ21" s="10"/>
      <c r="EK21" s="10"/>
      <c r="EL21" s="10"/>
      <c r="EM21" s="10"/>
      <c r="EN21" s="10"/>
      <c r="EO21" s="10"/>
      <c r="EP21" s="10"/>
      <c r="EQ21" s="10"/>
      <c r="ER21" s="10"/>
      <c r="ES21" s="10"/>
      <c r="ET21" s="10"/>
      <c r="EU21" s="10"/>
      <c r="EV21" s="10"/>
      <c r="EW21" s="10"/>
      <c r="EX21" s="10"/>
      <c r="EY21" s="10"/>
      <c r="EZ21" s="10"/>
      <c r="FA21" s="10"/>
      <c r="FB21" s="10"/>
      <c r="FC21" s="10"/>
      <c r="FD21" s="10"/>
      <c r="FE21" s="10"/>
      <c r="FF21" s="10"/>
      <c r="FG21" s="10"/>
      <c r="FH21" s="10"/>
      <c r="FI21" s="10"/>
      <c r="FJ21" s="10"/>
      <c r="FK21" s="10"/>
      <c r="FL21" s="10"/>
      <c r="FM21" s="10"/>
      <c r="FN21" s="10"/>
      <c r="FO21" s="10"/>
      <c r="FP21" s="10"/>
      <c r="FQ21" s="10"/>
      <c r="FR21" s="10"/>
      <c r="FS21" s="10"/>
      <c r="FT21" s="10"/>
      <c r="FU21" s="10"/>
      <c r="FV21" s="10"/>
      <c r="FW21" s="10"/>
      <c r="FX21" s="10"/>
      <c r="FY21" s="10"/>
      <c r="FZ21" s="10"/>
      <c r="GA21" s="10"/>
      <c r="GB21" s="10"/>
      <c r="GC21" s="10"/>
      <c r="GD21" s="10"/>
      <c r="GE21" s="10"/>
      <c r="GF21" s="10"/>
      <c r="GG21" s="10"/>
      <c r="GH21" s="10"/>
      <c r="GI21" s="10"/>
      <c r="GJ21" s="10"/>
      <c r="GK21" s="10"/>
      <c r="GL21" s="10"/>
      <c r="GM21" s="10"/>
      <c r="GN21" s="10"/>
      <c r="GO21" s="10"/>
      <c r="GP21" s="10"/>
      <c r="GQ21" s="10"/>
      <c r="GR21" s="10"/>
      <c r="GS21" s="10"/>
      <c r="GT21" s="10"/>
      <c r="GU21" s="10"/>
      <c r="GV21" s="10"/>
      <c r="GW21" s="10"/>
      <c r="GX21" s="10"/>
      <c r="GY21" s="10"/>
      <c r="GZ21" s="10"/>
      <c r="HA21" s="10"/>
      <c r="HB21" s="10"/>
      <c r="HC21" s="10"/>
      <c r="HD21" s="10"/>
      <c r="HE21" s="10"/>
      <c r="HF21" s="10"/>
      <c r="HG21" s="10"/>
      <c r="HH21" s="10"/>
      <c r="HI21" s="10"/>
      <c r="HJ21" s="10"/>
      <c r="HK21" s="10"/>
      <c r="HL21" s="10"/>
      <c r="HM21" s="10"/>
      <c r="HN21" s="10"/>
      <c r="HO21" s="10"/>
      <c r="HP21" s="10"/>
      <c r="HQ21" s="10"/>
      <c r="HR21" s="10"/>
      <c r="HS21" s="10"/>
      <c r="HT21" s="10"/>
      <c r="HU21" s="10"/>
      <c r="HV21" s="10"/>
      <c r="HW21" s="10"/>
      <c r="HX21" s="10"/>
      <c r="HY21" s="10"/>
      <c r="HZ21" s="10"/>
      <c r="IA21" s="10"/>
      <c r="IB21" s="10"/>
      <c r="IC21" s="10"/>
      <c r="ID21" s="10"/>
      <c r="IE21" s="10"/>
      <c r="IF21" s="10"/>
      <c r="IG21" s="10"/>
      <c r="IH21" s="10"/>
      <c r="II21" s="10"/>
      <c r="IJ21" s="10"/>
      <c r="IK21" s="10"/>
      <c r="IL21" s="10"/>
      <c r="IM21" s="10"/>
      <c r="IN21" s="10"/>
      <c r="IO21" s="10"/>
      <c r="IP21" s="10"/>
      <c r="IQ21" s="10"/>
      <c r="IR21" s="10"/>
      <c r="IS21" s="10"/>
      <c r="IT21" s="10"/>
      <c r="IU21" s="10"/>
      <c r="IV21" s="10"/>
      <c r="IW21" s="10"/>
      <c r="IX21" s="10"/>
      <c r="IY21" s="10"/>
      <c r="IZ21" s="10"/>
    </row>
    <row r="22" spans="2:260" ht="13.5" thickBot="1" x14ac:dyDescent="0.25">
      <c r="B22" s="633"/>
      <c r="C22" s="214"/>
      <c r="D22" s="214"/>
      <c r="E22" s="214"/>
      <c r="F22" s="214"/>
      <c r="G22" s="214"/>
      <c r="H22" s="215">
        <v>0</v>
      </c>
      <c r="I22" s="450">
        <f>+H22*(1+$I$7)</f>
        <v>0</v>
      </c>
      <c r="J22" s="215">
        <v>0</v>
      </c>
      <c r="K22" s="215">
        <v>0</v>
      </c>
      <c r="L22" s="448">
        <f t="shared" si="1"/>
        <v>0</v>
      </c>
      <c r="M22" s="636"/>
      <c r="N22" s="30"/>
      <c r="O22" s="35"/>
      <c r="P22" s="35"/>
      <c r="Q22" s="35"/>
      <c r="R22" s="35"/>
      <c r="S22" s="35"/>
      <c r="T22" s="36"/>
      <c r="U22" s="35"/>
      <c r="V22" s="35"/>
      <c r="W22" s="35"/>
      <c r="X22" s="35"/>
      <c r="Y22" s="37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  <c r="AP22" s="34"/>
      <c r="AQ22" s="34"/>
      <c r="AR22" s="34"/>
      <c r="AS22" s="34"/>
      <c r="AT22" s="34"/>
      <c r="AU22" s="34"/>
      <c r="AV22" s="34"/>
      <c r="AW22" s="34"/>
      <c r="AX22" s="34"/>
      <c r="AY22" s="34"/>
      <c r="AZ22" s="34"/>
      <c r="BA22" s="34"/>
      <c r="BB22" s="34"/>
      <c r="BC22" s="34"/>
      <c r="BD22" s="34"/>
      <c r="BE22" s="34"/>
      <c r="BF22" s="34"/>
      <c r="BG22" s="34"/>
      <c r="BH22" s="34"/>
      <c r="BI22" s="34"/>
      <c r="BJ22" s="34"/>
      <c r="BK22" s="34"/>
      <c r="BL22" s="34"/>
      <c r="BM22" s="34"/>
      <c r="BN22" s="34"/>
      <c r="BO22" s="34"/>
      <c r="BP22" s="34"/>
      <c r="BQ22" s="34"/>
      <c r="BR22" s="34"/>
      <c r="BS22" s="34"/>
      <c r="BT22" s="34"/>
      <c r="BU22" s="34"/>
      <c r="BV22" s="34"/>
      <c r="BW22" s="34"/>
      <c r="BX22" s="34"/>
      <c r="BY22" s="34"/>
      <c r="BZ22" s="34"/>
      <c r="CA22" s="34"/>
      <c r="CB22" s="34"/>
      <c r="CC22" s="34"/>
      <c r="CD22" s="34"/>
      <c r="CE22" s="34"/>
      <c r="CF22" s="34"/>
      <c r="CG22" s="34"/>
      <c r="CH22" s="34"/>
      <c r="CI22" s="34"/>
      <c r="CJ22" s="34"/>
      <c r="CK22" s="34"/>
      <c r="CL22" s="34"/>
      <c r="CM22" s="34"/>
      <c r="CN22" s="34"/>
      <c r="CO22" s="34"/>
      <c r="CP22" s="34"/>
      <c r="CQ22" s="34"/>
      <c r="CR22" s="34"/>
      <c r="CS22" s="34"/>
      <c r="CT22" s="34"/>
      <c r="CU22" s="34"/>
      <c r="CV22" s="34"/>
      <c r="CW22" s="34"/>
      <c r="CX22" s="34"/>
      <c r="CY22" s="34"/>
      <c r="CZ22" s="34"/>
      <c r="DA22" s="34"/>
      <c r="DB22" s="34"/>
      <c r="DC22" s="34"/>
      <c r="DD22" s="34"/>
      <c r="DE22" s="34"/>
      <c r="DF22" s="34"/>
      <c r="DG22" s="34"/>
      <c r="DH22" s="34"/>
      <c r="DI22" s="34"/>
      <c r="DJ22" s="34"/>
      <c r="DK22" s="34"/>
      <c r="DL22" s="34"/>
      <c r="DM22" s="34"/>
      <c r="DN22" s="34"/>
      <c r="DO22" s="34"/>
      <c r="DP22" s="34"/>
      <c r="DQ22" s="34"/>
      <c r="DR22" s="34"/>
      <c r="DS22" s="34"/>
      <c r="DT22" s="34"/>
      <c r="DU22" s="34"/>
      <c r="DV22" s="34"/>
      <c r="DW22" s="34"/>
      <c r="DX22" s="34"/>
      <c r="DY22" s="34"/>
      <c r="DZ22" s="34"/>
      <c r="EA22" s="34"/>
      <c r="EB22" s="34"/>
      <c r="EC22" s="34"/>
      <c r="ED22" s="34"/>
      <c r="EE22" s="34"/>
      <c r="EF22" s="34"/>
      <c r="EG22" s="34"/>
      <c r="EH22" s="34"/>
      <c r="EI22" s="34"/>
      <c r="EJ22" s="34"/>
      <c r="EK22" s="34"/>
      <c r="EL22" s="34"/>
      <c r="EM22" s="34"/>
      <c r="EN22" s="34"/>
      <c r="EO22" s="34"/>
      <c r="EP22" s="34"/>
      <c r="EQ22" s="34"/>
      <c r="ER22" s="34"/>
      <c r="ES22" s="34"/>
      <c r="ET22" s="34"/>
      <c r="EU22" s="34"/>
      <c r="EV22" s="34"/>
      <c r="EW22" s="34"/>
      <c r="EX22" s="34"/>
      <c r="EY22" s="34"/>
      <c r="EZ22" s="34"/>
      <c r="FA22" s="34"/>
      <c r="FB22" s="34"/>
      <c r="FC22" s="34"/>
      <c r="FD22" s="34"/>
      <c r="FE22" s="34"/>
      <c r="FF22" s="34"/>
      <c r="FG22" s="34"/>
      <c r="FH22" s="34"/>
      <c r="FI22" s="34"/>
      <c r="FJ22" s="34"/>
      <c r="FK22" s="34"/>
      <c r="FL22" s="34"/>
      <c r="FM22" s="34"/>
      <c r="FN22" s="34"/>
      <c r="FO22" s="34"/>
      <c r="FP22" s="34"/>
      <c r="FQ22" s="34"/>
      <c r="FR22" s="34"/>
      <c r="FS22" s="34"/>
      <c r="FT22" s="34"/>
      <c r="FU22" s="34"/>
      <c r="FV22" s="34"/>
      <c r="FW22" s="34"/>
      <c r="FX22" s="34"/>
      <c r="FY22" s="34"/>
      <c r="FZ22" s="34"/>
      <c r="GA22" s="34"/>
      <c r="GB22" s="34"/>
      <c r="GC22" s="34"/>
      <c r="GD22" s="34"/>
      <c r="GE22" s="34"/>
      <c r="GF22" s="34"/>
      <c r="GG22" s="34"/>
      <c r="GH22" s="34"/>
      <c r="GI22" s="34"/>
      <c r="GJ22" s="34"/>
      <c r="GK22" s="34"/>
      <c r="GL22" s="34"/>
      <c r="GM22" s="34"/>
      <c r="GN22" s="34"/>
      <c r="GO22" s="34"/>
      <c r="GP22" s="34"/>
      <c r="GQ22" s="34"/>
      <c r="GR22" s="34"/>
      <c r="GS22" s="34"/>
      <c r="GT22" s="34"/>
      <c r="GU22" s="34"/>
      <c r="GV22" s="34"/>
      <c r="GW22" s="34"/>
      <c r="GX22" s="34"/>
      <c r="GY22" s="34"/>
      <c r="GZ22" s="34"/>
      <c r="HA22" s="34"/>
      <c r="HB22" s="34"/>
      <c r="HC22" s="34"/>
      <c r="HD22" s="34"/>
      <c r="HE22" s="34"/>
      <c r="HF22" s="34"/>
      <c r="HG22" s="34"/>
      <c r="HH22" s="34"/>
      <c r="HI22" s="34"/>
      <c r="HJ22" s="34"/>
      <c r="HK22" s="34"/>
      <c r="HL22" s="34"/>
      <c r="HM22" s="34"/>
      <c r="HN22" s="34"/>
      <c r="HO22" s="34"/>
      <c r="HP22" s="34"/>
      <c r="HQ22" s="34"/>
      <c r="HR22" s="34"/>
      <c r="HS22" s="34"/>
      <c r="HT22" s="34"/>
      <c r="HU22" s="34"/>
      <c r="HV22" s="34"/>
      <c r="HW22" s="34"/>
      <c r="HX22" s="34"/>
      <c r="HY22" s="34"/>
      <c r="HZ22" s="34"/>
      <c r="IA22" s="34"/>
      <c r="IB22" s="34"/>
      <c r="IC22" s="34"/>
      <c r="ID22" s="34"/>
      <c r="IE22" s="34"/>
      <c r="IF22" s="34"/>
      <c r="IG22" s="34"/>
      <c r="IH22" s="34"/>
      <c r="II22" s="34"/>
      <c r="IJ22" s="34"/>
      <c r="IK22" s="34"/>
      <c r="IL22" s="34"/>
      <c r="IM22" s="34"/>
      <c r="IN22" s="34"/>
      <c r="IO22" s="34"/>
      <c r="IP22" s="34"/>
      <c r="IQ22" s="34"/>
      <c r="IR22" s="34"/>
      <c r="IS22" s="34"/>
      <c r="IT22" s="34"/>
      <c r="IU22" s="34"/>
      <c r="IV22" s="34"/>
      <c r="IW22" s="34"/>
      <c r="IX22" s="34"/>
      <c r="IY22" s="34"/>
      <c r="IZ22" s="34"/>
    </row>
    <row r="23" spans="2:260" ht="16.5" thickBot="1" x14ac:dyDescent="0.25">
      <c r="B23" s="27"/>
      <c r="C23" s="46"/>
      <c r="D23" s="46"/>
      <c r="E23" s="47"/>
      <c r="F23" s="47"/>
      <c r="G23" s="47"/>
      <c r="H23" s="47"/>
      <c r="I23" s="452">
        <f>SUM(I11:I22)</f>
        <v>10962000</v>
      </c>
      <c r="J23" s="452">
        <f>SUM(J11:J22)</f>
        <v>400000</v>
      </c>
      <c r="K23" s="452">
        <f>SUM(K11:K22)</f>
        <v>200000</v>
      </c>
      <c r="M23" s="216">
        <f>SUM(M11:M22)</f>
        <v>11562000</v>
      </c>
      <c r="N23" s="28"/>
      <c r="O23" s="28"/>
      <c r="P23" s="28"/>
      <c r="Q23" s="35"/>
      <c r="R23" s="35"/>
      <c r="S23" s="35"/>
      <c r="T23" s="38"/>
      <c r="U23" s="38"/>
      <c r="V23" s="39"/>
      <c r="W23" s="39"/>
      <c r="X23" s="40"/>
      <c r="Y23" s="40"/>
    </row>
    <row r="24" spans="2:260" x14ac:dyDescent="0.2">
      <c r="B24" s="27"/>
      <c r="C24" s="46"/>
      <c r="D24" s="46"/>
      <c r="E24" s="47"/>
      <c r="F24" s="47"/>
      <c r="G24" s="47"/>
      <c r="H24" s="47"/>
      <c r="I24" s="47"/>
      <c r="J24" s="47"/>
      <c r="K24" s="41"/>
      <c r="L24" s="41"/>
      <c r="M24" s="41"/>
      <c r="N24" s="28"/>
      <c r="O24" s="28"/>
      <c r="P24" s="28"/>
      <c r="Q24" s="35"/>
      <c r="R24" s="35"/>
      <c r="S24" s="35"/>
      <c r="T24" s="38"/>
      <c r="U24" s="38"/>
      <c r="V24" s="39"/>
      <c r="W24" s="39"/>
      <c r="X24" s="40"/>
      <c r="Y24" s="40"/>
    </row>
    <row r="25" spans="2:260" x14ac:dyDescent="0.2">
      <c r="B25" s="27"/>
      <c r="C25" s="27"/>
      <c r="D25" s="27"/>
      <c r="E25" s="27"/>
      <c r="F25" s="27"/>
      <c r="G25" s="27"/>
      <c r="H25" s="27"/>
      <c r="I25" s="27"/>
      <c r="J25" s="27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9"/>
      <c r="W25" s="39"/>
      <c r="X25" s="40"/>
      <c r="Y25" s="40"/>
    </row>
    <row r="26" spans="2:260" x14ac:dyDescent="0.2">
      <c r="B26" s="27"/>
      <c r="C26" s="27"/>
      <c r="D26" s="27"/>
      <c r="E26" s="27"/>
      <c r="F26" s="27"/>
      <c r="G26" s="27"/>
      <c r="H26" s="27"/>
      <c r="I26" s="27"/>
      <c r="J26" s="27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9"/>
      <c r="W26" s="39"/>
      <c r="X26" s="40"/>
      <c r="Y26" s="40"/>
    </row>
    <row r="27" spans="2:260" x14ac:dyDescent="0.2">
      <c r="B27" s="27"/>
      <c r="C27" s="27"/>
      <c r="D27" s="27"/>
      <c r="E27" s="27"/>
      <c r="F27" s="27"/>
      <c r="G27" s="27"/>
      <c r="H27" s="27"/>
      <c r="I27" s="27"/>
      <c r="J27" s="27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9"/>
      <c r="W27" s="39"/>
      <c r="X27" s="40"/>
      <c r="Y27" s="40"/>
    </row>
    <row r="28" spans="2:260" x14ac:dyDescent="0.2">
      <c r="B28" s="27"/>
      <c r="C28" s="27"/>
      <c r="D28" s="27"/>
      <c r="E28" s="27"/>
      <c r="F28" s="27"/>
      <c r="G28" s="27"/>
      <c r="H28" s="27"/>
      <c r="I28" s="27"/>
      <c r="J28" s="27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9"/>
      <c r="W28" s="39"/>
      <c r="X28" s="40"/>
      <c r="Y28" s="40"/>
    </row>
    <row r="29" spans="2:260" x14ac:dyDescent="0.2">
      <c r="B29" s="27"/>
      <c r="C29" s="27"/>
      <c r="D29" s="27"/>
      <c r="E29" s="27"/>
      <c r="F29" s="27"/>
      <c r="G29" s="27"/>
      <c r="H29" s="27"/>
      <c r="I29" s="27"/>
      <c r="J29" s="27"/>
      <c r="K29" s="38"/>
      <c r="M29" s="38"/>
      <c r="N29" s="38"/>
      <c r="O29" s="38"/>
      <c r="P29" s="38"/>
      <c r="Q29" s="38"/>
      <c r="R29" s="38"/>
      <c r="S29" s="38"/>
      <c r="T29" s="38"/>
      <c r="U29" s="38"/>
      <c r="V29" s="39"/>
      <c r="W29" s="39"/>
      <c r="X29" s="40"/>
      <c r="Y29" s="40"/>
    </row>
    <row r="30" spans="2:260" x14ac:dyDescent="0.2">
      <c r="B30" s="27"/>
      <c r="C30" s="27"/>
      <c r="D30" s="27"/>
      <c r="E30" s="27"/>
      <c r="F30" s="27"/>
      <c r="G30" s="27"/>
      <c r="H30" s="27"/>
      <c r="I30" s="27"/>
      <c r="J30" s="27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9"/>
      <c r="W30" s="39"/>
      <c r="X30" s="40"/>
      <c r="Y30" s="40"/>
    </row>
  </sheetData>
  <sheetProtection algorithmName="SHA-512" hashValue="34XsBMY3b1K9sBz1GVNHG3ixajiW7f3g/Bo+dwpxtdBqmaFfx9FWsm9YPXKEMqGO34nN9c0FzL1b1aHer90l/g==" saltValue="v5kLyYiWTFdWd9MiHUroVg==" spinCount="100000" sheet="1" objects="1" scenarios="1"/>
  <mergeCells count="15">
    <mergeCell ref="L9:L10"/>
    <mergeCell ref="M9:M10"/>
    <mergeCell ref="U10:X10"/>
    <mergeCell ref="B11:B22"/>
    <mergeCell ref="M11:M22"/>
    <mergeCell ref="G9:G10"/>
    <mergeCell ref="H9:H10"/>
    <mergeCell ref="I9:I10"/>
    <mergeCell ref="J9:J10"/>
    <mergeCell ref="K9:K10"/>
    <mergeCell ref="B9:B10"/>
    <mergeCell ref="D9:D10"/>
    <mergeCell ref="E9:E10"/>
    <mergeCell ref="F9:F10"/>
    <mergeCell ref="C9:C10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7030A0"/>
  </sheetPr>
  <dimension ref="A1:S17"/>
  <sheetViews>
    <sheetView showGridLines="0" zoomScale="90" zoomScaleNormal="90" workbookViewId="0">
      <selection activeCell="A12" sqref="A12:D12"/>
    </sheetView>
  </sheetViews>
  <sheetFormatPr baseColWidth="10" defaultColWidth="10.7109375" defaultRowHeight="12.75" x14ac:dyDescent="0.2"/>
  <cols>
    <col min="1" max="1" width="33" style="4" customWidth="1"/>
    <col min="2" max="2" width="33" style="10" bestFit="1" customWidth="1"/>
    <col min="3" max="12" width="14.7109375" style="10" customWidth="1"/>
    <col min="13" max="13" width="33.5703125" style="4" bestFit="1" customWidth="1"/>
    <col min="14" max="14" width="14.7109375" style="10" customWidth="1"/>
    <col min="15" max="15" width="33.5703125" style="4" bestFit="1" customWidth="1"/>
    <col min="16" max="16" width="14.7109375" style="10" customWidth="1"/>
    <col min="17" max="17" width="14.28515625" style="4" customWidth="1"/>
    <col min="18" max="16384" width="10.7109375" style="4"/>
  </cols>
  <sheetData>
    <row r="1" spans="1:19" x14ac:dyDescent="0.2">
      <c r="B1" s="45"/>
      <c r="C1" s="45"/>
      <c r="D1" s="45" t="s">
        <v>216</v>
      </c>
      <c r="E1" s="45"/>
      <c r="F1" s="45"/>
      <c r="G1" s="45"/>
      <c r="H1" s="45"/>
      <c r="I1" s="45"/>
      <c r="J1" s="45"/>
      <c r="K1" s="45"/>
      <c r="L1" s="45"/>
      <c r="M1" s="45"/>
      <c r="N1" s="45"/>
      <c r="P1" s="45"/>
    </row>
    <row r="2" spans="1:19" x14ac:dyDescent="0.2">
      <c r="B2" s="45"/>
      <c r="C2" s="45"/>
      <c r="D2" s="45" t="s">
        <v>208</v>
      </c>
      <c r="E2" s="45"/>
      <c r="F2" s="45"/>
      <c r="G2" s="45"/>
      <c r="H2" s="45"/>
      <c r="I2" s="45"/>
      <c r="J2" s="45"/>
      <c r="K2" s="45"/>
      <c r="L2" s="45"/>
      <c r="M2" s="45"/>
      <c r="N2" s="45"/>
      <c r="P2" s="45"/>
    </row>
    <row r="3" spans="1:19" x14ac:dyDescent="0.2">
      <c r="C3" s="14"/>
      <c r="D3" s="14"/>
      <c r="E3" s="14"/>
      <c r="F3" s="14"/>
      <c r="G3" s="14"/>
      <c r="H3" s="14"/>
      <c r="I3" s="14"/>
      <c r="J3" s="14"/>
      <c r="K3" s="14"/>
      <c r="L3" s="14"/>
      <c r="N3" s="14"/>
      <c r="P3" s="14"/>
    </row>
    <row r="4" spans="1:19" ht="18.75" customHeight="1" x14ac:dyDescent="0.2">
      <c r="C4" s="19" t="s">
        <v>0</v>
      </c>
      <c r="D4" s="647" t="str">
        <f>+'B) Reajuste Tarifas y Ocupación'!F5</f>
        <v>(DEPTO./DELEG.)</v>
      </c>
      <c r="E4" s="477"/>
      <c r="F4" s="648"/>
      <c r="G4" s="235"/>
      <c r="H4" s="235"/>
      <c r="I4" s="235"/>
      <c r="J4" s="235"/>
      <c r="K4" s="235"/>
      <c r="L4" s="235"/>
      <c r="N4" s="235"/>
      <c r="P4" s="235"/>
    </row>
    <row r="5" spans="1:19" x14ac:dyDescent="0.2">
      <c r="A5" s="9"/>
      <c r="B5" s="20"/>
      <c r="C5" s="235"/>
      <c r="D5" s="235"/>
      <c r="E5" s="235"/>
      <c r="F5" s="235"/>
      <c r="G5" s="235"/>
      <c r="H5" s="235"/>
      <c r="I5" s="235"/>
      <c r="J5" s="235"/>
      <c r="K5" s="235"/>
      <c r="L5" s="235"/>
      <c r="M5" s="235"/>
      <c r="N5" s="235"/>
      <c r="P5" s="235"/>
    </row>
    <row r="6" spans="1:19" x14ac:dyDescent="0.2">
      <c r="A6" s="9"/>
      <c r="B6" s="20"/>
      <c r="C6" s="235"/>
      <c r="D6" s="235"/>
      <c r="E6" s="235"/>
      <c r="F6" s="235"/>
      <c r="G6" s="235"/>
      <c r="H6" s="235"/>
      <c r="I6" s="235"/>
      <c r="J6" s="235"/>
      <c r="K6" s="235"/>
      <c r="L6" s="235"/>
      <c r="M6" s="235"/>
      <c r="N6" s="235"/>
      <c r="P6" s="235"/>
    </row>
    <row r="7" spans="1:19" ht="12.75" customHeight="1" x14ac:dyDescent="0.2">
      <c r="A7" s="660" t="s">
        <v>130</v>
      </c>
      <c r="B7" s="661"/>
      <c r="C7" s="661"/>
      <c r="D7" s="661"/>
      <c r="E7" s="661"/>
      <c r="F7" s="661"/>
      <c r="G7" s="661"/>
      <c r="H7" s="661"/>
      <c r="I7" s="661"/>
      <c r="J7" s="661"/>
      <c r="K7" s="661"/>
      <c r="L7" s="661"/>
      <c r="M7" s="661"/>
      <c r="N7" s="661"/>
      <c r="O7" s="662"/>
      <c r="P7" s="64"/>
    </row>
    <row r="8" spans="1:19" x14ac:dyDescent="0.2">
      <c r="A8" s="663"/>
      <c r="B8" s="664"/>
      <c r="C8" s="664"/>
      <c r="D8" s="664"/>
      <c r="E8" s="664"/>
      <c r="F8" s="664"/>
      <c r="G8" s="664"/>
      <c r="H8" s="664"/>
      <c r="I8" s="664"/>
      <c r="J8" s="664"/>
      <c r="K8" s="664"/>
      <c r="L8" s="664"/>
      <c r="M8" s="664"/>
      <c r="N8" s="664"/>
      <c r="O8" s="665"/>
      <c r="P8" s="64"/>
    </row>
    <row r="9" spans="1:19" x14ac:dyDescent="0.2">
      <c r="A9" s="666"/>
      <c r="B9" s="667"/>
      <c r="C9" s="667"/>
      <c r="D9" s="667"/>
      <c r="E9" s="667"/>
      <c r="F9" s="667"/>
      <c r="G9" s="667"/>
      <c r="H9" s="667"/>
      <c r="I9" s="667"/>
      <c r="J9" s="667"/>
      <c r="K9" s="667"/>
      <c r="L9" s="667"/>
      <c r="M9" s="667"/>
      <c r="N9" s="667"/>
      <c r="O9" s="668"/>
      <c r="P9" s="64"/>
    </row>
    <row r="10" spans="1:19" x14ac:dyDescent="0.2">
      <c r="A10" s="64"/>
      <c r="B10" s="64"/>
      <c r="C10" s="64"/>
      <c r="D10" s="64"/>
      <c r="E10" s="64"/>
      <c r="F10" s="64"/>
      <c r="G10" s="64"/>
      <c r="H10" s="64"/>
      <c r="I10" s="64"/>
      <c r="J10" s="64"/>
      <c r="K10" s="64"/>
      <c r="L10" s="64"/>
      <c r="M10" s="64"/>
      <c r="N10" s="64"/>
      <c r="O10" s="64"/>
      <c r="P10" s="64"/>
    </row>
    <row r="11" spans="1:19" x14ac:dyDescent="0.2">
      <c r="A11" s="58"/>
      <c r="B11" s="58"/>
      <c r="C11" s="58"/>
      <c r="D11" s="58"/>
      <c r="E11" s="58"/>
      <c r="F11" s="58"/>
      <c r="G11" s="58"/>
      <c r="H11" s="58"/>
      <c r="I11" s="58"/>
      <c r="J11" s="58"/>
      <c r="K11" s="58"/>
      <c r="L11" s="58"/>
      <c r="M11" s="58"/>
      <c r="N11" s="58"/>
      <c r="O11" s="58"/>
      <c r="P11" s="58"/>
    </row>
    <row r="12" spans="1:19" ht="15.75" x14ac:dyDescent="0.2">
      <c r="A12" s="621" t="s">
        <v>170</v>
      </c>
      <c r="B12" s="621"/>
      <c r="C12" s="621"/>
      <c r="D12" s="621"/>
      <c r="E12" s="236"/>
      <c r="F12" s="58"/>
      <c r="G12" s="58"/>
      <c r="H12" s="58"/>
      <c r="I12" s="57"/>
      <c r="J12" s="57"/>
      <c r="K12" s="58"/>
      <c r="L12" s="58"/>
      <c r="M12" s="58"/>
      <c r="N12" s="58"/>
      <c r="O12" s="58"/>
      <c r="P12" s="58"/>
    </row>
    <row r="13" spans="1:19" ht="13.5" thickBot="1" x14ac:dyDescent="0.25">
      <c r="A13" s="9"/>
      <c r="B13" s="20"/>
      <c r="C13" s="235"/>
      <c r="D13" s="235"/>
      <c r="E13" s="235"/>
      <c r="F13" s="235"/>
      <c r="G13" s="235"/>
      <c r="H13" s="235"/>
      <c r="I13" s="235"/>
      <c r="J13" s="235"/>
      <c r="K13" s="235"/>
      <c r="L13" s="235"/>
      <c r="M13" s="235"/>
      <c r="N13" s="235"/>
      <c r="P13" s="235"/>
    </row>
    <row r="14" spans="1:19" ht="20.25" customHeight="1" x14ac:dyDescent="0.2">
      <c r="A14" s="651" t="s">
        <v>137</v>
      </c>
      <c r="B14" s="653" t="s">
        <v>5</v>
      </c>
      <c r="C14" s="484" t="s">
        <v>232</v>
      </c>
      <c r="D14" s="485"/>
      <c r="E14" s="485"/>
      <c r="F14" s="485"/>
      <c r="G14" s="486"/>
      <c r="H14" s="657" t="s">
        <v>151</v>
      </c>
      <c r="I14" s="658"/>
      <c r="J14" s="658"/>
      <c r="K14" s="658"/>
      <c r="L14" s="659"/>
      <c r="M14" s="655" t="s">
        <v>109</v>
      </c>
      <c r="N14" s="656"/>
      <c r="O14" s="649" t="s">
        <v>110</v>
      </c>
      <c r="P14" s="650"/>
      <c r="Q14" s="645" t="s">
        <v>131</v>
      </c>
    </row>
    <row r="15" spans="1:19" ht="70.5" customHeight="1" thickBot="1" x14ac:dyDescent="0.25">
      <c r="A15" s="652"/>
      <c r="B15" s="654"/>
      <c r="C15" s="338" t="s">
        <v>86</v>
      </c>
      <c r="D15" s="339" t="s">
        <v>146</v>
      </c>
      <c r="E15" s="339" t="s">
        <v>147</v>
      </c>
      <c r="F15" s="339" t="s">
        <v>87</v>
      </c>
      <c r="G15" s="340" t="s">
        <v>88</v>
      </c>
      <c r="H15" s="341" t="s">
        <v>86</v>
      </c>
      <c r="I15" s="342" t="s">
        <v>146</v>
      </c>
      <c r="J15" s="342" t="s">
        <v>147</v>
      </c>
      <c r="K15" s="342" t="s">
        <v>87</v>
      </c>
      <c r="L15" s="343" t="s">
        <v>88</v>
      </c>
      <c r="M15" s="344" t="s">
        <v>72</v>
      </c>
      <c r="N15" s="212" t="s">
        <v>85</v>
      </c>
      <c r="O15" s="345" t="s">
        <v>72</v>
      </c>
      <c r="P15" s="212" t="s">
        <v>85</v>
      </c>
      <c r="Q15" s="646"/>
    </row>
    <row r="16" spans="1:19" ht="14.25" customHeight="1" x14ac:dyDescent="0.2">
      <c r="A16" s="643" t="str">
        <f>'B) Reajuste Tarifas y Ocupación'!A12</f>
        <v>Jardín Infantil Pequeños Colonos</v>
      </c>
      <c r="B16" s="395" t="str">
        <f>+'B) Reajuste Tarifas y Ocupación'!B12</f>
        <v>Media jornada</v>
      </c>
      <c r="C16" s="386">
        <f>+'B) Reajuste Tarifas y Ocupación'!M12</f>
        <v>66200</v>
      </c>
      <c r="D16" s="323">
        <f>+'B) Reajuste Tarifas y Ocupación'!N12</f>
        <v>79500</v>
      </c>
      <c r="E16" s="323">
        <f>+'B) Reajuste Tarifas y Ocupación'!O12</f>
        <v>79500</v>
      </c>
      <c r="F16" s="323">
        <f>+'B) Reajuste Tarifas y Ocupación'!P12</f>
        <v>126900</v>
      </c>
      <c r="G16" s="324">
        <f>+'B) Reajuste Tarifas y Ocupación'!Q12</f>
        <v>154000</v>
      </c>
      <c r="H16" s="396">
        <f t="shared" ref="H16:K17" si="0">IFERROR(C16/$Q16,0)</f>
        <v>0.52959999999999996</v>
      </c>
      <c r="I16" s="162">
        <f t="shared" si="0"/>
        <v>0.63600000000000001</v>
      </c>
      <c r="J16" s="162">
        <f t="shared" si="0"/>
        <v>0.63600000000000001</v>
      </c>
      <c r="K16" s="162">
        <f t="shared" si="0"/>
        <v>1.0152000000000001</v>
      </c>
      <c r="L16" s="163">
        <f t="shared" ref="L16" si="1">IFERROR(G16/$Q16,0)</f>
        <v>1.232</v>
      </c>
      <c r="M16" s="397" t="s">
        <v>128</v>
      </c>
      <c r="N16" s="217">
        <v>120000</v>
      </c>
      <c r="O16" s="397" t="s">
        <v>129</v>
      </c>
      <c r="P16" s="217">
        <v>130000</v>
      </c>
      <c r="Q16" s="346">
        <f>AVERAGE(N16,P16)</f>
        <v>125000</v>
      </c>
      <c r="R16" s="21"/>
      <c r="S16" s="22"/>
    </row>
    <row r="17" spans="1:19" ht="21.75" customHeight="1" thickBot="1" x14ac:dyDescent="0.25">
      <c r="A17" s="644"/>
      <c r="B17" s="398" t="str">
        <f>+'B) Reajuste Tarifas y Ocupación'!B13</f>
        <v>Doble Jornada</v>
      </c>
      <c r="C17" s="325">
        <f>+'B) Reajuste Tarifas y Ocupación'!M13</f>
        <v>86900</v>
      </c>
      <c r="D17" s="326">
        <f>+'B) Reajuste Tarifas y Ocupación'!N13</f>
        <v>104300</v>
      </c>
      <c r="E17" s="326">
        <f>+'B) Reajuste Tarifas y Ocupación'!O13</f>
        <v>104300</v>
      </c>
      <c r="F17" s="326">
        <f>+'B) Reajuste Tarifas y Ocupación'!P13</f>
        <v>156400</v>
      </c>
      <c r="G17" s="327">
        <f>+'B) Reajuste Tarifas y Ocupación'!Q13</f>
        <v>187700</v>
      </c>
      <c r="H17" s="220">
        <f t="shared" si="0"/>
        <v>0.69519443844449247</v>
      </c>
      <c r="I17" s="221">
        <f t="shared" si="0"/>
        <v>0.83439332485340112</v>
      </c>
      <c r="J17" s="221">
        <f t="shared" si="0"/>
        <v>0.83439332485340112</v>
      </c>
      <c r="K17" s="221">
        <f t="shared" si="0"/>
        <v>1.2511899904800761</v>
      </c>
      <c r="L17" s="222">
        <f t="shared" ref="L17" si="2">IFERROR(G17/$Q17,0)</f>
        <v>1.5015879872961015</v>
      </c>
      <c r="M17" s="218" t="s">
        <v>128</v>
      </c>
      <c r="N17" s="219">
        <v>120001</v>
      </c>
      <c r="O17" s="218" t="s">
        <v>129</v>
      </c>
      <c r="P17" s="219">
        <v>130001</v>
      </c>
      <c r="Q17" s="347">
        <f>AVERAGE(N17,P17)</f>
        <v>125001</v>
      </c>
      <c r="R17" s="21"/>
      <c r="S17" s="22"/>
    </row>
  </sheetData>
  <mergeCells count="11">
    <mergeCell ref="A16:A17"/>
    <mergeCell ref="Q14:Q15"/>
    <mergeCell ref="D4:F4"/>
    <mergeCell ref="O14:P14"/>
    <mergeCell ref="A14:A15"/>
    <mergeCell ref="B14:B15"/>
    <mergeCell ref="M14:N14"/>
    <mergeCell ref="C14:G14"/>
    <mergeCell ref="H14:L14"/>
    <mergeCell ref="A7:O9"/>
    <mergeCell ref="A12:D12"/>
  </mergeCells>
  <pageMargins left="0.7" right="0.7" top="0.75" bottom="0.75" header="0.51180555555555551" footer="0.51180555555555551"/>
  <pageSetup scale="50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12</vt:i4>
      </vt:variant>
    </vt:vector>
  </HeadingPairs>
  <TitlesOfParts>
    <vt:vector size="23" baseType="lpstr">
      <vt:lpstr>Instrucciones</vt:lpstr>
      <vt:lpstr>Índice Tablas</vt:lpstr>
      <vt:lpstr>A) Resumen Ingresos y Egresos</vt:lpstr>
      <vt:lpstr>B) Reajuste Tarifas y Ocupación</vt:lpstr>
      <vt:lpstr>C) Costos Directos</vt:lpstr>
      <vt:lpstr>D) Costos Indirectos</vt:lpstr>
      <vt:lpstr>E) Resumen Tarifado </vt:lpstr>
      <vt:lpstr>F) Remuneraciones</vt:lpstr>
      <vt:lpstr>G) Comparación Mercado</vt:lpstr>
      <vt:lpstr>H) Detalle Datos</vt:lpstr>
      <vt:lpstr>I) Proyección Mensual.</vt:lpstr>
      <vt:lpstr>__xlnm_Print_Area</vt:lpstr>
      <vt:lpstr>__xlnm_Print_Area_1</vt:lpstr>
      <vt:lpstr>__xlnm_Print_Area_2</vt:lpstr>
      <vt:lpstr>__xlnm_Print_Titles</vt:lpstr>
      <vt:lpstr>__xlnm_Print_Titles_1</vt:lpstr>
      <vt:lpstr>'A) Resumen Ingresos y Egresos'!Área_de_impresión</vt:lpstr>
      <vt:lpstr>'C) Costos Directos'!Área_de_impresión</vt:lpstr>
      <vt:lpstr>'E) Resumen Tarifado '!Área_de_impresión</vt:lpstr>
      <vt:lpstr>bienique1</vt:lpstr>
      <vt:lpstr>'C) Costos Directos'!Excel_BuiltIn_Print_Area</vt:lpstr>
      <vt:lpstr>'A) Resumen Ingresos y Egresos'!Títulos_a_imprimir</vt:lpstr>
      <vt:lpstr>'C) Costos Directos'!Títulos_a_imprimir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cverall@armada.cl</dc:creator>
  <cp:lastModifiedBy>130 Carolina Vera</cp:lastModifiedBy>
  <cp:lastPrinted>2017-09-14T16:34:08Z</cp:lastPrinted>
  <dcterms:created xsi:type="dcterms:W3CDTF">2017-05-11T00:45:10Z</dcterms:created>
  <dcterms:modified xsi:type="dcterms:W3CDTF">2021-08-18T20:04:57Z</dcterms:modified>
</cp:coreProperties>
</file>