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 USUARIOS\L. MONDACA\MIS COMPARTIDAS\EDUCACIONAL\TARIFAS\TARIFAS 2023\JI Y SC 2023\FORMATOS 2023 PARA PUBLICAR\"/>
    </mc:Choice>
  </mc:AlternateContent>
  <xr:revisionPtr revIDLastSave="0" documentId="13_ncr:1_{D8676231-350F-46DE-8046-2697B2C92B3A}" xr6:coauthVersionLast="46" xr6:coauthVersionMax="46" xr10:uidLastSave="{00000000-0000-0000-0000-000000000000}"/>
  <bookViews>
    <workbookView xWindow="-120" yWindow="-120" windowWidth="29040" windowHeight="15840" tabRatio="850" xr2:uid="{00000000-000D-0000-FFFF-FFFF00000000}"/>
  </bookViews>
  <sheets>
    <sheet name="Instrucciones" sheetId="1" r:id="rId1"/>
    <sheet name="Índice Tablas" sheetId="2" r:id="rId2"/>
    <sheet name="A) Resumen Ingresos y Egresos" sheetId="3" r:id="rId3"/>
    <sheet name="B) Reajuste Tarifas y Ocupación" sheetId="4" r:id="rId4"/>
    <sheet name="C) Costos Directos" sheetId="5" r:id="rId5"/>
    <sheet name="D) Costos Indirectos" sheetId="6" r:id="rId6"/>
    <sheet name="E) Resumen Tarifado " sheetId="7" r:id="rId7"/>
    <sheet name="F) Remuneraciones" sheetId="8" r:id="rId8"/>
    <sheet name="G) Comparación Mercado" sheetId="9" r:id="rId9"/>
    <sheet name="H) Detalle Datos" sheetId="10" r:id="rId10"/>
    <sheet name="I) Proyección Mensual" sheetId="11" r:id="rId11"/>
  </sheets>
  <externalReferences>
    <externalReference r:id="rId12"/>
    <externalReference r:id="rId13"/>
  </externalReferences>
  <definedNames>
    <definedName name="__xlnm_Print_Area">'A) Resumen Ingresos y Egresos'!$A$1:$N$32</definedName>
    <definedName name="__xlnm_Print_Area_1">'C) Costos Directos'!$A$1:$H$38</definedName>
    <definedName name="__xlnm_Print_Area_2" localSheetId="5">#REF!</definedName>
    <definedName name="__xlnm_Print_Area_2">'E) Resumen Tarifado '!$A$4:$G$11</definedName>
    <definedName name="__xlnm_Print_Titles">'A) Resumen Ingresos y Egresos'!$1:$25</definedName>
    <definedName name="__xlnm_Print_Titles_1">'C) Costos Directos'!$1:$11</definedName>
    <definedName name="__xlnm_Print_Titles_2">NA()</definedName>
    <definedName name="_xlnm.Print_Area" localSheetId="2">'A) Resumen Ingresos y Egresos'!$A$1:$N$32</definedName>
    <definedName name="_xlnm.Print_Area" localSheetId="4">'C) Costos Directos'!$A$1:$H$75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Print_Area_0" localSheetId="2">'A) Resumen Ingresos y Egresos'!$A$1:$N$32</definedName>
    <definedName name="Print_Area_0" localSheetId="4">'C) Costos Directos'!$A$1:$H$75</definedName>
    <definedName name="Print_Area_0" localSheetId="6">'E) Resumen Tarifado '!$A$4:$G$11</definedName>
    <definedName name="Print_Titles_0" localSheetId="2">'A) Resumen Ingresos y Egresos'!$1:$25</definedName>
    <definedName name="Print_Titles_0" localSheetId="4">'C) Costos Directos'!$1:$11</definedName>
    <definedName name="_xlnm.Print_Titles" localSheetId="2">'A) Resumen Ingresos y Egresos'!$1:$25</definedName>
    <definedName name="_xlnm.Print_Titles" localSheetId="4">'C) Costos Directos'!$1:$11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5" i="6" l="1"/>
  <c r="Q26" i="9"/>
  <c r="W15" i="6"/>
  <c r="J84" i="6"/>
  <c r="K84" i="6" s="1"/>
  <c r="J86" i="6"/>
  <c r="J87" i="6"/>
  <c r="K87" i="6" s="1"/>
  <c r="J83" i="6"/>
  <c r="K83" i="6" s="1"/>
  <c r="J78" i="6"/>
  <c r="K78" i="6" s="1"/>
  <c r="J79" i="6"/>
  <c r="J80" i="6"/>
  <c r="K80" i="6" s="1"/>
  <c r="J76" i="6"/>
  <c r="J69" i="6"/>
  <c r="J71" i="6"/>
  <c r="J72" i="6"/>
  <c r="K72" i="6" s="1"/>
  <c r="J16" i="6"/>
  <c r="J17" i="6"/>
  <c r="J18" i="6"/>
  <c r="J19" i="6"/>
  <c r="K19" i="6" s="1"/>
  <c r="J20" i="6"/>
  <c r="J21" i="6"/>
  <c r="J22" i="6"/>
  <c r="J23" i="6"/>
  <c r="K23" i="6" s="1"/>
  <c r="J24" i="6"/>
  <c r="J25" i="6"/>
  <c r="J26" i="6"/>
  <c r="J27" i="6"/>
  <c r="K27" i="6" s="1"/>
  <c r="J28" i="6"/>
  <c r="J29" i="6"/>
  <c r="J30" i="6"/>
  <c r="J31" i="6"/>
  <c r="K31" i="6" s="1"/>
  <c r="J32" i="6"/>
  <c r="J33" i="6"/>
  <c r="J34" i="6"/>
  <c r="J35" i="6"/>
  <c r="K35" i="6" s="1"/>
  <c r="J36" i="6"/>
  <c r="J37" i="6"/>
  <c r="J38" i="6"/>
  <c r="J39" i="6"/>
  <c r="K39" i="6" s="1"/>
  <c r="J40" i="6"/>
  <c r="J41" i="6"/>
  <c r="J42" i="6"/>
  <c r="J43" i="6"/>
  <c r="K43" i="6" s="1"/>
  <c r="J44" i="6"/>
  <c r="J45" i="6"/>
  <c r="J46" i="6"/>
  <c r="J47" i="6"/>
  <c r="K47" i="6" s="1"/>
  <c r="J48" i="6"/>
  <c r="J49" i="6"/>
  <c r="J50" i="6"/>
  <c r="J51" i="6"/>
  <c r="K51" i="6" s="1"/>
  <c r="J52" i="6"/>
  <c r="J53" i="6"/>
  <c r="J54" i="6"/>
  <c r="J55" i="6"/>
  <c r="K55" i="6" s="1"/>
  <c r="J56" i="6"/>
  <c r="J57" i="6"/>
  <c r="J58" i="6"/>
  <c r="J59" i="6"/>
  <c r="K59" i="6" s="1"/>
  <c r="J60" i="6"/>
  <c r="J61" i="6"/>
  <c r="K15" i="6"/>
  <c r="N15" i="6" s="1"/>
  <c r="K86" i="6"/>
  <c r="K69" i="6"/>
  <c r="K71" i="6"/>
  <c r="K79" i="6"/>
  <c r="K76" i="6"/>
  <c r="K16" i="6"/>
  <c r="K17" i="6"/>
  <c r="K18" i="6"/>
  <c r="K20" i="6"/>
  <c r="K21" i="6"/>
  <c r="K22" i="6"/>
  <c r="K24" i="6"/>
  <c r="K25" i="6"/>
  <c r="K26" i="6"/>
  <c r="K28" i="6"/>
  <c r="K29" i="6"/>
  <c r="K30" i="6"/>
  <c r="K32" i="6"/>
  <c r="K33" i="6"/>
  <c r="K34" i="6"/>
  <c r="K36" i="6"/>
  <c r="K37" i="6"/>
  <c r="K38" i="6"/>
  <c r="K40" i="6"/>
  <c r="K41" i="6"/>
  <c r="K42" i="6"/>
  <c r="K44" i="6"/>
  <c r="K45" i="6"/>
  <c r="K46" i="6"/>
  <c r="K48" i="6"/>
  <c r="K49" i="6"/>
  <c r="K50" i="6"/>
  <c r="K52" i="6"/>
  <c r="K53" i="6"/>
  <c r="K54" i="6"/>
  <c r="K56" i="6"/>
  <c r="K57" i="6"/>
  <c r="K58" i="6"/>
  <c r="K60" i="6"/>
  <c r="K61" i="6"/>
  <c r="M14" i="7" l="1"/>
  <c r="N14" i="7"/>
  <c r="O14" i="7"/>
  <c r="P14" i="7"/>
  <c r="Q14" i="7"/>
  <c r="R14" i="7"/>
  <c r="S14" i="7"/>
  <c r="T14" i="7"/>
  <c r="U14" i="7"/>
  <c r="V14" i="7"/>
  <c r="C14" i="7"/>
  <c r="D14" i="7"/>
  <c r="E14" i="7"/>
  <c r="F14" i="7"/>
  <c r="G14" i="7"/>
  <c r="H14" i="7"/>
  <c r="I14" i="7"/>
  <c r="J14" i="7"/>
  <c r="K14" i="7"/>
  <c r="L14" i="7"/>
  <c r="W78" i="6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47" i="8"/>
  <c r="K48" i="8"/>
  <c r="K49" i="8"/>
  <c r="K50" i="8"/>
  <c r="K51" i="8"/>
  <c r="K52" i="8"/>
  <c r="K53" i="8"/>
  <c r="K54" i="8"/>
  <c r="K55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77" i="8"/>
  <c r="H62" i="8"/>
  <c r="H35" i="8"/>
  <c r="H36" i="8"/>
  <c r="H37" i="8"/>
  <c r="H38" i="8"/>
  <c r="H39" i="8"/>
  <c r="H40" i="8"/>
  <c r="K40" i="8" s="1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K39" i="8"/>
  <c r="I20" i="9"/>
  <c r="H20" i="9"/>
  <c r="J20" i="9"/>
  <c r="L20" i="9"/>
  <c r="C20" i="9"/>
  <c r="D20" i="9"/>
  <c r="E20" i="9"/>
  <c r="F20" i="9"/>
  <c r="G20" i="9"/>
  <c r="D27" i="4"/>
  <c r="E27" i="4"/>
  <c r="F27" i="4"/>
  <c r="G27" i="4"/>
  <c r="C27" i="4"/>
  <c r="D25" i="4"/>
  <c r="E25" i="4"/>
  <c r="F25" i="4"/>
  <c r="G25" i="4"/>
  <c r="C25" i="4"/>
  <c r="D15" i="4"/>
  <c r="E15" i="4"/>
  <c r="F15" i="4"/>
  <c r="G15" i="4"/>
  <c r="C15" i="4"/>
  <c r="D14" i="4"/>
  <c r="E14" i="4"/>
  <c r="F14" i="4"/>
  <c r="G14" i="4"/>
  <c r="C14" i="4"/>
  <c r="K20" i="9" l="1"/>
  <c r="N457" i="5"/>
  <c r="N453" i="5"/>
  <c r="N449" i="5"/>
  <c r="N438" i="5"/>
  <c r="D514" i="5" s="1"/>
  <c r="M430" i="5"/>
  <c r="N437" i="5"/>
  <c r="K32" i="8" l="1"/>
  <c r="K31" i="8"/>
  <c r="J37" i="3" l="1"/>
  <c r="K37" i="3"/>
  <c r="L37" i="3"/>
  <c r="M37" i="3"/>
  <c r="K41" i="3"/>
  <c r="F41" i="3" s="1"/>
  <c r="L41" i="3"/>
  <c r="G41" i="3" s="1"/>
  <c r="M41" i="3"/>
  <c r="H41" i="3" s="1"/>
  <c r="J41" i="3"/>
  <c r="E41" i="3" s="1"/>
  <c r="I41" i="3"/>
  <c r="D41" i="3" s="1"/>
  <c r="I37" i="3"/>
  <c r="M16" i="4"/>
  <c r="I46" i="3"/>
  <c r="I49" i="3"/>
  <c r="K112" i="8" l="1"/>
  <c r="J60" i="11"/>
  <c r="B60" i="11"/>
  <c r="M55" i="11"/>
  <c r="L55" i="11"/>
  <c r="K55" i="11"/>
  <c r="J55" i="11"/>
  <c r="I55" i="11"/>
  <c r="H55" i="11"/>
  <c r="G55" i="11"/>
  <c r="F55" i="11"/>
  <c r="E55" i="11"/>
  <c r="D55" i="11"/>
  <c r="C55" i="11"/>
  <c r="B55" i="11"/>
  <c r="J48" i="11"/>
  <c r="B48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J35" i="11"/>
  <c r="B35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J23" i="11"/>
  <c r="B23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J11" i="11"/>
  <c r="B11" i="11"/>
  <c r="M6" i="11"/>
  <c r="L6" i="11"/>
  <c r="K6" i="11"/>
  <c r="J6" i="11"/>
  <c r="I6" i="11"/>
  <c r="H6" i="11"/>
  <c r="G6" i="11"/>
  <c r="F6" i="11"/>
  <c r="E6" i="11"/>
  <c r="D6" i="11"/>
  <c r="C6" i="11"/>
  <c r="B6" i="11"/>
  <c r="K4" i="10"/>
  <c r="Q31" i="9"/>
  <c r="B31" i="9"/>
  <c r="Q30" i="9"/>
  <c r="B30" i="9"/>
  <c r="Q29" i="9"/>
  <c r="B29" i="9"/>
  <c r="A29" i="9"/>
  <c r="Q28" i="9"/>
  <c r="B28" i="9"/>
  <c r="B27" i="9"/>
  <c r="B26" i="9"/>
  <c r="A26" i="9"/>
  <c r="B22" i="9"/>
  <c r="B21" i="9"/>
  <c r="A21" i="9"/>
  <c r="B20" i="9"/>
  <c r="A20" i="9"/>
  <c r="Q19" i="9"/>
  <c r="B19" i="9"/>
  <c r="Q18" i="9"/>
  <c r="B18" i="9"/>
  <c r="A18" i="9"/>
  <c r="Q17" i="9"/>
  <c r="B17" i="9"/>
  <c r="Q16" i="9"/>
  <c r="B16" i="9"/>
  <c r="A16" i="9"/>
  <c r="D4" i="9"/>
  <c r="H142" i="8"/>
  <c r="K142" i="8" s="1"/>
  <c r="H141" i="8"/>
  <c r="K141" i="8" s="1"/>
  <c r="H140" i="8"/>
  <c r="K140" i="8" s="1"/>
  <c r="H139" i="8"/>
  <c r="K139" i="8" s="1"/>
  <c r="H138" i="8"/>
  <c r="K138" i="8" s="1"/>
  <c r="H137" i="8"/>
  <c r="K137" i="8" s="1"/>
  <c r="H136" i="8"/>
  <c r="K136" i="8" s="1"/>
  <c r="H135" i="8"/>
  <c r="K135" i="8" s="1"/>
  <c r="H134" i="8"/>
  <c r="K134" i="8" s="1"/>
  <c r="H133" i="8"/>
  <c r="K133" i="8" s="1"/>
  <c r="H132" i="8"/>
  <c r="K132" i="8" s="1"/>
  <c r="H131" i="8"/>
  <c r="K131" i="8" s="1"/>
  <c r="H130" i="8"/>
  <c r="K130" i="8" s="1"/>
  <c r="H129" i="8"/>
  <c r="K129" i="8" s="1"/>
  <c r="H128" i="8"/>
  <c r="B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1" i="8"/>
  <c r="K110" i="8"/>
  <c r="K108" i="8"/>
  <c r="K107" i="8"/>
  <c r="B107" i="8"/>
  <c r="B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B77" i="8"/>
  <c r="B63" i="8"/>
  <c r="K62" i="8"/>
  <c r="K61" i="8"/>
  <c r="K60" i="8"/>
  <c r="K59" i="8"/>
  <c r="K58" i="8"/>
  <c r="L57" i="8" s="1"/>
  <c r="D146" i="5" s="1"/>
  <c r="K57" i="8"/>
  <c r="B57" i="8"/>
  <c r="K56" i="8"/>
  <c r="K46" i="8"/>
  <c r="K45" i="8"/>
  <c r="K44" i="8"/>
  <c r="K43" i="8"/>
  <c r="K42" i="8"/>
  <c r="K41" i="8"/>
  <c r="K38" i="8"/>
  <c r="K37" i="8"/>
  <c r="K36" i="8"/>
  <c r="K35" i="8"/>
  <c r="H34" i="8"/>
  <c r="B34" i="8"/>
  <c r="K33" i="8"/>
  <c r="K14" i="8"/>
  <c r="K13" i="8"/>
  <c r="K12" i="8"/>
  <c r="H11" i="8"/>
  <c r="B11" i="8"/>
  <c r="E4" i="8"/>
  <c r="R22" i="7"/>
  <c r="L22" i="7"/>
  <c r="K22" i="7"/>
  <c r="J22" i="7"/>
  <c r="I22" i="7"/>
  <c r="H22" i="7"/>
  <c r="B22" i="7"/>
  <c r="R21" i="7"/>
  <c r="H21" i="7"/>
  <c r="B21" i="7"/>
  <c r="R20" i="7"/>
  <c r="L20" i="7"/>
  <c r="K20" i="7"/>
  <c r="J20" i="7"/>
  <c r="I20" i="7"/>
  <c r="H20" i="7"/>
  <c r="B20" i="7"/>
  <c r="A20" i="7"/>
  <c r="R19" i="7"/>
  <c r="L19" i="7"/>
  <c r="K19" i="7"/>
  <c r="J19" i="7"/>
  <c r="I19" i="7"/>
  <c r="H19" i="7"/>
  <c r="B19" i="7"/>
  <c r="B18" i="7"/>
  <c r="R17" i="7"/>
  <c r="L17" i="7"/>
  <c r="K17" i="7"/>
  <c r="J17" i="7"/>
  <c r="I17" i="7"/>
  <c r="H17" i="7"/>
  <c r="B17" i="7"/>
  <c r="A17" i="7"/>
  <c r="B16" i="7"/>
  <c r="B15" i="7"/>
  <c r="A15" i="7"/>
  <c r="B14" i="7"/>
  <c r="A14" i="7"/>
  <c r="R13" i="7"/>
  <c r="L13" i="7"/>
  <c r="K13" i="7"/>
  <c r="J13" i="7"/>
  <c r="I13" i="7"/>
  <c r="H13" i="7"/>
  <c r="B13" i="7"/>
  <c r="R12" i="7"/>
  <c r="L12" i="7"/>
  <c r="K12" i="7"/>
  <c r="J12" i="7"/>
  <c r="I12" i="7"/>
  <c r="H12" i="7"/>
  <c r="B12" i="7"/>
  <c r="A12" i="7"/>
  <c r="R11" i="7"/>
  <c r="L11" i="7"/>
  <c r="K11" i="7"/>
  <c r="J11" i="7"/>
  <c r="I11" i="7"/>
  <c r="H11" i="7"/>
  <c r="B11" i="7"/>
  <c r="R10" i="7"/>
  <c r="L10" i="7"/>
  <c r="K10" i="7"/>
  <c r="J10" i="7"/>
  <c r="I10" i="7"/>
  <c r="H10" i="7"/>
  <c r="B10" i="7"/>
  <c r="A10" i="7"/>
  <c r="B9" i="7"/>
  <c r="A9" i="7"/>
  <c r="G4" i="7"/>
  <c r="I87" i="6"/>
  <c r="H87" i="6" s="1"/>
  <c r="I86" i="6"/>
  <c r="H86" i="6" s="1"/>
  <c r="I84" i="6"/>
  <c r="I83" i="6"/>
  <c r="H83" i="6" s="1"/>
  <c r="N21" i="6" s="1"/>
  <c r="G80" i="6"/>
  <c r="I80" i="6" s="1"/>
  <c r="G79" i="6"/>
  <c r="I79" i="6" s="1"/>
  <c r="H79" i="6" s="1"/>
  <c r="G78" i="6"/>
  <c r="I78" i="6" s="1"/>
  <c r="I76" i="6"/>
  <c r="H76" i="6" s="1"/>
  <c r="W70" i="6"/>
  <c r="I72" i="6"/>
  <c r="I71" i="6"/>
  <c r="I69" i="6"/>
  <c r="H69" i="6" s="1"/>
  <c r="I68" i="6"/>
  <c r="J68" i="6" s="1"/>
  <c r="K68" i="6" s="1"/>
  <c r="W60" i="6"/>
  <c r="W40" i="6" s="1"/>
  <c r="W80" i="6" s="1"/>
  <c r="S61" i="6"/>
  <c r="R61" i="6"/>
  <c r="P61" i="6"/>
  <c r="N61" i="6"/>
  <c r="S60" i="6"/>
  <c r="R60" i="6"/>
  <c r="P60" i="6"/>
  <c r="N60" i="6"/>
  <c r="S59" i="6"/>
  <c r="R59" i="6"/>
  <c r="P59" i="6"/>
  <c r="N59" i="6"/>
  <c r="S58" i="6"/>
  <c r="R58" i="6"/>
  <c r="P58" i="6"/>
  <c r="N58" i="6"/>
  <c r="S57" i="6"/>
  <c r="R57" i="6"/>
  <c r="P57" i="6"/>
  <c r="N57" i="6"/>
  <c r="S56" i="6"/>
  <c r="R56" i="6"/>
  <c r="P56" i="6"/>
  <c r="N56" i="6"/>
  <c r="S55" i="6"/>
  <c r="R55" i="6"/>
  <c r="P55" i="6"/>
  <c r="N55" i="6"/>
  <c r="S54" i="6"/>
  <c r="R54" i="6"/>
  <c r="P54" i="6"/>
  <c r="N54" i="6"/>
  <c r="S53" i="6"/>
  <c r="R53" i="6"/>
  <c r="P53" i="6"/>
  <c r="N53" i="6"/>
  <c r="S52" i="6"/>
  <c r="R52" i="6"/>
  <c r="P52" i="6"/>
  <c r="N52" i="6"/>
  <c r="S51" i="6"/>
  <c r="R51" i="6"/>
  <c r="P51" i="6"/>
  <c r="N51" i="6"/>
  <c r="S50" i="6"/>
  <c r="R50" i="6"/>
  <c r="P50" i="6"/>
  <c r="N50" i="6"/>
  <c r="S49" i="6"/>
  <c r="R49" i="6"/>
  <c r="P49" i="6"/>
  <c r="N49" i="6"/>
  <c r="S48" i="6"/>
  <c r="R48" i="6"/>
  <c r="P48" i="6"/>
  <c r="N48" i="6"/>
  <c r="S47" i="6"/>
  <c r="R47" i="6"/>
  <c r="P47" i="6"/>
  <c r="N47" i="6"/>
  <c r="W46" i="6"/>
  <c r="S46" i="6"/>
  <c r="R46" i="6"/>
  <c r="P46" i="6"/>
  <c r="N46" i="6"/>
  <c r="S45" i="6"/>
  <c r="I45" i="6"/>
  <c r="S44" i="6"/>
  <c r="I44" i="6"/>
  <c r="S43" i="6"/>
  <c r="I43" i="6"/>
  <c r="S42" i="6"/>
  <c r="I42" i="6"/>
  <c r="W41" i="6"/>
  <c r="S41" i="6"/>
  <c r="I41" i="6"/>
  <c r="H41" i="6" s="1"/>
  <c r="S40" i="6"/>
  <c r="I40" i="6"/>
  <c r="S39" i="6"/>
  <c r="R39" i="6"/>
  <c r="P39" i="6"/>
  <c r="N39" i="6"/>
  <c r="S38" i="6"/>
  <c r="R38" i="6"/>
  <c r="P38" i="6"/>
  <c r="N38" i="6"/>
  <c r="S37" i="6"/>
  <c r="R37" i="6"/>
  <c r="P37" i="6"/>
  <c r="N37" i="6"/>
  <c r="S36" i="6"/>
  <c r="R36" i="6"/>
  <c r="P36" i="6"/>
  <c r="N36" i="6"/>
  <c r="S35" i="6"/>
  <c r="I35" i="6"/>
  <c r="S34" i="6"/>
  <c r="R34" i="6"/>
  <c r="P34" i="6"/>
  <c r="N34" i="6"/>
  <c r="S33" i="6"/>
  <c r="R33" i="6"/>
  <c r="P33" i="6"/>
  <c r="N33" i="6"/>
  <c r="S32" i="6"/>
  <c r="R32" i="6"/>
  <c r="P32" i="6"/>
  <c r="N32" i="6"/>
  <c r="S31" i="6"/>
  <c r="R31" i="6"/>
  <c r="P31" i="6"/>
  <c r="N31" i="6"/>
  <c r="S30" i="6"/>
  <c r="R30" i="6"/>
  <c r="P30" i="6"/>
  <c r="N30" i="6"/>
  <c r="S29" i="6"/>
  <c r="R29" i="6"/>
  <c r="P29" i="6"/>
  <c r="N29" i="6"/>
  <c r="S28" i="6"/>
  <c r="I28" i="6"/>
  <c r="S27" i="6"/>
  <c r="I27" i="6"/>
  <c r="S26" i="6"/>
  <c r="I26" i="6"/>
  <c r="S25" i="6"/>
  <c r="I25" i="6"/>
  <c r="S24" i="6"/>
  <c r="S23" i="6"/>
  <c r="S22" i="6"/>
  <c r="S21" i="6"/>
  <c r="W20" i="6"/>
  <c r="S20" i="6"/>
  <c r="I20" i="6"/>
  <c r="S19" i="6"/>
  <c r="I19" i="6"/>
  <c r="S18" i="6"/>
  <c r="I18" i="6"/>
  <c r="H18" i="6" s="1"/>
  <c r="S17" i="6"/>
  <c r="I17" i="6"/>
  <c r="H17" i="6" s="1"/>
  <c r="W16" i="6"/>
  <c r="S16" i="6"/>
  <c r="I16" i="6"/>
  <c r="S15" i="6"/>
  <c r="E4" i="6"/>
  <c r="D535" i="5"/>
  <c r="G534" i="5"/>
  <c r="G533" i="5"/>
  <c r="G532" i="5"/>
  <c r="G531" i="5"/>
  <c r="G530" i="5"/>
  <c r="G529" i="5"/>
  <c r="G528" i="5"/>
  <c r="G526" i="5"/>
  <c r="G525" i="5"/>
  <c r="G524" i="5"/>
  <c r="G523" i="5"/>
  <c r="H523" i="5" s="1"/>
  <c r="G522" i="5"/>
  <c r="G521" i="5"/>
  <c r="G520" i="5"/>
  <c r="G519" i="5"/>
  <c r="G517" i="5"/>
  <c r="G516" i="5"/>
  <c r="G515" i="5"/>
  <c r="G514" i="5"/>
  <c r="G513" i="5"/>
  <c r="G512" i="5"/>
  <c r="G511" i="5"/>
  <c r="G510" i="5"/>
  <c r="G508" i="5"/>
  <c r="G507" i="5" s="1"/>
  <c r="G506" i="5"/>
  <c r="G505" i="5"/>
  <c r="G504" i="5"/>
  <c r="H504" i="5" s="1"/>
  <c r="G503" i="5"/>
  <c r="H503" i="5" s="1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H483" i="5" s="1"/>
  <c r="G482" i="5"/>
  <c r="H482" i="5" s="1"/>
  <c r="G481" i="5"/>
  <c r="H481" i="5" s="1"/>
  <c r="G479" i="5"/>
  <c r="H479" i="5" s="1"/>
  <c r="G478" i="5"/>
  <c r="G477" i="5"/>
  <c r="H477" i="5" s="1"/>
  <c r="G476" i="5"/>
  <c r="D469" i="5"/>
  <c r="G468" i="5"/>
  <c r="G467" i="5"/>
  <c r="G466" i="5"/>
  <c r="G465" i="5"/>
  <c r="G464" i="5"/>
  <c r="G463" i="5"/>
  <c r="G462" i="5"/>
  <c r="G460" i="5"/>
  <c r="G459" i="5"/>
  <c r="G458" i="5"/>
  <c r="M457" i="5"/>
  <c r="D534" i="5" s="1"/>
  <c r="G456" i="5"/>
  <c r="M455" i="5"/>
  <c r="D466" i="5" s="1"/>
  <c r="H466" i="5" s="1"/>
  <c r="G455" i="5"/>
  <c r="M454" i="5"/>
  <c r="G454" i="5"/>
  <c r="M453" i="5"/>
  <c r="G453" i="5"/>
  <c r="M452" i="5"/>
  <c r="D463" i="5" s="1"/>
  <c r="M451" i="5"/>
  <c r="D462" i="5" s="1"/>
  <c r="H462" i="5" s="1"/>
  <c r="G451" i="5"/>
  <c r="G450" i="5"/>
  <c r="M449" i="5"/>
  <c r="D460" i="5" s="1"/>
  <c r="G449" i="5"/>
  <c r="M448" i="5"/>
  <c r="G448" i="5"/>
  <c r="G447" i="5"/>
  <c r="G446" i="5"/>
  <c r="M445" i="5"/>
  <c r="G445" i="5"/>
  <c r="G444" i="5"/>
  <c r="M443" i="5"/>
  <c r="N443" i="5" s="1"/>
  <c r="D519" i="5" s="1"/>
  <c r="G442" i="5"/>
  <c r="G441" i="5" s="1"/>
  <c r="M440" i="5"/>
  <c r="D450" i="5" s="1"/>
  <c r="G440" i="5"/>
  <c r="M439" i="5"/>
  <c r="D449" i="5" s="1"/>
  <c r="G439" i="5"/>
  <c r="M438" i="5"/>
  <c r="G438" i="5"/>
  <c r="H438" i="5" s="1"/>
  <c r="G437" i="5"/>
  <c r="M434" i="5"/>
  <c r="G434" i="5"/>
  <c r="G433" i="5"/>
  <c r="M432" i="5"/>
  <c r="G432" i="5"/>
  <c r="G431" i="5"/>
  <c r="D440" i="5"/>
  <c r="G430" i="5"/>
  <c r="G429" i="5"/>
  <c r="G428" i="5"/>
  <c r="G427" i="5"/>
  <c r="N426" i="5"/>
  <c r="D500" i="5" s="1"/>
  <c r="H500" i="5" s="1"/>
  <c r="M426" i="5"/>
  <c r="D434" i="5" s="1"/>
  <c r="G426" i="5"/>
  <c r="N425" i="5"/>
  <c r="D499" i="5" s="1"/>
  <c r="H499" i="5" s="1"/>
  <c r="G425" i="5"/>
  <c r="N424" i="5"/>
  <c r="D498" i="5" s="1"/>
  <c r="M424" i="5"/>
  <c r="D432" i="5" s="1"/>
  <c r="G424" i="5"/>
  <c r="N423" i="5"/>
  <c r="D497" i="5" s="1"/>
  <c r="H497" i="5" s="1"/>
  <c r="M423" i="5"/>
  <c r="D431" i="5" s="1"/>
  <c r="G423" i="5"/>
  <c r="N422" i="5"/>
  <c r="D496" i="5" s="1"/>
  <c r="M422" i="5"/>
  <c r="D430" i="5" s="1"/>
  <c r="G422" i="5"/>
  <c r="G421" i="5"/>
  <c r="N420" i="5"/>
  <c r="D494" i="5" s="1"/>
  <c r="M420" i="5"/>
  <c r="D428" i="5" s="1"/>
  <c r="H428" i="5" s="1"/>
  <c r="G420" i="5"/>
  <c r="N419" i="5"/>
  <c r="D493" i="5" s="1"/>
  <c r="M419" i="5"/>
  <c r="D427" i="5" s="1"/>
  <c r="G419" i="5"/>
  <c r="N418" i="5"/>
  <c r="D492" i="5" s="1"/>
  <c r="M418" i="5"/>
  <c r="D426" i="5" s="1"/>
  <c r="G418" i="5"/>
  <c r="N417" i="5"/>
  <c r="D491" i="5" s="1"/>
  <c r="H491" i="5" s="1"/>
  <c r="M417" i="5"/>
  <c r="D425" i="5" s="1"/>
  <c r="G417" i="5"/>
  <c r="H417" i="5" s="1"/>
  <c r="N416" i="5"/>
  <c r="D490" i="5" s="1"/>
  <c r="M416" i="5"/>
  <c r="D424" i="5" s="1"/>
  <c r="G416" i="5"/>
  <c r="H416" i="5" s="1"/>
  <c r="N415" i="5"/>
  <c r="D489" i="5" s="1"/>
  <c r="M415" i="5"/>
  <c r="D423" i="5" s="1"/>
  <c r="G415" i="5"/>
  <c r="G413" i="5"/>
  <c r="H413" i="5" s="1"/>
  <c r="N412" i="5"/>
  <c r="D486" i="5" s="1"/>
  <c r="M412" i="5"/>
  <c r="D420" i="5" s="1"/>
  <c r="G412" i="5"/>
  <c r="N411" i="5"/>
  <c r="D485" i="5" s="1"/>
  <c r="M411" i="5"/>
  <c r="D419" i="5" s="1"/>
  <c r="G411" i="5"/>
  <c r="H411" i="5" s="1"/>
  <c r="N410" i="5"/>
  <c r="D484" i="5" s="1"/>
  <c r="M410" i="5"/>
  <c r="D418" i="5" s="1"/>
  <c r="H418" i="5" s="1"/>
  <c r="G410" i="5"/>
  <c r="G404" i="5"/>
  <c r="H404" i="5" s="1"/>
  <c r="H403" i="5" s="1"/>
  <c r="D403" i="5"/>
  <c r="G402" i="5"/>
  <c r="G401" i="5"/>
  <c r="G400" i="5"/>
  <c r="G399" i="5"/>
  <c r="G398" i="5"/>
  <c r="G397" i="5"/>
  <c r="G396" i="5"/>
  <c r="G394" i="5"/>
  <c r="G393" i="5"/>
  <c r="G392" i="5"/>
  <c r="G391" i="5"/>
  <c r="H391" i="5" s="1"/>
  <c r="G390" i="5"/>
  <c r="D390" i="5"/>
  <c r="G389" i="5"/>
  <c r="D389" i="5"/>
  <c r="G388" i="5"/>
  <c r="D388" i="5"/>
  <c r="G387" i="5"/>
  <c r="G385" i="5"/>
  <c r="D385" i="5"/>
  <c r="G384" i="5"/>
  <c r="D384" i="5"/>
  <c r="G383" i="5"/>
  <c r="D383" i="5"/>
  <c r="G382" i="5"/>
  <c r="D382" i="5"/>
  <c r="G381" i="5"/>
  <c r="D381" i="5"/>
  <c r="G380" i="5"/>
  <c r="D380" i="5"/>
  <c r="G379" i="5"/>
  <c r="G377" i="5" s="1"/>
  <c r="D379" i="5"/>
  <c r="G378" i="5"/>
  <c r="G376" i="5"/>
  <c r="G375" i="5" s="1"/>
  <c r="G374" i="5"/>
  <c r="G373" i="5"/>
  <c r="G372" i="5"/>
  <c r="G371" i="5"/>
  <c r="H371" i="5" s="1"/>
  <c r="G368" i="5"/>
  <c r="G367" i="5"/>
  <c r="G366" i="5"/>
  <c r="G365" i="5"/>
  <c r="G364" i="5"/>
  <c r="G363" i="5"/>
  <c r="G362" i="5"/>
  <c r="G361" i="5"/>
  <c r="G360" i="5"/>
  <c r="G359" i="5"/>
  <c r="G358" i="5"/>
  <c r="G357" i="5"/>
  <c r="G356" i="5"/>
  <c r="G355" i="5"/>
  <c r="G354" i="5"/>
  <c r="G353" i="5"/>
  <c r="G352" i="5"/>
  <c r="G351" i="5"/>
  <c r="H351" i="5" s="1"/>
  <c r="G350" i="5"/>
  <c r="H350" i="5" s="1"/>
  <c r="G349" i="5"/>
  <c r="G347" i="5"/>
  <c r="H347" i="5" s="1"/>
  <c r="G346" i="5"/>
  <c r="H346" i="5" s="1"/>
  <c r="G345" i="5"/>
  <c r="H345" i="5" s="1"/>
  <c r="G344" i="5"/>
  <c r="D344" i="5"/>
  <c r="G338" i="5"/>
  <c r="D337" i="5"/>
  <c r="G336" i="5"/>
  <c r="H336" i="5" s="1"/>
  <c r="G335" i="5"/>
  <c r="H335" i="5" s="1"/>
  <c r="G334" i="5"/>
  <c r="H334" i="5" s="1"/>
  <c r="G333" i="5"/>
  <c r="H333" i="5" s="1"/>
  <c r="G332" i="5"/>
  <c r="H332" i="5" s="1"/>
  <c r="G331" i="5"/>
  <c r="H331" i="5" s="1"/>
  <c r="G330" i="5"/>
  <c r="D329" i="5"/>
  <c r="G328" i="5"/>
  <c r="H328" i="5" s="1"/>
  <c r="G327" i="5"/>
  <c r="H327" i="5" s="1"/>
  <c r="G326" i="5"/>
  <c r="H326" i="5" s="1"/>
  <c r="G324" i="5"/>
  <c r="H324" i="5" s="1"/>
  <c r="G323" i="5"/>
  <c r="H323" i="5" s="1"/>
  <c r="G322" i="5"/>
  <c r="G321" i="5"/>
  <c r="H321" i="5" s="1"/>
  <c r="G319" i="5"/>
  <c r="H319" i="5" s="1"/>
  <c r="G318" i="5"/>
  <c r="H318" i="5" s="1"/>
  <c r="G317" i="5"/>
  <c r="H317" i="5" s="1"/>
  <c r="G316" i="5"/>
  <c r="H316" i="5" s="1"/>
  <c r="G315" i="5"/>
  <c r="G314" i="5"/>
  <c r="G313" i="5"/>
  <c r="H313" i="5" s="1"/>
  <c r="G312" i="5"/>
  <c r="G310" i="5"/>
  <c r="G309" i="5" s="1"/>
  <c r="D309" i="5"/>
  <c r="G308" i="5"/>
  <c r="H308" i="5" s="1"/>
  <c r="G307" i="5"/>
  <c r="G306" i="5"/>
  <c r="H306" i="5" s="1"/>
  <c r="G305" i="5"/>
  <c r="H305" i="5" s="1"/>
  <c r="D304" i="5"/>
  <c r="G302" i="5"/>
  <c r="H302" i="5" s="1"/>
  <c r="G301" i="5"/>
  <c r="H301" i="5" s="1"/>
  <c r="G300" i="5"/>
  <c r="H300" i="5" s="1"/>
  <c r="G299" i="5"/>
  <c r="H299" i="5" s="1"/>
  <c r="G298" i="5"/>
  <c r="H298" i="5" s="1"/>
  <c r="G297" i="5"/>
  <c r="H297" i="5" s="1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G289" i="5"/>
  <c r="H289" i="5" s="1"/>
  <c r="G288" i="5"/>
  <c r="H288" i="5" s="1"/>
  <c r="G287" i="5"/>
  <c r="H287" i="5" s="1"/>
  <c r="G286" i="5"/>
  <c r="H286" i="5" s="1"/>
  <c r="G285" i="5"/>
  <c r="H285" i="5" s="1"/>
  <c r="G284" i="5"/>
  <c r="H284" i="5" s="1"/>
  <c r="G283" i="5"/>
  <c r="D282" i="5"/>
  <c r="G281" i="5"/>
  <c r="H281" i="5" s="1"/>
  <c r="G280" i="5"/>
  <c r="G279" i="5"/>
  <c r="G278" i="5"/>
  <c r="G272" i="5"/>
  <c r="G271" i="5" s="1"/>
  <c r="D271" i="5"/>
  <c r="G270" i="5"/>
  <c r="G269" i="5"/>
  <c r="G268" i="5"/>
  <c r="G267" i="5"/>
  <c r="G266" i="5"/>
  <c r="G265" i="5"/>
  <c r="G264" i="5"/>
  <c r="G262" i="5"/>
  <c r="G261" i="5"/>
  <c r="G260" i="5"/>
  <c r="O259" i="5"/>
  <c r="D270" i="5" s="1"/>
  <c r="N259" i="5"/>
  <c r="D402" i="5" s="1"/>
  <c r="M259" i="5"/>
  <c r="G259" i="5"/>
  <c r="H259" i="5" s="1"/>
  <c r="O258" i="5"/>
  <c r="D269" i="5" s="1"/>
  <c r="H269" i="5" s="1"/>
  <c r="N258" i="5"/>
  <c r="D401" i="5" s="1"/>
  <c r="M258" i="5"/>
  <c r="G258" i="5"/>
  <c r="O257" i="5"/>
  <c r="D268" i="5" s="1"/>
  <c r="N257" i="5"/>
  <c r="D400" i="5" s="1"/>
  <c r="M257" i="5"/>
  <c r="G257" i="5"/>
  <c r="O256" i="5"/>
  <c r="D267" i="5" s="1"/>
  <c r="N256" i="5"/>
  <c r="D399" i="5" s="1"/>
  <c r="H399" i="5" s="1"/>
  <c r="M256" i="5"/>
  <c r="G256" i="5"/>
  <c r="O255" i="5"/>
  <c r="D266" i="5" s="1"/>
  <c r="N255" i="5"/>
  <c r="D398" i="5" s="1"/>
  <c r="H398" i="5" s="1"/>
  <c r="M255" i="5"/>
  <c r="G255" i="5"/>
  <c r="O254" i="5"/>
  <c r="D265" i="5" s="1"/>
  <c r="H265" i="5" s="1"/>
  <c r="N254" i="5"/>
  <c r="D397" i="5" s="1"/>
  <c r="M254" i="5"/>
  <c r="O253" i="5"/>
  <c r="D264" i="5" s="1"/>
  <c r="N253" i="5"/>
  <c r="D396" i="5" s="1"/>
  <c r="M253" i="5"/>
  <c r="G253" i="5"/>
  <c r="G252" i="5"/>
  <c r="O251" i="5"/>
  <c r="D262" i="5" s="1"/>
  <c r="N251" i="5"/>
  <c r="D394" i="5" s="1"/>
  <c r="H394" i="5" s="1"/>
  <c r="M251" i="5"/>
  <c r="G251" i="5"/>
  <c r="O250" i="5"/>
  <c r="D261" i="5" s="1"/>
  <c r="N250" i="5"/>
  <c r="D393" i="5" s="1"/>
  <c r="H393" i="5" s="1"/>
  <c r="M250" i="5"/>
  <c r="G250" i="5"/>
  <c r="O249" i="5"/>
  <c r="D260" i="5" s="1"/>
  <c r="N249" i="5"/>
  <c r="D392" i="5" s="1"/>
  <c r="H392" i="5" s="1"/>
  <c r="M249" i="5"/>
  <c r="G249" i="5"/>
  <c r="O248" i="5"/>
  <c r="D258" i="5" s="1"/>
  <c r="H258" i="5" s="1"/>
  <c r="N248" i="5"/>
  <c r="M248" i="5"/>
  <c r="G248" i="5"/>
  <c r="O247" i="5"/>
  <c r="D257" i="5" s="1"/>
  <c r="N247" i="5"/>
  <c r="M247" i="5"/>
  <c r="G247" i="5"/>
  <c r="O246" i="5"/>
  <c r="D256" i="5" s="1"/>
  <c r="H256" i="5" s="1"/>
  <c r="N246" i="5"/>
  <c r="M246" i="5"/>
  <c r="G246" i="5"/>
  <c r="O245" i="5"/>
  <c r="D255" i="5" s="1"/>
  <c r="N245" i="5"/>
  <c r="D387" i="5" s="1"/>
  <c r="H387" i="5" s="1"/>
  <c r="M245" i="5"/>
  <c r="G244" i="5"/>
  <c r="G243" i="5" s="1"/>
  <c r="O243" i="5"/>
  <c r="D253" i="5" s="1"/>
  <c r="N243" i="5"/>
  <c r="M243" i="5"/>
  <c r="O242" i="5"/>
  <c r="D252" i="5" s="1"/>
  <c r="H252" i="5" s="1"/>
  <c r="N242" i="5"/>
  <c r="M242" i="5"/>
  <c r="G242" i="5"/>
  <c r="O241" i="5"/>
  <c r="D251" i="5" s="1"/>
  <c r="N241" i="5"/>
  <c r="M241" i="5"/>
  <c r="G241" i="5"/>
  <c r="O240" i="5"/>
  <c r="D250" i="5" s="1"/>
  <c r="N240" i="5"/>
  <c r="M240" i="5"/>
  <c r="G240" i="5"/>
  <c r="H240" i="5" s="1"/>
  <c r="O239" i="5"/>
  <c r="D249" i="5" s="1"/>
  <c r="N239" i="5"/>
  <c r="M239" i="5"/>
  <c r="G239" i="5"/>
  <c r="H239" i="5" s="1"/>
  <c r="O238" i="5"/>
  <c r="D248" i="5" s="1"/>
  <c r="N238" i="5"/>
  <c r="M238" i="5"/>
  <c r="G238" i="5"/>
  <c r="O237" i="5"/>
  <c r="D247" i="5" s="1"/>
  <c r="N237" i="5"/>
  <c r="M237" i="5"/>
  <c r="O236" i="5"/>
  <c r="D246" i="5" s="1"/>
  <c r="N236" i="5"/>
  <c r="D378" i="5" s="1"/>
  <c r="M236" i="5"/>
  <c r="G236" i="5"/>
  <c r="G235" i="5"/>
  <c r="O234" i="5"/>
  <c r="D244" i="5" s="1"/>
  <c r="N234" i="5"/>
  <c r="D376" i="5" s="1"/>
  <c r="M234" i="5"/>
  <c r="G234" i="5"/>
  <c r="G233" i="5"/>
  <c r="O232" i="5"/>
  <c r="D242" i="5" s="1"/>
  <c r="H242" i="5" s="1"/>
  <c r="N232" i="5"/>
  <c r="D374" i="5" s="1"/>
  <c r="M232" i="5"/>
  <c r="G232" i="5"/>
  <c r="O231" i="5"/>
  <c r="D241" i="5" s="1"/>
  <c r="H241" i="5" s="1"/>
  <c r="N231" i="5"/>
  <c r="D373" i="5" s="1"/>
  <c r="M231" i="5"/>
  <c r="G231" i="5"/>
  <c r="G230" i="5"/>
  <c r="G229" i="5"/>
  <c r="O228" i="5"/>
  <c r="D236" i="5" s="1"/>
  <c r="H236" i="5" s="1"/>
  <c r="N228" i="5"/>
  <c r="D368" i="5" s="1"/>
  <c r="M228" i="5"/>
  <c r="G228" i="5"/>
  <c r="O227" i="5"/>
  <c r="D235" i="5" s="1"/>
  <c r="H235" i="5" s="1"/>
  <c r="N227" i="5"/>
  <c r="D367" i="5" s="1"/>
  <c r="H367" i="5" s="1"/>
  <c r="M227" i="5"/>
  <c r="G227" i="5"/>
  <c r="O226" i="5"/>
  <c r="D234" i="5" s="1"/>
  <c r="H234" i="5" s="1"/>
  <c r="N226" i="5"/>
  <c r="D366" i="5" s="1"/>
  <c r="M226" i="5"/>
  <c r="G226" i="5"/>
  <c r="O225" i="5"/>
  <c r="D233" i="5" s="1"/>
  <c r="N225" i="5"/>
  <c r="D365" i="5" s="1"/>
  <c r="M225" i="5"/>
  <c r="G225" i="5"/>
  <c r="O224" i="5"/>
  <c r="D232" i="5" s="1"/>
  <c r="N224" i="5"/>
  <c r="D364" i="5" s="1"/>
  <c r="M224" i="5"/>
  <c r="G224" i="5"/>
  <c r="O223" i="5"/>
  <c r="D231" i="5" s="1"/>
  <c r="H231" i="5" s="1"/>
  <c r="N223" i="5"/>
  <c r="D363" i="5" s="1"/>
  <c r="M223" i="5"/>
  <c r="G223" i="5"/>
  <c r="O222" i="5"/>
  <c r="D230" i="5" s="1"/>
  <c r="N222" i="5"/>
  <c r="D362" i="5" s="1"/>
  <c r="M222" i="5"/>
  <c r="G222" i="5"/>
  <c r="O221" i="5"/>
  <c r="D229" i="5" s="1"/>
  <c r="H229" i="5" s="1"/>
  <c r="N221" i="5"/>
  <c r="D361" i="5" s="1"/>
  <c r="M221" i="5"/>
  <c r="G221" i="5"/>
  <c r="O220" i="5"/>
  <c r="D228" i="5" s="1"/>
  <c r="H228" i="5" s="1"/>
  <c r="N220" i="5"/>
  <c r="D360" i="5" s="1"/>
  <c r="M220" i="5"/>
  <c r="G220" i="5"/>
  <c r="O219" i="5"/>
  <c r="D227" i="5" s="1"/>
  <c r="N219" i="5"/>
  <c r="D359" i="5" s="1"/>
  <c r="M219" i="5"/>
  <c r="G219" i="5"/>
  <c r="H219" i="5" s="1"/>
  <c r="O218" i="5"/>
  <c r="D226" i="5" s="1"/>
  <c r="N218" i="5"/>
  <c r="D358" i="5" s="1"/>
  <c r="M218" i="5"/>
  <c r="G218" i="5"/>
  <c r="O217" i="5"/>
  <c r="D225" i="5" s="1"/>
  <c r="N217" i="5"/>
  <c r="D357" i="5" s="1"/>
  <c r="H357" i="5" s="1"/>
  <c r="M217" i="5"/>
  <c r="G217" i="5"/>
  <c r="H217" i="5" s="1"/>
  <c r="O216" i="5"/>
  <c r="D224" i="5" s="1"/>
  <c r="N216" i="5"/>
  <c r="D356" i="5" s="1"/>
  <c r="M216" i="5"/>
  <c r="O215" i="5"/>
  <c r="D223" i="5" s="1"/>
  <c r="H223" i="5" s="1"/>
  <c r="N215" i="5"/>
  <c r="D355" i="5" s="1"/>
  <c r="H355" i="5" s="1"/>
  <c r="M215" i="5"/>
  <c r="G215" i="5"/>
  <c r="H215" i="5" s="1"/>
  <c r="O214" i="5"/>
  <c r="D222" i="5" s="1"/>
  <c r="H222" i="5" s="1"/>
  <c r="N214" i="5"/>
  <c r="D354" i="5" s="1"/>
  <c r="M214" i="5"/>
  <c r="G214" i="5"/>
  <c r="H214" i="5" s="1"/>
  <c r="O213" i="5"/>
  <c r="D221" i="5" s="1"/>
  <c r="H221" i="5" s="1"/>
  <c r="N213" i="5"/>
  <c r="D353" i="5" s="1"/>
  <c r="M213" i="5"/>
  <c r="G213" i="5"/>
  <c r="O212" i="5"/>
  <c r="D220" i="5" s="1"/>
  <c r="H220" i="5" s="1"/>
  <c r="N212" i="5"/>
  <c r="D352" i="5" s="1"/>
  <c r="M212" i="5"/>
  <c r="G212" i="5"/>
  <c r="D212" i="5"/>
  <c r="D211" i="5" s="1"/>
  <c r="A210" i="5"/>
  <c r="G206" i="5"/>
  <c r="H206" i="5" s="1"/>
  <c r="H205" i="5" s="1"/>
  <c r="D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D197" i="5"/>
  <c r="G196" i="5"/>
  <c r="H196" i="5" s="1"/>
  <c r="G195" i="5"/>
  <c r="H195" i="5" s="1"/>
  <c r="G194" i="5"/>
  <c r="H194" i="5" s="1"/>
  <c r="G192" i="5"/>
  <c r="H192" i="5" s="1"/>
  <c r="G191" i="5"/>
  <c r="H191" i="5" s="1"/>
  <c r="G190" i="5"/>
  <c r="H190" i="5" s="1"/>
  <c r="G189" i="5"/>
  <c r="D188" i="5"/>
  <c r="G187" i="5"/>
  <c r="H187" i="5" s="1"/>
  <c r="G186" i="5"/>
  <c r="H186" i="5" s="1"/>
  <c r="G185" i="5"/>
  <c r="H185" i="5" s="1"/>
  <c r="G184" i="5"/>
  <c r="H184" i="5" s="1"/>
  <c r="G183" i="5"/>
  <c r="G182" i="5"/>
  <c r="H182" i="5" s="1"/>
  <c r="G181" i="5"/>
  <c r="H181" i="5" s="1"/>
  <c r="G180" i="5"/>
  <c r="H180" i="5" s="1"/>
  <c r="G178" i="5"/>
  <c r="G177" i="5" s="1"/>
  <c r="D177" i="5"/>
  <c r="G176" i="5"/>
  <c r="H176" i="5" s="1"/>
  <c r="G175" i="5"/>
  <c r="H175" i="5" s="1"/>
  <c r="G174" i="5"/>
  <c r="H174" i="5" s="1"/>
  <c r="G173" i="5"/>
  <c r="D172" i="5"/>
  <c r="G170" i="5"/>
  <c r="H170" i="5" s="1"/>
  <c r="G169" i="5"/>
  <c r="H169" i="5" s="1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G159" i="5"/>
  <c r="H159" i="5" s="1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G151" i="5"/>
  <c r="D150" i="5"/>
  <c r="G149" i="5"/>
  <c r="H149" i="5" s="1"/>
  <c r="G148" i="5"/>
  <c r="H148" i="5" s="1"/>
  <c r="G147" i="5"/>
  <c r="G146" i="5"/>
  <c r="A144" i="5"/>
  <c r="G140" i="5"/>
  <c r="H140" i="5" s="1"/>
  <c r="H139" i="5" s="1"/>
  <c r="D139" i="5"/>
  <c r="G138" i="5"/>
  <c r="H138" i="5" s="1"/>
  <c r="G137" i="5"/>
  <c r="H137" i="5" s="1"/>
  <c r="G136" i="5"/>
  <c r="H136" i="5" s="1"/>
  <c r="G135" i="5"/>
  <c r="H135" i="5" s="1"/>
  <c r="G134" i="5"/>
  <c r="H134" i="5" s="1"/>
  <c r="G133" i="5"/>
  <c r="G132" i="5"/>
  <c r="H132" i="5" s="1"/>
  <c r="D131" i="5"/>
  <c r="G130" i="5"/>
  <c r="H130" i="5" s="1"/>
  <c r="G129" i="5"/>
  <c r="H129" i="5" s="1"/>
  <c r="G128" i="5"/>
  <c r="H128" i="5" s="1"/>
  <c r="G126" i="5"/>
  <c r="H126" i="5" s="1"/>
  <c r="G125" i="5"/>
  <c r="H125" i="5" s="1"/>
  <c r="G124" i="5"/>
  <c r="H124" i="5" s="1"/>
  <c r="G123" i="5"/>
  <c r="H123" i="5" s="1"/>
  <c r="D122" i="5"/>
  <c r="G121" i="5"/>
  <c r="H121" i="5" s="1"/>
  <c r="G120" i="5"/>
  <c r="H120" i="5" s="1"/>
  <c r="G119" i="5"/>
  <c r="H119" i="5" s="1"/>
  <c r="G118" i="5"/>
  <c r="H118" i="5" s="1"/>
  <c r="G117" i="5"/>
  <c r="G116" i="5"/>
  <c r="G115" i="5"/>
  <c r="H115" i="5" s="1"/>
  <c r="G114" i="5"/>
  <c r="G112" i="5"/>
  <c r="D111" i="5"/>
  <c r="G110" i="5"/>
  <c r="H110" i="5" s="1"/>
  <c r="G109" i="5"/>
  <c r="H109" i="5" s="1"/>
  <c r="G108" i="5"/>
  <c r="H108" i="5" s="1"/>
  <c r="G107" i="5"/>
  <c r="D106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G91" i="5"/>
  <c r="H91" i="5" s="1"/>
  <c r="G90" i="5"/>
  <c r="H90" i="5" s="1"/>
  <c r="G89" i="5"/>
  <c r="H89" i="5" s="1"/>
  <c r="G88" i="5"/>
  <c r="H88" i="5" s="1"/>
  <c r="G87" i="5"/>
  <c r="H87" i="5" s="1"/>
  <c r="G86" i="5"/>
  <c r="H86" i="5" s="1"/>
  <c r="G85" i="5"/>
  <c r="H85" i="5" s="1"/>
  <c r="G83" i="5"/>
  <c r="H83" i="5" s="1"/>
  <c r="G82" i="5"/>
  <c r="G81" i="5"/>
  <c r="H81" i="5" s="1"/>
  <c r="G80" i="5"/>
  <c r="A78" i="5"/>
  <c r="G74" i="5"/>
  <c r="G73" i="5" s="1"/>
  <c r="D73" i="5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D65" i="5"/>
  <c r="G64" i="5"/>
  <c r="H64" i="5" s="1"/>
  <c r="G63" i="5"/>
  <c r="H63" i="5" s="1"/>
  <c r="G62" i="5"/>
  <c r="H62" i="5" s="1"/>
  <c r="G60" i="5"/>
  <c r="H60" i="5" s="1"/>
  <c r="G59" i="5"/>
  <c r="H59" i="5" s="1"/>
  <c r="G58" i="5"/>
  <c r="H58" i="5" s="1"/>
  <c r="G57" i="5"/>
  <c r="H57" i="5" s="1"/>
  <c r="D56" i="5"/>
  <c r="G55" i="5"/>
  <c r="H55" i="5" s="1"/>
  <c r="G54" i="5"/>
  <c r="H54" i="5" s="1"/>
  <c r="G53" i="5"/>
  <c r="G52" i="5"/>
  <c r="H52" i="5" s="1"/>
  <c r="G51" i="5"/>
  <c r="G50" i="5"/>
  <c r="G49" i="5"/>
  <c r="H49" i="5" s="1"/>
  <c r="G48" i="5"/>
  <c r="G46" i="5"/>
  <c r="H46" i="5" s="1"/>
  <c r="H45" i="5" s="1"/>
  <c r="D45" i="5"/>
  <c r="G44" i="5"/>
  <c r="H44" i="5" s="1"/>
  <c r="G43" i="5"/>
  <c r="H43" i="5" s="1"/>
  <c r="G42" i="5"/>
  <c r="H42" i="5" s="1"/>
  <c r="G41" i="5"/>
  <c r="H41" i="5" s="1"/>
  <c r="G38" i="5"/>
  <c r="H38" i="5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G17" i="5"/>
  <c r="H17" i="5" s="1"/>
  <c r="G16" i="5"/>
  <c r="G15" i="5"/>
  <c r="H15" i="5" s="1"/>
  <c r="G14" i="5"/>
  <c r="A12" i="5"/>
  <c r="H51" i="4"/>
  <c r="B51" i="4"/>
  <c r="H50" i="4"/>
  <c r="B50" i="4"/>
  <c r="H49" i="4"/>
  <c r="B49" i="4"/>
  <c r="A49" i="4"/>
  <c r="H48" i="4"/>
  <c r="B48" i="4"/>
  <c r="B47" i="4"/>
  <c r="H46" i="4"/>
  <c r="B46" i="4"/>
  <c r="A46" i="4"/>
  <c r="B42" i="4"/>
  <c r="B41" i="4"/>
  <c r="A41" i="4"/>
  <c r="H40" i="4"/>
  <c r="I40" i="4" s="1"/>
  <c r="F193" i="5" s="1"/>
  <c r="B40" i="4"/>
  <c r="A40" i="4"/>
  <c r="H39" i="4"/>
  <c r="B39" i="4"/>
  <c r="H38" i="4"/>
  <c r="B38" i="4"/>
  <c r="A38" i="4"/>
  <c r="H37" i="4"/>
  <c r="B37" i="4"/>
  <c r="H36" i="4"/>
  <c r="B36" i="4"/>
  <c r="A36" i="4"/>
  <c r="M27" i="4"/>
  <c r="I67" i="3" s="1"/>
  <c r="L27" i="4"/>
  <c r="V22" i="7" s="1"/>
  <c r="K27" i="4"/>
  <c r="J27" i="4"/>
  <c r="I27" i="4"/>
  <c r="M26" i="4"/>
  <c r="I64" i="3" s="1"/>
  <c r="M25" i="4"/>
  <c r="L25" i="4"/>
  <c r="K25" i="4"/>
  <c r="P25" i="4" s="1"/>
  <c r="J25" i="4"/>
  <c r="T20" i="7" s="1"/>
  <c r="I25" i="4"/>
  <c r="M24" i="4"/>
  <c r="I57" i="3" s="1"/>
  <c r="L24" i="4"/>
  <c r="K24" i="4"/>
  <c r="U19" i="7" s="1"/>
  <c r="J24" i="4"/>
  <c r="I24" i="4"/>
  <c r="S19" i="7" s="1"/>
  <c r="M22" i="4"/>
  <c r="L22" i="4"/>
  <c r="V17" i="7" s="1"/>
  <c r="K22" i="4"/>
  <c r="J22" i="4"/>
  <c r="T17" i="7" s="1"/>
  <c r="I22" i="4"/>
  <c r="I40" i="3"/>
  <c r="D40" i="3" s="1"/>
  <c r="L16" i="4"/>
  <c r="Q16" i="4" s="1"/>
  <c r="M40" i="3" s="1"/>
  <c r="H40" i="3" s="1"/>
  <c r="K16" i="4"/>
  <c r="P16" i="4" s="1"/>
  <c r="L40" i="3" s="1"/>
  <c r="G40" i="3" s="1"/>
  <c r="J16" i="4"/>
  <c r="I16" i="4"/>
  <c r="N16" i="4" s="1"/>
  <c r="J40" i="3" s="1"/>
  <c r="E40" i="3" s="1"/>
  <c r="M15" i="4"/>
  <c r="L15" i="4"/>
  <c r="V13" i="7" s="1"/>
  <c r="K15" i="4"/>
  <c r="J15" i="4"/>
  <c r="T13" i="7" s="1"/>
  <c r="I15" i="4"/>
  <c r="M14" i="4"/>
  <c r="I33" i="3" s="1"/>
  <c r="D33" i="3" s="1"/>
  <c r="L14" i="4"/>
  <c r="K14" i="4"/>
  <c r="U12" i="7" s="1"/>
  <c r="J14" i="4"/>
  <c r="I14" i="4"/>
  <c r="S12" i="7" s="1"/>
  <c r="M13" i="4"/>
  <c r="I29" i="3" s="1"/>
  <c r="L13" i="4"/>
  <c r="V11" i="7" s="1"/>
  <c r="K13" i="4"/>
  <c r="J13" i="4"/>
  <c r="T11" i="7" s="1"/>
  <c r="I13" i="4"/>
  <c r="M12" i="4"/>
  <c r="I26" i="3" s="1"/>
  <c r="D26" i="3" s="1"/>
  <c r="L12" i="4"/>
  <c r="K12" i="4"/>
  <c r="U10" i="7" s="1"/>
  <c r="J12" i="4"/>
  <c r="I12" i="4"/>
  <c r="S10" i="7" s="1"/>
  <c r="P69" i="3"/>
  <c r="D69" i="3"/>
  <c r="M68" i="3"/>
  <c r="H68" i="3" s="1"/>
  <c r="L68" i="3"/>
  <c r="G68" i="3" s="1"/>
  <c r="K68" i="3"/>
  <c r="F68" i="3" s="1"/>
  <c r="J68" i="3"/>
  <c r="E68" i="3" s="1"/>
  <c r="I68" i="3"/>
  <c r="B67" i="3"/>
  <c r="P66" i="3"/>
  <c r="D16" i="3" s="1"/>
  <c r="M66" i="3"/>
  <c r="L66" i="3"/>
  <c r="K66" i="3"/>
  <c r="J66" i="3"/>
  <c r="H66" i="3"/>
  <c r="G66" i="3"/>
  <c r="F66" i="3"/>
  <c r="E66" i="3"/>
  <c r="D66" i="3"/>
  <c r="I65" i="3"/>
  <c r="B64" i="3"/>
  <c r="P63" i="3"/>
  <c r="D15" i="3" s="1"/>
  <c r="D63" i="3"/>
  <c r="M62" i="3"/>
  <c r="H62" i="3" s="1"/>
  <c r="L62" i="3"/>
  <c r="K62" i="3"/>
  <c r="F62" i="3" s="1"/>
  <c r="J62" i="3"/>
  <c r="E62" i="3" s="1"/>
  <c r="I62" i="3"/>
  <c r="G62" i="3"/>
  <c r="I61" i="3"/>
  <c r="B61" i="3"/>
  <c r="A61" i="3"/>
  <c r="P59" i="3"/>
  <c r="D59" i="3"/>
  <c r="M58" i="3"/>
  <c r="H58" i="3" s="1"/>
  <c r="L58" i="3"/>
  <c r="K58" i="3"/>
  <c r="F58" i="3" s="1"/>
  <c r="J58" i="3"/>
  <c r="E58" i="3" s="1"/>
  <c r="I58" i="3"/>
  <c r="G58" i="3"/>
  <c r="B57" i="3"/>
  <c r="P56" i="3"/>
  <c r="M56" i="3"/>
  <c r="L56" i="3"/>
  <c r="K56" i="3"/>
  <c r="J56" i="3"/>
  <c r="I56" i="3"/>
  <c r="H56" i="3"/>
  <c r="G56" i="3"/>
  <c r="F56" i="3"/>
  <c r="E56" i="3"/>
  <c r="D56" i="3"/>
  <c r="B54" i="3"/>
  <c r="P53" i="3"/>
  <c r="D13" i="3" s="1"/>
  <c r="D53" i="3"/>
  <c r="M52" i="3"/>
  <c r="H52" i="3" s="1"/>
  <c r="L52" i="3"/>
  <c r="G52" i="3" s="1"/>
  <c r="K52" i="3"/>
  <c r="F52" i="3" s="1"/>
  <c r="J52" i="3"/>
  <c r="E52" i="3" s="1"/>
  <c r="I52" i="3"/>
  <c r="B51" i="3"/>
  <c r="A51" i="3"/>
  <c r="P49" i="3"/>
  <c r="M49" i="3"/>
  <c r="L49" i="3"/>
  <c r="K49" i="3"/>
  <c r="J49" i="3"/>
  <c r="H49" i="3"/>
  <c r="G49" i="3"/>
  <c r="F49" i="3"/>
  <c r="E49" i="3"/>
  <c r="D49" i="3"/>
  <c r="B47" i="3"/>
  <c r="P46" i="3"/>
  <c r="M46" i="3"/>
  <c r="L46" i="3"/>
  <c r="K46" i="3"/>
  <c r="J46" i="3"/>
  <c r="H46" i="3"/>
  <c r="H50" i="3" s="1"/>
  <c r="G46" i="3"/>
  <c r="F46" i="3"/>
  <c r="E46" i="3"/>
  <c r="D46" i="3"/>
  <c r="D50" i="3" s="1"/>
  <c r="B44" i="3"/>
  <c r="A44" i="3"/>
  <c r="P40" i="3"/>
  <c r="P42" i="3" s="1"/>
  <c r="P43" i="3" s="1"/>
  <c r="D11" i="3" s="1"/>
  <c r="B40" i="3"/>
  <c r="A40" i="3"/>
  <c r="H37" i="3"/>
  <c r="F37" i="3"/>
  <c r="E37" i="3"/>
  <c r="D37" i="3"/>
  <c r="G37" i="3"/>
  <c r="P36" i="3"/>
  <c r="P38" i="3" s="1"/>
  <c r="B36" i="3"/>
  <c r="M34" i="3"/>
  <c r="H34" i="3" s="1"/>
  <c r="L34" i="3"/>
  <c r="G34" i="3" s="1"/>
  <c r="K34" i="3"/>
  <c r="F34" i="3" s="1"/>
  <c r="J34" i="3"/>
  <c r="E34" i="3" s="1"/>
  <c r="I34" i="3"/>
  <c r="D34" i="3" s="1"/>
  <c r="P33" i="3"/>
  <c r="P35" i="3" s="1"/>
  <c r="B33" i="3"/>
  <c r="A33" i="3"/>
  <c r="M30" i="3"/>
  <c r="H30" i="3" s="1"/>
  <c r="L30" i="3"/>
  <c r="G30" i="3" s="1"/>
  <c r="K30" i="3"/>
  <c r="F30" i="3" s="1"/>
  <c r="J30" i="3"/>
  <c r="E30" i="3" s="1"/>
  <c r="I30" i="3"/>
  <c r="D30" i="3" s="1"/>
  <c r="P29" i="3"/>
  <c r="P31" i="3" s="1"/>
  <c r="B29" i="3"/>
  <c r="M27" i="3"/>
  <c r="H27" i="3" s="1"/>
  <c r="L27" i="3"/>
  <c r="G27" i="3" s="1"/>
  <c r="K27" i="3"/>
  <c r="J27" i="3"/>
  <c r="E27" i="3" s="1"/>
  <c r="I27" i="3"/>
  <c r="D27" i="3" s="1"/>
  <c r="P26" i="3"/>
  <c r="P28" i="3" s="1"/>
  <c r="B26" i="3"/>
  <c r="A26" i="3"/>
  <c r="A12" i="3"/>
  <c r="A11" i="3"/>
  <c r="A10" i="3"/>
  <c r="A9" i="3"/>
  <c r="C8" i="3"/>
  <c r="B8" i="3"/>
  <c r="I51" i="4" l="1"/>
  <c r="F536" i="5" s="1"/>
  <c r="G536" i="5" s="1"/>
  <c r="I69" i="3"/>
  <c r="I66" i="3"/>
  <c r="P32" i="3"/>
  <c r="J50" i="3"/>
  <c r="P50" i="3"/>
  <c r="H419" i="5"/>
  <c r="D439" i="5"/>
  <c r="H439" i="5" s="1"/>
  <c r="M429" i="5"/>
  <c r="N429" i="5" s="1"/>
  <c r="D444" i="5"/>
  <c r="H444" i="5" s="1"/>
  <c r="N434" i="5"/>
  <c r="M447" i="5"/>
  <c r="D458" i="5" s="1"/>
  <c r="H458" i="5" s="1"/>
  <c r="N447" i="5"/>
  <c r="M456" i="5"/>
  <c r="D467" i="5" s="1"/>
  <c r="H467" i="5" s="1"/>
  <c r="N456" i="5"/>
  <c r="H50" i="5"/>
  <c r="H230" i="5"/>
  <c r="M435" i="5"/>
  <c r="N435" i="5"/>
  <c r="L50" i="3"/>
  <c r="M441" i="5"/>
  <c r="N441" i="5"/>
  <c r="M444" i="5"/>
  <c r="D454" i="5" s="1"/>
  <c r="H454" i="5" s="1"/>
  <c r="N444" i="5"/>
  <c r="D520" i="5" s="1"/>
  <c r="H520" i="5" s="1"/>
  <c r="M446" i="5"/>
  <c r="D456" i="5" s="1"/>
  <c r="H456" i="5" s="1"/>
  <c r="N446" i="5"/>
  <c r="D522" i="5" s="1"/>
  <c r="H522" i="5" s="1"/>
  <c r="G509" i="5"/>
  <c r="F50" i="3"/>
  <c r="H178" i="5"/>
  <c r="H177" i="5" s="1"/>
  <c r="H381" i="5"/>
  <c r="H440" i="5"/>
  <c r="N452" i="5"/>
  <c r="D529" i="5" s="1"/>
  <c r="H529" i="5" s="1"/>
  <c r="H78" i="6"/>
  <c r="U22" i="7"/>
  <c r="P27" i="4"/>
  <c r="L67" i="3" s="1"/>
  <c r="I63" i="3"/>
  <c r="I70" i="3" s="1"/>
  <c r="O16" i="4"/>
  <c r="K40" i="3" s="1"/>
  <c r="S22" i="7"/>
  <c r="N27" i="4"/>
  <c r="J67" i="3" s="1"/>
  <c r="E67" i="3" s="1"/>
  <c r="E69" i="3" s="1"/>
  <c r="H270" i="5"/>
  <c r="G461" i="5"/>
  <c r="H116" i="5"/>
  <c r="N66" i="3"/>
  <c r="G150" i="5"/>
  <c r="H359" i="5"/>
  <c r="H363" i="5"/>
  <c r="H388" i="5"/>
  <c r="H390" i="5"/>
  <c r="H490" i="5"/>
  <c r="H427" i="5"/>
  <c r="H494" i="5"/>
  <c r="P41" i="6"/>
  <c r="M35" i="11"/>
  <c r="M23" i="11"/>
  <c r="N23" i="11" s="1"/>
  <c r="G139" i="5"/>
  <c r="G59" i="11"/>
  <c r="H20" i="6"/>
  <c r="G193" i="5"/>
  <c r="H193" i="5" s="1"/>
  <c r="I37" i="4"/>
  <c r="L5" i="11" s="1"/>
  <c r="H40" i="5"/>
  <c r="H425" i="5"/>
  <c r="H492" i="5"/>
  <c r="D70" i="3"/>
  <c r="Q15" i="4"/>
  <c r="G19" i="9" s="1"/>
  <c r="L19" i="9" s="1"/>
  <c r="H151" i="5"/>
  <c r="H353" i="5"/>
  <c r="H224" i="5"/>
  <c r="H225" i="5"/>
  <c r="H226" i="5"/>
  <c r="H361" i="5"/>
  <c r="H362" i="5"/>
  <c r="H364" i="5"/>
  <c r="H365" i="5"/>
  <c r="H366" i="5"/>
  <c r="H374" i="5"/>
  <c r="H247" i="5"/>
  <c r="H248" i="5"/>
  <c r="H249" i="5"/>
  <c r="H250" i="5"/>
  <c r="H251" i="5"/>
  <c r="H253" i="5"/>
  <c r="H257" i="5"/>
  <c r="H397" i="5"/>
  <c r="H268" i="5"/>
  <c r="H401" i="5"/>
  <c r="H267" i="5"/>
  <c r="H310" i="5"/>
  <c r="H309" i="5" s="1"/>
  <c r="H383" i="5"/>
  <c r="H486" i="5"/>
  <c r="H423" i="5"/>
  <c r="H424" i="5"/>
  <c r="H498" i="5"/>
  <c r="H460" i="5"/>
  <c r="H72" i="6"/>
  <c r="D28" i="3"/>
  <c r="D60" i="3"/>
  <c r="G172" i="5"/>
  <c r="H227" i="5"/>
  <c r="H368" i="5"/>
  <c r="H255" i="5"/>
  <c r="H266" i="5"/>
  <c r="H382" i="5"/>
  <c r="H384" i="5"/>
  <c r="H389" i="5"/>
  <c r="H386" i="5" s="1"/>
  <c r="H496" i="5"/>
  <c r="H431" i="5"/>
  <c r="H450" i="5"/>
  <c r="D445" i="5"/>
  <c r="H445" i="5" s="1"/>
  <c r="H534" i="5"/>
  <c r="H315" i="5"/>
  <c r="H314" i="5"/>
  <c r="D245" i="5"/>
  <c r="H197" i="5"/>
  <c r="H283" i="5"/>
  <c r="H282" i="5" s="1"/>
  <c r="G282" i="5"/>
  <c r="H147" i="5"/>
  <c r="D145" i="5"/>
  <c r="D144" i="5" s="1"/>
  <c r="H150" i="5"/>
  <c r="H42" i="3"/>
  <c r="H43" i="3" s="1"/>
  <c r="D35" i="3"/>
  <c r="N49" i="3"/>
  <c r="M50" i="3"/>
  <c r="P60" i="3"/>
  <c r="P70" i="3"/>
  <c r="N12" i="4"/>
  <c r="J26" i="3" s="1"/>
  <c r="Q13" i="4"/>
  <c r="M29" i="3" s="1"/>
  <c r="M31" i="3" s="1"/>
  <c r="Q22" i="4"/>
  <c r="G26" i="9" s="1"/>
  <c r="L26" i="9" s="1"/>
  <c r="G13" i="5"/>
  <c r="D40" i="5"/>
  <c r="G45" i="5"/>
  <c r="G65" i="5"/>
  <c r="H233" i="5"/>
  <c r="H262" i="5"/>
  <c r="H400" i="5"/>
  <c r="G263" i="5"/>
  <c r="H330" i="5"/>
  <c r="H329" i="5" s="1"/>
  <c r="G329" i="5"/>
  <c r="H338" i="5"/>
  <c r="H337" i="5" s="1"/>
  <c r="G337" i="5"/>
  <c r="G386" i="5"/>
  <c r="G50" i="3"/>
  <c r="K50" i="3"/>
  <c r="I59" i="3"/>
  <c r="P12" i="4"/>
  <c r="F10" i="7" s="1"/>
  <c r="P10" i="7" s="1"/>
  <c r="O15" i="4"/>
  <c r="K36" i="3" s="1"/>
  <c r="F36" i="3" s="1"/>
  <c r="F38" i="3" s="1"/>
  <c r="O25" i="4"/>
  <c r="E20" i="7" s="1"/>
  <c r="O20" i="7" s="1"/>
  <c r="G18" i="5"/>
  <c r="N14" i="4"/>
  <c r="J33" i="3" s="1"/>
  <c r="E33" i="3" s="1"/>
  <c r="E35" i="3" s="1"/>
  <c r="N24" i="4"/>
  <c r="J57" i="3" s="1"/>
  <c r="J59" i="3" s="1"/>
  <c r="H74" i="5"/>
  <c r="H73" i="5" s="1"/>
  <c r="H232" i="5"/>
  <c r="I50" i="3"/>
  <c r="O56" i="3"/>
  <c r="O13" i="4"/>
  <c r="K29" i="3" s="1"/>
  <c r="F29" i="3" s="1"/>
  <c r="F31" i="3" s="1"/>
  <c r="P14" i="4"/>
  <c r="L33" i="3" s="1"/>
  <c r="G33" i="3" s="1"/>
  <c r="G35" i="3" s="1"/>
  <c r="O22" i="4"/>
  <c r="E26" i="9" s="1"/>
  <c r="J26" i="9" s="1"/>
  <c r="P24" i="4"/>
  <c r="F19" i="7" s="1"/>
  <c r="P19" i="7" s="1"/>
  <c r="H53" i="5"/>
  <c r="H107" i="5"/>
  <c r="H106" i="5" s="1"/>
  <c r="H173" i="5"/>
  <c r="H172" i="5" s="1"/>
  <c r="G197" i="5"/>
  <c r="H360" i="5"/>
  <c r="G245" i="5"/>
  <c r="H272" i="5"/>
  <c r="H271" i="5" s="1"/>
  <c r="H372" i="5"/>
  <c r="G370" i="5"/>
  <c r="M413" i="5"/>
  <c r="D421" i="5" s="1"/>
  <c r="H421" i="5" s="1"/>
  <c r="N413" i="5"/>
  <c r="D487" i="5" s="1"/>
  <c r="H487" i="5" s="1"/>
  <c r="H380" i="5"/>
  <c r="H489" i="5"/>
  <c r="D510" i="5"/>
  <c r="H510" i="5" s="1"/>
  <c r="N439" i="5"/>
  <c r="D515" i="5" s="1"/>
  <c r="H515" i="5" s="1"/>
  <c r="N440" i="5"/>
  <c r="D516" i="5" s="1"/>
  <c r="H516" i="5" s="1"/>
  <c r="N451" i="5"/>
  <c r="D528" i="5" s="1"/>
  <c r="H528" i="5" s="1"/>
  <c r="R18" i="6"/>
  <c r="J77" i="6"/>
  <c r="K77" i="6" s="1"/>
  <c r="G343" i="5"/>
  <c r="H402" i="5"/>
  <c r="H426" i="5"/>
  <c r="H432" i="5"/>
  <c r="D505" i="5"/>
  <c r="H505" i="5" s="1"/>
  <c r="N430" i="5"/>
  <c r="D506" i="5" s="1"/>
  <c r="H506" i="5" s="1"/>
  <c r="H449" i="5"/>
  <c r="H463" i="5"/>
  <c r="N455" i="5"/>
  <c r="D532" i="5" s="1"/>
  <c r="H532" i="5" s="1"/>
  <c r="D468" i="5"/>
  <c r="H468" i="5" s="1"/>
  <c r="G527" i="5"/>
  <c r="W49" i="6"/>
  <c r="M11" i="11"/>
  <c r="N11" i="11" s="1"/>
  <c r="G436" i="5"/>
  <c r="G502" i="5"/>
  <c r="H385" i="5"/>
  <c r="G395" i="5"/>
  <c r="H420" i="5"/>
  <c r="M425" i="5"/>
  <c r="D433" i="5" s="1"/>
  <c r="H433" i="5" s="1"/>
  <c r="D526" i="5"/>
  <c r="H526" i="5" s="1"/>
  <c r="G480" i="5"/>
  <c r="H84" i="6"/>
  <c r="D179" i="5"/>
  <c r="D171" i="5" s="1"/>
  <c r="H244" i="5"/>
  <c r="H243" i="5" s="1"/>
  <c r="D243" i="5"/>
  <c r="B9" i="11"/>
  <c r="D9" i="3"/>
  <c r="G42" i="3"/>
  <c r="G43" i="3" s="1"/>
  <c r="N46" i="3"/>
  <c r="E50" i="3"/>
  <c r="N56" i="3"/>
  <c r="H112" i="5"/>
  <c r="H111" i="5" s="1"/>
  <c r="G111" i="5"/>
  <c r="H212" i="5"/>
  <c r="H213" i="5"/>
  <c r="G211" i="5"/>
  <c r="D377" i="5"/>
  <c r="H378" i="5"/>
  <c r="H264" i="5"/>
  <c r="D263" i="5"/>
  <c r="H45" i="6"/>
  <c r="J85" i="6"/>
  <c r="K85" i="6" s="1"/>
  <c r="D29" i="3"/>
  <c r="D31" i="3" s="1"/>
  <c r="I31" i="3"/>
  <c r="I35" i="3"/>
  <c r="M42" i="3"/>
  <c r="M43" i="3" s="1"/>
  <c r="J42" i="3"/>
  <c r="J43" i="3" s="1"/>
  <c r="O49" i="3"/>
  <c r="T10" i="7"/>
  <c r="O12" i="4"/>
  <c r="U11" i="7"/>
  <c r="P13" i="4"/>
  <c r="V12" i="7"/>
  <c r="Q14" i="4"/>
  <c r="S13" i="7"/>
  <c r="N15" i="4"/>
  <c r="C13" i="7"/>
  <c r="M13" i="7" s="1"/>
  <c r="C19" i="9"/>
  <c r="H19" i="9" s="1"/>
  <c r="I36" i="3"/>
  <c r="I38" i="3" s="1"/>
  <c r="U17" i="7"/>
  <c r="P22" i="4"/>
  <c r="V19" i="7"/>
  <c r="Q24" i="4"/>
  <c r="S20" i="7"/>
  <c r="N25" i="4"/>
  <c r="T22" i="7"/>
  <c r="O27" i="4"/>
  <c r="G40" i="5"/>
  <c r="H65" i="5"/>
  <c r="G84" i="5"/>
  <c r="H133" i="5"/>
  <c r="H131" i="5" s="1"/>
  <c r="G131" i="5"/>
  <c r="D395" i="5"/>
  <c r="H396" i="5"/>
  <c r="H322" i="5"/>
  <c r="G348" i="5"/>
  <c r="G342" i="5" s="1"/>
  <c r="H349" i="5"/>
  <c r="G409" i="5"/>
  <c r="M421" i="5"/>
  <c r="D429" i="5" s="1"/>
  <c r="H429" i="5" s="1"/>
  <c r="N421" i="5"/>
  <c r="D495" i="5" s="1"/>
  <c r="H495" i="5" s="1"/>
  <c r="D453" i="5"/>
  <c r="N454" i="5"/>
  <c r="D531" i="5" s="1"/>
  <c r="H531" i="5" s="1"/>
  <c r="D465" i="5"/>
  <c r="H465" i="5" s="1"/>
  <c r="E42" i="3"/>
  <c r="E43" i="3" s="1"/>
  <c r="L42" i="3"/>
  <c r="L43" i="3" s="1"/>
  <c r="B16" i="3"/>
  <c r="F16" i="9"/>
  <c r="K16" i="9" s="1"/>
  <c r="L26" i="3"/>
  <c r="G26" i="3" s="1"/>
  <c r="G28" i="3" s="1"/>
  <c r="E19" i="9"/>
  <c r="J19" i="9" s="1"/>
  <c r="E13" i="7"/>
  <c r="O13" i="7" s="1"/>
  <c r="H48" i="5"/>
  <c r="G47" i="5"/>
  <c r="G113" i="5"/>
  <c r="H114" i="5"/>
  <c r="H352" i="5"/>
  <c r="D348" i="5"/>
  <c r="D216" i="5"/>
  <c r="D210" i="5" s="1"/>
  <c r="D273" i="5" s="1"/>
  <c r="H246" i="5"/>
  <c r="H519" i="5"/>
  <c r="D455" i="5"/>
  <c r="H455" i="5" s="1"/>
  <c r="N445" i="5"/>
  <c r="D521" i="5" s="1"/>
  <c r="H521" i="5" s="1"/>
  <c r="H71" i="6"/>
  <c r="P21" i="6"/>
  <c r="R21" i="6"/>
  <c r="F27" i="3"/>
  <c r="I28" i="3"/>
  <c r="P39" i="3"/>
  <c r="O46" i="3"/>
  <c r="O66" i="3"/>
  <c r="Q66" i="3" s="1"/>
  <c r="V10" i="7"/>
  <c r="Q12" i="4"/>
  <c r="S11" i="7"/>
  <c r="N13" i="4"/>
  <c r="C17" i="9"/>
  <c r="H17" i="9" s="1"/>
  <c r="C11" i="7"/>
  <c r="M11" i="7" s="1"/>
  <c r="T12" i="7"/>
  <c r="O14" i="4"/>
  <c r="U13" i="7"/>
  <c r="P15" i="4"/>
  <c r="S17" i="7"/>
  <c r="N22" i="4"/>
  <c r="C26" i="9"/>
  <c r="H26" i="9" s="1"/>
  <c r="C17" i="7"/>
  <c r="M17" i="7" s="1"/>
  <c r="I51" i="3"/>
  <c r="I53" i="3" s="1"/>
  <c r="T19" i="7"/>
  <c r="O24" i="4"/>
  <c r="U20" i="7"/>
  <c r="C30" i="9"/>
  <c r="H30" i="9" s="1"/>
  <c r="C21" i="7"/>
  <c r="M21" i="7" s="1"/>
  <c r="Q27" i="4"/>
  <c r="I39" i="4"/>
  <c r="F127" i="5" s="1"/>
  <c r="H19" i="5"/>
  <c r="G106" i="5"/>
  <c r="G145" i="5"/>
  <c r="H189" i="5"/>
  <c r="G205" i="5"/>
  <c r="G216" i="5"/>
  <c r="H218" i="5"/>
  <c r="H238" i="5"/>
  <c r="H307" i="5"/>
  <c r="H304" i="5" s="1"/>
  <c r="G304" i="5"/>
  <c r="G414" i="5"/>
  <c r="H415" i="5"/>
  <c r="D464" i="5"/>
  <c r="H464" i="5" s="1"/>
  <c r="D530" i="5"/>
  <c r="D533" i="5"/>
  <c r="H533" i="5" s="1"/>
  <c r="H25" i="6"/>
  <c r="H27" i="6"/>
  <c r="H35" i="6"/>
  <c r="C12" i="7"/>
  <c r="M12" i="7" s="1"/>
  <c r="C18" i="9"/>
  <c r="H18" i="9" s="1"/>
  <c r="C28" i="9"/>
  <c r="H28" i="9" s="1"/>
  <c r="C19" i="7"/>
  <c r="M19" i="7" s="1"/>
  <c r="Q25" i="4"/>
  <c r="V20" i="7"/>
  <c r="G179" i="5"/>
  <c r="H356" i="5"/>
  <c r="H373" i="5"/>
  <c r="D370" i="5"/>
  <c r="H260" i="5"/>
  <c r="N414" i="5"/>
  <c r="D488" i="5" s="1"/>
  <c r="H488" i="5" s="1"/>
  <c r="M414" i="5"/>
  <c r="H422" i="5" s="1"/>
  <c r="D459" i="5"/>
  <c r="H459" i="5" s="1"/>
  <c r="N448" i="5"/>
  <c r="D525" i="5" s="1"/>
  <c r="H525" i="5" s="1"/>
  <c r="N17" i="6"/>
  <c r="R17" i="6"/>
  <c r="P17" i="6"/>
  <c r="H19" i="6"/>
  <c r="C16" i="9"/>
  <c r="H16" i="9" s="1"/>
  <c r="C10" i="7"/>
  <c r="M10" i="7" s="1"/>
  <c r="C22" i="7"/>
  <c r="M22" i="7" s="1"/>
  <c r="C31" i="9"/>
  <c r="H31" i="9" s="1"/>
  <c r="I48" i="4"/>
  <c r="M54" i="11"/>
  <c r="I54" i="11"/>
  <c r="E54" i="11"/>
  <c r="K54" i="11"/>
  <c r="G54" i="11"/>
  <c r="C54" i="11"/>
  <c r="F54" i="11"/>
  <c r="J54" i="11"/>
  <c r="B54" i="11"/>
  <c r="H54" i="11"/>
  <c r="D54" i="11"/>
  <c r="L54" i="11"/>
  <c r="G79" i="5"/>
  <c r="H146" i="5"/>
  <c r="H354" i="5"/>
  <c r="H358" i="5"/>
  <c r="H376" i="5"/>
  <c r="H375" i="5" s="1"/>
  <c r="D375" i="5"/>
  <c r="H261" i="5"/>
  <c r="G277" i="5"/>
  <c r="H279" i="5"/>
  <c r="G311" i="5"/>
  <c r="H312" i="5"/>
  <c r="D442" i="5"/>
  <c r="N432" i="5"/>
  <c r="D508" i="5" s="1"/>
  <c r="D451" i="5"/>
  <c r="H451" i="5" s="1"/>
  <c r="D517" i="5"/>
  <c r="H517" i="5" s="1"/>
  <c r="D524" i="5"/>
  <c r="H524" i="5" s="1"/>
  <c r="N18" i="6"/>
  <c r="H43" i="6"/>
  <c r="H344" i="5"/>
  <c r="H343" i="5" s="1"/>
  <c r="H379" i="5"/>
  <c r="H430" i="5"/>
  <c r="D448" i="5"/>
  <c r="H448" i="5" s="1"/>
  <c r="H514" i="5"/>
  <c r="G443" i="5"/>
  <c r="H484" i="5"/>
  <c r="G518" i="5"/>
  <c r="J70" i="6"/>
  <c r="K70" i="6" s="1"/>
  <c r="G34" i="11"/>
  <c r="L22" i="11"/>
  <c r="H22" i="11"/>
  <c r="D22" i="11"/>
  <c r="J22" i="11"/>
  <c r="F22" i="11"/>
  <c r="B22" i="11"/>
  <c r="G22" i="11"/>
  <c r="K22" i="11"/>
  <c r="C22" i="11"/>
  <c r="M22" i="11"/>
  <c r="K34" i="8"/>
  <c r="L34" i="8" s="1"/>
  <c r="D80" i="5" s="1"/>
  <c r="E22" i="11"/>
  <c r="D92" i="5"/>
  <c r="C29" i="9"/>
  <c r="H29" i="9" s="1"/>
  <c r="C20" i="7"/>
  <c r="M20" i="7" s="1"/>
  <c r="D238" i="5"/>
  <c r="G254" i="5"/>
  <c r="D343" i="5"/>
  <c r="G403" i="5"/>
  <c r="H434" i="5"/>
  <c r="H437" i="5"/>
  <c r="D436" i="5"/>
  <c r="K81" i="6"/>
  <c r="H80" i="6"/>
  <c r="M10" i="11"/>
  <c r="I10" i="11"/>
  <c r="E10" i="11"/>
  <c r="K10" i="11"/>
  <c r="G10" i="11"/>
  <c r="C10" i="11"/>
  <c r="J10" i="11"/>
  <c r="B10" i="11"/>
  <c r="F10" i="11"/>
  <c r="H10" i="11"/>
  <c r="D10" i="11"/>
  <c r="L10" i="11"/>
  <c r="K11" i="8"/>
  <c r="L11" i="8" s="1"/>
  <c r="K109" i="8"/>
  <c r="L107" i="8" s="1"/>
  <c r="D410" i="5" s="1"/>
  <c r="M47" i="11"/>
  <c r="L59" i="11"/>
  <c r="H59" i="11"/>
  <c r="D59" i="11"/>
  <c r="J59" i="11"/>
  <c r="F59" i="11"/>
  <c r="B59" i="11"/>
  <c r="M59" i="11"/>
  <c r="E59" i="11"/>
  <c r="I59" i="11"/>
  <c r="K59" i="11"/>
  <c r="C59" i="11"/>
  <c r="K128" i="8"/>
  <c r="L128" i="8" s="1"/>
  <c r="D476" i="5" s="1"/>
  <c r="I22" i="11"/>
  <c r="H485" i="5"/>
  <c r="H493" i="5"/>
  <c r="L77" i="8"/>
  <c r="D278" i="5" s="1"/>
  <c r="G475" i="5"/>
  <c r="G474" i="5" s="1"/>
  <c r="H16" i="6"/>
  <c r="H26" i="6"/>
  <c r="H28" i="6"/>
  <c r="H40" i="6"/>
  <c r="H42" i="6"/>
  <c r="H44" i="6"/>
  <c r="L34" i="11"/>
  <c r="H34" i="11"/>
  <c r="D34" i="11"/>
  <c r="J34" i="11"/>
  <c r="F34" i="11"/>
  <c r="B34" i="11"/>
  <c r="I34" i="11"/>
  <c r="M34" i="11"/>
  <c r="E34" i="11"/>
  <c r="C34" i="11"/>
  <c r="L47" i="11"/>
  <c r="H47" i="11"/>
  <c r="D47" i="11"/>
  <c r="J47" i="11"/>
  <c r="F47" i="11"/>
  <c r="B47" i="11"/>
  <c r="K47" i="11"/>
  <c r="C47" i="11"/>
  <c r="G47" i="11"/>
  <c r="I47" i="11"/>
  <c r="E47" i="11"/>
  <c r="K34" i="11"/>
  <c r="N35" i="11"/>
  <c r="M437" i="5"/>
  <c r="M48" i="11"/>
  <c r="N48" i="11" s="1"/>
  <c r="M60" i="11"/>
  <c r="N60" i="11" s="1"/>
  <c r="P18" i="6" l="1"/>
  <c r="N41" i="6"/>
  <c r="R41" i="6"/>
  <c r="G144" i="5"/>
  <c r="G276" i="5"/>
  <c r="K41" i="11"/>
  <c r="J41" i="11"/>
  <c r="E41" i="11"/>
  <c r="L41" i="11"/>
  <c r="D41" i="11"/>
  <c r="F457" i="5"/>
  <c r="G457" i="5" s="1"/>
  <c r="G452" i="5" s="1"/>
  <c r="H536" i="5"/>
  <c r="H535" i="5" s="1"/>
  <c r="G535" i="5"/>
  <c r="B41" i="11"/>
  <c r="C41" i="11"/>
  <c r="I41" i="11"/>
  <c r="F470" i="5"/>
  <c r="G470" i="5" s="1"/>
  <c r="F41" i="11"/>
  <c r="H41" i="11"/>
  <c r="G41" i="11"/>
  <c r="M41" i="11"/>
  <c r="D18" i="9"/>
  <c r="I18" i="9" s="1"/>
  <c r="M51" i="3"/>
  <c r="D22" i="7"/>
  <c r="N22" i="7" s="1"/>
  <c r="D31" i="9"/>
  <c r="I31" i="9" s="1"/>
  <c r="L57" i="3"/>
  <c r="G57" i="3" s="1"/>
  <c r="G59" i="3" s="1"/>
  <c r="F28" i="9"/>
  <c r="K28" i="9" s="1"/>
  <c r="G17" i="7"/>
  <c r="Q17" i="7" s="1"/>
  <c r="K51" i="3"/>
  <c r="H29" i="3"/>
  <c r="H31" i="3" s="1"/>
  <c r="K31" i="3"/>
  <c r="E17" i="9"/>
  <c r="J17" i="9" s="1"/>
  <c r="J35" i="3"/>
  <c r="G188" i="5"/>
  <c r="G171" i="5" s="1"/>
  <c r="N436" i="5"/>
  <c r="D512" i="5" s="1"/>
  <c r="H512" i="5" s="1"/>
  <c r="M436" i="5"/>
  <c r="D446" i="5" s="1"/>
  <c r="H446" i="5" s="1"/>
  <c r="G501" i="5"/>
  <c r="G537" i="5" s="1"/>
  <c r="H216" i="5"/>
  <c r="M36" i="3"/>
  <c r="F22" i="7"/>
  <c r="P22" i="7" s="1"/>
  <c r="G13" i="7"/>
  <c r="Q13" i="7" s="1"/>
  <c r="K38" i="3"/>
  <c r="D311" i="5"/>
  <c r="D303" i="5" s="1"/>
  <c r="Q49" i="3"/>
  <c r="D511" i="5"/>
  <c r="H511" i="5" s="1"/>
  <c r="D10" i="7"/>
  <c r="N10" i="7" s="1"/>
  <c r="Q56" i="3"/>
  <c r="H436" i="5"/>
  <c r="L69" i="3"/>
  <c r="G67" i="3"/>
  <c r="G69" i="3" s="1"/>
  <c r="F40" i="3"/>
  <c r="F42" i="3" s="1"/>
  <c r="F43" i="3" s="1"/>
  <c r="K42" i="3"/>
  <c r="K43" i="3" s="1"/>
  <c r="F31" i="9"/>
  <c r="K31" i="9" s="1"/>
  <c r="H245" i="5"/>
  <c r="K61" i="3"/>
  <c r="F61" i="3" s="1"/>
  <c r="F63" i="3" s="1"/>
  <c r="F18" i="9"/>
  <c r="K18" i="9" s="1"/>
  <c r="D342" i="5"/>
  <c r="D405" i="5" s="1"/>
  <c r="H254" i="5"/>
  <c r="H461" i="5"/>
  <c r="D16" i="9"/>
  <c r="I16" i="9" s="1"/>
  <c r="J69" i="3"/>
  <c r="G237" i="5"/>
  <c r="G369" i="5"/>
  <c r="G405" i="5" s="1"/>
  <c r="E5" i="11"/>
  <c r="F5" i="11"/>
  <c r="J5" i="11"/>
  <c r="G12" i="5"/>
  <c r="G5" i="11"/>
  <c r="K5" i="11"/>
  <c r="F61" i="5"/>
  <c r="G61" i="5" s="1"/>
  <c r="H61" i="5" s="1"/>
  <c r="H56" i="5" s="1"/>
  <c r="H5" i="11"/>
  <c r="M5" i="11"/>
  <c r="H188" i="5"/>
  <c r="H410" i="5"/>
  <c r="N20" i="6"/>
  <c r="R20" i="6"/>
  <c r="P20" i="6"/>
  <c r="H145" i="5"/>
  <c r="H144" i="5" s="1"/>
  <c r="H395" i="5"/>
  <c r="G11" i="7"/>
  <c r="Q11" i="7" s="1"/>
  <c r="H263" i="5"/>
  <c r="F12" i="7"/>
  <c r="P12" i="7" s="1"/>
  <c r="D19" i="7"/>
  <c r="N19" i="7" s="1"/>
  <c r="E29" i="9"/>
  <c r="J29" i="9" s="1"/>
  <c r="E57" i="3"/>
  <c r="E59" i="3" s="1"/>
  <c r="D502" i="5"/>
  <c r="H502" i="5"/>
  <c r="N59" i="11"/>
  <c r="H370" i="5"/>
  <c r="D28" i="9"/>
  <c r="I28" i="9" s="1"/>
  <c r="G17" i="9"/>
  <c r="L17" i="9" s="1"/>
  <c r="E17" i="7"/>
  <c r="O17" i="7" s="1"/>
  <c r="I42" i="3"/>
  <c r="I43" i="3" s="1"/>
  <c r="D42" i="3"/>
  <c r="D43" i="3" s="1"/>
  <c r="H311" i="5"/>
  <c r="R24" i="6"/>
  <c r="P24" i="6"/>
  <c r="R22" i="6"/>
  <c r="P22" i="6"/>
  <c r="N22" i="6"/>
  <c r="N24" i="6"/>
  <c r="H480" i="5"/>
  <c r="D480" i="5"/>
  <c r="G78" i="5"/>
  <c r="I5" i="11"/>
  <c r="D5" i="11"/>
  <c r="D12" i="7"/>
  <c r="N12" i="7" s="1"/>
  <c r="O50" i="3"/>
  <c r="L35" i="3"/>
  <c r="E11" i="7"/>
  <c r="O11" i="7" s="1"/>
  <c r="D207" i="5"/>
  <c r="H377" i="5"/>
  <c r="H211" i="5"/>
  <c r="H210" i="5" s="1"/>
  <c r="J28" i="3"/>
  <c r="E26" i="3"/>
  <c r="E28" i="3" s="1"/>
  <c r="H183" i="5"/>
  <c r="P42" i="6"/>
  <c r="R42" i="6"/>
  <c r="N42" i="6"/>
  <c r="K62" i="6"/>
  <c r="P15" i="6"/>
  <c r="R15" i="6"/>
  <c r="D32" i="3"/>
  <c r="P27" i="6"/>
  <c r="N27" i="6"/>
  <c r="R27" i="6"/>
  <c r="I60" i="3"/>
  <c r="P23" i="6"/>
  <c r="R23" i="6"/>
  <c r="N23" i="6"/>
  <c r="K88" i="6"/>
  <c r="P16" i="6"/>
  <c r="R16" i="6"/>
  <c r="N16" i="6"/>
  <c r="P28" i="6"/>
  <c r="R28" i="6"/>
  <c r="N28" i="6"/>
  <c r="K73" i="6"/>
  <c r="L143" i="8"/>
  <c r="D14" i="5"/>
  <c r="H453" i="5"/>
  <c r="D452" i="5"/>
  <c r="D19" i="9"/>
  <c r="I19" i="9" s="1"/>
  <c r="D13" i="7"/>
  <c r="N13" i="7" s="1"/>
  <c r="J36" i="3"/>
  <c r="P45" i="6"/>
  <c r="N45" i="6"/>
  <c r="R45" i="6"/>
  <c r="H117" i="5"/>
  <c r="H113" i="5" s="1"/>
  <c r="D113" i="5"/>
  <c r="D105" i="5" s="1"/>
  <c r="N47" i="11"/>
  <c r="M17" i="11"/>
  <c r="I17" i="11"/>
  <c r="E17" i="11"/>
  <c r="K17" i="11"/>
  <c r="G17" i="11"/>
  <c r="H17" i="11"/>
  <c r="L17" i="11"/>
  <c r="D17" i="11"/>
  <c r="J17" i="11"/>
  <c r="F17" i="11"/>
  <c r="G127" i="5"/>
  <c r="E28" i="9"/>
  <c r="J28" i="9" s="1"/>
  <c r="E19" i="7"/>
  <c r="O19" i="7" s="1"/>
  <c r="K57" i="3"/>
  <c r="G10" i="7"/>
  <c r="Q10" i="7" s="1"/>
  <c r="G16" i="9"/>
  <c r="L16" i="9" s="1"/>
  <c r="M26" i="3"/>
  <c r="D414" i="5"/>
  <c r="H348" i="5"/>
  <c r="H342" i="5" s="1"/>
  <c r="D36" i="3"/>
  <c r="D38" i="3" s="1"/>
  <c r="I39" i="3"/>
  <c r="N34" i="11"/>
  <c r="P44" i="6"/>
  <c r="R44" i="6"/>
  <c r="N44" i="6"/>
  <c r="P40" i="6"/>
  <c r="R40" i="6"/>
  <c r="N40" i="6"/>
  <c r="P26" i="6"/>
  <c r="R26" i="6"/>
  <c r="N26" i="6"/>
  <c r="D461" i="5"/>
  <c r="P35" i="6"/>
  <c r="N35" i="6"/>
  <c r="R35" i="6"/>
  <c r="P25" i="6"/>
  <c r="N25" i="6"/>
  <c r="R25" i="6"/>
  <c r="F19" i="9"/>
  <c r="K19" i="9" s="1"/>
  <c r="F13" i="7"/>
  <c r="P13" i="7" s="1"/>
  <c r="L36" i="3"/>
  <c r="E18" i="9"/>
  <c r="J18" i="9" s="1"/>
  <c r="E12" i="7"/>
  <c r="O12" i="7" s="1"/>
  <c r="K33" i="3"/>
  <c r="D11" i="7"/>
  <c r="N11" i="7" s="1"/>
  <c r="D17" i="9"/>
  <c r="I17" i="9" s="1"/>
  <c r="J29" i="3"/>
  <c r="M58" i="11"/>
  <c r="I58" i="11"/>
  <c r="E58" i="11"/>
  <c r="K58" i="11"/>
  <c r="G58" i="11"/>
  <c r="C58" i="11"/>
  <c r="J58" i="11"/>
  <c r="B58" i="11"/>
  <c r="F58" i="11"/>
  <c r="L58" i="11"/>
  <c r="H58" i="11"/>
  <c r="D58" i="11"/>
  <c r="C16" i="3"/>
  <c r="E16" i="3" s="1"/>
  <c r="B21" i="11"/>
  <c r="D10" i="3"/>
  <c r="D17" i="3" s="1"/>
  <c r="I32" i="3"/>
  <c r="H518" i="5"/>
  <c r="G408" i="5"/>
  <c r="F26" i="9"/>
  <c r="K26" i="9" s="1"/>
  <c r="F17" i="7"/>
  <c r="P17" i="7" s="1"/>
  <c r="L51" i="3"/>
  <c r="N50" i="3"/>
  <c r="Q46" i="3"/>
  <c r="J404" i="5"/>
  <c r="L28" i="3"/>
  <c r="H26" i="5"/>
  <c r="H18" i="5" s="1"/>
  <c r="D18" i="5"/>
  <c r="H80" i="5"/>
  <c r="H82" i="5"/>
  <c r="P43" i="6"/>
  <c r="N43" i="6"/>
  <c r="R43" i="6"/>
  <c r="D507" i="5"/>
  <c r="H508" i="5"/>
  <c r="H507" i="5" s="1"/>
  <c r="M29" i="11"/>
  <c r="I29" i="11"/>
  <c r="E29" i="11"/>
  <c r="K29" i="11"/>
  <c r="G29" i="11"/>
  <c r="C29" i="11"/>
  <c r="J29" i="11"/>
  <c r="B29" i="11"/>
  <c r="F29" i="11"/>
  <c r="L29" i="11"/>
  <c r="H29" i="11"/>
  <c r="D29" i="11"/>
  <c r="F325" i="5"/>
  <c r="G325" i="5" s="1"/>
  <c r="N19" i="6"/>
  <c r="R19" i="6"/>
  <c r="P19" i="6"/>
  <c r="H530" i="5"/>
  <c r="D527" i="5"/>
  <c r="H36" i="3"/>
  <c r="H38" i="3" s="1"/>
  <c r="M38" i="3"/>
  <c r="D29" i="9"/>
  <c r="I29" i="9" s="1"/>
  <c r="D20" i="7"/>
  <c r="N20" i="7" s="1"/>
  <c r="J61" i="3"/>
  <c r="H51" i="3"/>
  <c r="H53" i="3" s="1"/>
  <c r="M53" i="3"/>
  <c r="H51" i="5"/>
  <c r="D47" i="5"/>
  <c r="D39" i="5" s="1"/>
  <c r="H280" i="5"/>
  <c r="H278" i="5"/>
  <c r="N10" i="11"/>
  <c r="D84" i="5"/>
  <c r="H92" i="5"/>
  <c r="H84" i="5" s="1"/>
  <c r="N22" i="11"/>
  <c r="H442" i="5"/>
  <c r="H441" i="5" s="1"/>
  <c r="D441" i="5"/>
  <c r="F29" i="9"/>
  <c r="K29" i="9" s="1"/>
  <c r="F20" i="7"/>
  <c r="P20" i="7" s="1"/>
  <c r="L61" i="3"/>
  <c r="J272" i="5"/>
  <c r="D513" i="5"/>
  <c r="D447" i="5"/>
  <c r="H476" i="5"/>
  <c r="H478" i="5"/>
  <c r="G29" i="9"/>
  <c r="L29" i="9" s="1"/>
  <c r="G20" i="7"/>
  <c r="Q20" i="7" s="1"/>
  <c r="M61" i="3"/>
  <c r="H414" i="5"/>
  <c r="H237" i="5"/>
  <c r="G31" i="9"/>
  <c r="L31" i="9" s="1"/>
  <c r="G22" i="7"/>
  <c r="Q22" i="7" s="1"/>
  <c r="M67" i="3"/>
  <c r="D26" i="9"/>
  <c r="I26" i="9" s="1"/>
  <c r="D17" i="7"/>
  <c r="N17" i="7" s="1"/>
  <c r="J51" i="3"/>
  <c r="D518" i="5"/>
  <c r="E31" i="9"/>
  <c r="J31" i="9" s="1"/>
  <c r="E22" i="7"/>
  <c r="O22" i="7" s="1"/>
  <c r="K67" i="3"/>
  <c r="G28" i="9"/>
  <c r="L28" i="9" s="1"/>
  <c r="G19" i="7"/>
  <c r="Q19" i="7" s="1"/>
  <c r="M57" i="3"/>
  <c r="G12" i="7"/>
  <c r="Q12" i="7" s="1"/>
  <c r="G18" i="9"/>
  <c r="L18" i="9" s="1"/>
  <c r="M33" i="3"/>
  <c r="F17" i="9"/>
  <c r="K17" i="9" s="1"/>
  <c r="F11" i="7"/>
  <c r="P11" i="7" s="1"/>
  <c r="L29" i="3"/>
  <c r="E16" i="9"/>
  <c r="J16" i="9" s="1"/>
  <c r="E10" i="7"/>
  <c r="O10" i="7" s="1"/>
  <c r="K26" i="3"/>
  <c r="L59" i="3"/>
  <c r="G210" i="5"/>
  <c r="G273" i="5" s="1"/>
  <c r="F51" i="3"/>
  <c r="F53" i="3" s="1"/>
  <c r="K53" i="3"/>
  <c r="P71" i="3"/>
  <c r="G207" i="5" l="1"/>
  <c r="H457" i="5"/>
  <c r="H452" i="5" s="1"/>
  <c r="H470" i="5"/>
  <c r="H469" i="5" s="1"/>
  <c r="G469" i="5"/>
  <c r="G435" i="5" s="1"/>
  <c r="G471" i="5" s="1"/>
  <c r="G56" i="5"/>
  <c r="G39" i="5" s="1"/>
  <c r="G75" i="5" s="1"/>
  <c r="K63" i="3"/>
  <c r="Q50" i="3"/>
  <c r="N42" i="3"/>
  <c r="N43" i="3" s="1"/>
  <c r="B11" i="3" s="1"/>
  <c r="O42" i="3"/>
  <c r="O43" i="3" s="1"/>
  <c r="C11" i="3" s="1"/>
  <c r="H273" i="5"/>
  <c r="J273" i="5" s="1"/>
  <c r="H277" i="5"/>
  <c r="H276" i="5" s="1"/>
  <c r="D277" i="5"/>
  <c r="D276" i="5" s="1"/>
  <c r="D339" i="5" s="1"/>
  <c r="H369" i="5"/>
  <c r="H405" i="5" s="1"/>
  <c r="J405" i="5" s="1"/>
  <c r="D409" i="5"/>
  <c r="D408" i="5" s="1"/>
  <c r="H412" i="5"/>
  <c r="H409" i="5" s="1"/>
  <c r="H408" i="5" s="1"/>
  <c r="J74" i="5"/>
  <c r="D79" i="5"/>
  <c r="D78" i="5" s="1"/>
  <c r="D141" i="5" s="1"/>
  <c r="H79" i="5"/>
  <c r="H78" i="5" s="1"/>
  <c r="H47" i="5"/>
  <c r="H39" i="5" s="1"/>
  <c r="J206" i="5"/>
  <c r="H179" i="5"/>
  <c r="H171" i="5" s="1"/>
  <c r="H207" i="5" s="1"/>
  <c r="F11" i="3" s="1"/>
  <c r="H57" i="3"/>
  <c r="H59" i="3" s="1"/>
  <c r="H60" i="3" s="1"/>
  <c r="M59" i="3"/>
  <c r="H513" i="5"/>
  <c r="H509" i="5" s="1"/>
  <c r="D509" i="5"/>
  <c r="D501" i="5" s="1"/>
  <c r="J63" i="3"/>
  <c r="E61" i="3"/>
  <c r="E63" i="3" s="1"/>
  <c r="H527" i="5"/>
  <c r="H325" i="5"/>
  <c r="G320" i="5"/>
  <c r="G303" i="5" s="1"/>
  <c r="G339" i="5" s="1"/>
  <c r="F33" i="3"/>
  <c r="F35" i="3" s="1"/>
  <c r="K35" i="3"/>
  <c r="D39" i="3"/>
  <c r="D71" i="3" s="1"/>
  <c r="H26" i="3"/>
  <c r="H28" i="3" s="1"/>
  <c r="H32" i="3" s="1"/>
  <c r="M28" i="3"/>
  <c r="M32" i="3" s="1"/>
  <c r="R62" i="6"/>
  <c r="H33" i="3"/>
  <c r="H35" i="3" s="1"/>
  <c r="H39" i="3" s="1"/>
  <c r="M35" i="3"/>
  <c r="M39" i="3" s="1"/>
  <c r="D475" i="5"/>
  <c r="D474" i="5" s="1"/>
  <c r="I71" i="3"/>
  <c r="N58" i="11"/>
  <c r="E29" i="3"/>
  <c r="E31" i="3" s="1"/>
  <c r="J31" i="3"/>
  <c r="N62" i="6"/>
  <c r="L31" i="3"/>
  <c r="L32" i="3" s="1"/>
  <c r="G29" i="3"/>
  <c r="G31" i="3" s="1"/>
  <c r="G32" i="3" s="1"/>
  <c r="M69" i="3"/>
  <c r="H67" i="3"/>
  <c r="H69" i="3" s="1"/>
  <c r="H475" i="5"/>
  <c r="H474" i="5" s="1"/>
  <c r="G61" i="3"/>
  <c r="G63" i="3" s="1"/>
  <c r="G70" i="3" s="1"/>
  <c r="L63" i="3"/>
  <c r="L70" i="3" s="1"/>
  <c r="M60" i="3"/>
  <c r="G51" i="3"/>
  <c r="G53" i="3" s="1"/>
  <c r="G60" i="3" s="1"/>
  <c r="L53" i="3"/>
  <c r="L60" i="3" s="1"/>
  <c r="H127" i="5"/>
  <c r="G122" i="5"/>
  <c r="G105" i="5" s="1"/>
  <c r="G141" i="5" s="1"/>
  <c r="H16" i="5"/>
  <c r="H14" i="5"/>
  <c r="P62" i="6"/>
  <c r="F26" i="3"/>
  <c r="F28" i="3" s="1"/>
  <c r="K28" i="3"/>
  <c r="F67" i="3"/>
  <c r="F69" i="3" s="1"/>
  <c r="K69" i="3"/>
  <c r="J53" i="3"/>
  <c r="E51" i="3"/>
  <c r="E53" i="3" s="1"/>
  <c r="H61" i="3"/>
  <c r="H63" i="3" s="1"/>
  <c r="M63" i="3"/>
  <c r="H447" i="5"/>
  <c r="H443" i="5" s="1"/>
  <c r="D443" i="5"/>
  <c r="D435" i="5" s="1"/>
  <c r="G36" i="3"/>
  <c r="G38" i="3" s="1"/>
  <c r="G39" i="3" s="1"/>
  <c r="L38" i="3"/>
  <c r="L39" i="3" s="1"/>
  <c r="F57" i="3"/>
  <c r="F59" i="3" s="1"/>
  <c r="K59" i="3"/>
  <c r="E36" i="3"/>
  <c r="E38" i="3" s="1"/>
  <c r="E39" i="3" s="1"/>
  <c r="J38" i="3"/>
  <c r="J39" i="3" s="1"/>
  <c r="E11" i="3" l="1"/>
  <c r="Q42" i="3"/>
  <c r="Q43" i="3" s="1"/>
  <c r="O59" i="3"/>
  <c r="H435" i="5"/>
  <c r="H471" i="5" s="1"/>
  <c r="C49" i="11" s="1"/>
  <c r="J536" i="5"/>
  <c r="D471" i="5"/>
  <c r="H501" i="5"/>
  <c r="H537" i="5" s="1"/>
  <c r="J207" i="5"/>
  <c r="J60" i="3"/>
  <c r="O53" i="3"/>
  <c r="AA15" i="6"/>
  <c r="M62" i="6"/>
  <c r="Z15" i="6" s="1"/>
  <c r="AG15" i="6" s="1"/>
  <c r="AH15" i="6" s="1"/>
  <c r="K39" i="3"/>
  <c r="O35" i="3"/>
  <c r="J70" i="3"/>
  <c r="O63" i="3"/>
  <c r="N59" i="3"/>
  <c r="Q59" i="3" s="1"/>
  <c r="M70" i="3"/>
  <c r="M71" i="3" s="1"/>
  <c r="O69" i="3"/>
  <c r="K70" i="3"/>
  <c r="O62" i="6"/>
  <c r="AB15" i="6" s="1"/>
  <c r="AI15" i="6" s="1"/>
  <c r="AJ15" i="6" s="1"/>
  <c r="AC15" i="6"/>
  <c r="G71" i="3"/>
  <c r="J32" i="3"/>
  <c r="O31" i="3"/>
  <c r="F39" i="3"/>
  <c r="N35" i="3"/>
  <c r="L71" i="3"/>
  <c r="O38" i="3"/>
  <c r="H70" i="3"/>
  <c r="H71" i="3" s="1"/>
  <c r="N69" i="3"/>
  <c r="F70" i="3"/>
  <c r="D13" i="5"/>
  <c r="D12" i="5" s="1"/>
  <c r="D75" i="5" s="1"/>
  <c r="H122" i="5"/>
  <c r="H105" i="5" s="1"/>
  <c r="H141" i="5" s="1"/>
  <c r="J140" i="5"/>
  <c r="E32" i="3"/>
  <c r="N31" i="3"/>
  <c r="Q31" i="3" s="1"/>
  <c r="K60" i="3"/>
  <c r="F32" i="3"/>
  <c r="N28" i="3"/>
  <c r="J338" i="5"/>
  <c r="H320" i="5"/>
  <c r="H303" i="5" s="1"/>
  <c r="H339" i="5" s="1"/>
  <c r="N53" i="3"/>
  <c r="E60" i="3"/>
  <c r="K32" i="3"/>
  <c r="O28" i="3"/>
  <c r="H13" i="5"/>
  <c r="H12" i="5" s="1"/>
  <c r="H75" i="5" s="1"/>
  <c r="F60" i="3"/>
  <c r="D537" i="5"/>
  <c r="AE15" i="6"/>
  <c r="Q62" i="6"/>
  <c r="AD15" i="6" s="1"/>
  <c r="AK15" i="6" s="1"/>
  <c r="AL15" i="6" s="1"/>
  <c r="N38" i="3"/>
  <c r="N63" i="3"/>
  <c r="E70" i="3"/>
  <c r="J470" i="5"/>
  <c r="O39" i="3" l="1"/>
  <c r="J71" i="3"/>
  <c r="O32" i="3"/>
  <c r="L9" i="11" s="1"/>
  <c r="AN15" i="6"/>
  <c r="B49" i="11"/>
  <c r="M49" i="11"/>
  <c r="H49" i="11"/>
  <c r="L49" i="11"/>
  <c r="G49" i="11"/>
  <c r="J49" i="11"/>
  <c r="F49" i="11"/>
  <c r="E49" i="11"/>
  <c r="J471" i="5"/>
  <c r="F15" i="3"/>
  <c r="D49" i="11"/>
  <c r="I49" i="11"/>
  <c r="K49" i="11"/>
  <c r="AR15" i="6"/>
  <c r="K24" i="11"/>
  <c r="G24" i="11"/>
  <c r="C24" i="11"/>
  <c r="M24" i="11"/>
  <c r="I24" i="11"/>
  <c r="E24" i="11"/>
  <c r="L24" i="11"/>
  <c r="D24" i="11"/>
  <c r="H24" i="11"/>
  <c r="F24" i="11"/>
  <c r="B24" i="11"/>
  <c r="J24" i="11"/>
  <c r="F10" i="3"/>
  <c r="J141" i="5"/>
  <c r="C15" i="3"/>
  <c r="O70" i="3"/>
  <c r="L12" i="11"/>
  <c r="H12" i="11"/>
  <c r="D12" i="11"/>
  <c r="J12" i="11"/>
  <c r="F12" i="11"/>
  <c r="B12" i="11"/>
  <c r="G12" i="11"/>
  <c r="K12" i="11"/>
  <c r="C12" i="11"/>
  <c r="M12" i="11"/>
  <c r="E12" i="11"/>
  <c r="I12" i="11"/>
  <c r="H538" i="5"/>
  <c r="J75" i="5"/>
  <c r="F9" i="3"/>
  <c r="N60" i="3"/>
  <c r="Q53" i="3"/>
  <c r="Q60" i="3" s="1"/>
  <c r="B13" i="3"/>
  <c r="N32" i="3"/>
  <c r="B9" i="3" s="1"/>
  <c r="Q28" i="3"/>
  <c r="Q32" i="3" s="1"/>
  <c r="E71" i="3"/>
  <c r="M46" i="11"/>
  <c r="I46" i="11"/>
  <c r="E46" i="11"/>
  <c r="K46" i="11"/>
  <c r="G46" i="11"/>
  <c r="C46" i="11"/>
  <c r="C50" i="11" s="1"/>
  <c r="H46" i="11"/>
  <c r="L46" i="11"/>
  <c r="D46" i="11"/>
  <c r="F46" i="11"/>
  <c r="B46" i="11"/>
  <c r="J46" i="11"/>
  <c r="N70" i="3"/>
  <c r="Q63" i="3"/>
  <c r="B15" i="3"/>
  <c r="J9" i="11"/>
  <c r="K36" i="11"/>
  <c r="G36" i="11"/>
  <c r="C36" i="11"/>
  <c r="M36" i="11"/>
  <c r="I36" i="11"/>
  <c r="E36" i="11"/>
  <c r="F36" i="11"/>
  <c r="J36" i="11"/>
  <c r="B36" i="11"/>
  <c r="L36" i="11"/>
  <c r="H36" i="11"/>
  <c r="D36" i="11"/>
  <c r="F13" i="3"/>
  <c r="J339" i="5"/>
  <c r="F71" i="3"/>
  <c r="K61" i="11"/>
  <c r="K62" i="11" s="1"/>
  <c r="G61" i="11"/>
  <c r="G62" i="11" s="1"/>
  <c r="C61" i="11"/>
  <c r="C62" i="11" s="1"/>
  <c r="M61" i="11"/>
  <c r="M62" i="11" s="1"/>
  <c r="I61" i="11"/>
  <c r="I62" i="11" s="1"/>
  <c r="E61" i="11"/>
  <c r="E62" i="11" s="1"/>
  <c r="L61" i="11"/>
  <c r="L62" i="11" s="1"/>
  <c r="H61" i="11"/>
  <c r="H62" i="11" s="1"/>
  <c r="D61" i="11"/>
  <c r="D62" i="11" s="1"/>
  <c r="J61" i="11"/>
  <c r="J62" i="11" s="1"/>
  <c r="B61" i="11"/>
  <c r="F61" i="11"/>
  <c r="F62" i="11" s="1"/>
  <c r="J537" i="5"/>
  <c r="F16" i="3"/>
  <c r="Q38" i="3"/>
  <c r="K71" i="3"/>
  <c r="Q69" i="3"/>
  <c r="N39" i="3"/>
  <c r="B10" i="3" s="1"/>
  <c r="Q35" i="3"/>
  <c r="AP15" i="6"/>
  <c r="O60" i="3"/>
  <c r="C13" i="3"/>
  <c r="E13" i="3" l="1"/>
  <c r="E15" i="3"/>
  <c r="H50" i="11"/>
  <c r="F50" i="11"/>
  <c r="D50" i="11"/>
  <c r="M50" i="11"/>
  <c r="I50" i="11"/>
  <c r="J50" i="11"/>
  <c r="C9" i="3"/>
  <c r="E9" i="3" s="1"/>
  <c r="K9" i="11"/>
  <c r="K13" i="11" s="1"/>
  <c r="G9" i="11"/>
  <c r="F17" i="3"/>
  <c r="G13" i="3" s="1"/>
  <c r="I9" i="11"/>
  <c r="H9" i="11"/>
  <c r="H13" i="11" s="1"/>
  <c r="M9" i="11"/>
  <c r="M13" i="11" s="1"/>
  <c r="F9" i="11"/>
  <c r="F13" i="11" s="1"/>
  <c r="E9" i="11"/>
  <c r="E13" i="11" s="1"/>
  <c r="Q39" i="3"/>
  <c r="G50" i="11"/>
  <c r="L50" i="11"/>
  <c r="K50" i="11"/>
  <c r="N49" i="11"/>
  <c r="E50" i="11"/>
  <c r="G13" i="11"/>
  <c r="J13" i="11"/>
  <c r="L13" i="11"/>
  <c r="C21" i="11"/>
  <c r="D21" i="11"/>
  <c r="D25" i="11" s="1"/>
  <c r="M21" i="11"/>
  <c r="M25" i="11" s="1"/>
  <c r="I21" i="11"/>
  <c r="I25" i="11" s="1"/>
  <c r="E21" i="11"/>
  <c r="E25" i="11" s="1"/>
  <c r="K21" i="11"/>
  <c r="K25" i="11" s="1"/>
  <c r="G21" i="11"/>
  <c r="G25" i="11" s="1"/>
  <c r="L21" i="11"/>
  <c r="L25" i="11" s="1"/>
  <c r="H21" i="11"/>
  <c r="H25" i="11" s="1"/>
  <c r="J21" i="11"/>
  <c r="J25" i="11" s="1"/>
  <c r="F21" i="11"/>
  <c r="F25" i="11" s="1"/>
  <c r="C10" i="3"/>
  <c r="N61" i="11"/>
  <c r="N62" i="11" s="1"/>
  <c r="B62" i="11"/>
  <c r="D9" i="11"/>
  <c r="D13" i="11" s="1"/>
  <c r="C9" i="11"/>
  <c r="N71" i="3"/>
  <c r="N24" i="11"/>
  <c r="B25" i="11"/>
  <c r="N36" i="11"/>
  <c r="B50" i="11"/>
  <c r="N46" i="11"/>
  <c r="N12" i="11"/>
  <c r="B13" i="11"/>
  <c r="Q70" i="3"/>
  <c r="O71" i="3"/>
  <c r="M33" i="11"/>
  <c r="M37" i="11" s="1"/>
  <c r="I33" i="11"/>
  <c r="I37" i="11" s="1"/>
  <c r="E33" i="11"/>
  <c r="E37" i="11" s="1"/>
  <c r="K33" i="11"/>
  <c r="K37" i="11" s="1"/>
  <c r="G33" i="11"/>
  <c r="G37" i="11" s="1"/>
  <c r="C33" i="11"/>
  <c r="C37" i="11" s="1"/>
  <c r="F33" i="11"/>
  <c r="F37" i="11" s="1"/>
  <c r="J33" i="11"/>
  <c r="J37" i="11" s="1"/>
  <c r="B33" i="11"/>
  <c r="L33" i="11"/>
  <c r="L37" i="11" s="1"/>
  <c r="H33" i="11"/>
  <c r="H37" i="11" s="1"/>
  <c r="D33" i="11"/>
  <c r="D37" i="11" s="1"/>
  <c r="Q71" i="3" l="1"/>
  <c r="C17" i="3"/>
  <c r="N50" i="11"/>
  <c r="E10" i="3"/>
  <c r="E17" i="3" s="1"/>
  <c r="G10" i="3"/>
  <c r="H10" i="3" s="1"/>
  <c r="G15" i="3"/>
  <c r="G9" i="3"/>
  <c r="G16" i="3"/>
  <c r="G11" i="3"/>
  <c r="H11" i="3" s="1"/>
  <c r="I11" i="3" s="1"/>
  <c r="H13" i="3"/>
  <c r="I13" i="3" s="1"/>
  <c r="B17" i="3"/>
  <c r="B37" i="11"/>
  <c r="N33" i="11"/>
  <c r="N37" i="11" s="1"/>
  <c r="C13" i="11"/>
  <c r="N9" i="11"/>
  <c r="N13" i="11" s="1"/>
  <c r="C25" i="11"/>
  <c r="N21" i="11"/>
  <c r="N25" i="11" s="1"/>
  <c r="I10" i="3" l="1"/>
  <c r="H15" i="3"/>
  <c r="I15" i="3" s="1"/>
  <c r="H9" i="3"/>
  <c r="G17" i="3"/>
  <c r="L11" i="3" s="1"/>
  <c r="H16" i="3"/>
  <c r="I16" i="3" s="1"/>
  <c r="I9" i="3" l="1"/>
  <c r="I17" i="3" s="1"/>
  <c r="H17" i="3"/>
  <c r="L15" i="3"/>
  <c r="L14" i="3"/>
  <c r="L10" i="3"/>
  <c r="L12" i="3"/>
  <c r="L16" i="3"/>
  <c r="L13" i="3"/>
  <c r="L9" i="3"/>
  <c r="L17" i="3" l="1"/>
</calcChain>
</file>

<file path=xl/sharedStrings.xml><?xml version="1.0" encoding="utf-8"?>
<sst xmlns="http://schemas.openxmlformats.org/spreadsheetml/2006/main" count="1670" uniqueCount="384">
  <si>
    <t>INSTRUCCIONES</t>
  </si>
  <si>
    <t>ÍNDICE DE TABLAS</t>
  </si>
  <si>
    <t>A) Resumen Ingresos y Egresos</t>
  </si>
  <si>
    <t>TABLA 1: RESUMEN DE INGRESOS Y EGRESOS DE CENTROS DE BENEFICIOS</t>
  </si>
  <si>
    <t>TABLA 2: DETALLE DE INGRESOS POR PRESTACIÓN Y SEGMENTO</t>
  </si>
  <si>
    <t>B) Reajuste Tarifas y Ocupación</t>
  </si>
  <si>
    <t>TABLA 3: REAJUSTE DE TARIFAS POR PRESTACIÓN Y SEGMENTO</t>
  </si>
  <si>
    <t>TABLA 4: METAS DE OCUPACIÓN POR PRESTACIÓN Y SEGMENTO</t>
  </si>
  <si>
    <t>C) Costos Directos</t>
  </si>
  <si>
    <t>TABLA 5: COSTOS DIRECTOS DE CENTROS DE BENEFICIOS</t>
  </si>
  <si>
    <t>D) Costos Indirectos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</si>
  <si>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</si>
  <si>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</si>
  <si>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</si>
  <si>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</si>
  <si>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</si>
  <si>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</si>
  <si>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E) Resumen Tarifado</t>
  </si>
  <si>
    <t>TABLA 12: RESUMEN DE TARIFADO</t>
  </si>
  <si>
    <t>F) Remuneraciones</t>
  </si>
  <si>
    <t>TABLA 13: REMUNERACIONES DEL PERSONAL LEY 18.712 DE CENTROS DE BENEFICIOS</t>
  </si>
  <si>
    <t>G) Comparación Mercado</t>
  </si>
  <si>
    <t>TABLA 14: COMPARACIÓN TARIFAS CON PRECIOS DE MERCADO</t>
  </si>
  <si>
    <t>H) Detalle Datos</t>
  </si>
  <si>
    <t>I) Proyección Mensual</t>
  </si>
  <si>
    <t>ANEXO A</t>
  </si>
  <si>
    <t>A) RESUMEN DE INGRESOS Y EGRESOS</t>
  </si>
  <si>
    <t>REPARTICION:</t>
  </si>
  <si>
    <t>Depto. / Del.</t>
  </si>
  <si>
    <t>Centro de Beneficio</t>
  </si>
  <si>
    <t>Ingreso por Escuela de Verano</t>
  </si>
  <si>
    <t>Ingresos Totales</t>
  </si>
  <si>
    <t>Costos Directos</t>
  </si>
  <si>
    <t>Costos Indirectos</t>
  </si>
  <si>
    <t>Costos Totales</t>
  </si>
  <si>
    <t>Excedentes</t>
  </si>
  <si>
    <t>% Distribución Costo Indirecto</t>
  </si>
  <si>
    <t>Sala Cuna Caracolito de Mar Diurna</t>
  </si>
  <si>
    <t>Sala Cuna Caracolito de Mar Nocturna</t>
  </si>
  <si>
    <t>Sala Cuna Mar Azul Diurna</t>
  </si>
  <si>
    <t>Sala Cuna Mar Azul Nocturna</t>
  </si>
  <si>
    <t xml:space="preserve">TOTAL </t>
  </si>
  <si>
    <t>Prestación</t>
  </si>
  <si>
    <t>Cálculo Ingreso</t>
  </si>
  <si>
    <t>Mensualidad 2022</t>
  </si>
  <si>
    <t>Ingreso por Matrícula</t>
  </si>
  <si>
    <t>Ingreso por Mensualidad</t>
  </si>
  <si>
    <t>Total Anual</t>
  </si>
  <si>
    <t>Personal Servicio Activo Armada y otras FFAA</t>
  </si>
  <si>
    <t>PDI</t>
  </si>
  <si>
    <t>GENDARMERIA</t>
  </si>
  <si>
    <t>En retiro</t>
  </si>
  <si>
    <t>Casos Especiales</t>
  </si>
  <si>
    <t>Meta Ocupación</t>
  </si>
  <si>
    <t>Ingreso anual</t>
  </si>
  <si>
    <t>Ingreso total anual</t>
  </si>
  <si>
    <t>Total Prestaciones</t>
  </si>
  <si>
    <t>ANEXO B</t>
  </si>
  <si>
    <t>B) REAJUSTE DE TARIFAS Y METAS DE OCUPACIÓN POR CENTRO DE BENEFICIO</t>
  </si>
  <si>
    <t>BIENVALP</t>
  </si>
  <si>
    <t>Jardines Infantiles</t>
  </si>
  <si>
    <t>Reajuste propuesto</t>
  </si>
  <si>
    <t>Jardín Infantil Lobito Marino</t>
  </si>
  <si>
    <t>Media jornada</t>
  </si>
  <si>
    <t>Jornada completa</t>
  </si>
  <si>
    <t>Jardín Infantil Los Delfines</t>
  </si>
  <si>
    <t>Jardín Infantil Pecesitos de Colores</t>
  </si>
  <si>
    <t>Jardín Infantil Caracolito de Mar</t>
  </si>
  <si>
    <t>Salas Cunas</t>
  </si>
  <si>
    <t>Sala Cuna Caracolito de Mar</t>
  </si>
  <si>
    <t>Diurna</t>
  </si>
  <si>
    <t>Nocturna</t>
  </si>
  <si>
    <t>Media Jornada</t>
  </si>
  <si>
    <t>Sala Cuna Mar Azul</t>
  </si>
  <si>
    <t>Total Meta Ocupación</t>
  </si>
  <si>
    <t>ANEXO C</t>
  </si>
  <si>
    <t>C) ESTIMACION DE COSTOS DIRECTOS</t>
  </si>
  <si>
    <t>Depto./ Del.</t>
  </si>
  <si>
    <t>Número de Cuenta</t>
  </si>
  <si>
    <t>ítem de Gasto (según Plan de Cuenta Institucional)</t>
  </si>
  <si>
    <t>Costos Fijos</t>
  </si>
  <si>
    <t>Costos Variables</t>
  </si>
  <si>
    <t>Costo Unitario Promedio</t>
  </si>
  <si>
    <t>Cantidad</t>
  </si>
  <si>
    <t>Total</t>
  </si>
  <si>
    <t>COSTOS DE OPERACIÓN</t>
  </si>
  <si>
    <t>REMUNERACIONES DIRECTAS</t>
  </si>
  <si>
    <t>REMUNERACIONES TOTALES CÓDIGO DEL TRABAJO</t>
  </si>
  <si>
    <t>SUPLENCIAS Y REEMPLAZOS (EC o PAC)</t>
  </si>
  <si>
    <t xml:space="preserve"> INDEMNIZACIÓN CÓDIGO DEL TRABAJO</t>
  </si>
  <si>
    <t>OTRAS REMUNERACIONES (ALUMNOS EN PRACTICA)</t>
  </si>
  <si>
    <t>GASTO DE OPERACIÓN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</si>
  <si>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</si>
  <si>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</si>
  <si>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</si>
  <si>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</si>
  <si>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COMBUSTIBLE LUBRIC P.VEHICULOS</t>
  </si>
  <si>
    <t>PARA CALEFACCION (CALDERAS, ESTUFAS, ETC)</t>
  </si>
  <si>
    <t>PRODUCTOS QUIMICOS (EXTINTOR)</t>
  </si>
  <si>
    <t>MAT.P/MATEN.Y REPARACION</t>
  </si>
  <si>
    <t>EQUIPOS MENORES (EQUIPAMIENTO)</t>
  </si>
  <si>
    <t>ELECTRICIDAD</t>
  </si>
  <si>
    <t>AGUA</t>
  </si>
  <si>
    <t>GAS</t>
  </si>
  <si>
    <t>TELEFONIA FIJA</t>
  </si>
  <si>
    <t>ACCESO A INTERNET</t>
  </si>
  <si>
    <t>SERVICIOS DE ASEO</t>
  </si>
  <si>
    <t>PASAJES, FLETES Y BODEGAJE</t>
  </si>
  <si>
    <t>SERVICIO DE SUSCRIPCION (MATERIAL DE APOYO)</t>
  </si>
  <si>
    <t>SERVICIOS INFORMATICOS</t>
  </si>
  <si>
    <t>GASTOS MENORES (FOFI) DIRECTIVA DGFA N°02-DC/0201/22 FECHA ENERO 2009</t>
  </si>
  <si>
    <t>MAQUINAS Y EQUIPOS DE OFICINA (ADQUISICION)</t>
  </si>
  <si>
    <t>GASTOS DE ADMINISTRACIÓN Y VENTAS</t>
  </si>
  <si>
    <t>GASTO EN PERSONAL</t>
  </si>
  <si>
    <t>VESTUARIO ACC.Y PRENDAS DIVERSAS</t>
  </si>
  <si>
    <t>CALZADO E PERSONAL DE COCINA</t>
  </si>
  <si>
    <t>CURSOS DE CAPACITACION</t>
  </si>
  <si>
    <t>COM.DE SERVICIO EN EL PAIS (VIATICO - 2 REUNIONES ANUALES DIRECTORA)</t>
  </si>
  <si>
    <t>CONSUMOS BÁSICOS</t>
  </si>
  <si>
    <t>OTROS SERVICIOS BASICOS</t>
  </si>
  <si>
    <t>BIENES DE CONSUMO</t>
  </si>
  <si>
    <t>MATERIALES DE OFICINA</t>
  </si>
  <si>
    <t>PROD.QUIMIC,FARMACEUTICOS IND. (BOTIQUIN)</t>
  </si>
  <si>
    <t>FERT.INSECT.FUNG.Y OTROS</t>
  </si>
  <si>
    <t>MAT.Y UTILES DE ASEO</t>
  </si>
  <si>
    <t>MENAJE OFICINA CASINO Y OTROS</t>
  </si>
  <si>
    <t>MOBILIARIO Y OTROS</t>
  </si>
  <si>
    <t>EQUIPOS COMPUTACIONALES (CAMARAS DE VIGILANCIA)</t>
  </si>
  <si>
    <t>TEXTOS Y OTROS MAT.ENSEÑANZA</t>
  </si>
  <si>
    <t>SERVICIOS GENERALES</t>
  </si>
  <si>
    <t>SERVICIO DE PUBLICIDAD</t>
  </si>
  <si>
    <t>SERVICIO DE IMPRESION</t>
  </si>
  <si>
    <t>SERVICIOS DE VIGILANCIA /SEGURIDAD</t>
  </si>
  <si>
    <t>OTROS SERVICIOS GENERALES (FUMIGACIÓN)</t>
  </si>
  <si>
    <t>SEGURO PARVULOS</t>
  </si>
  <si>
    <t>OTROS SERVICIOS GENERALES (LAVANDERIIA)</t>
  </si>
  <si>
    <t>OTROS ARRIENDOS (BUSES)</t>
  </si>
  <si>
    <t>SEGURO INMUEBLES</t>
  </si>
  <si>
    <t>MANTENCIÓN Y REPARACIÓN</t>
  </si>
  <si>
    <t>MANT.Y REPAR. MOBILIARIO Y OTROS</t>
  </si>
  <si>
    <t>MANT.Y REPAR. DE EQUIPOS OFICINA</t>
  </si>
  <si>
    <t>MANT.Y REPAR. OTRAS MAQ. Y EQUIP. (COCINA)</t>
  </si>
  <si>
    <t>MANT.Y REPAR. EQUIPOS INFORMATICOS</t>
  </si>
  <si>
    <t>OTROS MANTEN. Y REPAR. MENORES (GASFITERIA Y ELECTRICIDAD)</t>
  </si>
  <si>
    <t>SERVICIO DE MANTENCION JARDINES</t>
  </si>
  <si>
    <t>OTROS MANTEN. Y REP.MENORES</t>
  </si>
  <si>
    <t>OTROS GASTOS</t>
  </si>
  <si>
    <t>CUOTA DE PADRES</t>
  </si>
  <si>
    <t>AFL</t>
  </si>
  <si>
    <t>COSTO DIRECTO TOTAL</t>
  </si>
  <si>
    <t>PAF</t>
  </si>
  <si>
    <t>Centro de Costo</t>
  </si>
  <si>
    <t>SUPLENCIAS Y REEMPLAZOS (EC  oPAC)</t>
  </si>
  <si>
    <t xml:space="preserve"> COSTOS DIRECTOS COMUNES  "CARACOLITO DE MAR"</t>
  </si>
  <si>
    <t>TOTAL</t>
  </si>
  <si>
    <t>SCD (50%)</t>
  </si>
  <si>
    <t>SCN (10%)</t>
  </si>
  <si>
    <t>JI (40%)</t>
  </si>
  <si>
    <t xml:space="preserve"> COSTOS DIRECTOS COMUNES  "MAR AZUL"</t>
  </si>
  <si>
    <t>SCD (70%)</t>
  </si>
  <si>
    <t>SCN (30%)</t>
  </si>
  <si>
    <t>TOTAL GENERAL COSTOS DIRECTOS</t>
  </si>
  <si>
    <t xml:space="preserve">COSTOS INDIRECTOS </t>
  </si>
  <si>
    <t>TABLA 6: REMUNERACIONES DEL PERSONAL LEY 18.712 ADMINISTRACION CENTRAL Y APOYO ADMINISTRATIVO ASISTENCIA RECREATIVA</t>
  </si>
  <si>
    <t>TABLA 7: DISTRIBUCION COSTOS REMUNERACIONES ADMINISTRACION CENTRAL Y APOYO ADMINISTRATIVO A. RECREATIVA</t>
  </si>
  <si>
    <t>TABLA 8: COSTOS DE OPERACION ADMINISTRACIÓN CENTRAL Y  APOYO ADMINISTRATIVO ASISTENCIA RECREATIVA</t>
  </si>
  <si>
    <t>TABLA 9: RESUMEN DISTRIBUCION COSTOS REMUNERACIONES ADMINISTRACION CENTRAL Y APOYO ADMINISTRATIVO A. RECREATIVA</t>
  </si>
  <si>
    <t>TABLA 10: RESUMEN DISTRIBUCION COSTOS OPERACIÓN ADMINISTRACION CENTRAL  Y APOYO ADMINISTRATIVO A. RECREATIVA</t>
  </si>
  <si>
    <t>Reajuste</t>
  </si>
  <si>
    <t>Unidades de Apoyo Administrativo</t>
  </si>
  <si>
    <t>Nombre</t>
  </si>
  <si>
    <t>Apellido</t>
  </si>
  <si>
    <t>Ocupación / Cargo</t>
  </si>
  <si>
    <t>ASISTENCIA RECREATIVA</t>
  </si>
  <si>
    <t>ASISTENCIA EDUCACIONAL</t>
  </si>
  <si>
    <t>ASISTENCIA COMERCIAL</t>
  </si>
  <si>
    <t>Tiempo Total</t>
  </si>
  <si>
    <t>Gasto Total Empresa</t>
  </si>
  <si>
    <t>Total Bonos anual</t>
  </si>
  <si>
    <t>Total Aguinaldos anual</t>
  </si>
  <si>
    <t>% tiempo</t>
  </si>
  <si>
    <t>$ Costo</t>
  </si>
  <si>
    <t>$ Costo Total</t>
  </si>
  <si>
    <t>$Costo Total</t>
  </si>
  <si>
    <t>ADMINISTRACIÓN CENTRAL</t>
  </si>
  <si>
    <t>Departamento de Finanzas y Abastecimiento</t>
  </si>
  <si>
    <t>ADM. CENTRAL</t>
  </si>
  <si>
    <t>SUPLENCIAS Y REEMPLAZOS</t>
  </si>
  <si>
    <t>JULIO</t>
  </si>
  <si>
    <t>PERSONAL A TRATO Y TEMPORAL</t>
  </si>
  <si>
    <t>OTRAS REMUNERACIONES</t>
  </si>
  <si>
    <t>ALIMENTOS Y BEBIDAS</t>
  </si>
  <si>
    <t>TEXTILES Y ACABADOS TEXTILES</t>
  </si>
  <si>
    <t>PARA CALEFACCION</t>
  </si>
  <si>
    <t>Departamento de RR.HH.</t>
  </si>
  <si>
    <t>PRODUCTOS QUIMICOS</t>
  </si>
  <si>
    <t>EQUIPOS MENORES</t>
  </si>
  <si>
    <t>TELEFONIA CELULAR</t>
  </si>
  <si>
    <t>Departamento de Informática</t>
  </si>
  <si>
    <t>SERVICIO DE SUSCRIPCION</t>
  </si>
  <si>
    <t>GASTOS MENORES (FOFI)</t>
  </si>
  <si>
    <t>MAQUINAS Y EQUIPOS DE OFICINA</t>
  </si>
  <si>
    <t>Otros (Planes, Gestión u otros)</t>
  </si>
  <si>
    <t>VESTUARIO ACC.Y PRENDAS DIVERS</t>
  </si>
  <si>
    <t>CALZADO</t>
  </si>
  <si>
    <t>VIATICOS PERSONAL COD.TRABAJO</t>
  </si>
  <si>
    <t>ENLACES DE TELECOMUNICACIONES</t>
  </si>
  <si>
    <t>COMB.LUBR.DIRECTOS-INDIRECTOS</t>
  </si>
  <si>
    <t>PROD.QUIMIC,FARMACEUTICOS IND.</t>
  </si>
  <si>
    <t>EQUIPOS COMPUTACIONALES</t>
  </si>
  <si>
    <t>COSTO SERVICIO DESAYUNO</t>
  </si>
  <si>
    <t>COSTOS DE TEXT. VEST,O PRENDAS</t>
  </si>
  <si>
    <t>SERVICIOS DE VIGILANCIA</t>
  </si>
  <si>
    <t>OTROS SERVICIOS GENERALES</t>
  </si>
  <si>
    <t>ÁREA APOYO A. RECREATIVA</t>
  </si>
  <si>
    <t>Asistencia Recreativa</t>
  </si>
  <si>
    <t>APOYO ADM.</t>
  </si>
  <si>
    <t>ARRIENDO DE TERRENOS</t>
  </si>
  <si>
    <t>ARRIENDO DE MOBILIARIO Y OTROS</t>
  </si>
  <si>
    <t>ARRIENDO DE MAQUINAS Y EQUIPOS</t>
  </si>
  <si>
    <t>OTROS ARRIENDOS</t>
  </si>
  <si>
    <t>ÁREA APOYO A. EDUCACIONAL</t>
  </si>
  <si>
    <t>Asistencia Educacional</t>
  </si>
  <si>
    <t>MANT.Y REPAR. OTRAS MAQ. Y EQUIP.</t>
  </si>
  <si>
    <t>OTROS MANTEN. Y REPAR. MENORES</t>
  </si>
  <si>
    <t>OTROS GASTOS IMPREVISTOS</t>
  </si>
  <si>
    <t>OTROS MATERIALES DE USO CONSUMO</t>
  </si>
  <si>
    <t>ÁREA APOYO A. COMERCIAL</t>
  </si>
  <si>
    <t>Asistencia Comercial</t>
  </si>
  <si>
    <t>COSTO  TOTAL</t>
  </si>
  <si>
    <t>ANEXO E</t>
  </si>
  <si>
    <t>E) RESUMEN DE TARIFADO</t>
  </si>
  <si>
    <t>Reajuste en pesos ($)</t>
  </si>
  <si>
    <t>Reajuste en porcentaje (%)</t>
  </si>
  <si>
    <t>ANEXO F</t>
  </si>
  <si>
    <t>F) REMUNERACIONES DEL PERSONAL CÓDIGO DEL TRABAJO</t>
  </si>
  <si>
    <t>Gasto Total Empresa
2022</t>
  </si>
  <si>
    <t>Tecnicos</t>
  </si>
  <si>
    <t>Manip. Alim</t>
  </si>
  <si>
    <t>Aux. Aseo</t>
  </si>
  <si>
    <t>Co asist. Tecnico</t>
  </si>
  <si>
    <t>Directora EC</t>
  </si>
  <si>
    <t>Educ. Pedag. EC</t>
  </si>
  <si>
    <t>Educ. Pedag. P/AC</t>
  </si>
  <si>
    <t>Técnicos</t>
  </si>
  <si>
    <t>Jardín Infantil Pececitos de Colores</t>
  </si>
  <si>
    <t>Directora. EC</t>
  </si>
  <si>
    <t xml:space="preserve"> Ed. De Párvulos </t>
  </si>
  <si>
    <t>Educ. Pedag P/AC</t>
  </si>
  <si>
    <t>Ed. De Parvulos</t>
  </si>
  <si>
    <t>TOTAL GENERAL</t>
  </si>
  <si>
    <t>ANEXO G</t>
  </si>
  <si>
    <t>G) COMPARACIÓN TARIFAS CON PRECIOS DE MERCADO</t>
  </si>
  <si>
    <r>
      <rPr>
        <sz val="10"/>
        <rFont val="Arial"/>
        <family val="2"/>
        <charset val="1"/>
      </rP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  <charset val="1"/>
      </rPr>
      <t>dentro de la misma comuna en la que se encuentran los Jardines Infantiles (J.I.) y Salas Cunas (S.C.)</t>
    </r>
    <r>
      <rPr>
        <sz val="10"/>
        <rFont val="Arial"/>
        <family val="2"/>
        <charset val="1"/>
      </rPr>
      <t xml:space="preserve"> de su Repartición. Este cuadro comparativo debe ser completado con, </t>
    </r>
    <r>
      <rPr>
        <b/>
        <u/>
        <sz val="10"/>
        <rFont val="Arial"/>
        <family val="2"/>
        <charset val="1"/>
      </rPr>
      <t>A LO MENOS</t>
    </r>
    <r>
      <rPr>
        <sz val="10"/>
        <rFont val="Arial"/>
        <family val="2"/>
        <charset val="1"/>
      </rPr>
      <t xml:space="preserve">, dos instituciones públicas o privadas </t>
    </r>
    <r>
      <rPr>
        <b/>
        <u/>
        <sz val="10"/>
        <rFont val="Arial"/>
        <family val="2"/>
        <charset val="1"/>
      </rPr>
      <t>puedan considerarse como las principales competencias directas</t>
    </r>
    <r>
      <rPr>
        <sz val="10"/>
        <rFont val="Arial"/>
        <family val="2"/>
        <charset val="1"/>
      </rPr>
      <t xml:space="preserve"> y que otorguen </t>
    </r>
    <r>
      <rPr>
        <b/>
        <u/>
        <sz val="10"/>
        <rFont val="Arial"/>
        <family val="2"/>
        <charset val="1"/>
      </rPr>
      <t>prestaciones de calidad igual o similar</t>
    </r>
    <r>
      <rPr>
        <sz val="10"/>
        <rFont val="Arial"/>
        <family val="2"/>
        <charset val="1"/>
      </rPr>
      <t xml:space="preserve"> a las brindadas por las instalaciones de este Departamento/Delegación.</t>
    </r>
  </si>
  <si>
    <t>% Respecto a Precio Promedio Mercado</t>
  </si>
  <si>
    <t>COMPARACIÓN 1</t>
  </si>
  <si>
    <t>COMPARACIÓN 2</t>
  </si>
  <si>
    <t>Precio promedio mercado (ppm)</t>
  </si>
  <si>
    <t>Institución</t>
  </si>
  <si>
    <t>Mensualidad</t>
  </si>
  <si>
    <t>(Nombre Institución Pública / Privada)</t>
  </si>
  <si>
    <t>H) DETALLE DE DATOS COMPLEMENTARIOS</t>
  </si>
  <si>
    <t xml:space="preserve">NIVEL </t>
  </si>
  <si>
    <t xml:space="preserve">MANTENIMIENTO </t>
  </si>
  <si>
    <t>DESCRIPCIÓN DEL TRABAJO</t>
  </si>
  <si>
    <t>FRECUENCIA</t>
  </si>
  <si>
    <t>CANTIDAD</t>
  </si>
  <si>
    <t>UNIDAD</t>
  </si>
  <si>
    <t>VALOR $</t>
  </si>
  <si>
    <t>VALOR ANUAL</t>
  </si>
  <si>
    <t xml:space="preserve">MANTENIMIENTO 1er NIVEL </t>
  </si>
  <si>
    <t>MANTENCIÓN Y REPARACIONES EN TECHUMBRE</t>
  </si>
  <si>
    <t>ANUAL</t>
  </si>
  <si>
    <t>ML</t>
  </si>
  <si>
    <t>MANTENCION DE ARTEFACTOS SANITARIOS Y LAVAPLATOS</t>
  </si>
  <si>
    <t>FUNCIONAMIENTO  Y FITTINGS WC</t>
  </si>
  <si>
    <t>UN</t>
  </si>
  <si>
    <t>SELLOS DE SILICONAS</t>
  </si>
  <si>
    <t>GL</t>
  </si>
  <si>
    <t>REPARACIONES Y MANTENCIÓN DE ARTEFACTOS DE COCINA</t>
  </si>
  <si>
    <t>MANTENCIÓN ELÉCTRICA</t>
  </si>
  <si>
    <t>LUMINARIAS Y ENCHUFE</t>
  </si>
  <si>
    <t>MANTENIMIENTO 2do NIVEL</t>
  </si>
  <si>
    <t>MANTENCIÓN EXTERIOR</t>
  </si>
  <si>
    <t>VEREDAS Y PAVIMENTOS</t>
  </si>
  <si>
    <t>REJAS Y PROTECCIONES</t>
  </si>
  <si>
    <t>TECHUMBRE EDIFICACIÓN</t>
  </si>
  <si>
    <t>CANALES Y HOJALATERÍA</t>
  </si>
  <si>
    <t>2 AÑOS</t>
  </si>
  <si>
    <t>OFICINAS, COMEDORES, PASILLOS Y ETC.</t>
  </si>
  <si>
    <t>BAÑOS PERSONAL</t>
  </si>
  <si>
    <t>FACHADAS</t>
  </si>
  <si>
    <t>REJA PERIMETRAL</t>
  </si>
  <si>
    <t>MARCO Y VENTANAS</t>
  </si>
  <si>
    <t>CAMBIO DE GRIFERÍA LAVAMANOS, TINETA Y LAVAPLATOS</t>
  </si>
  <si>
    <t>MANTENCIÓN MOBILIARIO</t>
  </si>
  <si>
    <t>MANTENCIÓN REVESTIMIENTOS PISO Y MURO</t>
  </si>
  <si>
    <t>CERÁMICOS DE PISO Y MURO</t>
  </si>
  <si>
    <t>MANTENCIÓN PUERTA Y VENTANA</t>
  </si>
  <si>
    <t>MANTENCIÓN SANITARIA</t>
  </si>
  <si>
    <t>REVISIÓN DE AGUA POTABLE</t>
  </si>
  <si>
    <t>REVISIÓN DE ALCANTARILLADO</t>
  </si>
  <si>
    <t>MANTENCION CAMPANA COCINA</t>
  </si>
  <si>
    <t xml:space="preserve">MANTENCION RED HUMEDA (gabinetes, extintores, señaletica) </t>
  </si>
  <si>
    <t xml:space="preserve">PODA Y TALA </t>
  </si>
  <si>
    <t>CAMBIO DE TECHUMBRE</t>
  </si>
  <si>
    <t>10 AÑOS</t>
  </si>
  <si>
    <t>CAMBIO DE PUERTAS Y CERRADURAS</t>
  </si>
  <si>
    <t>8 AÑOS</t>
  </si>
  <si>
    <t>REPOSICION LAVAMANOS Y WC</t>
  </si>
  <si>
    <t>REPOSICION COCINA</t>
  </si>
  <si>
    <t xml:space="preserve">REPOSICION CAMPANA </t>
  </si>
  <si>
    <t>M2</t>
  </si>
  <si>
    <t>EQUIPOS MUSICA</t>
  </si>
  <si>
    <t>COCINA  SEDILE</t>
  </si>
  <si>
    <t>GIMNASIO ESTIMULACIÓN</t>
  </si>
  <si>
    <t>ESCRITORIO, 2 SILLAS Y MUEBLE ORGANIZADOR OF.</t>
  </si>
  <si>
    <t>SILLAS LACTANTES</t>
  </si>
  <si>
    <t>SILLAS ADULTOS</t>
  </si>
  <si>
    <t>TABLA N°15: PROYECCIÓN MENSUAL</t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</si>
  <si>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</si>
  <si>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</si>
  <si>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</si>
  <si>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</si>
  <si>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</si>
  <si>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</si>
  <si>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</si>
  <si>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</si>
  <si>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</si>
  <si>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</si>
  <si>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</si>
  <si>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MATRICULA</t>
  </si>
  <si>
    <t>PERSONAL</t>
  </si>
  <si>
    <t>Jardin Infantil Lobito Marino</t>
  </si>
  <si>
    <t>ACUMULADO A DICIEMBRE</t>
  </si>
  <si>
    <t>INGRESOS DE OPERACION</t>
  </si>
  <si>
    <t>REMUNERACIONES COD.DEL TRABAJO</t>
  </si>
  <si>
    <t>BONOS CÓDIGO DEL TRABAJO</t>
  </si>
  <si>
    <t>COSTOS  DE OPERACION</t>
  </si>
  <si>
    <t>RESULTADO OPERACIONAL</t>
  </si>
  <si>
    <t>Jardin Infantil Los Delfines</t>
  </si>
  <si>
    <t>Sala Cuna Caracolito de Mar (Diurna)</t>
  </si>
  <si>
    <t>Sala Cuna Mar Azul (Diurna)</t>
  </si>
  <si>
    <t>Sala Cuna Mar Azul (Nocturna)</t>
  </si>
  <si>
    <t>MANTENCIÓN PINTURA INTERIOR</t>
  </si>
  <si>
    <t>LIMPIEZA DE CANALES DE AGUA LLUVIAS</t>
  </si>
  <si>
    <t>FUNCIONAMIENTO Y FITTNGS LAVAMANOS, TINETAS, LAVAPLATO.</t>
  </si>
  <si>
    <t>MANTENCION SELLOS DE SILICONAS</t>
  </si>
  <si>
    <t>MANTENCION CALEFONT</t>
  </si>
  <si>
    <t>MANTENCION ARTEFACTO COCINA</t>
  </si>
  <si>
    <t xml:space="preserve">RADIER  EN SECTOR PATIO </t>
  </si>
  <si>
    <t>SALA DE ACTIVIDADES Y CUNA</t>
  </si>
  <si>
    <t>SALA DE HÁBITOS HIGIÉNICOS Y MUDAS</t>
  </si>
  <si>
    <t>COCINA Y SEDILE</t>
  </si>
  <si>
    <t>MUEBLES DE COCINA  Y MUDADORES</t>
  </si>
  <si>
    <t>PUERTA. CERRADURAS Y BISAGRAS</t>
  </si>
  <si>
    <t>VENTANA</t>
  </si>
  <si>
    <t>CIRCUITOS, TABLERO Y TIERRA</t>
  </si>
  <si>
    <t>CAMBIO DE VENTANAS</t>
  </si>
  <si>
    <t>UF ANUAL</t>
  </si>
  <si>
    <t>IN</t>
  </si>
  <si>
    <t xml:space="preserve">MANTENIMIENTO 3er NIVEL </t>
  </si>
  <si>
    <t xml:space="preserve">UF </t>
  </si>
  <si>
    <t>PESOS</t>
  </si>
  <si>
    <t>PLAN MANTENCIÓN PCECITOS DE COLORES</t>
  </si>
  <si>
    <t xml:space="preserve">Aux. Aseo </t>
  </si>
  <si>
    <t>Educ. Parv</t>
  </si>
  <si>
    <t>Educ. de Parv PAC</t>
  </si>
  <si>
    <t>Aux. Aseo TT</t>
  </si>
  <si>
    <t>Matrícula 2023</t>
  </si>
  <si>
    <t>Mensualidad 2023</t>
  </si>
  <si>
    <t>Tarifa 2023</t>
  </si>
  <si>
    <t>Propuesta Mensualidad 2023</t>
  </si>
  <si>
    <t>Meta Ocupación niños 2023</t>
  </si>
  <si>
    <t>COSTO DIRECTO ESTIMADO 2023</t>
  </si>
  <si>
    <t>(Nombre Institución Pública/Privada)</t>
  </si>
  <si>
    <t>Educ. Pedag.</t>
  </si>
  <si>
    <t>Gasto Total Empresa
2023</t>
  </si>
  <si>
    <t>Costo Total por Servidor Reajustado 2023</t>
  </si>
  <si>
    <t>Costo total anual servidor  2022</t>
  </si>
  <si>
    <t>REMUNERACIONES 2022</t>
  </si>
  <si>
    <t>COSTO INDIRECTO ESTIMADO 2023</t>
  </si>
  <si>
    <t>Costo Total Remuneraciones 2023 por Centro de Beneficio</t>
  </si>
  <si>
    <t>Costo Total Remuneraciones 2023  por Centro de Beneficio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</si>
</sst>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-&quot;$&quot;\ * #,##0_-;\-&quot;$&quot;\ * #,##0_-;_-&quot;$&quot;\ * &quot;-&quot;_-;_-@_-"/>
    <numFmt numFmtId="165" formatCode="0\ %"/>
    <numFmt numFmtId="166" formatCode="_-&quot;$ &quot;* #,##0_-;&quot;-$ &quot;* #,##0_-;_-&quot;$ &quot;* \-_-;_-@_-"/>
    <numFmt numFmtId="167" formatCode="_-\$* #,##0.00_-;&quot;-$&quot;* #,##0.00_-;_-\$* \-??_-;_-@_-"/>
    <numFmt numFmtId="168" formatCode="#,##0_ ;[Red]\-#,##0\ "/>
    <numFmt numFmtId="169" formatCode="_-* #,##0.00_-;\-* #,##0.00_-;_-* \-??_-;_-@_-"/>
    <numFmt numFmtId="170" formatCode="_-\ * #,##0_-;&quot;$ &quot;* #,##0_-;_-\ * \-_-;_-@_-"/>
    <numFmt numFmtId="171" formatCode="_-\$* #,##0_-;&quot;-$&quot;* #,##0_-;_-\$* \-??_-;_-@_-"/>
    <numFmt numFmtId="172" formatCode="0.0%"/>
    <numFmt numFmtId="173" formatCode="#,##0_ ;\-#,##0\ "/>
    <numFmt numFmtId="174" formatCode="_-* #,##0.0_-;\-* #,##0.0_-;_-* \-??_-;_-@_-"/>
    <numFmt numFmtId="175" formatCode="_(* #,##0_);_(* \(#,##0\);_(* \-_);_(@_)"/>
    <numFmt numFmtId="176" formatCode="_-* #,##0_-;\-* #,##0_-;_-* \-??_-;_-@_-"/>
    <numFmt numFmtId="177" formatCode="\$#,##0_);&quot;($&quot;#,##0\)"/>
    <numFmt numFmtId="178" formatCode="_ * #,##0_ ;_ * \-#,##0_ ;_ * \-_ ;_ @_ "/>
    <numFmt numFmtId="179" formatCode="_ \$* #,##0_ ;_ \$* \-#,##0_ ;_ \$* \-_ ;_ @_ "/>
    <numFmt numFmtId="180" formatCode="&quot;$ &quot;#,##0"/>
    <numFmt numFmtId="181" formatCode="0.00\ %"/>
    <numFmt numFmtId="182" formatCode="0&quot; AÑOS&quot;"/>
    <numFmt numFmtId="183" formatCode="_-&quot;$ &quot;* #,##0_-;&quot;-$ &quot;* #,##0_-;_-&quot;$ &quot;* \-??_-;_-@_-"/>
    <numFmt numFmtId="184" formatCode="0.0"/>
    <numFmt numFmtId="185" formatCode="_-[$$-340A]\ * #,##0_-;\-[$$-340A]\ * #,##0_-;_-[$$-340A]\ * \-??_-;_-@_-"/>
    <numFmt numFmtId="186" formatCode="\$#,##0;[Red]&quot;$-&quot;#,##0"/>
  </numFmts>
  <fonts count="36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u/>
      <sz val="12"/>
      <color rgb="FF0000CC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color rgb="FF00CCFF"/>
      <name val="Arial"/>
      <family val="2"/>
      <charset val="1"/>
    </font>
    <font>
      <b/>
      <sz val="12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color rgb="FFFF0000"/>
      <name val="Arial"/>
      <family val="2"/>
      <charset val="1"/>
    </font>
    <font>
      <b/>
      <sz val="11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0"/>
      <color rgb="FF000099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FFFFFF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b/>
      <sz val="16"/>
      <name val="Arial"/>
      <family val="2"/>
      <charset val="1"/>
    </font>
    <font>
      <sz val="9"/>
      <color rgb="FF000000"/>
      <name val="Arial"/>
      <family val="2"/>
      <charset val="1"/>
    </font>
    <font>
      <b/>
      <u/>
      <sz val="10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8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Times New Roman"/>
      <family val="1"/>
      <charset val="1"/>
    </font>
    <font>
      <sz val="11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Arial"/>
      <family val="2"/>
      <charset val="1"/>
    </font>
    <font>
      <b/>
      <sz val="8"/>
      <color rgb="FFFF0000"/>
      <name val="Calibri"/>
      <family val="2"/>
      <charset val="1"/>
    </font>
    <font>
      <sz val="8"/>
      <color rgb="FFFF0000"/>
      <name val="Calibri"/>
      <family val="2"/>
      <charset val="1"/>
    </font>
    <font>
      <b/>
      <sz val="10"/>
      <color rgb="FFFF0000"/>
      <name val="Arial"/>
      <family val="2"/>
    </font>
    <font>
      <b/>
      <u/>
      <sz val="12"/>
      <name val="Arial"/>
      <family val="2"/>
      <charset val="1"/>
    </font>
  </fonts>
  <fills count="62">
    <fill>
      <patternFill patternType="none"/>
    </fill>
    <fill>
      <patternFill patternType="gray125"/>
    </fill>
    <fill>
      <patternFill patternType="solid">
        <fgColor rgb="FFA6A6A7"/>
        <bgColor rgb="FFA2A3AE"/>
      </patternFill>
    </fill>
    <fill>
      <patternFill patternType="solid">
        <fgColor rgb="FFFFFFFF"/>
        <bgColor rgb="FFFFFFF2"/>
      </patternFill>
    </fill>
    <fill>
      <patternFill patternType="solid">
        <fgColor rgb="FFFFFF00"/>
        <bgColor rgb="FFDFDF00"/>
      </patternFill>
    </fill>
    <fill>
      <patternFill patternType="solid">
        <fgColor rgb="FFBFBFBF"/>
        <bgColor rgb="FFBFBFC0"/>
      </patternFill>
    </fill>
    <fill>
      <patternFill patternType="solid">
        <fgColor rgb="FF0B2B4B"/>
        <bgColor rgb="FF000000"/>
      </patternFill>
    </fill>
    <fill>
      <patternFill patternType="solid">
        <fgColor rgb="FFC00000"/>
        <bgColor rgb="FFFF0000"/>
      </patternFill>
    </fill>
    <fill>
      <patternFill patternType="solid">
        <fgColor rgb="FFC6D9F1"/>
        <bgColor rgb="FFB9CDE5"/>
      </patternFill>
    </fill>
    <fill>
      <patternFill patternType="solid">
        <fgColor rgb="FFF3DCDB"/>
        <bgColor rgb="FFE6D3DF"/>
      </patternFill>
    </fill>
    <fill>
      <patternFill patternType="solid">
        <fgColor rgb="FFADBDD3"/>
        <bgColor rgb="FFB5B5CF"/>
      </patternFill>
    </fill>
    <fill>
      <patternFill patternType="solid">
        <fgColor rgb="FFD3C0C0"/>
        <bgColor rgb="FFBFBFC0"/>
      </patternFill>
    </fill>
    <fill>
      <patternFill patternType="solid">
        <fgColor rgb="FFDFDFE0"/>
        <bgColor rgb="FFD9D9D9"/>
      </patternFill>
    </fill>
    <fill>
      <patternFill patternType="solid">
        <fgColor rgb="FF8EB7E5"/>
        <bgColor rgb="FF95B3D7"/>
      </patternFill>
    </fill>
    <fill>
      <patternFill patternType="solid">
        <fgColor rgb="FF568ED4"/>
        <bgColor rgb="FF578FD5"/>
      </patternFill>
    </fill>
    <fill>
      <patternFill patternType="solid">
        <fgColor rgb="FFB9CDE5"/>
        <bgColor rgb="FFB5C6E8"/>
      </patternFill>
    </fill>
    <fill>
      <patternFill patternType="solid">
        <fgColor rgb="FFFFFFF2"/>
        <bgColor rgb="FFFFFFFF"/>
      </patternFill>
    </fill>
    <fill>
      <patternFill patternType="solid">
        <fgColor rgb="FFDFDF00"/>
        <bgColor rgb="FFFFC000"/>
      </patternFill>
    </fill>
    <fill>
      <patternFill patternType="solid">
        <fgColor rgb="FFB1C0EB"/>
        <bgColor rgb="FFB5C6E8"/>
      </patternFill>
    </fill>
    <fill>
      <patternFill patternType="solid">
        <fgColor rgb="FF649DD7"/>
        <bgColor rgb="FF5C95D6"/>
      </patternFill>
    </fill>
    <fill>
      <patternFill patternType="solid">
        <fgColor rgb="FFD9D9D9"/>
        <bgColor rgb="FFDFDFE0"/>
      </patternFill>
    </fill>
    <fill>
      <patternFill patternType="solid">
        <fgColor rgb="FFB5C6E8"/>
        <bgColor rgb="FFB1C0EB"/>
      </patternFill>
    </fill>
    <fill>
      <patternFill patternType="solid">
        <fgColor rgb="FF5C95D6"/>
        <bgColor rgb="FF578FD5"/>
      </patternFill>
    </fill>
    <fill>
      <patternFill patternType="solid">
        <fgColor rgb="FFA1B3C9"/>
        <bgColor rgb="FF95B3D7"/>
      </patternFill>
    </fill>
    <fill>
      <patternFill patternType="solid">
        <fgColor rgb="FF94A2B5"/>
        <bgColor rgb="FFA2A3AE"/>
      </patternFill>
    </fill>
    <fill>
      <patternFill patternType="solid">
        <fgColor rgb="FFBFBF00"/>
        <bgColor rgb="FFDFDF00"/>
      </patternFill>
    </fill>
    <fill>
      <patternFill patternType="solid">
        <fgColor rgb="FFD99694"/>
        <bgColor rgb="FFBD9CA1"/>
      </patternFill>
    </fill>
    <fill>
      <patternFill patternType="solid">
        <fgColor rgb="FFB48384"/>
        <bgColor rgb="FFA0816E"/>
      </patternFill>
    </fill>
    <fill>
      <patternFill patternType="darkGray">
        <fgColor rgb="FF8EB7E5"/>
        <bgColor rgb="FF95B3D7"/>
      </patternFill>
    </fill>
    <fill>
      <patternFill patternType="solid">
        <fgColor rgb="FFF79646"/>
        <bgColor rgb="FFD8833E"/>
      </patternFill>
    </fill>
    <fill>
      <patternFill patternType="solid">
        <fgColor rgb="FF3D81C5"/>
        <bgColor rgb="FF2B79BB"/>
      </patternFill>
    </fill>
    <fill>
      <patternFill patternType="solid">
        <fgColor rgb="FF9E9E9F"/>
        <bgColor rgb="FF94A2B5"/>
      </patternFill>
    </fill>
    <fill>
      <patternFill patternType="solid">
        <fgColor rgb="FFB5B5CF"/>
        <bgColor rgb="FFBABAC7"/>
      </patternFill>
    </fill>
    <fill>
      <patternFill patternType="solid">
        <fgColor rgb="FFB8C1C4"/>
        <bgColor rgb="FFBFBFC0"/>
      </patternFill>
    </fill>
    <fill>
      <patternFill patternType="darkGray">
        <fgColor rgb="FF0B2B4B"/>
        <bgColor rgb="FF000000"/>
      </patternFill>
    </fill>
    <fill>
      <patternFill patternType="solid">
        <fgColor rgb="FFBDBDBE"/>
        <bgColor rgb="FFBFBFBF"/>
      </patternFill>
    </fill>
    <fill>
      <patternFill patternType="solid">
        <fgColor rgb="FFA2A3AE"/>
        <bgColor rgb="FFA6A6A7"/>
      </patternFill>
    </fill>
    <fill>
      <patternFill patternType="darkGray">
        <fgColor rgb="FFA0816E"/>
        <bgColor rgb="FFB48384"/>
      </patternFill>
    </fill>
    <fill>
      <patternFill patternType="solid">
        <fgColor rgb="FFBD9CA1"/>
        <bgColor rgb="FFB5A5A5"/>
      </patternFill>
    </fill>
    <fill>
      <patternFill patternType="solid">
        <fgColor rgb="FFDBCBE4"/>
        <bgColor rgb="FFE6D3DF"/>
      </patternFill>
    </fill>
    <fill>
      <patternFill patternType="solid">
        <fgColor rgb="FFB5A5A5"/>
        <bgColor rgb="FFA6A6A7"/>
      </patternFill>
    </fill>
    <fill>
      <patternFill patternType="solid">
        <fgColor rgb="FFE6D3DF"/>
        <bgColor rgb="FFD9D9D9"/>
      </patternFill>
    </fill>
    <fill>
      <patternFill patternType="mediumGray">
        <fgColor rgb="FF849DBF"/>
        <bgColor rgb="FF94A2B5"/>
      </patternFill>
    </fill>
    <fill>
      <patternFill patternType="solid">
        <fgColor rgb="FF578FD5"/>
        <bgColor rgb="FF568ED4"/>
      </patternFill>
    </fill>
    <fill>
      <patternFill patternType="darkGray">
        <fgColor rgb="FF849DBF"/>
        <bgColor rgb="FF799CC6"/>
      </patternFill>
    </fill>
    <fill>
      <patternFill patternType="solid">
        <fgColor rgb="FFD8833E"/>
        <bgColor rgb="FFF79646"/>
      </patternFill>
    </fill>
    <fill>
      <patternFill patternType="solid">
        <fgColor rgb="FFB97035"/>
        <bgColor rgb="FFD8833E"/>
      </patternFill>
    </fill>
    <fill>
      <patternFill patternType="solid">
        <fgColor rgb="FFBFBFC0"/>
        <bgColor rgb="FFBFBFBF"/>
      </patternFill>
    </fill>
    <fill>
      <patternFill patternType="darkGray">
        <fgColor rgb="FF2B79BB"/>
        <bgColor rgb="FF3D81C5"/>
      </patternFill>
    </fill>
    <fill>
      <patternFill patternType="solid">
        <fgColor rgb="FFBABAC7"/>
        <bgColor rgb="FFBDBDBE"/>
      </patternFill>
    </fill>
    <fill>
      <patternFill patternType="darkGray">
        <fgColor rgb="FFB8C1C4"/>
        <bgColor rgb="FFBFBFC0"/>
      </patternFill>
    </fill>
    <fill>
      <patternFill patternType="solid">
        <fgColor rgb="FF799CC6"/>
        <bgColor rgb="FF849DBF"/>
      </patternFill>
    </fill>
    <fill>
      <patternFill patternType="solid">
        <fgColor rgb="FF95B3D7"/>
        <bgColor rgb="FF8EB7E5"/>
      </patternFill>
    </fill>
    <fill>
      <patternFill patternType="solid">
        <fgColor rgb="FF00B7F7"/>
        <bgColor rgb="FF3D81C5"/>
      </patternFill>
    </fill>
    <fill>
      <patternFill patternType="solid">
        <fgColor rgb="FFE6B9B8"/>
        <bgColor rgb="FFD3C0C0"/>
      </patternFill>
    </fill>
    <fill>
      <patternFill patternType="solid">
        <fgColor rgb="FFE4E6EC"/>
        <bgColor rgb="FFDFDFE0"/>
      </patternFill>
    </fill>
    <fill>
      <patternFill patternType="mediumGray">
        <fgColor rgb="FFA2A3AE"/>
        <bgColor rgb="FF9E9E9F"/>
      </patternFill>
    </fill>
    <fill>
      <patternFill patternType="solid">
        <fgColor rgb="FFE4E6EC"/>
        <bgColor rgb="FFDFDFE0"/>
      </patternFill>
    </fill>
    <fill>
      <patternFill patternType="solid">
        <fgColor theme="0"/>
        <bgColor indexed="64"/>
      </patternFill>
    </fill>
    <fill>
      <patternFill patternType="lightGray">
        <fgColor rgb="FFDFDF00"/>
        <bgColor rgb="FFBFBF00"/>
      </patternFill>
    </fill>
    <fill>
      <patternFill patternType="solid">
        <fgColor theme="4" tint="0.59999389629810485"/>
        <bgColor rgb="FFB9CDE5"/>
      </patternFill>
    </fill>
    <fill>
      <patternFill patternType="solid">
        <fgColor theme="4" tint="0.59999389629810485"/>
        <bgColor rgb="FFDFDF00"/>
      </patternFill>
    </fill>
  </fills>
  <borders count="8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2B79BB"/>
      </left>
      <right style="thin">
        <color rgb="FF2B79BB"/>
      </right>
      <top/>
      <bottom style="thin">
        <color rgb="FF2B79BB"/>
      </bottom>
      <diagonal/>
    </border>
    <border>
      <left style="thin">
        <color rgb="FF2B79BB"/>
      </left>
      <right style="thin">
        <color rgb="FF2B79BB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rgb="FF95B3D7"/>
      </bottom>
      <diagonal/>
    </border>
  </borders>
  <cellStyleXfs count="7">
    <xf numFmtId="0" fontId="0" fillId="0" borderId="0"/>
    <xf numFmtId="169" fontId="31" fillId="0" borderId="0"/>
    <xf numFmtId="167" fontId="31" fillId="0" borderId="0"/>
    <xf numFmtId="165" fontId="31" fillId="0" borderId="0"/>
    <xf numFmtId="0" fontId="2" fillId="0" borderId="0" applyBorder="0" applyProtection="0"/>
    <xf numFmtId="179" fontId="31" fillId="0" borderId="0" applyBorder="0" applyProtection="0"/>
    <xf numFmtId="164" fontId="31" fillId="0" borderId="0" applyFont="0" applyFill="0" applyBorder="0" applyAlignment="0" applyProtection="0"/>
  </cellStyleXfs>
  <cellXfs count="1070">
    <xf numFmtId="0" fontId="0" fillId="0" borderId="0" xfId="0"/>
    <xf numFmtId="0" fontId="0" fillId="2" borderId="0" xfId="0" applyFill="1" applyProtection="1"/>
    <xf numFmtId="0" fontId="1" fillId="2" borderId="0" xfId="0" applyFont="1" applyFill="1" applyBorder="1" applyAlignment="1" applyProtection="1">
      <alignment horizontal="center" vertical="center"/>
    </xf>
    <xf numFmtId="0" fontId="0" fillId="0" borderId="0" xfId="0" applyFont="1" applyProtection="1"/>
    <xf numFmtId="0" fontId="1" fillId="0" borderId="0" xfId="0" applyFont="1" applyBorder="1" applyAlignment="1" applyProtection="1">
      <alignment horizontal="center" vertical="center"/>
    </xf>
    <xf numFmtId="0" fontId="2" fillId="0" borderId="0" xfId="4" applyFont="1" applyBorder="1" applyAlignment="1" applyProtection="1">
      <alignment vertical="center"/>
    </xf>
    <xf numFmtId="0" fontId="2" fillId="0" borderId="0" xfId="4" applyBorder="1" applyAlignment="1" applyProtection="1">
      <alignment vertical="center"/>
    </xf>
    <xf numFmtId="0" fontId="0" fillId="0" borderId="0" xfId="0" applyFont="1"/>
    <xf numFmtId="0" fontId="2" fillId="3" borderId="0" xfId="4" applyFont="1" applyFill="1" applyBorder="1" applyAlignment="1" applyProtection="1">
      <alignment vertical="center"/>
    </xf>
    <xf numFmtId="0" fontId="2" fillId="3" borderId="0" xfId="4" applyFill="1" applyBorder="1" applyAlignment="1" applyProtection="1">
      <alignment vertical="center"/>
    </xf>
    <xf numFmtId="0" fontId="2" fillId="0" borderId="0" xfId="4" applyBorder="1" applyAlignment="1" applyProtection="1"/>
    <xf numFmtId="0" fontId="2" fillId="0" borderId="0" xfId="4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2" fillId="0" borderId="0" xfId="4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2" fillId="3" borderId="0" xfId="4" applyFont="1" applyFill="1" applyBorder="1" applyAlignment="1" applyProtection="1">
      <alignment horizontal="left" vertical="center"/>
    </xf>
    <xf numFmtId="0" fontId="2" fillId="3" borderId="0" xfId="4" applyFill="1" applyBorder="1" applyAlignment="1" applyProtection="1">
      <alignment horizontal="left" vertical="center"/>
    </xf>
    <xf numFmtId="0" fontId="2" fillId="0" borderId="0" xfId="4" applyBorder="1" applyAlignment="1" applyProtection="1">
      <alignment horizontal="left"/>
    </xf>
    <xf numFmtId="0" fontId="0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65" fontId="4" fillId="0" borderId="0" xfId="3" applyFont="1" applyBorder="1" applyAlignment="1" applyProtection="1">
      <alignment vertical="center"/>
    </xf>
    <xf numFmtId="165" fontId="0" fillId="0" borderId="0" xfId="3" applyFont="1" applyProtection="1"/>
    <xf numFmtId="0" fontId="1" fillId="0" borderId="0" xfId="0" applyFont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center" indent="4"/>
    </xf>
    <xf numFmtId="0" fontId="1" fillId="0" borderId="3" xfId="0" applyFont="1" applyBorder="1" applyAlignment="1" applyProtection="1">
      <alignment vertical="center"/>
    </xf>
    <xf numFmtId="165" fontId="1" fillId="0" borderId="0" xfId="3" applyFont="1" applyBorder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</xf>
    <xf numFmtId="166" fontId="7" fillId="6" borderId="2" xfId="0" applyNumberFormat="1" applyFont="1" applyFill="1" applyBorder="1" applyAlignment="1" applyProtection="1">
      <alignment horizontal="center" vertical="center" wrapText="1"/>
    </xf>
    <xf numFmtId="166" fontId="7" fillId="6" borderId="5" xfId="0" applyNumberFormat="1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center" vertical="center" wrapText="1"/>
    </xf>
    <xf numFmtId="0" fontId="7" fillId="7" borderId="2" xfId="0" applyFont="1" applyFill="1" applyBorder="1" applyAlignment="1" applyProtection="1">
      <alignment horizontal="center" vertical="center" wrapText="1"/>
    </xf>
    <xf numFmtId="0" fontId="7" fillId="7" borderId="6" xfId="0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left" vertical="center"/>
    </xf>
    <xf numFmtId="166" fontId="0" fillId="8" borderId="2" xfId="2" applyNumberFormat="1" applyFont="1" applyFill="1" applyBorder="1" applyAlignment="1" applyProtection="1">
      <alignment vertical="center"/>
    </xf>
    <xf numFmtId="166" fontId="0" fillId="8" borderId="4" xfId="2" applyNumberFormat="1" applyFont="1" applyFill="1" applyBorder="1" applyAlignment="1" applyProtection="1">
      <alignment vertical="center"/>
    </xf>
    <xf numFmtId="166" fontId="1" fillId="8" borderId="7" xfId="2" applyNumberFormat="1" applyFont="1" applyFill="1" applyBorder="1" applyAlignment="1" applyProtection="1">
      <alignment vertical="center"/>
    </xf>
    <xf numFmtId="166" fontId="0" fillId="9" borderId="2" xfId="2" applyNumberFormat="1" applyFont="1" applyFill="1" applyBorder="1" applyAlignment="1" applyProtection="1">
      <alignment vertical="center"/>
    </xf>
    <xf numFmtId="166" fontId="0" fillId="9" borderId="6" xfId="2" applyNumberFormat="1" applyFont="1" applyFill="1" applyBorder="1" applyAlignment="1" applyProtection="1">
      <alignment vertical="center"/>
    </xf>
    <xf numFmtId="166" fontId="1" fillId="9" borderId="2" xfId="2" applyNumberFormat="1" applyFont="1" applyFill="1" applyBorder="1" applyAlignment="1" applyProtection="1">
      <alignment vertical="center"/>
    </xf>
    <xf numFmtId="166" fontId="1" fillId="0" borderId="2" xfId="2" applyNumberFormat="1" applyFont="1" applyBorder="1" applyAlignment="1" applyProtection="1">
      <alignment vertical="center"/>
    </xf>
    <xf numFmtId="166" fontId="1" fillId="3" borderId="0" xfId="2" applyNumberFormat="1" applyFont="1" applyFill="1" applyBorder="1" applyAlignment="1" applyProtection="1">
      <alignment vertical="center"/>
    </xf>
    <xf numFmtId="165" fontId="31" fillId="0" borderId="2" xfId="3" applyBorder="1" applyAlignment="1" applyProtection="1">
      <alignment horizontal="center" vertical="center"/>
    </xf>
    <xf numFmtId="165" fontId="8" fillId="0" borderId="0" xfId="3" applyFont="1" applyBorder="1" applyAlignment="1" applyProtection="1">
      <alignment horizontal="center" vertical="center"/>
    </xf>
    <xf numFmtId="166" fontId="0" fillId="9" borderId="5" xfId="2" applyNumberFormat="1" applyFont="1" applyFill="1" applyBorder="1" applyAlignment="1" applyProtection="1">
      <alignment vertical="center"/>
    </xf>
    <xf numFmtId="166" fontId="0" fillId="0" borderId="0" xfId="0" applyNumberFormat="1" applyFont="1" applyAlignment="1" applyProtection="1">
      <alignment vertical="center"/>
    </xf>
    <xf numFmtId="166" fontId="0" fillId="10" borderId="2" xfId="2" applyNumberFormat="1" applyFont="1" applyFill="1" applyBorder="1" applyAlignment="1" applyProtection="1">
      <alignment vertical="center"/>
    </xf>
    <xf numFmtId="166" fontId="0" fillId="10" borderId="4" xfId="2" applyNumberFormat="1" applyFont="1" applyFill="1" applyBorder="1" applyAlignment="1" applyProtection="1">
      <alignment vertical="center"/>
    </xf>
    <xf numFmtId="166" fontId="1" fillId="10" borderId="7" xfId="2" applyNumberFormat="1" applyFont="1" applyFill="1" applyBorder="1" applyAlignment="1" applyProtection="1">
      <alignment vertical="center"/>
    </xf>
    <xf numFmtId="166" fontId="0" fillId="11" borderId="5" xfId="2" applyNumberFormat="1" applyFont="1" applyFill="1" applyBorder="1" applyAlignment="1" applyProtection="1">
      <alignment vertical="center"/>
    </xf>
    <xf numFmtId="166" fontId="1" fillId="11" borderId="2" xfId="2" applyNumberFormat="1" applyFont="1" applyFill="1" applyBorder="1" applyAlignment="1" applyProtection="1">
      <alignment vertical="center"/>
    </xf>
    <xf numFmtId="166" fontId="1" fillId="12" borderId="2" xfId="2" applyNumberFormat="1" applyFont="1" applyFill="1" applyBorder="1" applyAlignment="1" applyProtection="1">
      <alignment vertical="center"/>
    </xf>
    <xf numFmtId="165" fontId="31" fillId="0" borderId="0" xfId="3" applyBorder="1" applyAlignment="1" applyProtection="1">
      <alignment horizontal="center" vertical="center"/>
    </xf>
    <xf numFmtId="166" fontId="0" fillId="8" borderId="5" xfId="2" applyNumberFormat="1" applyFont="1" applyFill="1" applyBorder="1" applyAlignment="1" applyProtection="1">
      <alignment vertical="center"/>
    </xf>
    <xf numFmtId="166" fontId="1" fillId="8" borderId="2" xfId="2" applyNumberFormat="1" applyFont="1" applyFill="1" applyBorder="1" applyAlignment="1" applyProtection="1">
      <alignment vertical="center"/>
    </xf>
    <xf numFmtId="166" fontId="1" fillId="8" borderId="3" xfId="2" applyNumberFormat="1" applyFont="1" applyFill="1" applyBorder="1" applyAlignment="1" applyProtection="1">
      <alignment vertical="center"/>
    </xf>
    <xf numFmtId="166" fontId="1" fillId="9" borderId="8" xfId="2" applyNumberFormat="1" applyFont="1" applyFill="1" applyBorder="1" applyAlignment="1" applyProtection="1">
      <alignment vertical="center"/>
    </xf>
    <xf numFmtId="166" fontId="1" fillId="0" borderId="8" xfId="2" applyNumberFormat="1" applyFont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166" fontId="9" fillId="5" borderId="2" xfId="2" applyNumberFormat="1" applyFont="1" applyFill="1" applyBorder="1" applyAlignment="1" applyProtection="1">
      <alignment vertical="center"/>
    </xf>
    <xf numFmtId="166" fontId="9" fillId="5" borderId="6" xfId="2" applyNumberFormat="1" applyFont="1" applyFill="1" applyBorder="1" applyAlignment="1" applyProtection="1">
      <alignment vertical="center"/>
    </xf>
    <xf numFmtId="166" fontId="1" fillId="0" borderId="0" xfId="0" applyNumberFormat="1" applyFont="1" applyAlignment="1" applyProtection="1">
      <alignment vertical="center"/>
    </xf>
    <xf numFmtId="165" fontId="1" fillId="5" borderId="2" xfId="3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left" vertical="center"/>
    </xf>
    <xf numFmtId="167" fontId="1" fillId="0" borderId="0" xfId="2" applyFont="1" applyBorder="1" applyAlignment="1" applyProtection="1">
      <alignment vertical="center"/>
    </xf>
    <xf numFmtId="168" fontId="1" fillId="0" borderId="0" xfId="0" applyNumberFormat="1" applyFont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6" fontId="1" fillId="14" borderId="17" xfId="0" applyNumberFormat="1" applyFont="1" applyFill="1" applyBorder="1" applyAlignment="1" applyProtection="1">
      <alignment horizontal="center" vertical="center" wrapText="1"/>
    </xf>
    <xf numFmtId="166" fontId="1" fillId="14" borderId="5" xfId="0" applyNumberFormat="1" applyFont="1" applyFill="1" applyBorder="1" applyAlignment="1" applyProtection="1">
      <alignment horizontal="center" vertical="center" wrapText="1"/>
    </xf>
    <xf numFmtId="166" fontId="1" fillId="14" borderId="18" xfId="0" applyNumberFormat="1" applyFont="1" applyFill="1" applyBorder="1" applyAlignment="1" applyProtection="1">
      <alignment horizontal="center" vertical="center" wrapText="1"/>
    </xf>
    <xf numFmtId="166" fontId="1" fillId="14" borderId="19" xfId="0" applyNumberFormat="1" applyFont="1" applyFill="1" applyBorder="1" applyAlignment="1" applyProtection="1">
      <alignment horizontal="center" vertical="center" wrapText="1"/>
    </xf>
    <xf numFmtId="166" fontId="0" fillId="0" borderId="22" xfId="0" applyNumberFormat="1" applyFont="1" applyBorder="1" applyAlignment="1" applyProtection="1">
      <alignment vertical="center"/>
    </xf>
    <xf numFmtId="166" fontId="0" fillId="0" borderId="20" xfId="2" applyNumberFormat="1" applyFont="1" applyBorder="1" applyAlignment="1" applyProtection="1">
      <alignment vertical="center"/>
    </xf>
    <xf numFmtId="166" fontId="0" fillId="0" borderId="21" xfId="2" applyNumberFormat="1" applyFont="1" applyBorder="1" applyAlignment="1" applyProtection="1">
      <alignment vertical="center"/>
    </xf>
    <xf numFmtId="166" fontId="0" fillId="0" borderId="22" xfId="2" applyNumberFormat="1" applyFont="1" applyBorder="1" applyAlignment="1" applyProtection="1">
      <alignment vertical="center"/>
    </xf>
    <xf numFmtId="166" fontId="0" fillId="0" borderId="23" xfId="2" applyNumberFormat="1" applyFont="1" applyBorder="1" applyAlignment="1" applyProtection="1">
      <alignment vertical="center"/>
    </xf>
    <xf numFmtId="166" fontId="0" fillId="12" borderId="24" xfId="2" applyNumberFormat="1" applyFont="1" applyFill="1" applyBorder="1" applyAlignment="1" applyProtection="1">
      <alignment horizontal="right" vertical="center"/>
    </xf>
    <xf numFmtId="166" fontId="0" fillId="12" borderId="21" xfId="2" applyNumberFormat="1" applyFont="1" applyFill="1" applyBorder="1" applyAlignment="1" applyProtection="1">
      <alignment horizontal="right" vertical="center"/>
    </xf>
    <xf numFmtId="166" fontId="0" fillId="3" borderId="21" xfId="2" applyNumberFormat="1" applyFont="1" applyFill="1" applyBorder="1" applyAlignment="1" applyProtection="1">
      <alignment vertical="center"/>
    </xf>
    <xf numFmtId="166" fontId="0" fillId="0" borderId="4" xfId="0" applyNumberFormat="1" applyFont="1" applyBorder="1" applyAlignment="1" applyProtection="1">
      <alignment vertical="center"/>
    </xf>
    <xf numFmtId="170" fontId="0" fillId="0" borderId="25" xfId="1" applyNumberFormat="1" applyFont="1" applyBorder="1" applyAlignment="1" applyProtection="1">
      <alignment vertical="center"/>
    </xf>
    <xf numFmtId="170" fontId="0" fillId="0" borderId="2" xfId="1" applyNumberFormat="1" applyFont="1" applyBorder="1" applyAlignment="1" applyProtection="1">
      <alignment vertical="center"/>
    </xf>
    <xf numFmtId="170" fontId="0" fillId="0" borderId="26" xfId="1" applyNumberFormat="1" applyFont="1" applyBorder="1" applyAlignment="1" applyProtection="1">
      <alignment vertical="center"/>
    </xf>
    <xf numFmtId="166" fontId="0" fillId="12" borderId="6" xfId="2" applyNumberFormat="1" applyFont="1" applyFill="1" applyBorder="1" applyAlignment="1" applyProtection="1">
      <alignment horizontal="right" vertical="center"/>
    </xf>
    <xf numFmtId="166" fontId="0" fillId="12" borderId="2" xfId="2" applyNumberFormat="1" applyFont="1" applyFill="1" applyBorder="1" applyAlignment="1" applyProtection="1">
      <alignment horizontal="right" vertical="center"/>
    </xf>
    <xf numFmtId="170" fontId="0" fillId="4" borderId="2" xfId="1" applyNumberFormat="1" applyFont="1" applyFill="1" applyBorder="1" applyAlignment="1" applyProtection="1">
      <alignment vertical="center"/>
      <protection locked="0"/>
    </xf>
    <xf numFmtId="166" fontId="1" fillId="15" borderId="4" xfId="0" applyNumberFormat="1" applyFont="1" applyFill="1" applyBorder="1" applyAlignment="1" applyProtection="1">
      <alignment vertical="center"/>
    </xf>
    <xf numFmtId="166" fontId="1" fillId="15" borderId="25" xfId="2" applyNumberFormat="1" applyFont="1" applyFill="1" applyBorder="1" applyAlignment="1" applyProtection="1">
      <alignment vertical="center"/>
    </xf>
    <xf numFmtId="166" fontId="1" fillId="15" borderId="2" xfId="2" applyNumberFormat="1" applyFont="1" applyFill="1" applyBorder="1" applyAlignment="1" applyProtection="1">
      <alignment vertical="center"/>
    </xf>
    <xf numFmtId="166" fontId="1" fillId="15" borderId="26" xfId="2" applyNumberFormat="1" applyFont="1" applyFill="1" applyBorder="1" applyAlignment="1" applyProtection="1">
      <alignment vertical="center"/>
    </xf>
    <xf numFmtId="166" fontId="1" fillId="15" borderId="6" xfId="2" applyNumberFormat="1" applyFont="1" applyFill="1" applyBorder="1" applyAlignment="1" applyProtection="1">
      <alignment horizontal="right" vertical="center"/>
    </xf>
    <xf numFmtId="166" fontId="1" fillId="15" borderId="2" xfId="2" applyNumberFormat="1" applyFont="1" applyFill="1" applyBorder="1" applyAlignment="1" applyProtection="1">
      <alignment horizontal="right" vertical="center"/>
    </xf>
    <xf numFmtId="166" fontId="1" fillId="15" borderId="26" xfId="2" applyNumberFormat="1" applyFont="1" applyFill="1" applyBorder="1" applyAlignment="1" applyProtection="1">
      <alignment horizontal="right" vertical="center"/>
    </xf>
    <xf numFmtId="166" fontId="0" fillId="0" borderId="25" xfId="2" applyNumberFormat="1" applyFont="1" applyBorder="1" applyAlignment="1" applyProtection="1">
      <alignment vertical="center"/>
    </xf>
    <xf numFmtId="166" fontId="0" fillId="0" borderId="2" xfId="2" applyNumberFormat="1" applyFont="1" applyBorder="1" applyAlignment="1" applyProtection="1">
      <alignment vertical="center"/>
    </xf>
    <xf numFmtId="166" fontId="0" fillId="0" borderId="26" xfId="2" applyNumberFormat="1" applyFont="1" applyBorder="1" applyAlignment="1" applyProtection="1">
      <alignment vertical="center"/>
    </xf>
    <xf numFmtId="166" fontId="0" fillId="3" borderId="2" xfId="2" applyNumberFormat="1" applyFont="1" applyFill="1" applyBorder="1" applyAlignment="1" applyProtection="1">
      <alignment vertical="center"/>
    </xf>
    <xf numFmtId="166" fontId="9" fillId="14" borderId="25" xfId="2" applyNumberFormat="1" applyFont="1" applyFill="1" applyBorder="1" applyAlignment="1" applyProtection="1">
      <alignment vertical="center" wrapText="1"/>
    </xf>
    <xf numFmtId="166" fontId="9" fillId="14" borderId="2" xfId="2" applyNumberFormat="1" applyFont="1" applyFill="1" applyBorder="1" applyAlignment="1" applyProtection="1">
      <alignment vertical="center" wrapText="1"/>
    </xf>
    <xf numFmtId="166" fontId="9" fillId="14" borderId="26" xfId="2" applyNumberFormat="1" applyFont="1" applyFill="1" applyBorder="1" applyAlignment="1" applyProtection="1">
      <alignment vertical="center" wrapText="1"/>
    </xf>
    <xf numFmtId="166" fontId="9" fillId="14" borderId="6" xfId="2" applyNumberFormat="1" applyFont="1" applyFill="1" applyBorder="1" applyAlignment="1" applyProtection="1">
      <alignment vertical="center" wrapText="1"/>
    </xf>
    <xf numFmtId="166" fontId="0" fillId="12" borderId="25" xfId="2" applyNumberFormat="1" applyFont="1" applyFill="1" applyBorder="1" applyAlignment="1" applyProtection="1">
      <alignment vertical="center"/>
    </xf>
    <xf numFmtId="166" fontId="0" fillId="12" borderId="2" xfId="2" applyNumberFormat="1" applyFont="1" applyFill="1" applyBorder="1" applyAlignment="1" applyProtection="1">
      <alignment vertical="center"/>
    </xf>
    <xf numFmtId="166" fontId="0" fillId="12" borderId="26" xfId="2" applyNumberFormat="1" applyFont="1" applyFill="1" applyBorder="1" applyAlignment="1" applyProtection="1">
      <alignment vertical="center"/>
    </xf>
    <xf numFmtId="170" fontId="0" fillId="12" borderId="25" xfId="1" applyNumberFormat="1" applyFont="1" applyFill="1" applyBorder="1" applyAlignment="1" applyProtection="1">
      <alignment vertical="center"/>
    </xf>
    <xf numFmtId="170" fontId="0" fillId="12" borderId="2" xfId="1" applyNumberFormat="1" applyFont="1" applyFill="1" applyBorder="1" applyAlignment="1" applyProtection="1">
      <alignment vertical="center"/>
    </xf>
    <xf numFmtId="170" fontId="0" fillId="12" borderId="26" xfId="1" applyNumberFormat="1" applyFont="1" applyFill="1" applyBorder="1" applyAlignment="1" applyProtection="1">
      <alignment vertical="center"/>
    </xf>
    <xf numFmtId="170" fontId="0" fillId="17" borderId="2" xfId="1" applyNumberFormat="1" applyFont="1" applyFill="1" applyBorder="1" applyAlignment="1" applyProtection="1">
      <alignment vertical="center"/>
      <protection locked="0"/>
    </xf>
    <xf numFmtId="166" fontId="1" fillId="18" borderId="25" xfId="2" applyNumberFormat="1" applyFont="1" applyFill="1" applyBorder="1" applyAlignment="1" applyProtection="1">
      <alignment vertical="center"/>
    </xf>
    <xf numFmtId="166" fontId="1" fillId="18" borderId="2" xfId="2" applyNumberFormat="1" applyFont="1" applyFill="1" applyBorder="1" applyAlignment="1" applyProtection="1">
      <alignment vertical="center"/>
    </xf>
    <xf numFmtId="166" fontId="1" fillId="18" borderId="26" xfId="2" applyNumberFormat="1" applyFont="1" applyFill="1" applyBorder="1" applyAlignment="1" applyProtection="1">
      <alignment vertical="center"/>
    </xf>
    <xf numFmtId="166" fontId="1" fillId="18" borderId="6" xfId="2" applyNumberFormat="1" applyFont="1" applyFill="1" applyBorder="1" applyAlignment="1" applyProtection="1">
      <alignment horizontal="right" vertical="center"/>
    </xf>
    <xf numFmtId="166" fontId="1" fillId="18" borderId="2" xfId="2" applyNumberFormat="1" applyFont="1" applyFill="1" applyBorder="1" applyAlignment="1" applyProtection="1">
      <alignment horizontal="right" vertical="center"/>
    </xf>
    <xf numFmtId="166" fontId="1" fillId="18" borderId="26" xfId="2" applyNumberFormat="1" applyFont="1" applyFill="1" applyBorder="1" applyAlignment="1" applyProtection="1">
      <alignment horizontal="right" vertical="center"/>
    </xf>
    <xf numFmtId="166" fontId="9" fillId="19" borderId="27" xfId="2" applyNumberFormat="1" applyFont="1" applyFill="1" applyBorder="1" applyAlignment="1" applyProtection="1">
      <alignment vertical="center" wrapText="1"/>
    </xf>
    <xf numFmtId="166" fontId="9" fillId="19" borderId="29" xfId="2" applyNumberFormat="1" applyFont="1" applyFill="1" applyBorder="1" applyAlignment="1" applyProtection="1">
      <alignment vertical="center" wrapText="1"/>
    </xf>
    <xf numFmtId="166" fontId="9" fillId="19" borderId="30" xfId="2" applyNumberFormat="1" applyFont="1" applyFill="1" applyBorder="1" applyAlignment="1" applyProtection="1">
      <alignment vertical="center" wrapText="1"/>
    </xf>
    <xf numFmtId="166" fontId="9" fillId="19" borderId="31" xfId="2" applyNumberFormat="1" applyFont="1" applyFill="1" applyBorder="1" applyAlignment="1" applyProtection="1">
      <alignment vertical="center" wrapText="1"/>
    </xf>
    <xf numFmtId="166" fontId="0" fillId="0" borderId="33" xfId="0" applyNumberFormat="1" applyFont="1" applyBorder="1" applyAlignment="1" applyProtection="1">
      <alignment vertical="center"/>
    </xf>
    <xf numFmtId="166" fontId="0" fillId="12" borderId="36" xfId="2" applyNumberFormat="1" applyFont="1" applyFill="1" applyBorder="1" applyAlignment="1" applyProtection="1">
      <alignment horizontal="right" vertical="center"/>
    </xf>
    <xf numFmtId="166" fontId="0" fillId="12" borderId="8" xfId="2" applyNumberFormat="1" applyFont="1" applyFill="1" applyBorder="1" applyAlignment="1" applyProtection="1">
      <alignment horizontal="right" vertical="center"/>
    </xf>
    <xf numFmtId="166" fontId="0" fillId="12" borderId="8" xfId="2" applyNumberFormat="1" applyFont="1" applyFill="1" applyBorder="1" applyAlignment="1" applyProtection="1">
      <alignment vertical="center"/>
    </xf>
    <xf numFmtId="166" fontId="1" fillId="21" borderId="2" xfId="2" applyNumberFormat="1" applyFont="1" applyFill="1" applyBorder="1" applyAlignment="1" applyProtection="1">
      <alignment vertical="center"/>
    </xf>
    <xf numFmtId="166" fontId="9" fillId="14" borderId="27" xfId="2" applyNumberFormat="1" applyFont="1" applyFill="1" applyBorder="1" applyAlignment="1" applyProtection="1">
      <alignment vertical="center" wrapText="1"/>
    </xf>
    <xf numFmtId="166" fontId="9" fillId="14" borderId="29" xfId="2" applyNumberFormat="1" applyFont="1" applyFill="1" applyBorder="1" applyAlignment="1" applyProtection="1">
      <alignment vertical="center" wrapText="1"/>
    </xf>
    <xf numFmtId="166" fontId="9" fillId="14" borderId="30" xfId="2" applyNumberFormat="1" applyFont="1" applyFill="1" applyBorder="1" applyAlignment="1" applyProtection="1">
      <alignment vertical="center" wrapText="1"/>
    </xf>
    <xf numFmtId="166" fontId="9" fillId="14" borderId="37" xfId="2" applyNumberFormat="1" applyFont="1" applyFill="1" applyBorder="1" applyAlignment="1" applyProtection="1">
      <alignment vertical="center" wrapText="1"/>
    </xf>
    <xf numFmtId="166" fontId="9" fillId="14" borderId="5" xfId="2" applyNumberFormat="1" applyFont="1" applyFill="1" applyBorder="1" applyAlignment="1" applyProtection="1">
      <alignment vertical="center" wrapText="1"/>
    </xf>
    <xf numFmtId="166" fontId="9" fillId="22" borderId="5" xfId="2" applyNumberFormat="1" applyFont="1" applyFill="1" applyBorder="1" applyAlignment="1" applyProtection="1">
      <alignment vertical="center" wrapText="1"/>
    </xf>
    <xf numFmtId="166" fontId="9" fillId="14" borderId="19" xfId="2" applyNumberFormat="1" applyFont="1" applyFill="1" applyBorder="1" applyAlignment="1" applyProtection="1">
      <alignment vertical="center" wrapText="1"/>
    </xf>
    <xf numFmtId="166" fontId="0" fillId="12" borderId="21" xfId="2" applyNumberFormat="1" applyFont="1" applyFill="1" applyBorder="1" applyAlignment="1" applyProtection="1">
      <alignment vertical="center"/>
    </xf>
    <xf numFmtId="166" fontId="1" fillId="21" borderId="6" xfId="2" applyNumberFormat="1" applyFont="1" applyFill="1" applyBorder="1" applyAlignment="1" applyProtection="1">
      <alignment horizontal="right" vertical="center"/>
    </xf>
    <xf numFmtId="166" fontId="9" fillId="22" borderId="27" xfId="2" applyNumberFormat="1" applyFont="1" applyFill="1" applyBorder="1" applyAlignment="1" applyProtection="1">
      <alignment vertical="center" wrapText="1"/>
    </xf>
    <xf numFmtId="166" fontId="9" fillId="14" borderId="40" xfId="2" applyNumberFormat="1" applyFont="1" applyFill="1" applyBorder="1" applyAlignment="1" applyProtection="1">
      <alignment vertical="center" wrapText="1"/>
    </xf>
    <xf numFmtId="166" fontId="9" fillId="14" borderId="41" xfId="2" applyNumberFormat="1" applyFont="1" applyFill="1" applyBorder="1" applyAlignment="1" applyProtection="1">
      <alignment vertical="center" wrapText="1"/>
    </xf>
    <xf numFmtId="166" fontId="9" fillId="14" borderId="42" xfId="2" applyNumberFormat="1" applyFont="1" applyFill="1" applyBorder="1" applyAlignment="1" applyProtection="1">
      <alignment vertical="center" wrapText="1"/>
    </xf>
    <xf numFmtId="166" fontId="9" fillId="14" borderId="43" xfId="2" applyNumberFormat="1" applyFont="1" applyFill="1" applyBorder="1" applyAlignment="1" applyProtection="1">
      <alignment vertical="center" wrapText="1"/>
    </xf>
    <xf numFmtId="166" fontId="9" fillId="14" borderId="44" xfId="2" applyNumberFormat="1" applyFont="1" applyFill="1" applyBorder="1" applyAlignment="1" applyProtection="1">
      <alignment vertical="center" wrapText="1"/>
    </xf>
    <xf numFmtId="0" fontId="0" fillId="0" borderId="0" xfId="0" applyFont="1" applyBorder="1" applyProtection="1"/>
    <xf numFmtId="1" fontId="0" fillId="0" borderId="0" xfId="3" applyNumberFormat="1" applyFont="1" applyProtection="1"/>
    <xf numFmtId="166" fontId="1" fillId="0" borderId="0" xfId="0" applyNumberFormat="1" applyFont="1" applyBorder="1" applyAlignment="1" applyProtection="1">
      <alignment horizontal="center" vertical="center" wrapText="1"/>
    </xf>
    <xf numFmtId="166" fontId="1" fillId="5" borderId="10" xfId="0" applyNumberFormat="1" applyFont="1" applyFill="1" applyBorder="1" applyAlignment="1" applyProtection="1">
      <alignment horizontal="center" vertical="center" wrapText="1"/>
    </xf>
    <xf numFmtId="166" fontId="1" fillId="5" borderId="14" xfId="0" applyNumberFormat="1" applyFont="1" applyFill="1" applyBorder="1" applyAlignment="1" applyProtection="1">
      <alignment horizontal="center" vertical="center" wrapText="1"/>
    </xf>
    <xf numFmtId="166" fontId="1" fillId="5" borderId="15" xfId="0" applyNumberFormat="1" applyFont="1" applyFill="1" applyBorder="1" applyAlignment="1" applyProtection="1">
      <alignment horizontal="center" vertical="center" wrapText="1"/>
    </xf>
    <xf numFmtId="166" fontId="1" fillId="14" borderId="37" xfId="0" applyNumberFormat="1" applyFont="1" applyFill="1" applyBorder="1" applyAlignment="1" applyProtection="1">
      <alignment horizontal="center" vertical="center" wrapText="1"/>
    </xf>
    <xf numFmtId="0" fontId="0" fillId="15" borderId="23" xfId="0" applyFont="1" applyFill="1" applyBorder="1" applyAlignment="1" applyProtection="1">
      <alignment horizontal="left" vertical="center"/>
    </xf>
    <xf numFmtId="171" fontId="0" fillId="15" borderId="20" xfId="2" applyNumberFormat="1" applyFont="1" applyFill="1" applyBorder="1" applyAlignment="1" applyProtection="1">
      <alignment vertical="center"/>
    </xf>
    <xf numFmtId="171" fontId="0" fillId="15" borderId="21" xfId="2" applyNumberFormat="1" applyFont="1" applyFill="1" applyBorder="1" applyAlignment="1" applyProtection="1">
      <alignment vertical="center"/>
    </xf>
    <xf numFmtId="171" fontId="0" fillId="15" borderId="22" xfId="2" applyNumberFormat="1" applyFont="1" applyFill="1" applyBorder="1" applyAlignment="1" applyProtection="1">
      <alignment vertical="center"/>
    </xf>
    <xf numFmtId="172" fontId="0" fillId="4" borderId="20" xfId="2" applyNumberFormat="1" applyFont="1" applyFill="1" applyBorder="1" applyAlignment="1" applyProtection="1">
      <alignment horizontal="center" vertical="center"/>
      <protection locked="0"/>
    </xf>
    <xf numFmtId="172" fontId="0" fillId="15" borderId="21" xfId="2" applyNumberFormat="1" applyFont="1" applyFill="1" applyBorder="1" applyAlignment="1" applyProtection="1">
      <alignment horizontal="center" vertical="center"/>
    </xf>
    <xf numFmtId="172" fontId="0" fillId="15" borderId="23" xfId="2" applyNumberFormat="1" applyFont="1" applyFill="1" applyBorder="1" applyAlignment="1" applyProtection="1">
      <alignment horizontal="center" vertical="center"/>
    </xf>
    <xf numFmtId="171" fontId="0" fillId="8" borderId="24" xfId="2" applyNumberFormat="1" applyFont="1" applyFill="1" applyBorder="1" applyAlignment="1" applyProtection="1">
      <alignment vertical="center"/>
    </xf>
    <xf numFmtId="171" fontId="0" fillId="8" borderId="21" xfId="2" applyNumberFormat="1" applyFont="1" applyFill="1" applyBorder="1" applyAlignment="1" applyProtection="1">
      <alignment vertical="center"/>
    </xf>
    <xf numFmtId="171" fontId="0" fillId="8" borderId="23" xfId="2" applyNumberFormat="1" applyFont="1" applyFill="1" applyBorder="1" applyAlignment="1" applyProtection="1">
      <alignment vertical="center"/>
    </xf>
    <xf numFmtId="171" fontId="0" fillId="0" borderId="0" xfId="2" applyNumberFormat="1" applyFont="1" applyBorder="1" applyAlignment="1" applyProtection="1">
      <alignment vertical="center"/>
    </xf>
    <xf numFmtId="0" fontId="0" fillId="15" borderId="30" xfId="0" applyFont="1" applyFill="1" applyBorder="1" applyAlignment="1" applyProtection="1">
      <alignment horizontal="left" vertical="center"/>
    </xf>
    <xf numFmtId="171" fontId="0" fillId="15" borderId="27" xfId="2" applyNumberFormat="1" applyFont="1" applyFill="1" applyBorder="1" applyAlignment="1" applyProtection="1">
      <alignment vertical="center"/>
    </xf>
    <xf numFmtId="171" fontId="0" fillId="15" borderId="29" xfId="2" applyNumberFormat="1" applyFont="1" applyFill="1" applyBorder="1" applyAlignment="1" applyProtection="1">
      <alignment vertical="center"/>
    </xf>
    <xf numFmtId="171" fontId="0" fillId="15" borderId="28" xfId="2" applyNumberFormat="1" applyFont="1" applyFill="1" applyBorder="1" applyAlignment="1" applyProtection="1">
      <alignment vertical="center"/>
    </xf>
    <xf numFmtId="172" fontId="0" fillId="4" borderId="27" xfId="2" applyNumberFormat="1" applyFont="1" applyFill="1" applyBorder="1" applyAlignment="1" applyProtection="1">
      <alignment horizontal="center" vertical="center"/>
      <protection locked="0"/>
    </xf>
    <xf numFmtId="172" fontId="0" fillId="15" borderId="29" xfId="2" applyNumberFormat="1" applyFont="1" applyFill="1" applyBorder="1" applyAlignment="1" applyProtection="1">
      <alignment horizontal="center" vertical="center"/>
    </xf>
    <xf numFmtId="172" fontId="0" fillId="15" borderId="30" xfId="2" applyNumberFormat="1" applyFont="1" applyFill="1" applyBorder="1" applyAlignment="1" applyProtection="1">
      <alignment horizontal="center" vertical="center"/>
    </xf>
    <xf numFmtId="171" fontId="0" fillId="8" borderId="31" xfId="2" applyNumberFormat="1" applyFont="1" applyFill="1" applyBorder="1" applyAlignment="1" applyProtection="1">
      <alignment vertical="center"/>
    </xf>
    <xf numFmtId="171" fontId="0" fillId="8" borderId="29" xfId="2" applyNumberFormat="1" applyFont="1" applyFill="1" applyBorder="1" applyAlignment="1" applyProtection="1">
      <alignment vertical="center"/>
    </xf>
    <xf numFmtId="171" fontId="0" fillId="8" borderId="30" xfId="2" applyNumberFormat="1" applyFont="1" applyFill="1" applyBorder="1" applyAlignment="1" applyProtection="1">
      <alignment vertical="center"/>
    </xf>
    <xf numFmtId="171" fontId="0" fillId="8" borderId="36" xfId="2" applyNumberFormat="1" applyFont="1" applyFill="1" applyBorder="1" applyAlignment="1" applyProtection="1">
      <alignment vertical="center"/>
    </xf>
    <xf numFmtId="171" fontId="0" fillId="8" borderId="8" xfId="2" applyNumberFormat="1" applyFont="1" applyFill="1" applyBorder="1" applyAlignment="1" applyProtection="1">
      <alignment vertical="center"/>
    </xf>
    <xf numFmtId="171" fontId="0" fillId="8" borderId="35" xfId="2" applyNumberFormat="1" applyFont="1" applyFill="1" applyBorder="1" applyAlignment="1" applyProtection="1">
      <alignment vertical="center"/>
    </xf>
    <xf numFmtId="171" fontId="0" fillId="0" borderId="0" xfId="2" applyNumberFormat="1" applyFont="1" applyBorder="1" applyProtection="1"/>
    <xf numFmtId="171" fontId="0" fillId="15" borderId="17" xfId="2" applyNumberFormat="1" applyFont="1" applyFill="1" applyBorder="1" applyAlignment="1" applyProtection="1">
      <alignment vertical="center"/>
    </xf>
    <xf numFmtId="172" fontId="0" fillId="4" borderId="17" xfId="2" applyNumberFormat="1" applyFont="1" applyFill="1" applyBorder="1" applyAlignment="1" applyProtection="1">
      <alignment horizontal="center" vertical="center"/>
      <protection locked="0"/>
    </xf>
    <xf numFmtId="172" fontId="0" fillId="15" borderId="5" xfId="2" applyNumberFormat="1" applyFont="1" applyFill="1" applyBorder="1" applyAlignment="1" applyProtection="1">
      <alignment horizontal="center" vertical="center"/>
    </xf>
    <xf numFmtId="172" fontId="0" fillId="15" borderId="19" xfId="2" applyNumberFormat="1" applyFont="1" applyFill="1" applyBorder="1" applyAlignment="1" applyProtection="1">
      <alignment horizontal="center" vertical="center"/>
    </xf>
    <xf numFmtId="171" fontId="0" fillId="8" borderId="37" xfId="2" applyNumberFormat="1" applyFont="1" applyFill="1" applyBorder="1" applyAlignment="1" applyProtection="1">
      <alignment vertical="center"/>
    </xf>
    <xf numFmtId="171" fontId="0" fillId="8" borderId="5" xfId="2" applyNumberFormat="1" applyFont="1" applyFill="1" applyBorder="1" applyAlignment="1" applyProtection="1">
      <alignment vertical="center"/>
    </xf>
    <xf numFmtId="171" fontId="0" fillId="8" borderId="19" xfId="2" applyNumberFormat="1" applyFont="1" applyFill="1" applyBorder="1" applyAlignment="1" applyProtection="1">
      <alignment vertical="center"/>
    </xf>
    <xf numFmtId="172" fontId="0" fillId="15" borderId="41" xfId="2" applyNumberFormat="1" applyFont="1" applyFill="1" applyBorder="1" applyAlignment="1" applyProtection="1">
      <alignment horizontal="center" vertical="center"/>
    </xf>
    <xf numFmtId="172" fontId="0" fillId="15" borderId="44" xfId="2" applyNumberFormat="1" applyFont="1" applyFill="1" applyBorder="1" applyAlignment="1" applyProtection="1">
      <alignment horizontal="center" vertical="center"/>
    </xf>
    <xf numFmtId="171" fontId="0" fillId="8" borderId="40" xfId="2" applyNumberFormat="1" applyFont="1" applyFill="1" applyBorder="1" applyAlignment="1" applyProtection="1">
      <alignment vertical="center"/>
    </xf>
    <xf numFmtId="171" fontId="0" fillId="8" borderId="41" xfId="2" applyNumberFormat="1" applyFont="1" applyFill="1" applyBorder="1" applyAlignment="1" applyProtection="1">
      <alignment vertical="center"/>
    </xf>
    <xf numFmtId="171" fontId="0" fillId="8" borderId="44" xfId="2" applyNumberFormat="1" applyFont="1" applyFill="1" applyBorder="1" applyAlignment="1" applyProtection="1">
      <alignment vertical="center"/>
    </xf>
    <xf numFmtId="166" fontId="1" fillId="5" borderId="17" xfId="0" applyNumberFormat="1" applyFont="1" applyFill="1" applyBorder="1" applyAlignment="1" applyProtection="1">
      <alignment horizontal="center" vertical="center" wrapText="1"/>
    </xf>
    <xf numFmtId="166" fontId="1" fillId="5" borderId="5" xfId="0" applyNumberFormat="1" applyFont="1" applyFill="1" applyBorder="1" applyAlignment="1" applyProtection="1">
      <alignment horizontal="center" vertical="center" wrapText="1"/>
    </xf>
    <xf numFmtId="166" fontId="1" fillId="5" borderId="18" xfId="0" applyNumberFormat="1" applyFont="1" applyFill="1" applyBorder="1" applyAlignment="1" applyProtection="1">
      <alignment horizontal="center" vertical="center" wrapText="1"/>
    </xf>
    <xf numFmtId="0" fontId="0" fillId="15" borderId="22" xfId="0" applyFont="1" applyFill="1" applyBorder="1" applyAlignment="1" applyProtection="1">
      <alignment horizontal="left" vertical="center"/>
    </xf>
    <xf numFmtId="0" fontId="0" fillId="15" borderId="4" xfId="0" applyFont="1" applyFill="1" applyBorder="1" applyAlignment="1" applyProtection="1">
      <alignment horizontal="left" vertical="center"/>
    </xf>
    <xf numFmtId="0" fontId="0" fillId="15" borderId="28" xfId="0" applyFont="1" applyFill="1" applyBorder="1" applyAlignment="1" applyProtection="1">
      <alignment horizontal="left" vertical="center"/>
    </xf>
    <xf numFmtId="0" fontId="0" fillId="15" borderId="33" xfId="0" applyFont="1" applyFill="1" applyBorder="1" applyAlignment="1" applyProtection="1">
      <alignment horizontal="left" vertical="center"/>
    </xf>
    <xf numFmtId="171" fontId="0" fillId="23" borderId="2" xfId="2" applyNumberFormat="1" applyFont="1" applyFill="1" applyBorder="1" applyAlignment="1" applyProtection="1">
      <alignment vertical="center"/>
    </xf>
    <xf numFmtId="171" fontId="0" fillId="23" borderId="4" xfId="2" applyNumberFormat="1" applyFont="1" applyFill="1" applyBorder="1" applyAlignment="1" applyProtection="1">
      <alignment vertical="center"/>
    </xf>
    <xf numFmtId="172" fontId="0" fillId="4" borderId="25" xfId="2" applyNumberFormat="1" applyFont="1" applyFill="1" applyBorder="1" applyAlignment="1" applyProtection="1">
      <alignment horizontal="center" vertical="center"/>
      <protection locked="0"/>
    </xf>
    <xf numFmtId="171" fontId="0" fillId="8" borderId="6" xfId="2" applyNumberFormat="1" applyFont="1" applyFill="1" applyBorder="1" applyAlignment="1" applyProtection="1">
      <alignment vertical="center"/>
    </xf>
    <xf numFmtId="165" fontId="31" fillId="0" borderId="0" xfId="3" applyProtection="1"/>
    <xf numFmtId="166" fontId="1" fillId="14" borderId="38" xfId="0" applyNumberFormat="1" applyFont="1" applyFill="1" applyBorder="1" applyAlignment="1" applyProtection="1">
      <alignment horizontal="center" vertical="center" wrapText="1"/>
    </xf>
    <xf numFmtId="166" fontId="1" fillId="14" borderId="54" xfId="0" applyNumberFormat="1" applyFont="1" applyFill="1" applyBorder="1" applyAlignment="1" applyProtection="1">
      <alignment horizontal="center" vertical="center" wrapText="1"/>
    </xf>
    <xf numFmtId="166" fontId="1" fillId="14" borderId="55" xfId="0" applyNumberFormat="1" applyFont="1" applyFill="1" applyBorder="1" applyAlignment="1" applyProtection="1">
      <alignment horizontal="center" vertical="center" wrapText="1"/>
    </xf>
    <xf numFmtId="0" fontId="0" fillId="0" borderId="56" xfId="0" applyFont="1" applyBorder="1" applyAlignment="1" applyProtection="1">
      <alignment horizontal="left" vertical="center"/>
    </xf>
    <xf numFmtId="173" fontId="0" fillId="4" borderId="20" xfId="2" applyNumberFormat="1" applyFont="1" applyFill="1" applyBorder="1" applyAlignment="1" applyProtection="1">
      <alignment horizontal="center" vertical="center"/>
      <protection locked="0"/>
    </xf>
    <xf numFmtId="173" fontId="0" fillId="4" borderId="21" xfId="2" applyNumberFormat="1" applyFont="1" applyFill="1" applyBorder="1" applyAlignment="1" applyProtection="1">
      <alignment horizontal="center" vertical="center"/>
      <protection locked="0"/>
    </xf>
    <xf numFmtId="173" fontId="0" fillId="4" borderId="22" xfId="2" applyNumberFormat="1" applyFont="1" applyFill="1" applyBorder="1" applyAlignment="1" applyProtection="1">
      <alignment horizontal="center" vertical="center"/>
      <protection locked="0"/>
    </xf>
    <xf numFmtId="173" fontId="1" fillId="8" borderId="13" xfId="0" applyNumberFormat="1" applyFont="1" applyFill="1" applyBorder="1" applyAlignment="1" applyProtection="1">
      <alignment horizontal="center" vertical="center"/>
    </xf>
    <xf numFmtId="0" fontId="0" fillId="0" borderId="57" xfId="0" applyFont="1" applyBorder="1" applyAlignment="1" applyProtection="1">
      <alignment horizontal="left" vertical="center"/>
    </xf>
    <xf numFmtId="173" fontId="0" fillId="4" borderId="27" xfId="2" applyNumberFormat="1" applyFont="1" applyFill="1" applyBorder="1" applyAlignment="1" applyProtection="1">
      <alignment horizontal="center" vertical="center"/>
      <protection locked="0"/>
    </xf>
    <xf numFmtId="173" fontId="0" fillId="4" borderId="29" xfId="2" applyNumberFormat="1" applyFont="1" applyFill="1" applyBorder="1" applyAlignment="1" applyProtection="1">
      <alignment horizontal="center" vertical="center"/>
      <protection locked="0"/>
    </xf>
    <xf numFmtId="173" fontId="0" fillId="4" borderId="28" xfId="2" applyNumberFormat="1" applyFont="1" applyFill="1" applyBorder="1" applyAlignment="1" applyProtection="1">
      <alignment horizontal="center" vertical="center"/>
      <protection locked="0"/>
    </xf>
    <xf numFmtId="173" fontId="1" fillId="8" borderId="58" xfId="0" applyNumberFormat="1" applyFont="1" applyFill="1" applyBorder="1" applyAlignment="1" applyProtection="1">
      <alignment horizontal="center" vertical="center"/>
    </xf>
    <xf numFmtId="173" fontId="1" fillId="8" borderId="39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Protection="1"/>
    <xf numFmtId="0" fontId="0" fillId="0" borderId="0" xfId="0" applyFont="1" applyBorder="1" applyAlignment="1" applyProtection="1">
      <alignment horizontal="center" vertical="center"/>
    </xf>
    <xf numFmtId="171" fontId="8" fillId="0" borderId="0" xfId="2" applyNumberFormat="1" applyFont="1" applyProtection="1"/>
    <xf numFmtId="0" fontId="0" fillId="0" borderId="59" xfId="0" applyFont="1" applyBorder="1" applyAlignment="1" applyProtection="1">
      <alignment horizontal="left" vertical="center"/>
    </xf>
    <xf numFmtId="173" fontId="1" fillId="8" borderId="60" xfId="0" applyNumberFormat="1" applyFont="1" applyFill="1" applyBorder="1" applyAlignment="1" applyProtection="1">
      <alignment horizontal="center" vertical="center"/>
    </xf>
    <xf numFmtId="171" fontId="8" fillId="0" borderId="0" xfId="0" applyNumberFormat="1" applyFont="1" applyBorder="1" applyProtection="1"/>
    <xf numFmtId="0" fontId="0" fillId="0" borderId="61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left" vertical="center"/>
    </xf>
    <xf numFmtId="173" fontId="1" fillId="24" borderId="13" xfId="0" applyNumberFormat="1" applyFont="1" applyFill="1" applyBorder="1" applyAlignment="1" applyProtection="1">
      <alignment horizontal="center" vertical="center"/>
    </xf>
    <xf numFmtId="173" fontId="1" fillId="24" borderId="58" xfId="0" applyNumberFormat="1" applyFont="1" applyFill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0" fillId="0" borderId="50" xfId="0" applyFont="1" applyBorder="1" applyAlignment="1" applyProtection="1">
      <alignment horizontal="left" vertical="center"/>
    </xf>
    <xf numFmtId="173" fontId="1" fillId="10" borderId="51" xfId="0" applyNumberFormat="1" applyFont="1" applyFill="1" applyBorder="1" applyAlignment="1" applyProtection="1">
      <alignment horizontal="center" vertical="center"/>
    </xf>
    <xf numFmtId="0" fontId="0" fillId="0" borderId="63" xfId="0" applyFont="1" applyBorder="1" applyAlignment="1" applyProtection="1">
      <alignment horizontal="left" vertical="center"/>
    </xf>
    <xf numFmtId="173" fontId="0" fillId="4" borderId="34" xfId="2" applyNumberFormat="1" applyFont="1" applyFill="1" applyBorder="1" applyAlignment="1" applyProtection="1">
      <alignment horizontal="center" vertical="center"/>
      <protection locked="0"/>
    </xf>
    <xf numFmtId="173" fontId="0" fillId="4" borderId="8" xfId="2" applyNumberFormat="1" applyFont="1" applyFill="1" applyBorder="1" applyAlignment="1" applyProtection="1">
      <alignment horizontal="center" vertical="center"/>
      <protection locked="0"/>
    </xf>
    <xf numFmtId="173" fontId="0" fillId="4" borderId="33" xfId="2" applyNumberFormat="1" applyFont="1" applyFill="1" applyBorder="1" applyAlignment="1" applyProtection="1">
      <alignment horizontal="center" vertical="center"/>
      <protection locked="0"/>
    </xf>
    <xf numFmtId="173" fontId="1" fillId="8" borderId="64" xfId="0" applyNumberFormat="1" applyFont="1" applyFill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left" vertical="center"/>
    </xf>
    <xf numFmtId="173" fontId="0" fillId="4" borderId="25" xfId="2" applyNumberFormat="1" applyFont="1" applyFill="1" applyBorder="1" applyAlignment="1" applyProtection="1">
      <alignment horizontal="center" vertical="center"/>
      <protection locked="0"/>
    </xf>
    <xf numFmtId="173" fontId="0" fillId="4" borderId="2" xfId="2" applyNumberFormat="1" applyFont="1" applyFill="1" applyBorder="1" applyAlignment="1" applyProtection="1">
      <alignment horizontal="center" vertical="center"/>
      <protection locked="0"/>
    </xf>
    <xf numFmtId="173" fontId="0" fillId="4" borderId="4" xfId="2" applyNumberFormat="1" applyFont="1" applyFill="1" applyBorder="1" applyAlignment="1" applyProtection="1">
      <alignment horizontal="center" vertical="center"/>
      <protection locked="0"/>
    </xf>
    <xf numFmtId="173" fontId="1" fillId="8" borderId="51" xfId="0" applyNumberFormat="1" applyFont="1" applyFill="1" applyBorder="1" applyAlignment="1" applyProtection="1">
      <alignment horizontal="center" vertical="center"/>
    </xf>
    <xf numFmtId="174" fontId="0" fillId="0" borderId="0" xfId="1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174" fontId="1" fillId="5" borderId="2" xfId="1" applyNumberFormat="1" applyFont="1" applyFill="1" applyBorder="1" applyAlignment="1" applyProtection="1">
      <alignment horizontal="center" vertical="center" wrapText="1"/>
    </xf>
    <xf numFmtId="0" fontId="1" fillId="26" borderId="6" xfId="0" applyFont="1" applyFill="1" applyBorder="1" applyAlignment="1" applyProtection="1">
      <alignment horizontal="center" vertical="center"/>
    </xf>
    <xf numFmtId="0" fontId="12" fillId="26" borderId="4" xfId="0" applyFont="1" applyFill="1" applyBorder="1" applyAlignment="1" applyProtection="1">
      <alignment horizontal="left" vertical="center"/>
    </xf>
    <xf numFmtId="166" fontId="12" fillId="26" borderId="2" xfId="2" applyNumberFormat="1" applyFont="1" applyFill="1" applyBorder="1" applyAlignment="1" applyProtection="1">
      <alignment horizontal="center" vertical="center"/>
    </xf>
    <xf numFmtId="166" fontId="12" fillId="27" borderId="2" xfId="2" applyNumberFormat="1" applyFont="1" applyFill="1" applyBorder="1" applyAlignment="1" applyProtection="1">
      <alignment vertical="center"/>
    </xf>
    <xf numFmtId="166" fontId="1" fillId="26" borderId="2" xfId="2" applyNumberFormat="1" applyFont="1" applyFill="1" applyBorder="1" applyAlignment="1" applyProtection="1">
      <alignment vertical="center"/>
    </xf>
    <xf numFmtId="166" fontId="12" fillId="26" borderId="6" xfId="2" applyNumberFormat="1" applyFont="1" applyFill="1" applyBorder="1" applyAlignment="1" applyProtection="1">
      <alignment horizontal="center" vertical="center"/>
    </xf>
    <xf numFmtId="0" fontId="1" fillId="9" borderId="36" xfId="0" applyFont="1" applyFill="1" applyBorder="1" applyAlignment="1" applyProtection="1">
      <alignment horizontal="center" vertical="center" wrapText="1"/>
    </xf>
    <xf numFmtId="0" fontId="12" fillId="9" borderId="4" xfId="0" applyFont="1" applyFill="1" applyBorder="1" applyAlignment="1" applyProtection="1">
      <alignment horizontal="left" vertical="center"/>
    </xf>
    <xf numFmtId="166" fontId="12" fillId="9" borderId="2" xfId="2" applyNumberFormat="1" applyFont="1" applyFill="1" applyBorder="1" applyAlignment="1" applyProtection="1">
      <alignment horizontal="center" vertical="center"/>
    </xf>
    <xf numFmtId="166" fontId="12" fillId="11" borderId="2" xfId="2" applyNumberFormat="1" applyFont="1" applyFill="1" applyBorder="1" applyAlignment="1" applyProtection="1">
      <alignment vertical="center"/>
    </xf>
    <xf numFmtId="166" fontId="12" fillId="9" borderId="36" xfId="2" applyNumberFormat="1" applyFont="1" applyFill="1" applyBorder="1" applyAlignment="1" applyProtection="1">
      <alignment horizontal="center" vertical="center"/>
    </xf>
    <xf numFmtId="166" fontId="13" fillId="8" borderId="2" xfId="2" applyNumberFormat="1" applyFont="1" applyFill="1" applyBorder="1" applyAlignment="1" applyProtection="1">
      <alignment vertical="center"/>
    </xf>
    <xf numFmtId="166" fontId="12" fillId="28" borderId="6" xfId="2" applyNumberFormat="1" applyFont="1" applyFill="1" applyBorder="1" applyAlignment="1" applyProtection="1">
      <alignment vertical="center"/>
    </xf>
    <xf numFmtId="166" fontId="0" fillId="4" borderId="2" xfId="2" applyNumberFormat="1" applyFont="1" applyFill="1" applyBorder="1" applyAlignment="1" applyProtection="1">
      <alignment vertical="center"/>
      <protection locked="0"/>
    </xf>
    <xf numFmtId="166" fontId="13" fillId="4" borderId="2" xfId="2" applyNumberFormat="1" applyFont="1" applyFill="1" applyBorder="1" applyAlignment="1" applyProtection="1">
      <alignment vertical="center"/>
      <protection locked="0"/>
    </xf>
    <xf numFmtId="176" fontId="13" fillId="4" borderId="2" xfId="1" applyNumberFormat="1" applyFont="1" applyFill="1" applyBorder="1" applyAlignment="1" applyProtection="1">
      <alignment vertical="center"/>
      <protection locked="0"/>
    </xf>
    <xf numFmtId="166" fontId="12" fillId="9" borderId="2" xfId="2" applyNumberFormat="1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166" fontId="13" fillId="29" borderId="2" xfId="2" applyNumberFormat="1" applyFont="1" applyFill="1" applyBorder="1" applyAlignment="1" applyProtection="1">
      <alignment vertical="center"/>
      <protection locked="0"/>
    </xf>
    <xf numFmtId="0" fontId="13" fillId="29" borderId="2" xfId="0" applyFont="1" applyFill="1" applyBorder="1" applyAlignment="1" applyProtection="1">
      <alignment vertical="center"/>
      <protection locked="0"/>
    </xf>
    <xf numFmtId="166" fontId="12" fillId="4" borderId="2" xfId="2" applyNumberFormat="1" applyFont="1" applyFill="1" applyBorder="1" applyAlignment="1" applyProtection="1">
      <alignment vertical="center"/>
      <protection locked="0"/>
    </xf>
    <xf numFmtId="166" fontId="12" fillId="9" borderId="2" xfId="2" applyNumberFormat="1" applyFont="1" applyFill="1" applyBorder="1" applyAlignment="1" applyProtection="1">
      <alignment vertical="center"/>
      <protection locked="0"/>
    </xf>
    <xf numFmtId="166" fontId="12" fillId="9" borderId="2" xfId="2" applyNumberFormat="1" applyFont="1" applyFill="1" applyBorder="1" applyAlignment="1" applyProtection="1">
      <alignment vertical="center"/>
    </xf>
    <xf numFmtId="166" fontId="12" fillId="9" borderId="6" xfId="2" applyNumberFormat="1" applyFont="1" applyFill="1" applyBorder="1" applyAlignment="1" applyProtection="1">
      <alignment vertical="center"/>
    </xf>
    <xf numFmtId="0" fontId="12" fillId="9" borderId="2" xfId="0" applyFont="1" applyFill="1" applyBorder="1" applyAlignment="1" applyProtection="1">
      <alignment vertical="center"/>
      <protection locked="0"/>
    </xf>
    <xf numFmtId="166" fontId="0" fillId="29" borderId="2" xfId="2" applyNumberFormat="1" applyFont="1" applyFill="1" applyBorder="1" applyAlignment="1" applyProtection="1">
      <alignment vertical="center"/>
    </xf>
    <xf numFmtId="0" fontId="13" fillId="8" borderId="2" xfId="0" applyFont="1" applyFill="1" applyBorder="1" applyAlignment="1" applyProtection="1">
      <alignment vertical="center"/>
    </xf>
    <xf numFmtId="166" fontId="12" fillId="28" borderId="37" xfId="2" applyNumberFormat="1" applyFont="1" applyFill="1" applyBorder="1" applyAlignment="1" applyProtection="1">
      <alignment vertical="center"/>
    </xf>
    <xf numFmtId="177" fontId="1" fillId="14" borderId="2" xfId="2" applyNumberFormat="1" applyFont="1" applyFill="1" applyBorder="1" applyAlignment="1" applyProtection="1">
      <alignment vertical="center"/>
    </xf>
    <xf numFmtId="177" fontId="1" fillId="14" borderId="6" xfId="2" applyNumberFormat="1" applyFont="1" applyFill="1" applyBorder="1" applyAlignment="1" applyProtection="1">
      <alignment vertical="center"/>
    </xf>
    <xf numFmtId="0" fontId="1" fillId="14" borderId="2" xfId="0" applyFont="1" applyFill="1" applyBorder="1" applyAlignment="1" applyProtection="1">
      <alignment horizontal="center" vertical="center" wrapText="1"/>
    </xf>
    <xf numFmtId="0" fontId="1" fillId="14" borderId="8" xfId="0" applyFont="1" applyFill="1" applyBorder="1" applyAlignment="1" applyProtection="1">
      <alignment vertical="center"/>
    </xf>
    <xf numFmtId="0" fontId="1" fillId="5" borderId="5" xfId="0" applyFont="1" applyFill="1" applyBorder="1" applyAlignment="1" applyProtection="1">
      <alignment horizontal="center" vertical="center" wrapText="1"/>
    </xf>
    <xf numFmtId="174" fontId="1" fillId="5" borderId="5" xfId="1" applyNumberFormat="1" applyFont="1" applyFill="1" applyBorder="1" applyAlignment="1" applyProtection="1">
      <alignment horizontal="center" vertical="center" wrapText="1"/>
    </xf>
    <xf numFmtId="0" fontId="12" fillId="26" borderId="2" xfId="0" applyFont="1" applyFill="1" applyBorder="1" applyAlignment="1" applyProtection="1">
      <alignment horizontal="left" vertical="center"/>
    </xf>
    <xf numFmtId="166" fontId="12" fillId="26" borderId="2" xfId="2" applyNumberFormat="1" applyFont="1" applyFill="1" applyBorder="1" applyAlignment="1" applyProtection="1">
      <alignment vertical="center"/>
    </xf>
    <xf numFmtId="0" fontId="8" fillId="3" borderId="0" xfId="0" applyFont="1" applyFill="1" applyAlignment="1" applyProtection="1">
      <alignment vertical="center"/>
    </xf>
    <xf numFmtId="0" fontId="12" fillId="9" borderId="2" xfId="0" applyFont="1" applyFill="1" applyBorder="1" applyAlignment="1" applyProtection="1">
      <alignment horizontal="left" vertical="center"/>
    </xf>
    <xf numFmtId="166" fontId="0" fillId="15" borderId="2" xfId="2" applyNumberFormat="1" applyFont="1" applyFill="1" applyBorder="1" applyAlignment="1" applyProtection="1">
      <alignment vertical="center"/>
    </xf>
    <xf numFmtId="166" fontId="13" fillId="3" borderId="2" xfId="2" applyNumberFormat="1" applyFont="1" applyFill="1" applyBorder="1" applyAlignment="1" applyProtection="1">
      <alignment vertical="center"/>
    </xf>
    <xf numFmtId="176" fontId="13" fillId="3" borderId="2" xfId="1" applyNumberFormat="1" applyFont="1" applyFill="1" applyBorder="1" applyAlignment="1" applyProtection="1">
      <alignment vertical="center"/>
    </xf>
    <xf numFmtId="178" fontId="12" fillId="4" borderId="2" xfId="5" applyNumberFormat="1" applyFont="1" applyFill="1" applyBorder="1" applyAlignment="1" applyProtection="1">
      <alignment vertical="center"/>
      <protection locked="0"/>
    </xf>
    <xf numFmtId="178" fontId="13" fillId="29" borderId="2" xfId="5" applyNumberFormat="1" applyFont="1" applyFill="1" applyBorder="1" applyAlignment="1" applyProtection="1">
      <alignment vertical="center"/>
      <protection locked="0"/>
    </xf>
    <xf numFmtId="0" fontId="12" fillId="26" borderId="2" xfId="0" applyFont="1" applyFill="1" applyBorder="1" applyAlignment="1" applyProtection="1">
      <alignment vertical="center"/>
    </xf>
    <xf numFmtId="0" fontId="12" fillId="9" borderId="2" xfId="0" applyFont="1" applyFill="1" applyBorder="1" applyAlignment="1" applyProtection="1">
      <alignment vertical="center"/>
    </xf>
    <xf numFmtId="166" fontId="0" fillId="29" borderId="2" xfId="2" applyNumberFormat="1" applyFont="1" applyFill="1" applyBorder="1" applyAlignment="1" applyProtection="1">
      <alignment vertical="center"/>
      <protection locked="0"/>
    </xf>
    <xf numFmtId="0" fontId="1" fillId="14" borderId="4" xfId="0" applyFont="1" applyFill="1" applyBorder="1" applyAlignment="1" applyProtection="1">
      <alignment vertical="center"/>
    </xf>
    <xf numFmtId="0" fontId="1" fillId="32" borderId="2" xfId="0" applyFont="1" applyFill="1" applyBorder="1" applyAlignment="1" applyProtection="1">
      <alignment horizontal="center" vertical="center" wrapText="1"/>
    </xf>
    <xf numFmtId="174" fontId="1" fillId="32" borderId="2" xfId="1" applyNumberFormat="1" applyFont="1" applyFill="1" applyBorder="1" applyAlignment="1" applyProtection="1">
      <alignment horizontal="center" vertical="center" wrapText="1"/>
    </xf>
    <xf numFmtId="166" fontId="12" fillId="36" borderId="2" xfId="2" applyNumberFormat="1" applyFont="1" applyFill="1" applyBorder="1" applyAlignment="1" applyProtection="1">
      <alignment horizontal="center" vertical="center"/>
    </xf>
    <xf numFmtId="166" fontId="12" fillId="37" borderId="2" xfId="2" applyNumberFormat="1" applyFont="1" applyFill="1" applyBorder="1" applyAlignment="1" applyProtection="1">
      <alignment vertical="center"/>
    </xf>
    <xf numFmtId="166" fontId="1" fillId="37" borderId="2" xfId="2" applyNumberFormat="1" applyFont="1" applyFill="1" applyBorder="1" applyAlignment="1" applyProtection="1">
      <alignment vertical="center"/>
    </xf>
    <xf numFmtId="166" fontId="12" fillId="36" borderId="6" xfId="2" applyNumberFormat="1" applyFont="1" applyFill="1" applyBorder="1" applyAlignment="1" applyProtection="1">
      <alignment horizontal="center" vertical="center"/>
    </xf>
    <xf numFmtId="0" fontId="12" fillId="38" borderId="4" xfId="0" applyFont="1" applyFill="1" applyBorder="1" applyAlignment="1" applyProtection="1">
      <alignment horizontal="left" vertical="center"/>
    </xf>
    <xf numFmtId="166" fontId="12" fillId="39" borderId="2" xfId="2" applyNumberFormat="1" applyFont="1" applyFill="1" applyBorder="1" applyAlignment="1" applyProtection="1">
      <alignment horizontal="center" vertical="center"/>
    </xf>
    <xf numFmtId="166" fontId="12" fillId="40" borderId="2" xfId="2" applyNumberFormat="1" applyFont="1" applyFill="1" applyBorder="1" applyAlignment="1" applyProtection="1">
      <alignment vertical="center"/>
    </xf>
    <xf numFmtId="166" fontId="1" fillId="40" borderId="2" xfId="2" applyNumberFormat="1" applyFont="1" applyFill="1" applyBorder="1" applyAlignment="1" applyProtection="1">
      <alignment vertical="center"/>
    </xf>
    <xf numFmtId="166" fontId="12" fillId="39" borderId="36" xfId="2" applyNumberFormat="1" applyFont="1" applyFill="1" applyBorder="1" applyAlignment="1" applyProtection="1">
      <alignment horizontal="center" vertical="center"/>
    </xf>
    <xf numFmtId="0" fontId="12" fillId="41" borderId="4" xfId="0" applyFont="1" applyFill="1" applyBorder="1" applyAlignment="1" applyProtection="1">
      <alignment horizontal="left" vertical="center"/>
    </xf>
    <xf numFmtId="166" fontId="0" fillId="42" borderId="2" xfId="2" applyNumberFormat="1" applyFont="1" applyFill="1" applyBorder="1" applyAlignment="1" applyProtection="1">
      <alignment vertical="center"/>
    </xf>
    <xf numFmtId="166" fontId="13" fillId="24" borderId="2" xfId="2" applyNumberFormat="1" applyFont="1" applyFill="1" applyBorder="1" applyAlignment="1" applyProtection="1">
      <alignment vertical="center"/>
    </xf>
    <xf numFmtId="176" fontId="13" fillId="24" borderId="2" xfId="1" applyNumberFormat="1" applyFont="1" applyFill="1" applyBorder="1" applyAlignment="1" applyProtection="1">
      <alignment vertical="center"/>
    </xf>
    <xf numFmtId="166" fontId="12" fillId="43" borderId="6" xfId="2" applyNumberFormat="1" applyFont="1" applyFill="1" applyBorder="1" applyAlignment="1" applyProtection="1">
      <alignment vertical="center"/>
    </xf>
    <xf numFmtId="175" fontId="13" fillId="12" borderId="4" xfId="0" applyNumberFormat="1" applyFont="1" applyFill="1" applyBorder="1" applyAlignment="1" applyProtection="1">
      <alignment horizontal="left" wrapText="1"/>
    </xf>
    <xf numFmtId="179" fontId="0" fillId="17" borderId="2" xfId="5" applyFont="1" applyFill="1" applyBorder="1" applyAlignment="1" applyProtection="1">
      <alignment horizontal="center" vertical="center"/>
    </xf>
    <xf numFmtId="171" fontId="31" fillId="44" borderId="2" xfId="2" applyNumberFormat="1" applyFill="1" applyBorder="1" applyAlignment="1" applyProtection="1">
      <alignment vertical="center"/>
    </xf>
    <xf numFmtId="171" fontId="31" fillId="44" borderId="2" xfId="2" applyNumberFormat="1" applyFill="1" applyBorder="1" applyProtection="1"/>
    <xf numFmtId="166" fontId="0" fillId="25" borderId="2" xfId="2" applyNumberFormat="1" applyFont="1" applyFill="1" applyBorder="1" applyAlignment="1" applyProtection="1">
      <alignment vertical="center"/>
    </xf>
    <xf numFmtId="166" fontId="13" fillId="25" borderId="2" xfId="2" applyNumberFormat="1" applyFont="1" applyFill="1" applyBorder="1" applyAlignment="1" applyProtection="1">
      <alignment vertical="center"/>
    </xf>
    <xf numFmtId="176" fontId="13" fillId="25" borderId="2" xfId="1" applyNumberFormat="1" applyFont="1" applyFill="1" applyBorder="1" applyAlignment="1" applyProtection="1">
      <alignment vertical="center"/>
    </xf>
    <xf numFmtId="175" fontId="13" fillId="12" borderId="4" xfId="0" applyNumberFormat="1" applyFont="1" applyFill="1" applyBorder="1" applyAlignment="1" applyProtection="1">
      <alignment horizontal="left"/>
    </xf>
    <xf numFmtId="179" fontId="0" fillId="45" borderId="2" xfId="5" applyFont="1" applyFill="1" applyBorder="1" applyAlignment="1" applyProtection="1">
      <alignment horizontal="center" vertical="center"/>
    </xf>
    <xf numFmtId="166" fontId="12" fillId="24" borderId="2" xfId="2" applyNumberFormat="1" applyFont="1" applyFill="1" applyBorder="1" applyAlignment="1" applyProtection="1">
      <alignment vertical="center"/>
    </xf>
    <xf numFmtId="176" fontId="31" fillId="24" borderId="2" xfId="1" applyNumberFormat="1" applyFill="1" applyBorder="1" applyProtection="1"/>
    <xf numFmtId="166" fontId="12" fillId="36" borderId="36" xfId="2" applyNumberFormat="1" applyFont="1" applyFill="1" applyBorder="1" applyAlignment="1" applyProtection="1">
      <alignment horizontal="center" vertical="center"/>
    </xf>
    <xf numFmtId="176" fontId="31" fillId="25" borderId="2" xfId="1" applyNumberFormat="1" applyFill="1" applyBorder="1" applyProtection="1"/>
    <xf numFmtId="166" fontId="12" fillId="39" borderId="2" xfId="2" applyNumberFormat="1" applyFont="1" applyFill="1" applyBorder="1" applyAlignment="1" applyProtection="1">
      <alignment vertical="center"/>
    </xf>
    <xf numFmtId="166" fontId="0" fillId="46" borderId="2" xfId="2" applyNumberFormat="1" applyFont="1" applyFill="1" applyBorder="1" applyAlignment="1" applyProtection="1">
      <alignment vertical="center"/>
    </xf>
    <xf numFmtId="176" fontId="31" fillId="46" borderId="2" xfId="1" applyNumberFormat="1" applyFill="1" applyBorder="1" applyProtection="1"/>
    <xf numFmtId="166" fontId="12" fillId="43" borderId="37" xfId="2" applyNumberFormat="1" applyFont="1" applyFill="1" applyBorder="1" applyAlignment="1" applyProtection="1">
      <alignment vertical="center"/>
    </xf>
    <xf numFmtId="177" fontId="1" fillId="19" borderId="2" xfId="2" applyNumberFormat="1" applyFont="1" applyFill="1" applyBorder="1" applyAlignment="1" applyProtection="1">
      <alignment vertical="center"/>
    </xf>
    <xf numFmtId="177" fontId="1" fillId="48" borderId="2" xfId="2" applyNumberFormat="1" applyFont="1" applyFill="1" applyBorder="1" applyAlignment="1" applyProtection="1">
      <alignment vertical="center"/>
    </xf>
    <xf numFmtId="177" fontId="1" fillId="19" borderId="6" xfId="2" applyNumberFormat="1" applyFont="1" applyFill="1" applyBorder="1" applyAlignment="1" applyProtection="1">
      <alignment vertical="center"/>
    </xf>
    <xf numFmtId="0" fontId="1" fillId="49" borderId="2" xfId="0" applyFont="1" applyFill="1" applyBorder="1" applyAlignment="1" applyProtection="1">
      <alignment horizontal="center" vertical="center" wrapText="1"/>
    </xf>
    <xf numFmtId="174" fontId="1" fillId="49" borderId="2" xfId="1" applyNumberFormat="1" applyFont="1" applyFill="1" applyBorder="1" applyAlignment="1" applyProtection="1">
      <alignment horizontal="center" vertical="center" wrapText="1"/>
    </xf>
    <xf numFmtId="176" fontId="0" fillId="4" borderId="2" xfId="1" applyNumberFormat="1" applyFont="1" applyFill="1" applyBorder="1" applyProtection="1">
      <protection locked="0"/>
    </xf>
    <xf numFmtId="176" fontId="0" fillId="29" borderId="2" xfId="1" applyNumberFormat="1" applyFont="1" applyFill="1" applyBorder="1" applyProtection="1">
      <protection locked="0"/>
    </xf>
    <xf numFmtId="179" fontId="0" fillId="29" borderId="2" xfId="5" applyFont="1" applyFill="1" applyBorder="1" applyAlignment="1" applyProtection="1">
      <alignment horizontal="center" vertical="center"/>
      <protection locked="0"/>
    </xf>
    <xf numFmtId="176" fontId="31" fillId="4" borderId="2" xfId="1" applyNumberFormat="1" applyFill="1" applyBorder="1" applyProtection="1">
      <protection locked="0"/>
    </xf>
    <xf numFmtId="176" fontId="31" fillId="29" borderId="2" xfId="1" applyNumberFormat="1" applyFill="1" applyBorder="1" applyProtection="1">
      <protection locked="0"/>
    </xf>
    <xf numFmtId="176" fontId="31" fillId="8" borderId="2" xfId="1" applyNumberFormat="1" applyFill="1" applyBorder="1" applyProtection="1"/>
    <xf numFmtId="166" fontId="12" fillId="38" borderId="2" xfId="2" applyNumberFormat="1" applyFont="1" applyFill="1" applyBorder="1" applyAlignment="1" applyProtection="1">
      <alignment horizontal="center" vertical="center"/>
    </xf>
    <xf numFmtId="166" fontId="1" fillId="27" borderId="2" xfId="2" applyNumberFormat="1" applyFont="1" applyFill="1" applyBorder="1" applyAlignment="1" applyProtection="1">
      <alignment vertical="center"/>
    </xf>
    <xf numFmtId="166" fontId="12" fillId="41" borderId="36" xfId="2" applyNumberFormat="1" applyFont="1" applyFill="1" applyBorder="1" applyAlignment="1" applyProtection="1">
      <alignment horizontal="center" vertical="center"/>
    </xf>
    <xf numFmtId="166" fontId="0" fillId="23" borderId="2" xfId="2" applyNumberFormat="1" applyFont="1" applyFill="1" applyBorder="1" applyAlignment="1" applyProtection="1">
      <alignment vertical="center"/>
    </xf>
    <xf numFmtId="166" fontId="13" fillId="10" borderId="2" xfId="2" applyNumberFormat="1" applyFont="1" applyFill="1" applyBorder="1" applyAlignment="1" applyProtection="1">
      <alignment vertical="center"/>
    </xf>
    <xf numFmtId="176" fontId="13" fillId="10" borderId="2" xfId="1" applyNumberFormat="1" applyFont="1" applyFill="1" applyBorder="1" applyAlignment="1" applyProtection="1">
      <alignment vertical="center"/>
    </xf>
    <xf numFmtId="166" fontId="12" fillId="51" borderId="6" xfId="2" applyNumberFormat="1" applyFont="1" applyFill="1" applyBorder="1" applyAlignment="1" applyProtection="1">
      <alignment vertical="center"/>
    </xf>
    <xf numFmtId="166" fontId="0" fillId="17" borderId="2" xfId="2" applyNumberFormat="1" applyFont="1" applyFill="1" applyBorder="1" applyAlignment="1" applyProtection="1">
      <alignment vertical="center"/>
    </xf>
    <xf numFmtId="166" fontId="13" fillId="17" borderId="2" xfId="2" applyNumberFormat="1" applyFont="1" applyFill="1" applyBorder="1" applyAlignment="1" applyProtection="1">
      <alignment vertical="center"/>
    </xf>
    <xf numFmtId="176" fontId="13" fillId="17" borderId="2" xfId="1" applyNumberFormat="1" applyFont="1" applyFill="1" applyBorder="1" applyAlignment="1" applyProtection="1">
      <alignment vertical="center"/>
    </xf>
    <xf numFmtId="176" fontId="0" fillId="10" borderId="2" xfId="1" applyNumberFormat="1" applyFont="1" applyFill="1" applyBorder="1" applyProtection="1"/>
    <xf numFmtId="166" fontId="12" fillId="38" borderId="36" xfId="2" applyNumberFormat="1" applyFont="1" applyFill="1" applyBorder="1" applyAlignment="1" applyProtection="1">
      <alignment horizontal="center" vertical="center"/>
    </xf>
    <xf numFmtId="176" fontId="31" fillId="17" borderId="2" xfId="1" applyNumberFormat="1" applyFill="1" applyBorder="1" applyProtection="1"/>
    <xf numFmtId="176" fontId="31" fillId="10" borderId="2" xfId="1" applyNumberFormat="1" applyFill="1" applyBorder="1" applyProtection="1"/>
    <xf numFmtId="166" fontId="12" fillId="41" borderId="2" xfId="2" applyNumberFormat="1" applyFont="1" applyFill="1" applyBorder="1" applyAlignment="1" applyProtection="1">
      <alignment vertical="center"/>
    </xf>
    <xf numFmtId="166" fontId="0" fillId="45" borderId="2" xfId="2" applyNumberFormat="1" applyFont="1" applyFill="1" applyBorder="1" applyAlignment="1" applyProtection="1">
      <alignment vertical="center"/>
    </xf>
    <xf numFmtId="176" fontId="31" fillId="45" borderId="2" xfId="1" applyNumberFormat="1" applyFill="1" applyBorder="1" applyProtection="1"/>
    <xf numFmtId="166" fontId="12" fillId="51" borderId="37" xfId="2" applyNumberFormat="1" applyFont="1" applyFill="1" applyBorder="1" applyAlignment="1" applyProtection="1">
      <alignment vertical="center"/>
    </xf>
    <xf numFmtId="177" fontId="1" fillId="22" borderId="2" xfId="2" applyNumberFormat="1" applyFont="1" applyFill="1" applyBorder="1" applyAlignment="1" applyProtection="1">
      <alignment vertical="center"/>
    </xf>
    <xf numFmtId="177" fontId="1" fillId="30" borderId="2" xfId="2" applyNumberFormat="1" applyFont="1" applyFill="1" applyBorder="1" applyAlignment="1" applyProtection="1">
      <alignment vertical="center"/>
    </xf>
    <xf numFmtId="177" fontId="1" fillId="22" borderId="6" xfId="2" applyNumberFormat="1" applyFont="1" applyFill="1" applyBorder="1" applyAlignment="1" applyProtection="1">
      <alignment vertical="center"/>
    </xf>
    <xf numFmtId="179" fontId="0" fillId="4" borderId="2" xfId="5" applyFont="1" applyFill="1" applyBorder="1" applyAlignment="1" applyProtection="1">
      <alignment horizontal="center" vertical="center"/>
      <protection locked="0"/>
    </xf>
    <xf numFmtId="171" fontId="31" fillId="52" borderId="2" xfId="2" applyNumberFormat="1" applyFill="1" applyBorder="1" applyAlignment="1" applyProtection="1">
      <alignment vertical="center"/>
    </xf>
    <xf numFmtId="176" fontId="31" fillId="29" borderId="2" xfId="1" applyNumberFormat="1" applyFill="1" applyBorder="1" applyProtection="1"/>
    <xf numFmtId="177" fontId="10" fillId="6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0" fillId="4" borderId="21" xfId="0" applyFont="1" applyFill="1" applyBorder="1" applyAlignment="1" applyProtection="1">
      <alignment horizontal="left" vertical="center"/>
      <protection locked="0"/>
    </xf>
    <xf numFmtId="0" fontId="0" fillId="4" borderId="21" xfId="0" applyFont="1" applyFill="1" applyBorder="1" applyProtection="1">
      <protection locked="0"/>
    </xf>
    <xf numFmtId="171" fontId="0" fillId="4" borderId="21" xfId="2" applyNumberFormat="1" applyFont="1" applyFill="1" applyBorder="1" applyAlignment="1" applyProtection="1">
      <alignment vertical="center"/>
      <protection locked="0"/>
    </xf>
    <xf numFmtId="165" fontId="0" fillId="4" borderId="17" xfId="0" applyNumberFormat="1" applyFill="1" applyBorder="1" applyAlignment="1" applyProtection="1">
      <alignment horizontal="center" vertical="center"/>
      <protection locked="0"/>
    </xf>
    <xf numFmtId="0" fontId="0" fillId="4" borderId="2" xfId="0" applyFont="1" applyFill="1" applyBorder="1" applyAlignment="1" applyProtection="1">
      <alignment horizontal="left" vertical="center"/>
      <protection locked="0"/>
    </xf>
    <xf numFmtId="0" fontId="0" fillId="4" borderId="2" xfId="0" applyFont="1" applyFill="1" applyBorder="1" applyProtection="1">
      <protection locked="0"/>
    </xf>
    <xf numFmtId="171" fontId="0" fillId="4" borderId="2" xfId="2" applyNumberFormat="1" applyFont="1" applyFill="1" applyBorder="1" applyAlignment="1" applyProtection="1">
      <alignment vertical="center"/>
      <protection locked="0"/>
    </xf>
    <xf numFmtId="171" fontId="0" fillId="4" borderId="8" xfId="2" applyNumberFormat="1" applyFont="1" applyFill="1" applyBorder="1" applyAlignment="1" applyProtection="1">
      <alignment vertical="center"/>
      <protection locked="0"/>
    </xf>
    <xf numFmtId="165" fontId="0" fillId="4" borderId="25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4" borderId="2" xfId="0" applyFill="1" applyBorder="1" applyProtection="1">
      <protection locked="0"/>
    </xf>
    <xf numFmtId="166" fontId="0" fillId="4" borderId="2" xfId="0" applyNumberFormat="1" applyFont="1" applyFill="1" applyBorder="1" applyAlignment="1" applyProtection="1">
      <alignment vertical="center"/>
      <protection locked="0"/>
    </xf>
    <xf numFmtId="0" fontId="0" fillId="4" borderId="29" xfId="0" applyFill="1" applyBorder="1" applyAlignment="1" applyProtection="1">
      <alignment horizontal="left" vertical="center"/>
      <protection locked="0"/>
    </xf>
    <xf numFmtId="0" fontId="0" fillId="4" borderId="29" xfId="0" applyFill="1" applyBorder="1" applyProtection="1">
      <protection locked="0"/>
    </xf>
    <xf numFmtId="171" fontId="0" fillId="4" borderId="29" xfId="2" applyNumberFormat="1" applyFont="1" applyFill="1" applyBorder="1" applyAlignment="1" applyProtection="1">
      <alignment vertical="center"/>
      <protection locked="0"/>
    </xf>
    <xf numFmtId="171" fontId="0" fillId="4" borderId="72" xfId="2" applyNumberFormat="1" applyFont="1" applyFill="1" applyBorder="1" applyAlignment="1" applyProtection="1">
      <alignment vertical="center"/>
      <protection locked="0"/>
    </xf>
    <xf numFmtId="165" fontId="0" fillId="4" borderId="32" xfId="0" applyNumberFormat="1" applyFill="1" applyBorder="1" applyAlignment="1" applyProtection="1">
      <alignment horizontal="center" vertical="center"/>
      <protection locked="0"/>
    </xf>
    <xf numFmtId="165" fontId="0" fillId="4" borderId="37" xfId="3" applyFont="1" applyFill="1" applyBorder="1" applyAlignment="1" applyProtection="1">
      <alignment horizontal="center" vertical="center"/>
      <protection locked="0"/>
    </xf>
    <xf numFmtId="165" fontId="0" fillId="4" borderId="20" xfId="3" applyFont="1" applyFill="1" applyBorder="1" applyAlignment="1" applyProtection="1">
      <alignment horizontal="center" vertical="center"/>
      <protection locked="0"/>
    </xf>
    <xf numFmtId="165" fontId="0" fillId="4" borderId="6" xfId="3" applyFont="1" applyFill="1" applyBorder="1" applyAlignment="1" applyProtection="1">
      <alignment horizontal="center" vertical="center"/>
      <protection locked="0"/>
    </xf>
    <xf numFmtId="165" fontId="0" fillId="4" borderId="20" xfId="0" applyNumberFormat="1" applyFill="1" applyBorder="1" applyAlignment="1" applyProtection="1">
      <alignment horizontal="center" vertical="center"/>
      <protection locked="0"/>
    </xf>
    <xf numFmtId="165" fontId="0" fillId="4" borderId="24" xfId="3" applyFont="1" applyFill="1" applyBorder="1" applyAlignment="1" applyProtection="1">
      <alignment horizontal="center" vertical="center"/>
      <protection locked="0"/>
    </xf>
    <xf numFmtId="171" fontId="0" fillId="4" borderId="2" xfId="0" applyNumberFormat="1" applyFont="1" applyFill="1" applyBorder="1" applyAlignment="1" applyProtection="1">
      <alignment vertical="center"/>
      <protection locked="0"/>
    </xf>
    <xf numFmtId="0" fontId="17" fillId="4" borderId="2" xfId="0" applyFont="1" applyFill="1" applyBorder="1" applyProtection="1">
      <protection locked="0"/>
    </xf>
    <xf numFmtId="165" fontId="0" fillId="4" borderId="27" xfId="0" applyNumberFormat="1" applyFill="1" applyBorder="1" applyAlignment="1" applyProtection="1">
      <alignment horizontal="center" vertical="center"/>
      <protection locked="0"/>
    </xf>
    <xf numFmtId="165" fontId="0" fillId="4" borderId="31" xfId="3" applyFont="1" applyFill="1" applyBorder="1" applyAlignment="1" applyProtection="1">
      <alignment horizontal="center" vertical="center"/>
      <protection locked="0"/>
    </xf>
    <xf numFmtId="166" fontId="1" fillId="5" borderId="19" xfId="0" applyNumberFormat="1" applyFont="1" applyFill="1" applyBorder="1" applyAlignment="1" applyProtection="1">
      <alignment horizontal="center" vertical="center" wrapText="1"/>
    </xf>
    <xf numFmtId="166" fontId="1" fillId="5" borderId="37" xfId="0" applyNumberFormat="1" applyFont="1" applyFill="1" applyBorder="1" applyAlignment="1" applyProtection="1">
      <alignment horizontal="center" vertical="center" wrapText="1"/>
    </xf>
    <xf numFmtId="177" fontId="0" fillId="0" borderId="56" xfId="2" applyNumberFormat="1" applyFont="1" applyBorder="1" applyAlignment="1" applyProtection="1">
      <alignment vertical="center"/>
    </xf>
    <xf numFmtId="166" fontId="0" fillId="8" borderId="20" xfId="2" applyNumberFormat="1" applyFont="1" applyFill="1" applyBorder="1" applyAlignment="1" applyProtection="1">
      <alignment vertical="center"/>
    </xf>
    <xf numFmtId="166" fontId="0" fillId="8" borderId="21" xfId="2" applyNumberFormat="1" applyFont="1" applyFill="1" applyBorder="1" applyAlignment="1" applyProtection="1">
      <alignment vertical="center"/>
    </xf>
    <xf numFmtId="166" fontId="0" fillId="8" borderId="23" xfId="2" applyNumberFormat="1" applyFont="1" applyFill="1" applyBorder="1" applyAlignment="1" applyProtection="1">
      <alignment vertical="center"/>
    </xf>
    <xf numFmtId="166" fontId="0" fillId="20" borderId="24" xfId="2" applyNumberFormat="1" applyFont="1" applyFill="1" applyBorder="1" applyAlignment="1" applyProtection="1">
      <alignment vertical="center"/>
    </xf>
    <xf numFmtId="166" fontId="0" fillId="20" borderId="21" xfId="2" applyNumberFormat="1" applyFont="1" applyFill="1" applyBorder="1" applyAlignment="1" applyProtection="1">
      <alignment vertical="center"/>
    </xf>
    <xf numFmtId="166" fontId="0" fillId="20" borderId="22" xfId="2" applyNumberFormat="1" applyFont="1" applyFill="1" applyBorder="1" applyAlignment="1" applyProtection="1">
      <alignment vertical="center"/>
    </xf>
    <xf numFmtId="172" fontId="0" fillId="0" borderId="20" xfId="0" applyNumberFormat="1" applyFont="1" applyBorder="1" applyAlignment="1" applyProtection="1">
      <alignment horizontal="center" vertical="center"/>
    </xf>
    <xf numFmtId="172" fontId="0" fillId="0" borderId="21" xfId="0" applyNumberFormat="1" applyFont="1" applyBorder="1" applyAlignment="1" applyProtection="1">
      <alignment horizontal="center" vertical="center"/>
    </xf>
    <xf numFmtId="172" fontId="0" fillId="0" borderId="23" xfId="0" applyNumberFormat="1" applyFont="1" applyBorder="1" applyAlignment="1" applyProtection="1">
      <alignment horizontal="center" vertical="center"/>
    </xf>
    <xf numFmtId="177" fontId="0" fillId="0" borderId="7" xfId="2" applyNumberFormat="1" applyFont="1" applyBorder="1" applyAlignment="1" applyProtection="1">
      <alignment vertical="center"/>
    </xf>
    <xf numFmtId="166" fontId="0" fillId="8" borderId="27" xfId="2" applyNumberFormat="1" applyFont="1" applyFill="1" applyBorder="1" applyAlignment="1" applyProtection="1">
      <alignment vertical="center"/>
    </xf>
    <xf numFmtId="166" fontId="0" fillId="8" borderId="29" xfId="2" applyNumberFormat="1" applyFont="1" applyFill="1" applyBorder="1" applyAlignment="1" applyProtection="1">
      <alignment vertical="center"/>
    </xf>
    <xf numFmtId="166" fontId="0" fillId="8" borderId="30" xfId="2" applyNumberFormat="1" applyFont="1" applyFill="1" applyBorder="1" applyAlignment="1" applyProtection="1">
      <alignment vertical="center"/>
    </xf>
    <xf numFmtId="166" fontId="0" fillId="20" borderId="31" xfId="2" applyNumberFormat="1" applyFont="1" applyFill="1" applyBorder="1" applyAlignment="1" applyProtection="1">
      <alignment vertical="center"/>
    </xf>
    <xf numFmtId="166" fontId="0" fillId="20" borderId="29" xfId="2" applyNumberFormat="1" applyFont="1" applyFill="1" applyBorder="1" applyAlignment="1" applyProtection="1">
      <alignment vertical="center"/>
    </xf>
    <xf numFmtId="166" fontId="0" fillId="20" borderId="28" xfId="2" applyNumberFormat="1" applyFont="1" applyFill="1" applyBorder="1" applyAlignment="1" applyProtection="1">
      <alignment vertical="center"/>
    </xf>
    <xf numFmtId="166" fontId="0" fillId="0" borderId="27" xfId="2" applyNumberFormat="1" applyFont="1" applyBorder="1" applyAlignment="1" applyProtection="1">
      <alignment vertical="center"/>
    </xf>
    <xf numFmtId="166" fontId="0" fillId="0" borderId="29" xfId="2" applyNumberFormat="1" applyFont="1" applyBorder="1" applyAlignment="1" applyProtection="1">
      <alignment vertical="center"/>
    </xf>
    <xf numFmtId="166" fontId="0" fillId="0" borderId="28" xfId="2" applyNumberFormat="1" applyFont="1" applyBorder="1" applyAlignment="1" applyProtection="1">
      <alignment vertical="center"/>
    </xf>
    <xf numFmtId="172" fontId="0" fillId="0" borderId="27" xfId="0" applyNumberFormat="1" applyFont="1" applyBorder="1" applyAlignment="1" applyProtection="1">
      <alignment horizontal="center" vertical="center"/>
    </xf>
    <xf numFmtId="172" fontId="0" fillId="0" borderId="29" xfId="0" applyNumberFormat="1" applyFont="1" applyBorder="1" applyAlignment="1" applyProtection="1">
      <alignment horizontal="center" vertical="center"/>
    </xf>
    <xf numFmtId="172" fontId="0" fillId="0" borderId="30" xfId="0" applyNumberFormat="1" applyFont="1" applyBorder="1" applyAlignment="1" applyProtection="1">
      <alignment horizontal="center" vertical="center"/>
    </xf>
    <xf numFmtId="177" fontId="0" fillId="0" borderId="59" xfId="2" applyNumberFormat="1" applyFont="1" applyBorder="1" applyAlignment="1" applyProtection="1">
      <alignment vertical="center"/>
    </xf>
    <xf numFmtId="166" fontId="0" fillId="20" borderId="37" xfId="2" applyNumberFormat="1" applyFont="1" applyFill="1" applyBorder="1" applyAlignment="1" applyProtection="1">
      <alignment vertical="center"/>
    </xf>
    <xf numFmtId="166" fontId="0" fillId="20" borderId="5" xfId="2" applyNumberFormat="1" applyFont="1" applyFill="1" applyBorder="1" applyAlignment="1" applyProtection="1">
      <alignment vertical="center"/>
    </xf>
    <xf numFmtId="166" fontId="0" fillId="20" borderId="18" xfId="2" applyNumberFormat="1" applyFont="1" applyFill="1" applyBorder="1" applyAlignment="1" applyProtection="1">
      <alignment vertical="center"/>
    </xf>
    <xf numFmtId="0" fontId="6" fillId="0" borderId="39" xfId="0" applyFont="1" applyBorder="1" applyAlignment="1" applyProtection="1">
      <alignment horizontal="left" vertical="center" wrapText="1"/>
    </xf>
    <xf numFmtId="177" fontId="0" fillId="0" borderId="62" xfId="2" applyNumberFormat="1" applyFont="1" applyBorder="1" applyAlignment="1" applyProtection="1">
      <alignment vertical="center"/>
    </xf>
    <xf numFmtId="172" fontId="0" fillId="0" borderId="24" xfId="0" applyNumberFormat="1" applyFont="1" applyBorder="1" applyAlignment="1" applyProtection="1">
      <alignment horizontal="center" vertical="center"/>
    </xf>
    <xf numFmtId="172" fontId="0" fillId="0" borderId="67" xfId="0" applyNumberFormat="1" applyFont="1" applyBorder="1" applyAlignment="1" applyProtection="1">
      <alignment horizontal="center" vertical="center"/>
    </xf>
    <xf numFmtId="166" fontId="0" fillId="20" borderId="71" xfId="2" applyNumberFormat="1" applyFont="1" applyFill="1" applyBorder="1" applyAlignment="1" applyProtection="1">
      <alignment vertical="center"/>
    </xf>
    <xf numFmtId="166" fontId="0" fillId="20" borderId="72" xfId="2" applyNumberFormat="1" applyFont="1" applyFill="1" applyBorder="1" applyAlignment="1" applyProtection="1">
      <alignment vertical="center"/>
    </xf>
    <xf numFmtId="166" fontId="0" fillId="20" borderId="69" xfId="2" applyNumberFormat="1" applyFont="1" applyFill="1" applyBorder="1" applyAlignment="1" applyProtection="1">
      <alignment vertical="center"/>
    </xf>
    <xf numFmtId="166" fontId="0" fillId="0" borderId="30" xfId="2" applyNumberFormat="1" applyFont="1" applyBorder="1" applyAlignment="1" applyProtection="1">
      <alignment vertical="center"/>
    </xf>
    <xf numFmtId="172" fontId="0" fillId="0" borderId="32" xfId="0" applyNumberFormat="1" applyFont="1" applyBorder="1" applyAlignment="1" applyProtection="1">
      <alignment horizontal="center" vertical="center"/>
    </xf>
    <xf numFmtId="172" fontId="0" fillId="0" borderId="71" xfId="0" applyNumberFormat="1" applyFont="1" applyBorder="1" applyAlignment="1" applyProtection="1">
      <alignment horizontal="center" vertical="center"/>
    </xf>
    <xf numFmtId="172" fontId="0" fillId="0" borderId="49" xfId="0" applyNumberFormat="1" applyFont="1" applyBorder="1" applyAlignment="1" applyProtection="1">
      <alignment horizontal="center" vertical="center"/>
    </xf>
    <xf numFmtId="166" fontId="0" fillId="8" borderId="34" xfId="2" applyNumberFormat="1" applyFont="1" applyFill="1" applyBorder="1" applyAlignment="1" applyProtection="1">
      <alignment vertical="center"/>
    </xf>
    <xf numFmtId="166" fontId="0" fillId="8" borderId="8" xfId="2" applyNumberFormat="1" applyFont="1" applyFill="1" applyBorder="1" applyAlignment="1" applyProtection="1">
      <alignment vertical="center"/>
    </xf>
    <xf numFmtId="166" fontId="0" fillId="8" borderId="35" xfId="2" applyNumberFormat="1" applyFont="1" applyFill="1" applyBorder="1" applyAlignment="1" applyProtection="1">
      <alignment vertical="center"/>
    </xf>
    <xf numFmtId="166" fontId="0" fillId="8" borderId="25" xfId="2" applyNumberFormat="1" applyFont="1" applyFill="1" applyBorder="1" applyAlignment="1" applyProtection="1">
      <alignment vertical="center"/>
    </xf>
    <xf numFmtId="166" fontId="0" fillId="20" borderId="36" xfId="2" applyNumberFormat="1" applyFont="1" applyFill="1" applyBorder="1" applyAlignment="1" applyProtection="1">
      <alignment vertical="center"/>
    </xf>
    <xf numFmtId="172" fontId="0" fillId="0" borderId="34" xfId="0" applyNumberFormat="1" applyFont="1" applyBorder="1" applyAlignment="1" applyProtection="1">
      <alignment horizontal="center" vertical="center"/>
    </xf>
    <xf numFmtId="177" fontId="0" fillId="0" borderId="57" xfId="2" applyNumberFormat="1" applyFont="1" applyBorder="1" applyAlignment="1" applyProtection="1">
      <alignment vertical="center"/>
    </xf>
    <xf numFmtId="0" fontId="0" fillId="3" borderId="0" xfId="0" applyFont="1" applyFill="1" applyProtection="1"/>
    <xf numFmtId="0" fontId="0" fillId="3" borderId="0" xfId="0" applyFont="1" applyFill="1" applyAlignment="1" applyProtection="1"/>
    <xf numFmtId="0" fontId="6" fillId="0" borderId="55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180" fontId="1" fillId="26" borderId="2" xfId="0" applyNumberFormat="1" applyFont="1" applyFill="1" applyBorder="1" applyAlignment="1" applyProtection="1">
      <alignment horizontal="center" vertical="center"/>
    </xf>
    <xf numFmtId="172" fontId="1" fillId="9" borderId="2" xfId="3" applyNumberFormat="1" applyFont="1" applyFill="1" applyBorder="1" applyAlignment="1" applyProtection="1">
      <alignment horizontal="center" vertical="center"/>
    </xf>
    <xf numFmtId="180" fontId="0" fillId="3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180" fontId="0" fillId="8" borderId="22" xfId="0" applyNumberFormat="1" applyFont="1" applyFill="1" applyBorder="1" applyAlignment="1" applyProtection="1">
      <alignment horizontal="right" vertical="center"/>
    </xf>
    <xf numFmtId="180" fontId="0" fillId="0" borderId="0" xfId="0" applyNumberFormat="1" applyFont="1" applyBorder="1" applyAlignment="1" applyProtection="1">
      <alignment horizontal="right" vertical="center"/>
    </xf>
    <xf numFmtId="180" fontId="1" fillId="0" borderId="0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17" fontId="7" fillId="0" borderId="0" xfId="0" applyNumberFormat="1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171" fontId="0" fillId="8" borderId="2" xfId="2" applyNumberFormat="1" applyFont="1" applyFill="1" applyBorder="1" applyAlignment="1" applyProtection="1">
      <alignment vertical="center"/>
    </xf>
    <xf numFmtId="180" fontId="0" fillId="8" borderId="4" xfId="0" applyNumberFormat="1" applyFont="1" applyFill="1" applyBorder="1" applyAlignment="1" applyProtection="1">
      <alignment horizontal="right" vertical="center"/>
    </xf>
    <xf numFmtId="0" fontId="8" fillId="4" borderId="2" xfId="0" applyFont="1" applyFill="1" applyBorder="1" applyAlignment="1" applyProtection="1">
      <alignment horizontal="left" vertical="center"/>
      <protection locked="0"/>
    </xf>
    <xf numFmtId="0" fontId="0" fillId="4" borderId="29" xfId="0" applyFont="1" applyFill="1" applyBorder="1" applyAlignment="1" applyProtection="1">
      <alignment horizontal="left" vertical="center"/>
      <protection locked="0"/>
    </xf>
    <xf numFmtId="180" fontId="0" fillId="8" borderId="28" xfId="0" applyNumberFormat="1" applyFont="1" applyFill="1" applyBorder="1" applyAlignment="1" applyProtection="1">
      <alignment horizontal="right" vertical="center"/>
    </xf>
    <xf numFmtId="165" fontId="0" fillId="0" borderId="0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Protection="1"/>
    <xf numFmtId="0" fontId="0" fillId="3" borderId="0" xfId="0" applyFont="1" applyFill="1" applyAlignment="1" applyProtection="1">
      <alignment vertical="center"/>
    </xf>
    <xf numFmtId="180" fontId="1" fillId="3" borderId="0" xfId="0" applyNumberFormat="1" applyFont="1" applyFill="1" applyBorder="1" applyAlignment="1" applyProtection="1">
      <alignment horizontal="right" vertical="center"/>
    </xf>
    <xf numFmtId="165" fontId="0" fillId="3" borderId="0" xfId="0" applyNumberFormat="1" applyFont="1" applyFill="1" applyBorder="1" applyAlignment="1" applyProtection="1">
      <alignment horizontal="center" vertical="center"/>
    </xf>
    <xf numFmtId="0" fontId="0" fillId="3" borderId="0" xfId="0" applyFont="1" applyFill="1" applyBorder="1" applyProtection="1"/>
    <xf numFmtId="180" fontId="0" fillId="8" borderId="2" xfId="0" applyNumberFormat="1" applyFont="1" applyFill="1" applyBorder="1" applyAlignment="1" applyProtection="1">
      <alignment horizontal="right" vertical="center"/>
    </xf>
    <xf numFmtId="171" fontId="0" fillId="25" borderId="8" xfId="2" applyNumberFormat="1" applyFont="1" applyFill="1" applyBorder="1" applyAlignment="1" applyProtection="1">
      <alignment vertical="center"/>
    </xf>
    <xf numFmtId="171" fontId="0" fillId="10" borderId="8" xfId="2" applyNumberFormat="1" applyFont="1" applyFill="1" applyBorder="1" applyAlignment="1" applyProtection="1">
      <alignment vertical="center"/>
    </xf>
    <xf numFmtId="180" fontId="0" fillId="24" borderId="33" xfId="0" applyNumberFormat="1" applyFont="1" applyFill="1" applyBorder="1" applyAlignment="1" applyProtection="1">
      <alignment horizontal="right" vertical="center"/>
    </xf>
    <xf numFmtId="0" fontId="0" fillId="25" borderId="2" xfId="0" applyFont="1" applyFill="1" applyBorder="1" applyAlignment="1" applyProtection="1">
      <alignment horizontal="left" vertical="center"/>
    </xf>
    <xf numFmtId="171" fontId="0" fillId="25" borderId="2" xfId="2" applyNumberFormat="1" applyFont="1" applyFill="1" applyBorder="1" applyAlignment="1" applyProtection="1">
      <alignment vertical="center"/>
    </xf>
    <xf numFmtId="171" fontId="0" fillId="10" borderId="2" xfId="2" applyNumberFormat="1" applyFont="1" applyFill="1" applyBorder="1" applyAlignment="1" applyProtection="1">
      <alignment vertical="center"/>
    </xf>
    <xf numFmtId="180" fontId="0" fillId="24" borderId="4" xfId="0" applyNumberFormat="1" applyFont="1" applyFill="1" applyBorder="1" applyAlignment="1" applyProtection="1">
      <alignment horizontal="right" vertical="center"/>
    </xf>
    <xf numFmtId="0" fontId="0" fillId="25" borderId="29" xfId="0" applyFont="1" applyFill="1" applyBorder="1" applyAlignment="1" applyProtection="1">
      <alignment horizontal="left" vertical="center"/>
    </xf>
    <xf numFmtId="171" fontId="0" fillId="25" borderId="29" xfId="2" applyNumberFormat="1" applyFont="1" applyFill="1" applyBorder="1" applyAlignment="1" applyProtection="1">
      <alignment vertical="center"/>
    </xf>
    <xf numFmtId="171" fontId="0" fillId="10" borderId="29" xfId="2" applyNumberFormat="1" applyFont="1" applyFill="1" applyBorder="1" applyAlignment="1" applyProtection="1">
      <alignment vertical="center"/>
    </xf>
    <xf numFmtId="180" fontId="0" fillId="24" borderId="28" xfId="0" applyNumberFormat="1" applyFont="1" applyFill="1" applyBorder="1" applyAlignment="1" applyProtection="1">
      <alignment horizontal="right" vertical="center"/>
    </xf>
    <xf numFmtId="0" fontId="0" fillId="25" borderId="21" xfId="0" applyFont="1" applyFill="1" applyBorder="1" applyAlignment="1" applyProtection="1">
      <alignment horizontal="left" vertical="center"/>
    </xf>
    <xf numFmtId="171" fontId="0" fillId="25" borderId="21" xfId="2" applyNumberFormat="1" applyFont="1" applyFill="1" applyBorder="1" applyAlignment="1" applyProtection="1">
      <alignment vertical="center"/>
    </xf>
    <xf numFmtId="180" fontId="0" fillId="24" borderId="22" xfId="0" applyNumberFormat="1" applyFont="1" applyFill="1" applyBorder="1" applyAlignment="1" applyProtection="1">
      <alignment horizontal="right" vertical="center"/>
    </xf>
    <xf numFmtId="0" fontId="0" fillId="3" borderId="0" xfId="0" applyFont="1" applyFill="1" applyBorder="1" applyAlignment="1" applyProtection="1">
      <alignment horizontal="left" vertical="center"/>
    </xf>
    <xf numFmtId="0" fontId="1" fillId="0" borderId="0" xfId="0" applyFont="1" applyBorder="1" applyProtection="1"/>
    <xf numFmtId="180" fontId="9" fillId="28" borderId="48" xfId="0" applyNumberFormat="1" applyFont="1" applyFill="1" applyBorder="1" applyAlignment="1" applyProtection="1">
      <alignment horizontal="center" vertical="center"/>
    </xf>
    <xf numFmtId="180" fontId="6" fillId="28" borderId="48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/>
    </xf>
    <xf numFmtId="0" fontId="1" fillId="5" borderId="17" xfId="0" applyFont="1" applyFill="1" applyBorder="1" applyAlignment="1" applyProtection="1">
      <alignment horizontal="center" vertical="center"/>
    </xf>
    <xf numFmtId="177" fontId="0" fillId="0" borderId="4" xfId="2" applyNumberFormat="1" applyFont="1" applyBorder="1" applyAlignment="1" applyProtection="1">
      <alignment vertical="center"/>
    </xf>
    <xf numFmtId="166" fontId="0" fillId="8" borderId="22" xfId="2" applyNumberFormat="1" applyFont="1" applyFill="1" applyBorder="1" applyAlignment="1" applyProtection="1">
      <alignment vertical="center"/>
    </xf>
    <xf numFmtId="181" fontId="31" fillId="20" borderId="20" xfId="3" applyNumberFormat="1" applyFill="1" applyBorder="1" applyAlignment="1" applyProtection="1">
      <alignment horizontal="center" vertical="center"/>
    </xf>
    <xf numFmtId="181" fontId="31" fillId="20" borderId="21" xfId="3" applyNumberFormat="1" applyFill="1" applyBorder="1" applyAlignment="1" applyProtection="1">
      <alignment horizontal="center" vertical="center"/>
    </xf>
    <xf numFmtId="167" fontId="0" fillId="0" borderId="0" xfId="2" applyFont="1" applyBorder="1" applyAlignment="1" applyProtection="1">
      <alignment vertical="center"/>
    </xf>
    <xf numFmtId="166" fontId="0" fillId="8" borderId="28" xfId="2" applyNumberFormat="1" applyFont="1" applyFill="1" applyBorder="1" applyAlignment="1" applyProtection="1">
      <alignment vertical="center"/>
    </xf>
    <xf numFmtId="181" fontId="31" fillId="20" borderId="27" xfId="3" applyNumberFormat="1" applyFill="1" applyBorder="1" applyAlignment="1" applyProtection="1">
      <alignment horizontal="center" vertical="center"/>
    </xf>
    <xf numFmtId="181" fontId="31" fillId="20" borderId="29" xfId="3" applyNumberFormat="1" applyFill="1" applyBorder="1" applyAlignment="1" applyProtection="1">
      <alignment horizontal="center" vertical="center"/>
    </xf>
    <xf numFmtId="166" fontId="0" fillId="4" borderId="19" xfId="2" applyNumberFormat="1" applyFont="1" applyFill="1" applyBorder="1" applyAlignment="1" applyProtection="1">
      <alignment vertical="center"/>
      <protection locked="0"/>
    </xf>
    <xf numFmtId="0" fontId="9" fillId="0" borderId="20" xfId="0" applyFont="1" applyBorder="1" applyAlignment="1" applyProtection="1">
      <alignment horizontal="center" vertical="center" wrapText="1"/>
    </xf>
    <xf numFmtId="177" fontId="0" fillId="0" borderId="22" xfId="2" applyNumberFormat="1" applyFont="1" applyBorder="1" applyAlignment="1" applyProtection="1">
      <alignment vertical="center"/>
    </xf>
    <xf numFmtId="177" fontId="0" fillId="0" borderId="28" xfId="2" applyNumberFormat="1" applyFont="1" applyBorder="1" applyAlignment="1" applyProtection="1">
      <alignment vertical="center"/>
    </xf>
    <xf numFmtId="166" fontId="1" fillId="5" borderId="25" xfId="0" applyNumberFormat="1" applyFont="1" applyFill="1" applyBorder="1" applyAlignment="1" applyProtection="1">
      <alignment horizontal="center" vertical="center" wrapText="1"/>
    </xf>
    <xf numFmtId="166" fontId="1" fillId="5" borderId="2" xfId="0" applyNumberFormat="1" applyFont="1" applyFill="1" applyBorder="1" applyAlignment="1" applyProtection="1">
      <alignment horizontal="center" vertical="center" wrapText="1"/>
    </xf>
    <xf numFmtId="166" fontId="1" fillId="5" borderId="4" xfId="0" applyNumberFormat="1" applyFont="1" applyFill="1" applyBorder="1" applyAlignment="1" applyProtection="1">
      <alignment horizontal="center" vertical="center" wrapText="1"/>
    </xf>
    <xf numFmtId="0" fontId="1" fillId="5" borderId="19" xfId="0" applyFont="1" applyFill="1" applyBorder="1" applyAlignment="1" applyProtection="1">
      <alignment horizontal="center" vertical="center" wrapText="1"/>
    </xf>
    <xf numFmtId="181" fontId="31" fillId="20" borderId="22" xfId="3" applyNumberFormat="1" applyFill="1" applyBorder="1" applyAlignment="1" applyProtection="1">
      <alignment horizontal="center" vertical="center"/>
    </xf>
    <xf numFmtId="0" fontId="0" fillId="4" borderId="20" xfId="0" applyFont="1" applyFill="1" applyBorder="1" applyAlignment="1" applyProtection="1">
      <alignment horizontal="left" vertical="center"/>
      <protection locked="0"/>
    </xf>
    <xf numFmtId="177" fontId="0" fillId="0" borderId="18" xfId="2" applyNumberFormat="1" applyFont="1" applyBorder="1" applyAlignment="1" applyProtection="1">
      <alignment vertical="center"/>
    </xf>
    <xf numFmtId="166" fontId="0" fillId="8" borderId="17" xfId="2" applyNumberFormat="1" applyFont="1" applyFill="1" applyBorder="1" applyAlignment="1" applyProtection="1">
      <alignment vertical="center"/>
    </xf>
    <xf numFmtId="166" fontId="0" fillId="8" borderId="18" xfId="2" applyNumberFormat="1" applyFont="1" applyFill="1" applyBorder="1" applyAlignment="1" applyProtection="1">
      <alignment vertical="center"/>
    </xf>
    <xf numFmtId="181" fontId="31" fillId="20" borderId="28" xfId="3" applyNumberFormat="1" applyFill="1" applyBorder="1" applyAlignment="1" applyProtection="1">
      <alignment horizontal="center" vertical="center"/>
    </xf>
    <xf numFmtId="0" fontId="0" fillId="4" borderId="27" xfId="0" applyFont="1" applyFill="1" applyBorder="1" applyAlignment="1" applyProtection="1">
      <alignment horizontal="left" vertical="center"/>
      <protection locked="0"/>
    </xf>
    <xf numFmtId="166" fontId="0" fillId="4" borderId="30" xfId="2" applyNumberFormat="1" applyFont="1" applyFill="1" applyBorder="1" applyAlignment="1" applyProtection="1">
      <alignment vertical="center"/>
      <protection locked="0"/>
    </xf>
    <xf numFmtId="181" fontId="31" fillId="20" borderId="25" xfId="3" applyNumberFormat="1" applyFill="1" applyBorder="1" applyAlignment="1" applyProtection="1">
      <alignment horizontal="center" vertical="center"/>
    </xf>
    <xf numFmtId="0" fontId="0" fillId="4" borderId="25" xfId="0" applyFont="1" applyFill="1" applyBorder="1" applyAlignment="1" applyProtection="1">
      <alignment horizontal="left" vertical="center"/>
      <protection locked="0"/>
    </xf>
    <xf numFmtId="166" fontId="0" fillId="4" borderId="26" xfId="2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0" fillId="0" borderId="0" xfId="0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2" xfId="0" applyNumberForma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0" fillId="0" borderId="4" xfId="0" applyBorder="1" applyProtection="1">
      <protection locked="0"/>
    </xf>
    <xf numFmtId="0" fontId="25" fillId="57" borderId="79" xfId="0" applyFont="1" applyFill="1" applyBorder="1" applyAlignment="1">
      <alignment horizontal="center" vertical="center"/>
    </xf>
    <xf numFmtId="0" fontId="25" fillId="57" borderId="79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right"/>
    </xf>
    <xf numFmtId="1" fontId="30" fillId="3" borderId="79" xfId="0" applyNumberFormat="1" applyFont="1" applyFill="1" applyBorder="1" applyAlignment="1" applyProtection="1">
      <alignment horizontal="center" vertical="center"/>
    </xf>
    <xf numFmtId="1" fontId="30" fillId="3" borderId="0" xfId="0" applyNumberFormat="1" applyFont="1" applyFill="1" applyBorder="1" applyAlignment="1" applyProtection="1">
      <alignment horizontal="center" vertical="center"/>
    </xf>
    <xf numFmtId="0" fontId="25" fillId="52" borderId="0" xfId="0" applyFont="1" applyFill="1" applyAlignment="1">
      <alignment horizontal="left" vertical="center" indent="1"/>
    </xf>
    <xf numFmtId="0" fontId="26" fillId="3" borderId="0" xfId="0" applyFont="1" applyFill="1" applyAlignment="1">
      <alignment horizontal="left" indent="4"/>
    </xf>
    <xf numFmtId="183" fontId="0" fillId="3" borderId="0" xfId="0" applyNumberFormat="1" applyFill="1"/>
    <xf numFmtId="183" fontId="25" fillId="3" borderId="0" xfId="0" applyNumberFormat="1" applyFont="1" applyFill="1"/>
    <xf numFmtId="0" fontId="25" fillId="57" borderId="2" xfId="0" applyFont="1" applyFill="1" applyBorder="1" applyAlignment="1">
      <alignment horizontal="left" indent="4"/>
    </xf>
    <xf numFmtId="183" fontId="25" fillId="57" borderId="2" xfId="0" applyNumberFormat="1" applyFont="1" applyFill="1" applyBorder="1"/>
    <xf numFmtId="0" fontId="25" fillId="3" borderId="0" xfId="0" applyFont="1" applyFill="1" applyBorder="1" applyAlignment="1">
      <alignment horizontal="left" indent="4"/>
    </xf>
    <xf numFmtId="183" fontId="25" fillId="3" borderId="0" xfId="0" applyNumberFormat="1" applyFont="1" applyFill="1" applyBorder="1"/>
    <xf numFmtId="0" fontId="8" fillId="0" borderId="0" xfId="0" applyFont="1" applyProtection="1">
      <protection locked="0"/>
    </xf>
    <xf numFmtId="184" fontId="33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Protection="1">
      <protection locked="0"/>
    </xf>
    <xf numFmtId="184" fontId="33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/>
    <xf numFmtId="184" fontId="33" fillId="0" borderId="0" xfId="0" applyNumberFormat="1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183" fontId="32" fillId="0" borderId="0" xfId="2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179" fontId="20" fillId="0" borderId="2" xfId="5" applyFont="1" applyFill="1" applyBorder="1" applyAlignment="1" applyProtection="1">
      <alignment horizontal="center" vertical="center"/>
    </xf>
    <xf numFmtId="164" fontId="0" fillId="0" borderId="2" xfId="6" applyFont="1" applyFill="1" applyBorder="1"/>
    <xf numFmtId="0" fontId="0" fillId="0" borderId="0" xfId="0" applyFill="1" applyBorder="1" applyProtection="1">
      <protection locked="0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center" vertical="center"/>
    </xf>
    <xf numFmtId="179" fontId="20" fillId="0" borderId="0" xfId="5" applyFont="1" applyFill="1" applyBorder="1" applyAlignment="1" applyProtection="1">
      <alignment horizontal="center" vertical="center"/>
    </xf>
    <xf numFmtId="184" fontId="22" fillId="0" borderId="2" xfId="0" applyNumberFormat="1" applyFont="1" applyFill="1" applyBorder="1" applyAlignment="1">
      <alignment horizontal="center" vertical="center"/>
    </xf>
    <xf numFmtId="179" fontId="23" fillId="0" borderId="2" xfId="5" applyFont="1" applyFill="1" applyBorder="1" applyAlignment="1" applyProtection="1">
      <alignment horizontal="center"/>
    </xf>
    <xf numFmtId="182" fontId="21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/>
    </xf>
    <xf numFmtId="179" fontId="22" fillId="0" borderId="0" xfId="5" applyFont="1" applyFill="1" applyBorder="1" applyAlignment="1" applyProtection="1">
      <alignment horizontal="center"/>
    </xf>
    <xf numFmtId="183" fontId="22" fillId="0" borderId="0" xfId="2" applyNumberFormat="1" applyFont="1" applyFill="1" applyBorder="1" applyAlignment="1">
      <alignment horizontal="center"/>
    </xf>
    <xf numFmtId="184" fontId="22" fillId="0" borderId="0" xfId="0" applyNumberFormat="1" applyFont="1" applyFill="1" applyBorder="1" applyAlignment="1">
      <alignment horizontal="center" vertical="center"/>
    </xf>
    <xf numFmtId="182" fontId="21" fillId="0" borderId="0" xfId="0" applyNumberFormat="1" applyFont="1" applyFill="1" applyBorder="1" applyAlignment="1">
      <alignment horizontal="center" vertical="center" wrapText="1"/>
    </xf>
    <xf numFmtId="179" fontId="23" fillId="0" borderId="0" xfId="5" applyFont="1" applyFill="1" applyBorder="1" applyAlignment="1" applyProtection="1">
      <alignment horizontal="center"/>
    </xf>
    <xf numFmtId="184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center"/>
    </xf>
    <xf numFmtId="183" fontId="20" fillId="0" borderId="0" xfId="2" applyNumberFormat="1" applyFont="1" applyFill="1" applyBorder="1" applyAlignment="1">
      <alignment horizontal="center"/>
    </xf>
    <xf numFmtId="0" fontId="0" fillId="0" borderId="2" xfId="0" applyBorder="1" applyProtection="1">
      <protection locked="0"/>
    </xf>
    <xf numFmtId="0" fontId="8" fillId="0" borderId="2" xfId="0" applyFont="1" applyFill="1" applyBorder="1" applyProtection="1">
      <protection locked="0"/>
    </xf>
    <xf numFmtId="0" fontId="0" fillId="0" borderId="2" xfId="0" applyFill="1" applyBorder="1" applyProtection="1">
      <protection locked="0"/>
    </xf>
    <xf numFmtId="166" fontId="0" fillId="0" borderId="24" xfId="2" applyNumberFormat="1" applyFont="1" applyBorder="1" applyAlignment="1" applyProtection="1">
      <alignment vertical="center"/>
    </xf>
    <xf numFmtId="170" fontId="0" fillId="0" borderId="6" xfId="1" applyNumberFormat="1" applyFont="1" applyBorder="1" applyAlignment="1" applyProtection="1">
      <alignment vertical="center"/>
    </xf>
    <xf numFmtId="166" fontId="1" fillId="15" borderId="6" xfId="2" applyNumberFormat="1" applyFont="1" applyFill="1" applyBorder="1" applyAlignment="1" applyProtection="1">
      <alignment vertical="center"/>
    </xf>
    <xf numFmtId="166" fontId="0" fillId="0" borderId="6" xfId="2" applyNumberFormat="1" applyFont="1" applyBorder="1" applyAlignment="1" applyProtection="1">
      <alignment vertical="center"/>
    </xf>
    <xf numFmtId="166" fontId="0" fillId="12" borderId="6" xfId="2" applyNumberFormat="1" applyFont="1" applyFill="1" applyBorder="1" applyAlignment="1" applyProtection="1">
      <alignment vertical="center"/>
    </xf>
    <xf numFmtId="170" fontId="0" fillId="12" borderId="6" xfId="1" applyNumberFormat="1" applyFont="1" applyFill="1" applyBorder="1" applyAlignment="1" applyProtection="1">
      <alignment vertical="center"/>
    </xf>
    <xf numFmtId="166" fontId="1" fillId="18" borderId="6" xfId="2" applyNumberFormat="1" applyFont="1" applyFill="1" applyBorder="1" applyAlignment="1" applyProtection="1">
      <alignment vertical="center"/>
    </xf>
    <xf numFmtId="0" fontId="8" fillId="4" borderId="25" xfId="0" applyFont="1" applyFill="1" applyBorder="1" applyAlignment="1" applyProtection="1">
      <alignment horizontal="left" vertical="center"/>
      <protection locked="0"/>
    </xf>
    <xf numFmtId="0" fontId="0" fillId="25" borderId="20" xfId="0" applyFont="1" applyFill="1" applyBorder="1" applyAlignment="1" applyProtection="1">
      <alignment horizontal="left" vertical="center"/>
    </xf>
    <xf numFmtId="0" fontId="0" fillId="25" borderId="25" xfId="0" applyFont="1" applyFill="1" applyBorder="1" applyAlignment="1" applyProtection="1">
      <alignment horizontal="left" vertical="center"/>
    </xf>
    <xf numFmtId="0" fontId="0" fillId="25" borderId="27" xfId="0" applyFont="1" applyFill="1" applyBorder="1" applyAlignment="1" applyProtection="1">
      <alignment horizontal="left" vertical="center"/>
    </xf>
    <xf numFmtId="180" fontId="0" fillId="8" borderId="23" xfId="0" applyNumberFormat="1" applyFont="1" applyFill="1" applyBorder="1" applyAlignment="1" applyProtection="1">
      <alignment horizontal="right" vertical="center"/>
    </xf>
    <xf numFmtId="180" fontId="0" fillId="8" borderId="26" xfId="0" applyNumberFormat="1" applyFont="1" applyFill="1" applyBorder="1" applyAlignment="1" applyProtection="1">
      <alignment horizontal="right" vertical="center"/>
    </xf>
    <xf numFmtId="180" fontId="0" fillId="8" borderId="30" xfId="0" applyNumberFormat="1" applyFont="1" applyFill="1" applyBorder="1" applyAlignment="1" applyProtection="1">
      <alignment horizontal="right" vertical="center"/>
    </xf>
    <xf numFmtId="0" fontId="0" fillId="58" borderId="0" xfId="0" applyFont="1" applyFill="1" applyBorder="1" applyProtection="1"/>
    <xf numFmtId="180" fontId="0" fillId="58" borderId="0" xfId="0" applyNumberFormat="1" applyFont="1" applyFill="1" applyBorder="1" applyAlignment="1" applyProtection="1">
      <alignment horizontal="right" vertical="center"/>
    </xf>
    <xf numFmtId="0" fontId="0" fillId="4" borderId="5" xfId="0" applyFont="1" applyFill="1" applyBorder="1" applyAlignment="1" applyProtection="1">
      <alignment horizontal="left" vertical="center"/>
      <protection locked="0"/>
    </xf>
    <xf numFmtId="171" fontId="0" fillId="4" borderId="5" xfId="2" applyNumberFormat="1" applyFont="1" applyFill="1" applyBorder="1" applyAlignment="1" applyProtection="1">
      <alignment vertical="center"/>
      <protection locked="0"/>
    </xf>
    <xf numFmtId="180" fontId="0" fillId="8" borderId="5" xfId="0" applyNumberFormat="1" applyFont="1" applyFill="1" applyBorder="1" applyAlignment="1" applyProtection="1">
      <alignment horizontal="right" vertical="center"/>
    </xf>
    <xf numFmtId="0" fontId="8" fillId="4" borderId="20" xfId="0" applyFont="1" applyFill="1" applyBorder="1" applyAlignment="1" applyProtection="1">
      <alignment horizontal="left" vertical="center"/>
      <protection locked="0"/>
    </xf>
    <xf numFmtId="0" fontId="8" fillId="4" borderId="21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Protection="1"/>
    <xf numFmtId="180" fontId="0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right" vertical="center"/>
    </xf>
    <xf numFmtId="0" fontId="9" fillId="0" borderId="39" xfId="0" applyFont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left" vertical="center" indent="4"/>
    </xf>
    <xf numFmtId="166" fontId="1" fillId="5" borderId="46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/>
    </xf>
    <xf numFmtId="0" fontId="12" fillId="5" borderId="2" xfId="0" applyFont="1" applyFill="1" applyBorder="1" applyAlignment="1" applyProtection="1">
      <alignment horizontal="center" vertical="center"/>
    </xf>
    <xf numFmtId="0" fontId="12" fillId="49" borderId="2" xfId="0" applyFont="1" applyFill="1" applyBorder="1" applyAlignment="1" applyProtection="1">
      <alignment horizontal="center" vertical="center"/>
    </xf>
    <xf numFmtId="166" fontId="12" fillId="38" borderId="6" xfId="2" applyNumberFormat="1" applyFont="1" applyFill="1" applyBorder="1" applyAlignment="1" applyProtection="1">
      <alignment horizontal="center" vertical="center"/>
    </xf>
    <xf numFmtId="166" fontId="12" fillId="41" borderId="2" xfId="2" applyNumberFormat="1" applyFont="1" applyFill="1" applyBorder="1" applyAlignment="1" applyProtection="1">
      <alignment horizontal="center" vertical="center"/>
    </xf>
    <xf numFmtId="0" fontId="12" fillId="32" borderId="2" xfId="0" applyFont="1" applyFill="1" applyBorder="1" applyAlignment="1" applyProtection="1">
      <alignment horizontal="center" vertical="center"/>
    </xf>
    <xf numFmtId="0" fontId="1" fillId="5" borderId="45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0" xfId="0" applyProtection="1"/>
    <xf numFmtId="170" fontId="0" fillId="4" borderId="2" xfId="1" applyNumberFormat="1" applyFont="1" applyFill="1" applyBorder="1" applyAlignment="1" applyProtection="1">
      <alignment vertical="center"/>
    </xf>
    <xf numFmtId="166" fontId="31" fillId="12" borderId="34" xfId="2" applyNumberFormat="1" applyFill="1" applyBorder="1" applyAlignment="1" applyProtection="1">
      <alignment vertical="center"/>
    </xf>
    <xf numFmtId="166" fontId="31" fillId="0" borderId="8" xfId="2" applyNumberFormat="1" applyBorder="1" applyAlignment="1" applyProtection="1">
      <alignment vertical="center"/>
    </xf>
    <xf numFmtId="166" fontId="31" fillId="0" borderId="35" xfId="2" applyNumberFormat="1" applyBorder="1" applyAlignment="1" applyProtection="1">
      <alignment vertical="center"/>
    </xf>
    <xf numFmtId="166" fontId="31" fillId="0" borderId="34" xfId="2" applyNumberFormat="1" applyBorder="1" applyAlignment="1" applyProtection="1">
      <alignment vertical="center"/>
    </xf>
    <xf numFmtId="166" fontId="31" fillId="12" borderId="25" xfId="2" applyNumberFormat="1" applyFill="1" applyBorder="1" applyAlignment="1" applyProtection="1">
      <alignment vertical="center"/>
    </xf>
    <xf numFmtId="166" fontId="31" fillId="12" borderId="2" xfId="2" applyNumberFormat="1" applyFill="1" applyBorder="1" applyAlignment="1" applyProtection="1">
      <alignment vertical="center"/>
    </xf>
    <xf numFmtId="166" fontId="31" fillId="12" borderId="26" xfId="2" applyNumberFormat="1" applyFill="1" applyBorder="1" applyAlignment="1" applyProtection="1">
      <alignment vertical="center"/>
    </xf>
    <xf numFmtId="166" fontId="31" fillId="0" borderId="2" xfId="2" applyNumberFormat="1" applyBorder="1" applyAlignment="1" applyProtection="1">
      <alignment vertical="center"/>
    </xf>
    <xf numFmtId="166" fontId="31" fillId="0" borderId="26" xfId="2" applyNumberFormat="1" applyBorder="1" applyAlignment="1" applyProtection="1">
      <alignment vertical="center"/>
    </xf>
    <xf numFmtId="166" fontId="31" fillId="0" borderId="25" xfId="2" applyNumberFormat="1" applyBorder="1" applyAlignment="1" applyProtection="1">
      <alignment vertical="center"/>
    </xf>
    <xf numFmtId="166" fontId="1" fillId="21" borderId="25" xfId="2" applyNumberFormat="1" applyFont="1" applyFill="1" applyBorder="1" applyAlignment="1" applyProtection="1">
      <alignment vertical="center"/>
    </xf>
    <xf numFmtId="171" fontId="0" fillId="15" borderId="34" xfId="2" applyNumberFormat="1" applyFont="1" applyFill="1" applyBorder="1" applyAlignment="1" applyProtection="1">
      <alignment vertical="center"/>
    </xf>
    <xf numFmtId="172" fontId="0" fillId="4" borderId="43" xfId="2" applyNumberFormat="1" applyFont="1" applyFill="1" applyBorder="1" applyAlignment="1" applyProtection="1">
      <alignment horizontal="center" vertical="center"/>
      <protection locked="0"/>
    </xf>
    <xf numFmtId="1" fontId="0" fillId="0" borderId="36" xfId="0" applyNumberFormat="1" applyBorder="1" applyAlignment="1" applyProtection="1">
      <alignment horizontal="center" vertical="center" wrapText="1"/>
    </xf>
    <xf numFmtId="175" fontId="13" fillId="0" borderId="4" xfId="0" applyNumberFormat="1" applyFont="1" applyBorder="1" applyAlignment="1" applyProtection="1">
      <alignment horizontal="left"/>
    </xf>
    <xf numFmtId="166" fontId="13" fillId="12" borderId="2" xfId="2" applyNumberFormat="1" applyFont="1" applyFill="1" applyBorder="1" applyAlignment="1" applyProtection="1">
      <alignment vertical="center"/>
    </xf>
    <xf numFmtId="176" fontId="13" fillId="12" borderId="2" xfId="1" applyNumberFormat="1" applyFont="1" applyFill="1" applyBorder="1" applyAlignment="1" applyProtection="1">
      <alignment vertical="center"/>
    </xf>
    <xf numFmtId="166" fontId="0" fillId="4" borderId="2" xfId="2" applyNumberFormat="1" applyFont="1" applyFill="1" applyBorder="1" applyAlignment="1" applyProtection="1">
      <alignment vertical="center"/>
    </xf>
    <xf numFmtId="1" fontId="0" fillId="0" borderId="6" xfId="0" applyNumberFormat="1" applyBorder="1" applyAlignment="1" applyProtection="1">
      <alignment horizontal="center"/>
    </xf>
    <xf numFmtId="1" fontId="0" fillId="0" borderId="4" xfId="0" applyNumberFormat="1" applyFont="1" applyBorder="1" applyProtection="1"/>
    <xf numFmtId="166" fontId="13" fillId="29" borderId="2" xfId="2" applyNumberFormat="1" applyFont="1" applyFill="1" applyBorder="1" applyAlignment="1" applyProtection="1">
      <alignment vertical="center"/>
    </xf>
    <xf numFmtId="1" fontId="0" fillId="3" borderId="36" xfId="0" applyNumberFormat="1" applyFill="1" applyBorder="1" applyAlignment="1" applyProtection="1">
      <alignment horizontal="center" vertical="center" wrapText="1"/>
    </xf>
    <xf numFmtId="1" fontId="0" fillId="0" borderId="1" xfId="0" applyNumberFormat="1" applyBorder="1" applyAlignment="1" applyProtection="1">
      <alignment horizontal="center" vertical="center" wrapText="1"/>
    </xf>
    <xf numFmtId="175" fontId="13" fillId="0" borderId="18" xfId="0" applyNumberFormat="1" applyFont="1" applyBorder="1" applyAlignment="1" applyProtection="1">
      <alignment horizontal="left"/>
    </xf>
    <xf numFmtId="0" fontId="1" fillId="14" borderId="6" xfId="0" applyFont="1" applyFill="1" applyBorder="1" applyAlignment="1" applyProtection="1">
      <alignment horizontal="center" vertical="center" wrapText="1"/>
    </xf>
    <xf numFmtId="176" fontId="13" fillId="8" borderId="2" xfId="1" applyNumberFormat="1" applyFont="1" applyFill="1" applyBorder="1" applyAlignment="1" applyProtection="1">
      <alignment vertical="center"/>
    </xf>
    <xf numFmtId="166" fontId="12" fillId="26" borderId="36" xfId="2" applyNumberFormat="1" applyFont="1" applyFill="1" applyBorder="1" applyAlignment="1" applyProtection="1">
      <alignment horizontal="center" vertical="center"/>
    </xf>
    <xf numFmtId="176" fontId="31" fillId="4" borderId="2" xfId="1" applyNumberFormat="1" applyFill="1" applyBorder="1" applyProtection="1"/>
    <xf numFmtId="175" fontId="13" fillId="0" borderId="4" xfId="0" applyNumberFormat="1" applyFont="1" applyBorder="1" applyAlignment="1" applyProtection="1">
      <alignment horizontal="left" wrapText="1"/>
    </xf>
    <xf numFmtId="176" fontId="0" fillId="8" borderId="2" xfId="1" applyNumberFormat="1" applyFont="1" applyFill="1" applyBorder="1" applyProtection="1"/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3" borderId="0" xfId="0" applyFill="1" applyProtection="1"/>
    <xf numFmtId="165" fontId="4" fillId="0" borderId="0" xfId="3" applyFont="1" applyAlignment="1" applyProtection="1">
      <alignment vertical="center"/>
    </xf>
    <xf numFmtId="171" fontId="31" fillId="0" borderId="0" xfId="2" applyNumberFormat="1" applyProtection="1"/>
    <xf numFmtId="0" fontId="6" fillId="4" borderId="4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3" borderId="0" xfId="0" applyFill="1" applyAlignment="1" applyProtection="1">
      <alignment horizontal="left" vertical="center"/>
    </xf>
    <xf numFmtId="180" fontId="1" fillId="3" borderId="0" xfId="0" applyNumberFormat="1" applyFont="1" applyFill="1" applyAlignment="1" applyProtection="1">
      <alignment horizontal="right" vertical="center"/>
    </xf>
    <xf numFmtId="0" fontId="0" fillId="3" borderId="46" xfId="0" applyFill="1" applyBorder="1" applyProtection="1"/>
    <xf numFmtId="0" fontId="0" fillId="3" borderId="53" xfId="0" applyFill="1" applyBorder="1" applyProtection="1"/>
    <xf numFmtId="0" fontId="0" fillId="3" borderId="16" xfId="0" applyFill="1" applyBorder="1" applyProtection="1"/>
    <xf numFmtId="0" fontId="0" fillId="3" borderId="65" xfId="0" applyFill="1" applyBorder="1" applyProtection="1"/>
    <xf numFmtId="0" fontId="0" fillId="3" borderId="66" xfId="0" applyFill="1" applyBorder="1" applyProtection="1"/>
    <xf numFmtId="0" fontId="3" fillId="0" borderId="0" xfId="0" applyFont="1" applyAlignment="1" applyProtection="1">
      <alignment horizontal="left" vertical="center" indent="4"/>
    </xf>
    <xf numFmtId="0" fontId="3" fillId="0" borderId="0" xfId="0" applyFont="1" applyAlignment="1" applyProtection="1">
      <alignment vertical="center"/>
    </xf>
    <xf numFmtId="0" fontId="3" fillId="0" borderId="65" xfId="0" applyFont="1" applyBorder="1" applyAlignment="1" applyProtection="1">
      <alignment vertical="center"/>
    </xf>
    <xf numFmtId="180" fontId="0" fillId="26" borderId="2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5" borderId="29" xfId="0" applyFont="1" applyFill="1" applyBorder="1" applyAlignment="1" applyProtection="1">
      <alignment horizontal="center" vertical="center" wrapText="1"/>
    </xf>
    <xf numFmtId="0" fontId="7" fillId="14" borderId="27" xfId="0" applyFont="1" applyFill="1" applyBorder="1" applyAlignment="1" applyProtection="1">
      <alignment horizontal="center" vertical="center"/>
    </xf>
    <xf numFmtId="0" fontId="7" fillId="14" borderId="28" xfId="0" applyFont="1" applyFill="1" applyBorder="1" applyAlignment="1" applyProtection="1">
      <alignment horizontal="center" vertical="center"/>
    </xf>
    <xf numFmtId="0" fontId="7" fillId="53" borderId="27" xfId="0" applyFont="1" applyFill="1" applyBorder="1" applyAlignment="1" applyProtection="1">
      <alignment horizontal="center" vertical="center"/>
    </xf>
    <xf numFmtId="0" fontId="7" fillId="53" borderId="30" xfId="0" applyFont="1" applyFill="1" applyBorder="1" applyAlignment="1" applyProtection="1">
      <alignment horizontal="center" vertical="center"/>
    </xf>
    <xf numFmtId="0" fontId="7" fillId="52" borderId="31" xfId="0" applyFont="1" applyFill="1" applyBorder="1" applyAlignment="1" applyProtection="1">
      <alignment horizontal="center" vertical="center"/>
    </xf>
    <xf numFmtId="0" fontId="7" fillId="52" borderId="30" xfId="0" applyFont="1" applyFill="1" applyBorder="1" applyAlignment="1" applyProtection="1">
      <alignment horizontal="center" vertical="center"/>
    </xf>
    <xf numFmtId="0" fontId="7" fillId="14" borderId="17" xfId="0" applyFont="1" applyFill="1" applyBorder="1" applyAlignment="1" applyProtection="1">
      <alignment horizontal="center" vertical="center"/>
    </xf>
    <xf numFmtId="0" fontId="7" fillId="14" borderId="19" xfId="0" applyFont="1" applyFill="1" applyBorder="1" applyAlignment="1" applyProtection="1">
      <alignment horizontal="center" vertical="center"/>
    </xf>
    <xf numFmtId="0" fontId="7" fillId="53" borderId="17" xfId="0" applyFont="1" applyFill="1" applyBorder="1" applyAlignment="1" applyProtection="1">
      <alignment horizontal="center" vertical="center"/>
    </xf>
    <xf numFmtId="0" fontId="7" fillId="53" borderId="19" xfId="0" applyFont="1" applyFill="1" applyBorder="1" applyAlignment="1" applyProtection="1">
      <alignment horizontal="center" vertical="center"/>
    </xf>
    <xf numFmtId="0" fontId="7" fillId="52" borderId="17" xfId="0" applyFont="1" applyFill="1" applyBorder="1" applyAlignment="1" applyProtection="1">
      <alignment horizontal="center" vertical="center"/>
    </xf>
    <xf numFmtId="0" fontId="7" fillId="52" borderId="19" xfId="0" applyFont="1" applyFill="1" applyBorder="1" applyAlignment="1" applyProtection="1">
      <alignment horizontal="center" vertical="center"/>
    </xf>
    <xf numFmtId="0" fontId="0" fillId="4" borderId="21" xfId="0" applyFont="1" applyFill="1" applyBorder="1" applyAlignment="1" applyProtection="1">
      <alignment horizontal="left" vertical="center"/>
    </xf>
    <xf numFmtId="0" fontId="0" fillId="4" borderId="21" xfId="0" applyFont="1" applyFill="1" applyBorder="1" applyProtection="1"/>
    <xf numFmtId="171" fontId="0" fillId="4" borderId="21" xfId="2" applyNumberFormat="1" applyFont="1" applyFill="1" applyBorder="1" applyAlignment="1" applyProtection="1">
      <alignment vertical="center"/>
    </xf>
    <xf numFmtId="180" fontId="0" fillId="0" borderId="23" xfId="0" applyNumberFormat="1" applyBorder="1" applyAlignment="1" applyProtection="1">
      <alignment horizontal="right" vertical="center"/>
    </xf>
    <xf numFmtId="180" fontId="0" fillId="0" borderId="22" xfId="0" applyNumberFormat="1" applyBorder="1" applyAlignment="1" applyProtection="1">
      <alignment horizontal="right" vertical="center"/>
    </xf>
    <xf numFmtId="165" fontId="0" fillId="26" borderId="23" xfId="0" applyNumberFormat="1" applyFill="1" applyBorder="1" applyAlignment="1" applyProtection="1">
      <alignment horizontal="center" vertical="center"/>
    </xf>
    <xf numFmtId="0" fontId="1" fillId="26" borderId="2" xfId="0" applyFont="1" applyFill="1" applyBorder="1" applyAlignment="1" applyProtection="1">
      <alignment horizontal="center" vertical="center"/>
    </xf>
    <xf numFmtId="165" fontId="13" fillId="0" borderId="32" xfId="3" applyFont="1" applyBorder="1" applyAlignment="1" applyProtection="1">
      <alignment horizontal="center" vertical="center"/>
    </xf>
    <xf numFmtId="180" fontId="0" fillId="54" borderId="69" xfId="0" applyNumberFormat="1" applyFill="1" applyBorder="1" applyAlignment="1" applyProtection="1">
      <alignment horizontal="right" vertical="center"/>
    </xf>
    <xf numFmtId="180" fontId="0" fillId="54" borderId="70" xfId="0" applyNumberFormat="1" applyFill="1" applyBorder="1" applyAlignment="1" applyProtection="1">
      <alignment horizontal="right" vertical="center"/>
    </xf>
    <xf numFmtId="165" fontId="13" fillId="0" borderId="71" xfId="3" applyFont="1" applyBorder="1" applyAlignment="1" applyProtection="1">
      <alignment horizontal="center" vertical="center"/>
    </xf>
    <xf numFmtId="165" fontId="0" fillId="3" borderId="43" xfId="0" applyNumberFormat="1" applyFill="1" applyBorder="1" applyAlignment="1" applyProtection="1">
      <alignment horizontal="center" vertical="center"/>
    </xf>
    <xf numFmtId="180" fontId="0" fillId="26" borderId="41" xfId="0" applyNumberFormat="1" applyFill="1" applyBorder="1" applyAlignment="1" applyProtection="1">
      <alignment horizontal="right" vertical="center"/>
    </xf>
    <xf numFmtId="165" fontId="0" fillId="3" borderId="41" xfId="0" applyNumberFormat="1" applyFill="1" applyBorder="1" applyAlignment="1" applyProtection="1">
      <alignment horizontal="center" vertical="center"/>
    </xf>
    <xf numFmtId="165" fontId="0" fillId="3" borderId="41" xfId="3" applyFont="1" applyFill="1" applyBorder="1" applyAlignment="1" applyProtection="1">
      <alignment horizontal="center" vertical="center"/>
    </xf>
    <xf numFmtId="180" fontId="0" fillId="26" borderId="44" xfId="0" applyNumberFormat="1" applyFill="1" applyBorder="1" applyAlignment="1" applyProtection="1">
      <alignment horizontal="right" vertical="center"/>
    </xf>
    <xf numFmtId="0" fontId="0" fillId="4" borderId="2" xfId="0" applyFont="1" applyFill="1" applyBorder="1" applyProtection="1"/>
    <xf numFmtId="171" fontId="0" fillId="4" borderId="2" xfId="2" applyNumberFormat="1" applyFont="1" applyFill="1" applyBorder="1" applyAlignment="1" applyProtection="1">
      <alignment vertical="center"/>
    </xf>
    <xf numFmtId="171" fontId="0" fillId="4" borderId="8" xfId="2" applyNumberFormat="1" applyFont="1" applyFill="1" applyBorder="1" applyAlignment="1" applyProtection="1">
      <alignment vertical="center"/>
    </xf>
    <xf numFmtId="180" fontId="0" fillId="0" borderId="26" xfId="0" applyNumberFormat="1" applyBorder="1" applyAlignment="1" applyProtection="1">
      <alignment horizontal="right" vertical="center"/>
    </xf>
    <xf numFmtId="180" fontId="0" fillId="0" borderId="4" xfId="0" applyNumberFormat="1" applyBorder="1" applyAlignment="1" applyProtection="1">
      <alignment horizontal="right" vertical="center"/>
    </xf>
    <xf numFmtId="165" fontId="0" fillId="26" borderId="26" xfId="0" applyNumberFormat="1" applyFill="1" applyBorder="1" applyAlignment="1" applyProtection="1">
      <alignment horizontal="center" vertical="center"/>
    </xf>
    <xf numFmtId="0" fontId="1" fillId="9" borderId="2" xfId="0" applyFont="1" applyFill="1" applyBorder="1" applyAlignment="1" applyProtection="1">
      <alignment horizontal="center" vertical="center" wrapText="1"/>
    </xf>
    <xf numFmtId="1" fontId="0" fillId="0" borderId="2" xfId="0" applyNumberFormat="1" applyBorder="1" applyAlignment="1" applyProtection="1">
      <alignment horizontal="center" vertical="center" wrapText="1"/>
    </xf>
    <xf numFmtId="175" fontId="13" fillId="0" borderId="2" xfId="0" applyNumberFormat="1" applyFont="1" applyBorder="1" applyAlignment="1" applyProtection="1">
      <alignment horizontal="left"/>
    </xf>
    <xf numFmtId="0" fontId="0" fillId="3" borderId="47" xfId="0" applyFill="1" applyBorder="1" applyProtection="1"/>
    <xf numFmtId="0" fontId="0" fillId="3" borderId="68" xfId="0" applyFill="1" applyBorder="1" applyProtection="1"/>
    <xf numFmtId="0" fontId="0" fillId="3" borderId="49" xfId="0" applyFill="1" applyBorder="1" applyProtection="1"/>
    <xf numFmtId="0" fontId="0" fillId="4" borderId="2" xfId="0" applyFill="1" applyBorder="1" applyAlignment="1" applyProtection="1">
      <alignment horizontal="left" vertical="center"/>
    </xf>
    <xf numFmtId="0" fontId="0" fillId="4" borderId="2" xfId="0" applyFill="1" applyBorder="1" applyProtection="1"/>
    <xf numFmtId="0" fontId="0" fillId="4" borderId="29" xfId="0" applyFill="1" applyBorder="1" applyAlignment="1" applyProtection="1">
      <alignment horizontal="left" vertical="center"/>
    </xf>
    <xf numFmtId="0" fontId="0" fillId="4" borderId="29" xfId="0" applyFill="1" applyBorder="1" applyProtection="1"/>
    <xf numFmtId="171" fontId="0" fillId="4" borderId="29" xfId="2" applyNumberFormat="1" applyFont="1" applyFill="1" applyBorder="1" applyAlignment="1" applyProtection="1">
      <alignment vertical="center"/>
    </xf>
    <xf numFmtId="171" fontId="0" fillId="4" borderId="72" xfId="2" applyNumberFormat="1" applyFont="1" applyFill="1" applyBorder="1" applyAlignment="1" applyProtection="1">
      <alignment vertical="center"/>
    </xf>
    <xf numFmtId="180" fontId="0" fillId="0" borderId="30" xfId="0" applyNumberFormat="1" applyBorder="1" applyAlignment="1" applyProtection="1">
      <alignment horizontal="right" vertical="center"/>
    </xf>
    <xf numFmtId="180" fontId="0" fillId="0" borderId="28" xfId="0" applyNumberFormat="1" applyBorder="1" applyAlignment="1" applyProtection="1">
      <alignment horizontal="right" vertical="center"/>
    </xf>
    <xf numFmtId="165" fontId="0" fillId="26" borderId="30" xfId="0" applyNumberFormat="1" applyFill="1" applyBorder="1" applyAlignment="1" applyProtection="1">
      <alignment horizontal="center" vertical="center"/>
    </xf>
    <xf numFmtId="0" fontId="17" fillId="4" borderId="2" xfId="0" applyFont="1" applyFill="1" applyBorder="1" applyProtection="1"/>
    <xf numFmtId="180" fontId="6" fillId="26" borderId="70" xfId="0" applyNumberFormat="1" applyFont="1" applyFill="1" applyBorder="1" applyAlignment="1" applyProtection="1">
      <alignment horizontal="right" vertical="center"/>
    </xf>
    <xf numFmtId="165" fontId="12" fillId="9" borderId="43" xfId="3" applyFont="1" applyFill="1" applyBorder="1" applyAlignment="1" applyProtection="1">
      <alignment horizontal="center" vertical="center"/>
    </xf>
    <xf numFmtId="180" fontId="6" fillId="26" borderId="44" xfId="0" applyNumberFormat="1" applyFont="1" applyFill="1" applyBorder="1" applyAlignment="1" applyProtection="1">
      <alignment horizontal="right" vertical="center"/>
    </xf>
    <xf numFmtId="165" fontId="12" fillId="9" borderId="73" xfId="3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 applyProtection="1">
      <alignment horizontal="left" vertical="center"/>
    </xf>
    <xf numFmtId="0" fontId="1" fillId="4" borderId="2" xfId="0" applyFont="1" applyFill="1" applyBorder="1" applyProtection="1"/>
    <xf numFmtId="180" fontId="0" fillId="3" borderId="0" xfId="0" applyNumberFormat="1" applyFill="1" applyProtection="1"/>
    <xf numFmtId="180" fontId="6" fillId="26" borderId="48" xfId="0" applyNumberFormat="1" applyFont="1" applyFill="1" applyBorder="1" applyAlignment="1" applyProtection="1">
      <alignment horizontal="right" vertical="center"/>
    </xf>
    <xf numFmtId="0" fontId="0" fillId="3" borderId="0" xfId="0" applyFill="1" applyAlignment="1" applyProtection="1">
      <alignment horizontal="center" vertical="center"/>
    </xf>
    <xf numFmtId="0" fontId="1" fillId="4" borderId="21" xfId="0" applyFont="1" applyFill="1" applyBorder="1" applyAlignment="1" applyProtection="1">
      <alignment horizontal="left" vertical="center"/>
    </xf>
    <xf numFmtId="0" fontId="1" fillId="4" borderId="21" xfId="0" applyFont="1" applyFill="1" applyBorder="1" applyProtection="1"/>
    <xf numFmtId="165" fontId="12" fillId="9" borderId="74" xfId="3" applyFont="1" applyFill="1" applyBorder="1" applyAlignment="1" applyProtection="1">
      <alignment horizontal="center" vertical="center"/>
    </xf>
    <xf numFmtId="0" fontId="1" fillId="14" borderId="2" xfId="0" applyFont="1" applyFill="1" applyBorder="1" applyAlignment="1" applyProtection="1">
      <alignment horizontal="left" vertical="center"/>
    </xf>
    <xf numFmtId="166" fontId="1" fillId="14" borderId="2" xfId="0" applyNumberFormat="1" applyFont="1" applyFill="1" applyBorder="1" applyAlignment="1" applyProtection="1">
      <alignment horizontal="center" vertical="center" wrapText="1"/>
    </xf>
    <xf numFmtId="171" fontId="0" fillId="3" borderId="0" xfId="0" applyNumberFormat="1" applyFill="1" applyProtection="1"/>
    <xf numFmtId="166" fontId="0" fillId="3" borderId="0" xfId="0" applyNumberFormat="1" applyFill="1" applyProtection="1"/>
    <xf numFmtId="171" fontId="0" fillId="0" borderId="0" xfId="2" applyNumberFormat="1" applyFont="1" applyFill="1" applyBorder="1" applyAlignment="1" applyProtection="1">
      <alignment vertical="center"/>
    </xf>
    <xf numFmtId="0" fontId="0" fillId="25" borderId="8" xfId="0" applyFont="1" applyFill="1" applyBorder="1" applyAlignment="1" applyProtection="1">
      <alignment horizontal="left" vertical="center"/>
      <protection locked="0"/>
    </xf>
    <xf numFmtId="171" fontId="0" fillId="25" borderId="8" xfId="2" applyNumberFormat="1" applyFont="1" applyFill="1" applyBorder="1" applyAlignment="1" applyProtection="1">
      <alignment vertical="center"/>
      <protection locked="0"/>
    </xf>
    <xf numFmtId="0" fontId="0" fillId="25" borderId="2" xfId="0" applyFont="1" applyFill="1" applyBorder="1" applyAlignment="1" applyProtection="1">
      <alignment horizontal="left" vertical="center"/>
      <protection locked="0"/>
    </xf>
    <xf numFmtId="171" fontId="0" fillId="25" borderId="2" xfId="2" applyNumberFormat="1" applyFont="1" applyFill="1" applyBorder="1" applyAlignment="1" applyProtection="1">
      <alignment vertical="center"/>
      <protection locked="0"/>
    </xf>
    <xf numFmtId="0" fontId="0" fillId="25" borderId="29" xfId="0" applyFont="1" applyFill="1" applyBorder="1" applyAlignment="1" applyProtection="1">
      <alignment horizontal="left" vertical="center"/>
      <protection locked="0"/>
    </xf>
    <xf numFmtId="171" fontId="0" fillId="25" borderId="29" xfId="2" applyNumberFormat="1" applyFont="1" applyFill="1" applyBorder="1" applyAlignment="1" applyProtection="1">
      <alignment vertical="center"/>
      <protection locked="0"/>
    </xf>
    <xf numFmtId="173" fontId="1" fillId="8" borderId="67" xfId="0" applyNumberFormat="1" applyFont="1" applyFill="1" applyBorder="1" applyAlignment="1" applyProtection="1">
      <alignment horizontal="center" vertical="center"/>
    </xf>
    <xf numFmtId="173" fontId="1" fillId="8" borderId="76" xfId="0" applyNumberFormat="1" applyFont="1" applyFill="1" applyBorder="1" applyAlignment="1" applyProtection="1">
      <alignment horizontal="center" vertical="center"/>
    </xf>
    <xf numFmtId="173" fontId="0" fillId="4" borderId="9" xfId="2" applyNumberFormat="1" applyFont="1" applyFill="1" applyBorder="1" applyAlignment="1" applyProtection="1">
      <alignment horizontal="center" vertical="center"/>
      <protection locked="0"/>
    </xf>
    <xf numFmtId="173" fontId="0" fillId="4" borderId="10" xfId="2" applyNumberFormat="1" applyFont="1" applyFill="1" applyBorder="1" applyAlignment="1" applyProtection="1">
      <alignment horizontal="center" vertical="center"/>
      <protection locked="0"/>
    </xf>
    <xf numFmtId="173" fontId="0" fillId="4" borderId="11" xfId="2" applyNumberFormat="1" applyFont="1" applyFill="1" applyBorder="1" applyAlignment="1" applyProtection="1">
      <alignment horizontal="center" vertical="center"/>
      <protection locked="0"/>
    </xf>
    <xf numFmtId="173" fontId="0" fillId="4" borderId="72" xfId="2" applyNumberFormat="1" applyFont="1" applyFill="1" applyBorder="1" applyAlignment="1" applyProtection="1">
      <alignment horizontal="center" vertical="center"/>
      <protection locked="0"/>
    </xf>
    <xf numFmtId="173" fontId="0" fillId="4" borderId="69" xfId="2" applyNumberFormat="1" applyFont="1" applyFill="1" applyBorder="1" applyAlignment="1" applyProtection="1">
      <alignment horizontal="center" vertical="center"/>
      <protection locked="0"/>
    </xf>
    <xf numFmtId="173" fontId="31" fillId="4" borderId="20" xfId="2" applyNumberFormat="1" applyFont="1" applyFill="1" applyBorder="1" applyAlignment="1" applyProtection="1">
      <alignment horizontal="center" vertical="center"/>
      <protection locked="0"/>
    </xf>
    <xf numFmtId="166" fontId="1" fillId="47" borderId="2" xfId="2" applyNumberFormat="1" applyFont="1" applyFill="1" applyBorder="1" applyAlignment="1" applyProtection="1">
      <alignment horizontal="center" vertical="center"/>
    </xf>
    <xf numFmtId="166" fontId="31" fillId="46" borderId="2" xfId="2" applyNumberFormat="1" applyFont="1" applyFill="1" applyBorder="1" applyAlignment="1" applyProtection="1">
      <alignment vertical="center"/>
    </xf>
    <xf numFmtId="0" fontId="1" fillId="47" borderId="2" xfId="0" applyFont="1" applyFill="1" applyBorder="1" applyAlignment="1" applyProtection="1">
      <alignment horizontal="center" vertical="center"/>
    </xf>
    <xf numFmtId="171" fontId="31" fillId="25" borderId="2" xfId="2" applyNumberFormat="1" applyFont="1" applyFill="1" applyBorder="1" applyProtection="1"/>
    <xf numFmtId="166" fontId="1" fillId="3" borderId="2" xfId="2" applyNumberFormat="1" applyFont="1" applyFill="1" applyBorder="1" applyAlignment="1" applyProtection="1">
      <alignment horizontal="center" vertical="center"/>
    </xf>
    <xf numFmtId="166" fontId="31" fillId="29" borderId="2" xfId="2" applyNumberFormat="1" applyFont="1" applyFill="1" applyBorder="1" applyAlignment="1" applyProtection="1">
      <alignment vertical="center"/>
    </xf>
    <xf numFmtId="0" fontId="1" fillId="3" borderId="2" xfId="0" applyFont="1" applyFill="1" applyBorder="1" applyAlignment="1" applyProtection="1">
      <alignment horizontal="center" vertical="center"/>
    </xf>
    <xf numFmtId="171" fontId="31" fillId="4" borderId="2" xfId="2" applyNumberFormat="1" applyFont="1" applyFill="1" applyBorder="1" applyProtection="1"/>
    <xf numFmtId="0" fontId="31" fillId="0" borderId="0" xfId="0" applyFont="1" applyAlignment="1" applyProtection="1">
      <alignment vertical="center"/>
    </xf>
    <xf numFmtId="166" fontId="31" fillId="29" borderId="2" xfId="2" applyNumberFormat="1" applyFont="1" applyFill="1" applyBorder="1" applyAlignment="1" applyProtection="1">
      <alignment vertical="center"/>
      <protection locked="0"/>
    </xf>
    <xf numFmtId="176" fontId="31" fillId="29" borderId="2" xfId="1" applyNumberFormat="1" applyFont="1" applyFill="1" applyBorder="1" applyProtection="1">
      <protection locked="0"/>
    </xf>
    <xf numFmtId="166" fontId="31" fillId="8" borderId="2" xfId="2" applyNumberFormat="1" applyFont="1" applyFill="1" applyBorder="1" applyAlignment="1" applyProtection="1">
      <alignment vertical="center"/>
    </xf>
    <xf numFmtId="166" fontId="1" fillId="28" borderId="6" xfId="2" applyNumberFormat="1" applyFont="1" applyFill="1" applyBorder="1" applyAlignment="1" applyProtection="1">
      <alignment vertical="center"/>
    </xf>
    <xf numFmtId="176" fontId="31" fillId="4" borderId="2" xfId="1" applyNumberFormat="1" applyFont="1" applyFill="1" applyBorder="1" applyAlignment="1" applyProtection="1">
      <alignment vertical="center"/>
      <protection locked="0"/>
    </xf>
    <xf numFmtId="176" fontId="31" fillId="4" borderId="2" xfId="1" applyNumberFormat="1" applyFont="1" applyFill="1" applyBorder="1" applyProtection="1">
      <protection locked="0"/>
    </xf>
    <xf numFmtId="171" fontId="0" fillId="4" borderId="2" xfId="2" applyNumberFormat="1" applyFont="1" applyFill="1" applyBorder="1" applyProtection="1"/>
    <xf numFmtId="0" fontId="31" fillId="29" borderId="2" xfId="0" applyFont="1" applyFill="1" applyBorder="1" applyAlignment="1" applyProtection="1">
      <alignment vertical="center"/>
      <protection locked="0"/>
    </xf>
    <xf numFmtId="166" fontId="31" fillId="4" borderId="2" xfId="2" applyNumberFormat="1" applyFont="1" applyFill="1" applyBorder="1" applyAlignment="1" applyProtection="1">
      <alignment vertical="center"/>
      <protection locked="0"/>
    </xf>
    <xf numFmtId="0" fontId="31" fillId="4" borderId="2" xfId="0" applyFont="1" applyFill="1" applyBorder="1" applyAlignment="1" applyProtection="1">
      <alignment vertical="center"/>
      <protection locked="0"/>
    </xf>
    <xf numFmtId="171" fontId="31" fillId="52" borderId="2" xfId="2" applyNumberFormat="1" applyFont="1" applyFill="1" applyBorder="1" applyAlignment="1" applyProtection="1">
      <alignment vertical="center"/>
    </xf>
    <xf numFmtId="179" fontId="31" fillId="29" borderId="2" xfId="5" applyFont="1" applyFill="1" applyBorder="1" applyAlignment="1" applyProtection="1">
      <alignment horizontal="center" vertical="center"/>
      <protection locked="0"/>
    </xf>
    <xf numFmtId="179" fontId="31" fillId="4" borderId="2" xfId="5" applyFont="1" applyFill="1" applyBorder="1" applyAlignment="1" applyProtection="1">
      <alignment horizontal="center" vertical="center"/>
      <protection locked="0"/>
    </xf>
    <xf numFmtId="179" fontId="31" fillId="29" borderId="2" xfId="5" applyFont="1" applyFill="1" applyBorder="1" applyAlignment="1" applyProtection="1">
      <alignment horizontal="center" vertical="center"/>
    </xf>
    <xf numFmtId="0" fontId="0" fillId="0" borderId="6" xfId="0" applyFont="1" applyBorder="1" applyProtection="1"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/>
    <xf numFmtId="0" fontId="1" fillId="0" borderId="0" xfId="0" applyFont="1" applyFill="1" applyBorder="1" applyProtection="1">
      <protection locked="0"/>
    </xf>
    <xf numFmtId="0" fontId="22" fillId="0" borderId="0" xfId="0" applyFont="1" applyFill="1" applyBorder="1" applyAlignment="1">
      <alignment horizontal="center" vertical="center"/>
    </xf>
    <xf numFmtId="179" fontId="22" fillId="0" borderId="0" xfId="5" applyFont="1" applyFill="1" applyBorder="1" applyAlignment="1" applyProtection="1">
      <alignment horizontal="center" vertical="center"/>
    </xf>
    <xf numFmtId="183" fontId="22" fillId="0" borderId="0" xfId="2" applyNumberFormat="1" applyFont="1" applyFill="1" applyBorder="1" applyAlignment="1">
      <alignment horizontal="center" vertical="center"/>
    </xf>
    <xf numFmtId="179" fontId="23" fillId="0" borderId="0" xfId="5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184" fontId="0" fillId="0" borderId="0" xfId="0" applyNumberFormat="1" applyFill="1" applyBorder="1"/>
    <xf numFmtId="179" fontId="0" fillId="0" borderId="0" xfId="5" applyFont="1" applyFill="1" applyBorder="1" applyAlignment="1" applyProtection="1"/>
    <xf numFmtId="0" fontId="28" fillId="0" borderId="0" xfId="0" applyFont="1" applyFill="1" applyBorder="1" applyAlignment="1">
      <alignment vertical="center" wrapText="1"/>
    </xf>
    <xf numFmtId="184" fontId="22" fillId="0" borderId="0" xfId="0" applyNumberFormat="1" applyFont="1" applyFill="1" applyBorder="1" applyAlignment="1">
      <alignment horizontal="center"/>
    </xf>
    <xf numFmtId="185" fontId="20" fillId="0" borderId="0" xfId="0" applyNumberFormat="1" applyFont="1" applyFill="1" applyBorder="1" applyAlignment="1">
      <alignment horizontal="center"/>
    </xf>
    <xf numFmtId="0" fontId="22" fillId="0" borderId="0" xfId="0" applyFont="1" applyFill="1" applyBorder="1"/>
    <xf numFmtId="0" fontId="29" fillId="0" borderId="0" xfId="0" applyFont="1" applyFill="1" applyBorder="1"/>
    <xf numFmtId="183" fontId="20" fillId="0" borderId="0" xfId="2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5" fillId="0" borderId="0" xfId="0" applyFont="1" applyFill="1" applyBorder="1"/>
    <xf numFmtId="49" fontId="13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ont="1" applyFill="1" applyBorder="1" applyProtection="1">
      <protection locked="0"/>
    </xf>
    <xf numFmtId="175" fontId="13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 applyProtection="1">
      <alignment horizontal="center"/>
      <protection locked="0"/>
    </xf>
    <xf numFmtId="3" fontId="0" fillId="0" borderId="0" xfId="0" applyNumberFormat="1" applyFill="1" applyBorder="1" applyProtection="1">
      <protection locked="0"/>
    </xf>
    <xf numFmtId="186" fontId="0" fillId="0" borderId="0" xfId="0" applyNumberFormat="1" applyFill="1" applyBorder="1"/>
    <xf numFmtId="186" fontId="25" fillId="0" borderId="0" xfId="0" applyNumberFormat="1" applyFont="1" applyFill="1" applyBorder="1"/>
    <xf numFmtId="164" fontId="8" fillId="0" borderId="0" xfId="6" applyFont="1" applyFill="1" applyBorder="1" applyProtection="1">
      <protection locked="0"/>
    </xf>
    <xf numFmtId="3" fontId="0" fillId="0" borderId="0" xfId="0" applyNumberFormat="1" applyFill="1" applyBorder="1" applyAlignment="1" applyProtection="1">
      <alignment horizontal="right"/>
      <protection locked="0"/>
    </xf>
    <xf numFmtId="186" fontId="8" fillId="0" borderId="0" xfId="0" applyNumberFormat="1" applyFont="1" applyFill="1" applyBorder="1"/>
    <xf numFmtId="164" fontId="34" fillId="0" borderId="0" xfId="0" applyNumberFormat="1" applyFont="1" applyFill="1" applyBorder="1" applyProtection="1">
      <protection locked="0"/>
    </xf>
    <xf numFmtId="0" fontId="35" fillId="3" borderId="0" xfId="0" applyFont="1" applyFill="1" applyBorder="1" applyAlignment="1" applyProtection="1">
      <alignment horizontal="left" vertical="center" indent="4"/>
    </xf>
    <xf numFmtId="171" fontId="31" fillId="4" borderId="21" xfId="2" applyNumberFormat="1" applyFont="1" applyFill="1" applyBorder="1" applyAlignment="1" applyProtection="1">
      <alignment vertical="center"/>
      <protection locked="0"/>
    </xf>
    <xf numFmtId="171" fontId="31" fillId="4" borderId="2" xfId="2" applyNumberFormat="1" applyFont="1" applyFill="1" applyBorder="1" applyAlignment="1" applyProtection="1">
      <alignment vertical="center"/>
      <protection locked="0"/>
    </xf>
    <xf numFmtId="171" fontId="31" fillId="4" borderId="29" xfId="2" applyNumberFormat="1" applyFont="1" applyFill="1" applyBorder="1" applyAlignment="1" applyProtection="1">
      <alignment vertical="center"/>
      <protection locked="0"/>
    </xf>
    <xf numFmtId="171" fontId="31" fillId="8" borderId="21" xfId="2" applyNumberFormat="1" applyFont="1" applyFill="1" applyBorder="1" applyAlignment="1" applyProtection="1">
      <alignment vertical="center"/>
    </xf>
    <xf numFmtId="180" fontId="31" fillId="8" borderId="22" xfId="0" applyNumberFormat="1" applyFont="1" applyFill="1" applyBorder="1" applyAlignment="1" applyProtection="1">
      <alignment horizontal="right" vertical="center"/>
    </xf>
    <xf numFmtId="171" fontId="31" fillId="8" borderId="2" xfId="2" applyNumberFormat="1" applyFont="1" applyFill="1" applyBorder="1" applyAlignment="1" applyProtection="1">
      <alignment vertical="center"/>
    </xf>
    <xf numFmtId="180" fontId="31" fillId="8" borderId="4" xfId="0" applyNumberFormat="1" applyFont="1" applyFill="1" applyBorder="1" applyAlignment="1" applyProtection="1">
      <alignment horizontal="right" vertical="center"/>
    </xf>
    <xf numFmtId="171" fontId="31" fillId="8" borderId="29" xfId="2" applyNumberFormat="1" applyFont="1" applyFill="1" applyBorder="1" applyAlignment="1" applyProtection="1">
      <alignment vertical="center"/>
    </xf>
    <xf numFmtId="180" fontId="31" fillId="8" borderId="28" xfId="0" applyNumberFormat="1" applyFont="1" applyFill="1" applyBorder="1" applyAlignment="1" applyProtection="1">
      <alignment horizontal="right" vertical="center"/>
    </xf>
    <xf numFmtId="171" fontId="0" fillId="0" borderId="0" xfId="2" applyNumberFormat="1" applyFont="1" applyBorder="1" applyAlignment="1" applyProtection="1">
      <alignment horizontal="center"/>
    </xf>
    <xf numFmtId="0" fontId="0" fillId="3" borderId="0" xfId="0" applyFill="1" applyBorder="1" applyProtection="1"/>
    <xf numFmtId="171" fontId="31" fillId="0" borderId="0" xfId="2" applyNumberFormat="1" applyBorder="1" applyProtection="1"/>
    <xf numFmtId="9" fontId="0" fillId="4" borderId="6" xfId="0" applyNumberFormat="1" applyFont="1" applyFill="1" applyBorder="1" applyAlignment="1" applyProtection="1">
      <alignment horizontal="center" vertical="center"/>
      <protection locked="0"/>
    </xf>
    <xf numFmtId="165" fontId="0" fillId="4" borderId="34" xfId="0" applyNumberFormat="1" applyFill="1" applyBorder="1" applyAlignment="1" applyProtection="1">
      <alignment horizontal="center" vertical="center"/>
      <protection locked="0"/>
    </xf>
    <xf numFmtId="180" fontId="0" fillId="0" borderId="33" xfId="0" applyNumberFormat="1" applyBorder="1" applyAlignment="1" applyProtection="1">
      <alignment horizontal="right" vertical="center"/>
    </xf>
    <xf numFmtId="180" fontId="0" fillId="0" borderId="35" xfId="0" applyNumberFormat="1" applyBorder="1" applyAlignment="1" applyProtection="1">
      <alignment horizontal="right" vertical="center"/>
    </xf>
    <xf numFmtId="165" fontId="0" fillId="4" borderId="36" xfId="3" applyFont="1" applyFill="1" applyBorder="1" applyAlignment="1" applyProtection="1">
      <alignment horizontal="center" vertical="center"/>
      <protection locked="0"/>
    </xf>
    <xf numFmtId="165" fontId="0" fillId="26" borderId="35" xfId="0" applyNumberFormat="1" applyFill="1" applyBorder="1" applyAlignment="1" applyProtection="1">
      <alignment horizontal="center" vertical="center"/>
    </xf>
    <xf numFmtId="180" fontId="0" fillId="0" borderId="18" xfId="0" applyNumberFormat="1" applyBorder="1" applyAlignment="1" applyProtection="1">
      <alignment horizontal="right" vertical="center"/>
    </xf>
    <xf numFmtId="180" fontId="0" fillId="0" borderId="19" xfId="0" applyNumberFormat="1" applyBorder="1" applyAlignment="1" applyProtection="1">
      <alignment horizontal="right" vertical="center"/>
    </xf>
    <xf numFmtId="165" fontId="0" fillId="26" borderId="19" xfId="0" applyNumberFormat="1" applyFill="1" applyBorder="1" applyAlignment="1" applyProtection="1">
      <alignment horizontal="center" vertical="center"/>
    </xf>
    <xf numFmtId="166" fontId="1" fillId="0" borderId="0" xfId="0" applyNumberFormat="1" applyFont="1" applyFill="1" applyBorder="1" applyAlignment="1" applyProtection="1">
      <alignment horizontal="center" vertical="center" wrapText="1"/>
    </xf>
    <xf numFmtId="172" fontId="0" fillId="17" borderId="51" xfId="2" applyNumberFormat="1" applyFont="1" applyFill="1" applyBorder="1" applyAlignment="1" applyProtection="1">
      <alignment horizontal="center" vertical="center"/>
      <protection locked="0"/>
    </xf>
    <xf numFmtId="0" fontId="9" fillId="15" borderId="32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171" fontId="31" fillId="60" borderId="25" xfId="2" applyNumberFormat="1" applyFill="1" applyBorder="1" applyAlignment="1" applyProtection="1">
      <alignment vertical="center"/>
    </xf>
    <xf numFmtId="172" fontId="0" fillId="4" borderId="24" xfId="2" applyNumberFormat="1" applyFont="1" applyFill="1" applyBorder="1" applyAlignment="1" applyProtection="1">
      <alignment horizontal="center" vertical="center"/>
      <protection locked="0"/>
    </xf>
    <xf numFmtId="172" fontId="0" fillId="4" borderId="37" xfId="2" applyNumberFormat="1" applyFont="1" applyFill="1" applyBorder="1" applyAlignment="1" applyProtection="1">
      <alignment horizontal="center" vertical="center"/>
      <protection locked="0"/>
    </xf>
    <xf numFmtId="171" fontId="0" fillId="15" borderId="5" xfId="2" applyNumberFormat="1" applyFont="1" applyFill="1" applyBorder="1" applyAlignment="1" applyProtection="1">
      <alignment vertical="center"/>
    </xf>
    <xf numFmtId="0" fontId="0" fillId="15" borderId="69" xfId="0" applyFont="1" applyFill="1" applyBorder="1" applyAlignment="1" applyProtection="1">
      <alignment horizontal="left" vertical="center"/>
    </xf>
    <xf numFmtId="171" fontId="0" fillId="15" borderId="32" xfId="2" applyNumberFormat="1" applyFont="1" applyFill="1" applyBorder="1" applyAlignment="1" applyProtection="1">
      <alignment vertical="center"/>
    </xf>
    <xf numFmtId="171" fontId="0" fillId="15" borderId="72" xfId="2" applyNumberFormat="1" applyFont="1" applyFill="1" applyBorder="1" applyAlignment="1" applyProtection="1">
      <alignment vertical="center"/>
    </xf>
    <xf numFmtId="171" fontId="0" fillId="15" borderId="23" xfId="2" applyNumberFormat="1" applyFont="1" applyFill="1" applyBorder="1" applyAlignment="1" applyProtection="1">
      <alignment vertical="center"/>
    </xf>
    <xf numFmtId="171" fontId="0" fillId="15" borderId="30" xfId="2" applyNumberFormat="1" applyFont="1" applyFill="1" applyBorder="1" applyAlignment="1" applyProtection="1">
      <alignment vertical="center"/>
    </xf>
    <xf numFmtId="0" fontId="0" fillId="15" borderId="18" xfId="0" applyFont="1" applyFill="1" applyBorder="1" applyAlignment="1" applyProtection="1">
      <alignment horizontal="left" vertical="center"/>
    </xf>
    <xf numFmtId="171" fontId="0" fillId="15" borderId="19" xfId="2" applyNumberFormat="1" applyFont="1" applyFill="1" applyBorder="1" applyAlignment="1" applyProtection="1">
      <alignment vertical="center"/>
    </xf>
    <xf numFmtId="171" fontId="0" fillId="15" borderId="70" xfId="2" applyNumberFormat="1" applyFont="1" applyFill="1" applyBorder="1" applyAlignment="1" applyProtection="1">
      <alignment vertical="center"/>
    </xf>
    <xf numFmtId="180" fontId="0" fillId="0" borderId="13" xfId="0" applyNumberFormat="1" applyBorder="1" applyAlignment="1" applyProtection="1">
      <alignment horizontal="right" vertical="center"/>
    </xf>
    <xf numFmtId="180" fontId="0" fillId="0" borderId="51" xfId="0" applyNumberFormat="1" applyBorder="1" applyAlignment="1" applyProtection="1">
      <alignment horizontal="right" vertical="center"/>
    </xf>
    <xf numFmtId="180" fontId="0" fillId="0" borderId="58" xfId="0" applyNumberFormat="1" applyBorder="1" applyAlignment="1" applyProtection="1">
      <alignment horizontal="right" vertical="center"/>
    </xf>
    <xf numFmtId="171" fontId="0" fillId="4" borderId="22" xfId="2" applyNumberFormat="1" applyFont="1" applyFill="1" applyBorder="1" applyAlignment="1" applyProtection="1">
      <alignment vertical="center"/>
      <protection locked="0"/>
    </xf>
    <xf numFmtId="171" fontId="0" fillId="4" borderId="4" xfId="2" applyNumberFormat="1" applyFont="1" applyFill="1" applyBorder="1" applyAlignment="1" applyProtection="1">
      <alignment vertical="center"/>
      <protection locked="0"/>
    </xf>
    <xf numFmtId="171" fontId="0" fillId="4" borderId="28" xfId="2" applyNumberFormat="1" applyFont="1" applyFill="1" applyBorder="1" applyAlignment="1" applyProtection="1">
      <alignment vertical="center"/>
      <protection locked="0"/>
    </xf>
    <xf numFmtId="180" fontId="0" fillId="0" borderId="67" xfId="0" applyNumberFormat="1" applyBorder="1" applyAlignment="1" applyProtection="1">
      <alignment horizontal="right" vertical="center"/>
    </xf>
    <xf numFmtId="180" fontId="0" fillId="0" borderId="52" xfId="0" applyNumberFormat="1" applyBorder="1" applyAlignment="1" applyProtection="1">
      <alignment horizontal="right" vertical="center"/>
    </xf>
    <xf numFmtId="180" fontId="0" fillId="0" borderId="77" xfId="0" applyNumberFormat="1" applyBorder="1" applyAlignment="1" applyProtection="1">
      <alignment horizontal="right" vertical="center"/>
    </xf>
    <xf numFmtId="171" fontId="0" fillId="4" borderId="22" xfId="2" applyNumberFormat="1" applyFont="1" applyFill="1" applyBorder="1" applyAlignment="1" applyProtection="1">
      <alignment vertical="center"/>
    </xf>
    <xf numFmtId="171" fontId="0" fillId="4" borderId="4" xfId="2" applyNumberFormat="1" applyFont="1" applyFill="1" applyBorder="1" applyAlignment="1" applyProtection="1">
      <alignment vertical="center"/>
    </xf>
    <xf numFmtId="171" fontId="0" fillId="4" borderId="28" xfId="2" applyNumberFormat="1" applyFont="1" applyFill="1" applyBorder="1" applyAlignment="1" applyProtection="1">
      <alignment vertical="center"/>
    </xf>
    <xf numFmtId="171" fontId="0" fillId="61" borderId="12" xfId="2" applyNumberFormat="1" applyFont="1" applyFill="1" applyBorder="1" applyAlignment="1" applyProtection="1">
      <alignment vertical="center"/>
    </xf>
    <xf numFmtId="171" fontId="0" fillId="61" borderId="50" xfId="2" applyNumberFormat="1" applyFont="1" applyFill="1" applyBorder="1" applyAlignment="1" applyProtection="1">
      <alignment vertical="center"/>
    </xf>
    <xf numFmtId="171" fontId="0" fillId="61" borderId="63" xfId="2" applyNumberFormat="1" applyFont="1" applyFill="1" applyBorder="1" applyAlignment="1" applyProtection="1">
      <alignment vertical="center"/>
    </xf>
    <xf numFmtId="180" fontId="0" fillId="0" borderId="78" xfId="0" applyNumberFormat="1" applyBorder="1" applyAlignment="1" applyProtection="1">
      <alignment horizontal="right" vertical="center"/>
    </xf>
    <xf numFmtId="180" fontId="0" fillId="0" borderId="76" xfId="0" applyNumberFormat="1" applyBorder="1" applyAlignment="1" applyProtection="1">
      <alignment horizontal="right" vertical="center"/>
    </xf>
    <xf numFmtId="0" fontId="1" fillId="5" borderId="18" xfId="0" applyFont="1" applyFill="1" applyBorder="1" applyAlignment="1" applyProtection="1">
      <alignment horizontal="center" vertical="center" wrapText="1"/>
    </xf>
    <xf numFmtId="166" fontId="0" fillId="4" borderId="4" xfId="2" applyNumberFormat="1" applyFont="1" applyFill="1" applyBorder="1" applyAlignment="1" applyProtection="1">
      <alignment vertical="center"/>
      <protection locked="0"/>
    </xf>
    <xf numFmtId="166" fontId="0" fillId="4" borderId="28" xfId="2" applyNumberFormat="1" applyFont="1" applyFill="1" applyBorder="1" applyAlignment="1" applyProtection="1">
      <alignment vertical="center"/>
      <protection locked="0"/>
    </xf>
    <xf numFmtId="166" fontId="0" fillId="8" borderId="51" xfId="2" applyNumberFormat="1" applyFont="1" applyFill="1" applyBorder="1" applyAlignment="1" applyProtection="1">
      <alignment vertical="center"/>
    </xf>
    <xf numFmtId="166" fontId="0" fillId="8" borderId="48" xfId="2" applyNumberFormat="1" applyFont="1" applyFill="1" applyBorder="1" applyAlignment="1" applyProtection="1">
      <alignment vertical="center"/>
    </xf>
    <xf numFmtId="166" fontId="0" fillId="24" borderId="51" xfId="2" applyNumberFormat="1" applyFont="1" applyFill="1" applyBorder="1" applyAlignment="1" applyProtection="1">
      <alignment vertical="center"/>
    </xf>
    <xf numFmtId="166" fontId="0" fillId="8" borderId="58" xfId="2" applyNumberFormat="1" applyFont="1" applyFill="1" applyBorder="1" applyAlignment="1" applyProtection="1">
      <alignment vertical="center"/>
    </xf>
    <xf numFmtId="0" fontId="2" fillId="0" borderId="0" xfId="4" applyFont="1" applyBorder="1" applyAlignment="1" applyProtection="1"/>
    <xf numFmtId="0" fontId="0" fillId="0" borderId="0" xfId="0" applyFont="1" applyBorder="1"/>
    <xf numFmtId="0" fontId="2" fillId="0" borderId="0" xfId="4" applyFont="1" applyBorder="1" applyAlignment="1" applyProtection="1">
      <alignment horizontal="left" vertical="center"/>
    </xf>
    <xf numFmtId="0" fontId="2" fillId="0" borderId="0" xfId="4" applyFont="1" applyBorder="1" applyAlignment="1" applyProtection="1">
      <alignment horizontal="left" vertical="center" wrapText="1"/>
    </xf>
    <xf numFmtId="0" fontId="2" fillId="0" borderId="0" xfId="4" applyFont="1" applyBorder="1" applyAlignment="1" applyProtection="1">
      <alignment horizontal="left" vertical="center" indent="4"/>
    </xf>
    <xf numFmtId="0" fontId="1" fillId="0" borderId="1" xfId="0" applyFont="1" applyBorder="1" applyAlignment="1" applyProtection="1">
      <alignment horizontal="right" vertical="center"/>
    </xf>
    <xf numFmtId="0" fontId="6" fillId="4" borderId="2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 indent="4"/>
    </xf>
    <xf numFmtId="0" fontId="1" fillId="5" borderId="9" xfId="0" applyFont="1" applyFill="1" applyBorder="1" applyAlignment="1" applyProtection="1">
      <alignment horizontal="center" vertical="center" wrapText="1"/>
    </xf>
    <xf numFmtId="0" fontId="1" fillId="5" borderId="10" xfId="0" applyFont="1" applyFill="1" applyBorder="1" applyAlignment="1" applyProtection="1">
      <alignment horizontal="center" vertical="center" wrapText="1"/>
    </xf>
    <xf numFmtId="166" fontId="1" fillId="5" borderId="11" xfId="0" applyNumberFormat="1" applyFont="1" applyFill="1" applyBorder="1" applyAlignment="1" applyProtection="1">
      <alignment horizontal="center" vertical="center"/>
    </xf>
    <xf numFmtId="166" fontId="6" fillId="13" borderId="12" xfId="0" applyNumberFormat="1" applyFont="1" applyFill="1" applyBorder="1" applyAlignment="1" applyProtection="1">
      <alignment horizontal="center" vertical="center" wrapText="1"/>
    </xf>
    <xf numFmtId="166" fontId="10" fillId="6" borderId="13" xfId="0" applyNumberFormat="1" applyFont="1" applyFill="1" applyBorder="1" applyAlignment="1" applyProtection="1">
      <alignment horizontal="center" vertical="center" wrapText="1"/>
    </xf>
    <xf numFmtId="166" fontId="7" fillId="6" borderId="14" xfId="0" applyNumberFormat="1" applyFont="1" applyFill="1" applyBorder="1" applyAlignment="1" applyProtection="1">
      <alignment horizontal="center" vertical="center" wrapText="1"/>
    </xf>
    <xf numFmtId="166" fontId="7" fillId="6" borderId="10" xfId="0" applyNumberFormat="1" applyFont="1" applyFill="1" applyBorder="1" applyAlignment="1" applyProtection="1">
      <alignment horizontal="center" vertical="center" wrapText="1"/>
    </xf>
    <xf numFmtId="166" fontId="11" fillId="4" borderId="15" xfId="0" applyNumberFormat="1" applyFont="1" applyFill="1" applyBorder="1" applyAlignment="1" applyProtection="1">
      <alignment horizontal="center" vertical="center" wrapText="1"/>
    </xf>
    <xf numFmtId="166" fontId="7" fillId="6" borderId="16" xfId="0" applyNumberFormat="1" applyFont="1" applyFill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166" fontId="0" fillId="3" borderId="23" xfId="2" applyNumberFormat="1" applyFont="1" applyFill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166" fontId="0" fillId="3" borderId="26" xfId="2" applyNumberFormat="1" applyFont="1" applyFill="1" applyBorder="1" applyAlignment="1" applyProtection="1">
      <alignment horizontal="right" vertical="center"/>
    </xf>
    <xf numFmtId="166" fontId="9" fillId="14" borderId="4" xfId="0" applyNumberFormat="1" applyFont="1" applyFill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166" fontId="0" fillId="16" borderId="26" xfId="2" applyNumberFormat="1" applyFont="1" applyFill="1" applyBorder="1" applyAlignment="1" applyProtection="1">
      <alignment horizontal="right" vertical="center"/>
    </xf>
    <xf numFmtId="166" fontId="9" fillId="14" borderId="28" xfId="0" applyNumberFormat="1" applyFont="1" applyFill="1" applyBorder="1" applyAlignment="1" applyProtection="1">
      <alignment horizontal="center" vertical="center"/>
    </xf>
    <xf numFmtId="0" fontId="6" fillId="20" borderId="32" xfId="0" applyFont="1" applyFill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</xf>
    <xf numFmtId="166" fontId="0" fillId="3" borderId="35" xfId="2" applyNumberFormat="1" applyFont="1" applyFill="1" applyBorder="1" applyAlignment="1" applyProtection="1">
      <alignment horizontal="right" vertical="center"/>
    </xf>
    <xf numFmtId="166" fontId="9" fillId="14" borderId="39" xfId="0" applyNumberFormat="1" applyFont="1" applyFill="1" applyBorder="1" applyAlignment="1" applyProtection="1">
      <alignment horizontal="center" vertical="center"/>
    </xf>
    <xf numFmtId="0" fontId="6" fillId="20" borderId="38" xfId="0" applyFont="1" applyFill="1" applyBorder="1" applyAlignment="1" applyProtection="1">
      <alignment horizontal="center" vertical="center" wrapText="1"/>
    </xf>
    <xf numFmtId="166" fontId="9" fillId="14" borderId="18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6" fillId="4" borderId="39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left" vertical="center" indent="4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5" xfId="0" applyFont="1" applyFill="1" applyBorder="1" applyAlignment="1" applyProtection="1">
      <alignment horizontal="center" vertical="center" wrapText="1"/>
    </xf>
    <xf numFmtId="166" fontId="1" fillId="5" borderId="45" xfId="0" applyNumberFormat="1" applyFont="1" applyFill="1" applyBorder="1" applyAlignment="1" applyProtection="1">
      <alignment horizontal="center" vertical="center" wrapText="1"/>
    </xf>
    <xf numFmtId="0" fontId="9" fillId="15" borderId="43" xfId="0" applyFont="1" applyFill="1" applyBorder="1" applyAlignment="1" applyProtection="1">
      <alignment horizontal="center" vertical="center" wrapText="1"/>
    </xf>
    <xf numFmtId="0" fontId="9" fillId="15" borderId="9" xfId="0" applyFont="1" applyFill="1" applyBorder="1" applyAlignment="1" applyProtection="1">
      <alignment horizontal="center" vertical="center" wrapText="1"/>
    </xf>
    <xf numFmtId="0" fontId="9" fillId="15" borderId="20" xfId="0" applyFont="1" applyFill="1" applyBorder="1" applyAlignment="1" applyProtection="1">
      <alignment horizontal="center" vertical="center" wrapText="1"/>
    </xf>
    <xf numFmtId="0" fontId="9" fillId="15" borderId="27" xfId="0" applyFont="1" applyFill="1" applyBorder="1" applyAlignment="1" applyProtection="1">
      <alignment horizontal="center" vertical="center" wrapText="1"/>
    </xf>
    <xf numFmtId="171" fontId="0" fillId="23" borderId="47" xfId="2" applyNumberFormat="1" applyFont="1" applyFill="1" applyBorder="1" applyAlignment="1" applyProtection="1">
      <alignment horizontal="center" vertical="center"/>
    </xf>
    <xf numFmtId="172" fontId="0" fillId="17" borderId="48" xfId="2" applyNumberFormat="1" applyFont="1" applyFill="1" applyBorder="1" applyAlignment="1" applyProtection="1">
      <alignment horizontal="center" vertical="center"/>
      <protection locked="0"/>
    </xf>
    <xf numFmtId="171" fontId="0" fillId="10" borderId="49" xfId="2" applyNumberFormat="1" applyFont="1" applyFill="1" applyBorder="1" applyAlignment="1" applyProtection="1">
      <alignment horizontal="center" vertical="center"/>
    </xf>
    <xf numFmtId="166" fontId="1" fillId="5" borderId="46" xfId="0" applyNumberFormat="1" applyFont="1" applyFill="1" applyBorder="1" applyAlignment="1" applyProtection="1">
      <alignment horizontal="center" vertical="center" wrapText="1"/>
    </xf>
    <xf numFmtId="171" fontId="31" fillId="24" borderId="50" xfId="2" applyNumberFormat="1" applyFill="1" applyBorder="1" applyAlignment="1" applyProtection="1">
      <alignment horizontal="center" vertical="center"/>
    </xf>
    <xf numFmtId="171" fontId="0" fillId="10" borderId="52" xfId="2" applyNumberFormat="1" applyFont="1" applyFill="1" applyBorder="1" applyAlignment="1" applyProtection="1">
      <alignment horizontal="center" vertical="center"/>
    </xf>
    <xf numFmtId="0" fontId="9" fillId="15" borderId="32" xfId="0" applyFont="1" applyFill="1" applyBorder="1" applyAlignment="1" applyProtection="1">
      <alignment horizontal="center" vertical="center" wrapText="1"/>
    </xf>
    <xf numFmtId="172" fontId="0" fillId="23" borderId="26" xfId="2" applyNumberFormat="1" applyFont="1" applyFill="1" applyBorder="1" applyAlignment="1" applyProtection="1">
      <alignment horizontal="center" vertical="center"/>
    </xf>
    <xf numFmtId="171" fontId="0" fillId="10" borderId="26" xfId="2" applyNumberFormat="1" applyFont="1" applyFill="1" applyBorder="1" applyAlignment="1" applyProtection="1">
      <alignment horizontal="center" vertical="center"/>
    </xf>
    <xf numFmtId="0" fontId="6" fillId="5" borderId="45" xfId="0" applyFont="1" applyFill="1" applyBorder="1" applyAlignment="1" applyProtection="1">
      <alignment horizontal="center" vertical="center" wrapText="1"/>
    </xf>
    <xf numFmtId="0" fontId="6" fillId="5" borderId="53" xfId="0" applyFont="1" applyFill="1" applyBorder="1" applyAlignment="1" applyProtection="1">
      <alignment horizontal="center" vertical="center" wrapText="1"/>
    </xf>
    <xf numFmtId="166" fontId="10" fillId="6" borderId="39" xfId="0" applyNumberFormat="1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 wrapText="1"/>
    </xf>
    <xf numFmtId="0" fontId="9" fillId="0" borderId="62" xfId="0" applyFont="1" applyBorder="1" applyAlignment="1" applyProtection="1">
      <alignment horizontal="center" vertical="center" wrapText="1"/>
    </xf>
    <xf numFmtId="173" fontId="0" fillId="17" borderId="51" xfId="2" applyNumberFormat="1" applyFont="1" applyFill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 wrapText="1"/>
    </xf>
    <xf numFmtId="0" fontId="9" fillId="0" borderId="48" xfId="0" applyFont="1" applyBorder="1" applyAlignment="1" applyProtection="1">
      <alignment horizontal="center" vertical="center" wrapText="1"/>
    </xf>
    <xf numFmtId="173" fontId="0" fillId="59" borderId="47" xfId="2" applyNumberFormat="1" applyFont="1" applyFill="1" applyBorder="1" applyAlignment="1" applyProtection="1">
      <alignment horizontal="center" vertical="center"/>
    </xf>
    <xf numFmtId="0" fontId="6" fillId="5" borderId="11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/>
    </xf>
    <xf numFmtId="0" fontId="12" fillId="5" borderId="2" xfId="0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Alignment="1" applyProtection="1">
      <alignment horizontal="center" vertical="center"/>
    </xf>
    <xf numFmtId="167" fontId="1" fillId="5" borderId="37" xfId="2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167" fontId="1" fillId="5" borderId="2" xfId="2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top" wrapText="1"/>
    </xf>
    <xf numFmtId="167" fontId="1" fillId="5" borderId="5" xfId="2" applyFont="1" applyFill="1" applyBorder="1" applyAlignment="1" applyProtection="1">
      <alignment horizontal="center" vertical="center" wrapText="1"/>
    </xf>
    <xf numFmtId="0" fontId="12" fillId="31" borderId="2" xfId="0" applyFont="1" applyFill="1" applyBorder="1" applyAlignment="1" applyProtection="1">
      <alignment horizontal="center" vertical="center" wrapText="1"/>
    </xf>
    <xf numFmtId="0" fontId="12" fillId="32" borderId="2" xfId="0" applyFont="1" applyFill="1" applyBorder="1" applyAlignment="1" applyProtection="1">
      <alignment horizontal="center" vertical="center"/>
    </xf>
    <xf numFmtId="167" fontId="1" fillId="33" borderId="37" xfId="2" applyFont="1" applyFill="1" applyBorder="1" applyAlignment="1" applyProtection="1">
      <alignment horizontal="center" vertical="center" wrapText="1"/>
    </xf>
    <xf numFmtId="0" fontId="14" fillId="34" borderId="6" xfId="0" applyFont="1" applyFill="1" applyBorder="1" applyAlignment="1" applyProtection="1">
      <alignment horizontal="center" vertical="center" wrapText="1"/>
    </xf>
    <xf numFmtId="0" fontId="15" fillId="35" borderId="2" xfId="0" applyFont="1" applyFill="1" applyBorder="1" applyAlignment="1" applyProtection="1">
      <alignment horizontal="center" vertical="center"/>
    </xf>
    <xf numFmtId="166" fontId="12" fillId="38" borderId="6" xfId="2" applyNumberFormat="1" applyFont="1" applyFill="1" applyBorder="1" applyAlignment="1" applyProtection="1">
      <alignment horizontal="center" vertical="center"/>
    </xf>
    <xf numFmtId="166" fontId="12" fillId="41" borderId="2" xfId="2" applyNumberFormat="1" applyFont="1" applyFill="1" applyBorder="1" applyAlignment="1" applyProtection="1">
      <alignment horizontal="center" vertical="center"/>
    </xf>
    <xf numFmtId="167" fontId="1" fillId="50" borderId="37" xfId="2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49" borderId="2" xfId="0" applyFont="1" applyFill="1" applyBorder="1" applyAlignment="1" applyProtection="1">
      <alignment horizontal="center" vertical="center"/>
    </xf>
    <xf numFmtId="0" fontId="15" fillId="20" borderId="2" xfId="0" applyFont="1" applyFill="1" applyBorder="1" applyAlignment="1" applyProtection="1">
      <alignment horizontal="center" vertical="center"/>
    </xf>
    <xf numFmtId="0" fontId="12" fillId="26" borderId="55" xfId="0" applyFont="1" applyFill="1" applyBorder="1" applyAlignment="1" applyProtection="1">
      <alignment horizontal="left" vertical="center"/>
    </xf>
    <xf numFmtId="166" fontId="12" fillId="9" borderId="2" xfId="2" applyNumberFormat="1" applyFont="1" applyFill="1" applyBorder="1" applyAlignment="1" applyProtection="1">
      <alignment horizontal="center" vertical="center"/>
    </xf>
    <xf numFmtId="166" fontId="12" fillId="26" borderId="2" xfId="2" applyNumberFormat="1" applyFont="1" applyFill="1" applyBorder="1" applyAlignment="1" applyProtection="1">
      <alignment horizontal="center" vertical="center"/>
    </xf>
    <xf numFmtId="166" fontId="1" fillId="9" borderId="2" xfId="2" applyNumberFormat="1" applyFont="1" applyFill="1" applyBorder="1" applyAlignment="1" applyProtection="1">
      <alignment horizontal="center" vertical="center"/>
    </xf>
    <xf numFmtId="174" fontId="10" fillId="6" borderId="37" xfId="1" applyNumberFormat="1" applyFont="1" applyFill="1" applyBorder="1" applyAlignment="1" applyProtection="1">
      <alignment horizontal="right" vertical="center" wrapText="1"/>
    </xf>
    <xf numFmtId="0" fontId="1" fillId="5" borderId="22" xfId="0" applyFont="1" applyFill="1" applyBorder="1" applyAlignment="1" applyProtection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1" fillId="5" borderId="43" xfId="0" applyFont="1" applyFill="1" applyBorder="1" applyAlignment="1" applyProtection="1">
      <alignment horizontal="center" vertical="center" wrapText="1"/>
    </xf>
    <xf numFmtId="0" fontId="1" fillId="5" borderId="41" xfId="0" applyFont="1" applyFill="1" applyBorder="1" applyAlignment="1" applyProtection="1">
      <alignment horizontal="center" vertical="center"/>
    </xf>
    <xf numFmtId="0" fontId="1" fillId="5" borderId="41" xfId="0" applyFont="1" applyFill="1" applyBorder="1" applyAlignment="1" applyProtection="1">
      <alignment horizontal="center" vertical="center" wrapText="1"/>
    </xf>
    <xf numFmtId="0" fontId="1" fillId="26" borderId="44" xfId="0" applyFont="1" applyFill="1" applyBorder="1" applyAlignment="1" applyProtection="1">
      <alignment horizontal="center" vertical="center" wrapText="1"/>
    </xf>
    <xf numFmtId="0" fontId="1" fillId="26" borderId="15" xfId="0" applyFont="1" applyFill="1" applyBorder="1" applyAlignment="1" applyProtection="1">
      <alignment horizontal="center" vertical="center" wrapText="1"/>
    </xf>
    <xf numFmtId="0" fontId="7" fillId="14" borderId="12" xfId="0" applyFont="1" applyFill="1" applyBorder="1" applyAlignment="1" applyProtection="1">
      <alignment horizontal="center" vertical="center"/>
    </xf>
    <xf numFmtId="0" fontId="7" fillId="53" borderId="13" xfId="0" applyFont="1" applyFill="1" applyBorder="1" applyAlignment="1" applyProtection="1">
      <alignment horizontal="center" vertical="center"/>
    </xf>
    <xf numFmtId="0" fontId="7" fillId="52" borderId="67" xfId="0" applyFont="1" applyFill="1" applyBorder="1" applyAlignment="1" applyProtection="1">
      <alignment horizontal="center" vertical="center"/>
    </xf>
    <xf numFmtId="0" fontId="1" fillId="5" borderId="39" xfId="0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</xf>
    <xf numFmtId="0" fontId="7" fillId="52" borderId="13" xfId="0" applyFont="1" applyFill="1" applyBorder="1" applyAlignment="1" applyProtection="1">
      <alignment horizontal="center" vertical="center"/>
    </xf>
    <xf numFmtId="0" fontId="7" fillId="14" borderId="13" xfId="0" applyFont="1" applyFill="1" applyBorder="1" applyAlignment="1" applyProtection="1">
      <alignment horizontal="center" vertical="center"/>
    </xf>
    <xf numFmtId="0" fontId="7" fillId="14" borderId="58" xfId="0" applyFont="1" applyFill="1" applyBorder="1" applyAlignment="1" applyProtection="1">
      <alignment horizontal="center" vertical="center"/>
    </xf>
    <xf numFmtId="0" fontId="7" fillId="53" borderId="58" xfId="0" applyFont="1" applyFill="1" applyBorder="1" applyAlignment="1" applyProtection="1">
      <alignment horizontal="center" vertical="center"/>
    </xf>
    <xf numFmtId="0" fontId="7" fillId="52" borderId="58" xfId="0" applyFont="1" applyFill="1" applyBorder="1" applyAlignment="1" applyProtection="1">
      <alignment horizontal="center" vertical="center"/>
    </xf>
    <xf numFmtId="0" fontId="16" fillId="52" borderId="68" xfId="0" applyFont="1" applyFill="1" applyBorder="1" applyAlignment="1" applyProtection="1">
      <alignment horizontal="center" vertical="center" textRotation="90" wrapText="1"/>
    </xf>
    <xf numFmtId="0" fontId="6" fillId="4" borderId="43" xfId="0" applyFont="1" applyFill="1" applyBorder="1" applyAlignment="1" applyProtection="1">
      <alignment horizontal="left" vertical="center" wrapText="1"/>
      <protection locked="0"/>
    </xf>
    <xf numFmtId="180" fontId="0" fillId="26" borderId="39" xfId="0" applyNumberFormat="1" applyFill="1" applyBorder="1" applyAlignment="1" applyProtection="1">
      <alignment horizontal="center" vertical="center"/>
    </xf>
    <xf numFmtId="0" fontId="6" fillId="52" borderId="62" xfId="0" applyFont="1" applyFill="1" applyBorder="1" applyAlignment="1" applyProtection="1">
      <alignment horizontal="center" vertical="center" textRotation="90" wrapText="1"/>
    </xf>
    <xf numFmtId="0" fontId="6" fillId="52" borderId="43" xfId="0" applyFont="1" applyFill="1" applyBorder="1" applyAlignment="1" applyProtection="1">
      <alignment horizontal="left" vertical="center" wrapText="1"/>
    </xf>
    <xf numFmtId="0" fontId="6" fillId="5" borderId="67" xfId="0" applyFont="1" applyFill="1" applyBorder="1" applyAlignment="1" applyProtection="1">
      <alignment horizontal="center" vertical="center"/>
    </xf>
    <xf numFmtId="0" fontId="6" fillId="0" borderId="45" xfId="0" applyFont="1" applyBorder="1" applyAlignment="1" applyProtection="1">
      <alignment horizontal="left" vertical="center" wrapText="1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1" fillId="5" borderId="45" xfId="0" applyFont="1" applyFill="1" applyBorder="1" applyAlignment="1" applyProtection="1">
      <alignment horizontal="center" vertical="center" wrapText="1"/>
    </xf>
    <xf numFmtId="0" fontId="1" fillId="5" borderId="16" xfId="0" applyFont="1" applyFill="1" applyBorder="1" applyAlignment="1" applyProtection="1">
      <alignment horizontal="center" vertical="center" wrapText="1"/>
    </xf>
    <xf numFmtId="166" fontId="6" fillId="5" borderId="13" xfId="0" applyNumberFormat="1" applyFont="1" applyFill="1" applyBorder="1" applyAlignment="1" applyProtection="1">
      <alignment horizontal="center" vertical="center" wrapText="1"/>
    </xf>
    <xf numFmtId="166" fontId="0" fillId="10" borderId="39" xfId="2" applyNumberFormat="1" applyFont="1" applyFill="1" applyBorder="1" applyAlignment="1" applyProtection="1">
      <alignment horizontal="center" vertical="center"/>
    </xf>
    <xf numFmtId="166" fontId="0" fillId="35" borderId="39" xfId="2" applyNumberFormat="1" applyFont="1" applyFill="1" applyBorder="1" applyAlignment="1" applyProtection="1">
      <alignment horizontal="center" vertical="center"/>
    </xf>
    <xf numFmtId="166" fontId="0" fillId="12" borderId="39" xfId="2" applyNumberFormat="1" applyFont="1" applyFill="1" applyBorder="1" applyAlignment="1" applyProtection="1">
      <alignment horizontal="center" vertical="center"/>
    </xf>
    <xf numFmtId="172" fontId="0" fillId="12" borderId="39" xfId="0" applyNumberFormat="1" applyFont="1" applyFill="1" applyBorder="1" applyAlignment="1" applyProtection="1">
      <alignment horizontal="center" vertical="center"/>
    </xf>
    <xf numFmtId="166" fontId="0" fillId="10" borderId="51" xfId="2" applyNumberFormat="1" applyFont="1" applyFill="1" applyBorder="1" applyAlignment="1" applyProtection="1">
      <alignment horizontal="center" vertical="center"/>
    </xf>
    <xf numFmtId="166" fontId="0" fillId="35" borderId="51" xfId="2" applyNumberFormat="1" applyFont="1" applyFill="1" applyBorder="1" applyAlignment="1" applyProtection="1">
      <alignment horizontal="center" vertical="center"/>
    </xf>
    <xf numFmtId="166" fontId="0" fillId="12" borderId="51" xfId="2" applyNumberFormat="1" applyFont="1" applyFill="1" applyBorder="1" applyAlignment="1" applyProtection="1">
      <alignment horizontal="center" vertical="center"/>
    </xf>
    <xf numFmtId="172" fontId="0" fillId="12" borderId="51" xfId="0" applyNumberFormat="1" applyFont="1" applyFill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left" vertical="center" wrapText="1"/>
    </xf>
    <xf numFmtId="166" fontId="0" fillId="10" borderId="26" xfId="2" applyNumberFormat="1" applyFont="1" applyFill="1" applyBorder="1" applyAlignment="1" applyProtection="1">
      <alignment horizontal="center" vertical="center"/>
    </xf>
    <xf numFmtId="166" fontId="0" fillId="35" borderId="26" xfId="2" applyNumberFormat="1" applyFont="1" applyFill="1" applyBorder="1" applyAlignment="1" applyProtection="1">
      <alignment horizontal="center" vertical="center"/>
    </xf>
    <xf numFmtId="166" fontId="0" fillId="12" borderId="26" xfId="2" applyNumberFormat="1" applyFont="1" applyFill="1" applyBorder="1" applyAlignment="1" applyProtection="1">
      <alignment horizontal="center" vertical="center"/>
    </xf>
    <xf numFmtId="172" fontId="0" fillId="12" borderId="26" xfId="0" applyNumberFormat="1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1" fillId="54" borderId="53" xfId="0" applyFont="1" applyFill="1" applyBorder="1" applyAlignment="1" applyProtection="1">
      <alignment horizontal="center" vertical="center" wrapText="1"/>
    </xf>
    <xf numFmtId="0" fontId="1" fillId="54" borderId="45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0" fontId="6" fillId="3" borderId="62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180" fontId="6" fillId="8" borderId="75" xfId="0" applyNumberFormat="1" applyFont="1" applyFill="1" applyBorder="1" applyAlignment="1" applyProtection="1">
      <alignment horizontal="right" vertical="center"/>
    </xf>
    <xf numFmtId="180" fontId="6" fillId="8" borderId="16" xfId="0" applyNumberFormat="1" applyFont="1" applyFill="1" applyBorder="1" applyAlignment="1" applyProtection="1">
      <alignment horizontal="right" vertical="center"/>
    </xf>
    <xf numFmtId="0" fontId="1" fillId="5" borderId="1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50" xfId="0" applyFont="1" applyFill="1" applyBorder="1" applyAlignment="1" applyProtection="1">
      <alignment horizontal="center" vertical="center" wrapText="1"/>
    </xf>
    <xf numFmtId="0" fontId="6" fillId="3" borderId="63" xfId="0" applyFont="1" applyFill="1" applyBorder="1" applyAlignment="1" applyProtection="1">
      <alignment horizontal="center" vertical="center" wrapText="1"/>
    </xf>
    <xf numFmtId="180" fontId="6" fillId="8" borderId="67" xfId="0" applyNumberFormat="1" applyFont="1" applyFill="1" applyBorder="1" applyAlignment="1" applyProtection="1">
      <alignment horizontal="right" vertical="center"/>
    </xf>
    <xf numFmtId="180" fontId="6" fillId="8" borderId="52" xfId="0" applyNumberFormat="1" applyFont="1" applyFill="1" applyBorder="1" applyAlignment="1" applyProtection="1">
      <alignment horizontal="right" vertical="center"/>
    </xf>
    <xf numFmtId="180" fontId="6" fillId="8" borderId="77" xfId="0" applyNumberFormat="1" applyFont="1" applyFill="1" applyBorder="1" applyAlignment="1" applyProtection="1">
      <alignment horizontal="right" vertical="center"/>
    </xf>
    <xf numFmtId="180" fontId="6" fillId="8" borderId="39" xfId="0" applyNumberFormat="1" applyFont="1" applyFill="1" applyBorder="1" applyAlignment="1" applyProtection="1">
      <alignment horizontal="right" vertical="center"/>
    </xf>
    <xf numFmtId="0" fontId="6" fillId="3" borderId="32" xfId="0" applyFont="1" applyFill="1" applyBorder="1" applyAlignment="1" applyProtection="1">
      <alignment horizontal="center" vertical="center" wrapText="1"/>
    </xf>
    <xf numFmtId="180" fontId="6" fillId="10" borderId="48" xfId="0" applyNumberFormat="1" applyFont="1" applyFill="1" applyBorder="1" applyAlignment="1" applyProtection="1">
      <alignment horizontal="right" vertical="center"/>
    </xf>
    <xf numFmtId="180" fontId="6" fillId="8" borderId="13" xfId="0" applyNumberFormat="1" applyFont="1" applyFill="1" applyBorder="1" applyAlignment="1" applyProtection="1">
      <alignment horizontal="right" vertical="center"/>
    </xf>
    <xf numFmtId="180" fontId="6" fillId="8" borderId="51" xfId="0" applyNumberFormat="1" applyFont="1" applyFill="1" applyBorder="1" applyAlignment="1" applyProtection="1">
      <alignment horizontal="right" vertical="center"/>
    </xf>
    <xf numFmtId="180" fontId="6" fillId="8" borderId="58" xfId="0" applyNumberFormat="1" applyFont="1" applyFill="1" applyBorder="1" applyAlignment="1" applyProtection="1">
      <alignment horizontal="right" vertical="center"/>
    </xf>
    <xf numFmtId="180" fontId="6" fillId="10" borderId="39" xfId="0" applyNumberFormat="1" applyFont="1" applyFill="1" applyBorder="1" applyAlignment="1" applyProtection="1">
      <alignment horizontal="right" vertical="center"/>
    </xf>
    <xf numFmtId="0" fontId="1" fillId="5" borderId="41" xfId="0" applyFont="1" applyFill="1" applyBorder="1" applyAlignment="1" applyProtection="1">
      <alignment horizontal="center" vertical="center"/>
      <protection locked="0"/>
    </xf>
    <xf numFmtId="0" fontId="1" fillId="5" borderId="10" xfId="0" applyFont="1" applyFill="1" applyBorder="1" applyAlignment="1" applyProtection="1">
      <alignment horizontal="center" vertical="center"/>
      <protection locked="0"/>
    </xf>
    <xf numFmtId="0" fontId="1" fillId="5" borderId="41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1" fillId="54" borderId="39" xfId="0" applyFont="1" applyFill="1" applyBorder="1" applyAlignment="1" applyProtection="1">
      <alignment horizontal="center" vertical="center" wrapText="1"/>
    </xf>
    <xf numFmtId="0" fontId="0" fillId="55" borderId="2" xfId="0" applyFont="1" applyFill="1" applyBorder="1" applyAlignment="1" applyProtection="1">
      <alignment horizontal="left" vertical="center" wrapText="1"/>
    </xf>
    <xf numFmtId="0" fontId="6" fillId="5" borderId="20" xfId="0" applyFont="1" applyFill="1" applyBorder="1" applyAlignment="1" applyProtection="1">
      <alignment horizontal="center" vertical="center" wrapText="1"/>
    </xf>
    <xf numFmtId="0" fontId="6" fillId="5" borderId="23" xfId="0" applyFont="1" applyFill="1" applyBorder="1" applyAlignment="1" applyProtection="1">
      <alignment horizontal="center" vertical="center" wrapText="1"/>
    </xf>
    <xf numFmtId="166" fontId="1" fillId="5" borderId="12" xfId="0" applyNumberFormat="1" applyFont="1" applyFill="1" applyBorder="1" applyAlignment="1" applyProtection="1">
      <alignment horizontal="center" vertical="center" wrapText="1"/>
    </xf>
    <xf numFmtId="0" fontId="1" fillId="5" borderId="13" xfId="0" applyFont="1" applyFill="1" applyBorder="1" applyAlignment="1" applyProtection="1">
      <alignment horizontal="center" vertical="center"/>
    </xf>
    <xf numFmtId="0" fontId="1" fillId="5" borderId="12" xfId="0" applyFont="1" applyFill="1" applyBorder="1" applyAlignment="1" applyProtection="1">
      <alignment horizontal="center" vertical="center"/>
    </xf>
    <xf numFmtId="0" fontId="1" fillId="5" borderId="67" xfId="0" applyFont="1" applyFill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0" fillId="25" borderId="25" xfId="0" applyFont="1" applyFill="1" applyBorder="1" applyAlignment="1" applyProtection="1">
      <alignment horizontal="center" vertical="center"/>
      <protection locked="0"/>
    </xf>
    <xf numFmtId="0" fontId="0" fillId="25" borderId="26" xfId="0" applyFont="1" applyFill="1" applyBorder="1" applyAlignment="1" applyProtection="1">
      <alignment horizontal="center" vertical="center"/>
      <protection locked="0"/>
    </xf>
    <xf numFmtId="0" fontId="0" fillId="25" borderId="4" xfId="0" applyFont="1" applyFill="1" applyBorder="1" applyAlignment="1" applyProtection="1">
      <alignment horizontal="center" vertical="center"/>
      <protection locked="0"/>
    </xf>
    <xf numFmtId="166" fontId="0" fillId="24" borderId="39" xfId="2" applyNumberFormat="1" applyFont="1" applyFill="1" applyBorder="1" applyAlignment="1" applyProtection="1">
      <alignment horizontal="center" vertical="center"/>
    </xf>
    <xf numFmtId="0" fontId="1" fillId="5" borderId="56" xfId="0" applyFont="1" applyFill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horizontal="center" vertical="center" wrapText="1"/>
    </xf>
    <xf numFmtId="181" fontId="31" fillId="56" borderId="39" xfId="3" applyNumberFormat="1" applyFill="1" applyBorder="1" applyAlignment="1" applyProtection="1">
      <alignment horizontal="center" vertical="center"/>
    </xf>
    <xf numFmtId="0" fontId="0" fillId="25" borderId="39" xfId="0" applyFont="1" applyFill="1" applyBorder="1" applyAlignment="1" applyProtection="1">
      <alignment horizontal="center" vertical="center"/>
      <protection locked="0"/>
    </xf>
    <xf numFmtId="0" fontId="0" fillId="25" borderId="46" xfId="0" applyFont="1" applyFill="1" applyBorder="1" applyAlignment="1" applyProtection="1">
      <alignment horizontal="center" vertical="center"/>
      <protection locked="0"/>
    </xf>
    <xf numFmtId="0" fontId="0" fillId="25" borderId="16" xfId="0" applyFont="1" applyFill="1" applyBorder="1" applyAlignment="1" applyProtection="1">
      <alignment horizontal="center" vertical="center"/>
      <protection locked="0"/>
    </xf>
    <xf numFmtId="0" fontId="0" fillId="25" borderId="47" xfId="0" applyFont="1" applyFill="1" applyBorder="1" applyAlignment="1" applyProtection="1">
      <alignment horizontal="center" vertical="center"/>
      <protection locked="0"/>
    </xf>
    <xf numFmtId="0" fontId="0" fillId="25" borderId="49" xfId="0" applyFont="1" applyFill="1" applyBorder="1" applyAlignment="1" applyProtection="1">
      <alignment horizontal="center" vertical="center"/>
      <protection locked="0"/>
    </xf>
    <xf numFmtId="181" fontId="31" fillId="35" borderId="26" xfId="3" applyNumberFormat="1" applyFill="1" applyBorder="1" applyAlignment="1" applyProtection="1">
      <alignment horizontal="center" vertical="center"/>
    </xf>
    <xf numFmtId="181" fontId="31" fillId="35" borderId="4" xfId="3" applyNumberFormat="1" applyFill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</xf>
    <xf numFmtId="166" fontId="0" fillId="24" borderId="51" xfId="2" applyNumberFormat="1" applyFont="1" applyFill="1" applyBorder="1" applyAlignment="1" applyProtection="1">
      <alignment horizontal="center" vertical="center"/>
    </xf>
    <xf numFmtId="181" fontId="31" fillId="56" borderId="51" xfId="3" applyNumberFormat="1" applyFill="1" applyBorder="1" applyAlignment="1" applyProtection="1">
      <alignment horizontal="center" vertical="center"/>
    </xf>
    <xf numFmtId="181" fontId="31" fillId="56" borderId="50" xfId="3" applyNumberFormat="1" applyFill="1" applyBorder="1" applyAlignment="1" applyProtection="1">
      <alignment horizontal="center" vertical="center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justify" vertical="center" wrapText="1"/>
    </xf>
    <xf numFmtId="0" fontId="19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1" fillId="0" borderId="67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3" fontId="0" fillId="0" borderId="6" xfId="0" applyNumberFormat="1" applyBorder="1" applyAlignment="1" applyProtection="1">
      <alignment horizontal="right"/>
      <protection locked="0"/>
    </xf>
    <xf numFmtId="3" fontId="0" fillId="0" borderId="2" xfId="0" applyNumberFormat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3" fontId="0" fillId="0" borderId="0" xfId="0" applyNumberFormat="1" applyFill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left" vertical="center" indent="4"/>
    </xf>
    <xf numFmtId="171" fontId="0" fillId="61" borderId="13" xfId="2" applyNumberFormat="1" applyFont="1" applyFill="1" applyBorder="1" applyAlignment="1" applyProtection="1">
      <alignment vertical="center"/>
    </xf>
    <xf numFmtId="171" fontId="0" fillId="61" borderId="51" xfId="2" applyNumberFormat="1" applyFont="1" applyFill="1" applyBorder="1" applyAlignment="1" applyProtection="1">
      <alignment vertical="center"/>
    </xf>
    <xf numFmtId="171" fontId="0" fillId="61" borderId="58" xfId="2" applyNumberFormat="1" applyFont="1" applyFill="1" applyBorder="1" applyAlignment="1" applyProtection="1">
      <alignment vertical="center"/>
    </xf>
  </cellXfs>
  <cellStyles count="7">
    <cellStyle name="Hipervínculo" xfId="4" builtinId="8"/>
    <cellStyle name="Millares" xfId="1" builtinId="3"/>
    <cellStyle name="Moneda" xfId="2" builtinId="4"/>
    <cellStyle name="Moneda [0]" xfId="6" builtinId="7"/>
    <cellStyle name="Normal" xfId="0" builtinId="0"/>
    <cellStyle name="Porcentaje" xfId="3" builtinId="5"/>
    <cellStyle name="Texto explicativo" xfId="5" builtinId="53" customBuiltin="1"/>
  </cellStyles>
  <dxfs count="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A1B3C9"/>
      <rgbColor rgb="FF0000FF"/>
      <rgbColor rgb="FFFFFF00"/>
      <rgbColor rgb="FFD3C0C0"/>
      <rgbColor rgb="FF8EB7E5"/>
      <rgbColor rgb="FFC00000"/>
      <rgbColor rgb="FF94A2B5"/>
      <rgbColor rgb="FFDBCBE4"/>
      <rgbColor rgb="FFB97035"/>
      <rgbColor rgb="FFBABAC7"/>
      <rgbColor rgb="FF578FD5"/>
      <rgbColor rgb="FFBFBFC0"/>
      <rgbColor rgb="FFA0816E"/>
      <rgbColor rgb="FF95B3D7"/>
      <rgbColor rgb="FFB48384"/>
      <rgbColor rgb="FFFFFFF2"/>
      <rgbColor rgb="FFE4E6EC"/>
      <rgbColor rgb="FFBFBFBF"/>
      <rgbColor rgb="FFD99694"/>
      <rgbColor rgb="FF799CC6"/>
      <rgbColor rgb="FFC6D9F1"/>
      <rgbColor rgb="FFE6D3DF"/>
      <rgbColor rgb="FFBDBDBE"/>
      <rgbColor rgb="FFDFDF00"/>
      <rgbColor rgb="FFA8D08D"/>
      <rgbColor rgb="FFADBDD3"/>
      <rgbColor rgb="FFB5C6E8"/>
      <rgbColor rgb="FF5C95D6"/>
      <rgbColor rgb="FFB9CDE5"/>
      <rgbColor rgb="FF00B7F7"/>
      <rgbColor rgb="FFD9D9D9"/>
      <rgbColor rgb="FFDFDFE0"/>
      <rgbColor rgb="FFF3DCDB"/>
      <rgbColor rgb="FFB1C0EB"/>
      <rgbColor rgb="FFE6B9B8"/>
      <rgbColor rgb="FFB5B5CF"/>
      <rgbColor rgb="FFFFD966"/>
      <rgbColor rgb="FF2B79BB"/>
      <rgbColor rgb="FF649DD7"/>
      <rgbColor rgb="FFBFBF00"/>
      <rgbColor rgb="FFFFC000"/>
      <rgbColor rgb="FFF79646"/>
      <rgbColor rgb="FFD8833E"/>
      <rgbColor rgb="FF3D81C5"/>
      <rgbColor rgb="FF9E9E9F"/>
      <rgbColor rgb="FF0B2B4B"/>
      <rgbColor rgb="FF568ED4"/>
      <rgbColor rgb="FFB8C1C4"/>
      <rgbColor rgb="FFB5A5A5"/>
      <rgbColor rgb="FFA2A3AE"/>
      <rgbColor rgb="FFBD9CA1"/>
      <rgbColor rgb="FF849DBF"/>
      <rgbColor rgb="FFA6A6A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205;ndice Tablas '.A1"/><Relationship Id="rId1" Type="http://schemas.openxmlformats.org/officeDocument/2006/relationships/hyperlink" Target="#'D) Costos Indirectos '.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285840</xdr:colOff>
      <xdr:row>3</xdr:row>
      <xdr:rowOff>119160</xdr:rowOff>
    </xdr:from>
    <xdr:to>
      <xdr:col>8</xdr:col>
      <xdr:colOff>285120</xdr:colOff>
      <xdr:row>5</xdr:row>
      <xdr:rowOff>70920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5840" y="604800"/>
          <a:ext cx="6582960" cy="275400"/>
        </a:xfrm>
        <a:prstGeom prst="rect">
          <a:avLst/>
        </a:prstGeom>
        <a:solidFill>
          <a:srgbClr val="FFFF00"/>
        </a:solidFill>
        <a:ln w="28440">
          <a:solidFill>
            <a:srgbClr val="C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/>
        <a:lstStyle/>
        <a:p>
          <a:pPr algn="ctr">
            <a:lnSpc>
              <a:spcPct val="100000"/>
            </a:lnSpc>
          </a:pPr>
          <a:r>
            <a:rPr lang="es-CL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INGRESE LOS DATOS EN LAS CELDAS DESTACADAS EN COLOR AMARILLO Y NARANJO</a:t>
          </a:r>
          <a:endParaRPr lang="es-CL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</xdr:col>
      <xdr:colOff>21165</xdr:colOff>
      <xdr:row>8</xdr:row>
      <xdr:rowOff>0</xdr:rowOff>
    </xdr:from>
    <xdr:to>
      <xdr:col>16</xdr:col>
      <xdr:colOff>705526</xdr:colOff>
      <xdr:row>58</xdr:row>
      <xdr:rowOff>7459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D35E3D2-F56A-42DC-9498-86F1071F3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4332" y="1270000"/>
          <a:ext cx="12431861" cy="79449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16</xdr:col>
      <xdr:colOff>730250</xdr:colOff>
      <xdr:row>108</xdr:row>
      <xdr:rowOff>128103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48E1462-B176-4213-8226-DAE70A746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167" y="9366250"/>
          <a:ext cx="12477750" cy="7906853"/>
        </a:xfrm>
        <a:prstGeom prst="rect">
          <a:avLst/>
        </a:prstGeom>
      </xdr:spPr>
    </xdr:pic>
    <xdr:clientData/>
  </xdr:twoCellAnchor>
  <xdr:twoCellAnchor editAs="oneCell">
    <xdr:from>
      <xdr:col>1</xdr:col>
      <xdr:colOff>21165</xdr:colOff>
      <xdr:row>110</xdr:row>
      <xdr:rowOff>21167</xdr:rowOff>
    </xdr:from>
    <xdr:to>
      <xdr:col>16</xdr:col>
      <xdr:colOff>748412</xdr:colOff>
      <xdr:row>160</xdr:row>
      <xdr:rowOff>7459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351E351-66C3-4312-A8E5-CAE6286B6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4332" y="17483667"/>
          <a:ext cx="12474747" cy="7923792"/>
        </a:xfrm>
        <a:prstGeom prst="rect">
          <a:avLst/>
        </a:prstGeom>
      </xdr:spPr>
    </xdr:pic>
    <xdr:clientData/>
  </xdr:twoCellAnchor>
  <xdr:twoCellAnchor editAs="oneCell">
    <xdr:from>
      <xdr:col>1</xdr:col>
      <xdr:colOff>21165</xdr:colOff>
      <xdr:row>161</xdr:row>
      <xdr:rowOff>0</xdr:rowOff>
    </xdr:from>
    <xdr:to>
      <xdr:col>8</xdr:col>
      <xdr:colOff>740832</xdr:colOff>
      <xdr:row>210</xdr:row>
      <xdr:rowOff>128103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B331F6D-11DC-4500-B1B0-A940860A5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4332" y="25558750"/>
          <a:ext cx="6201833" cy="7906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369000</xdr:colOff>
      <xdr:row>1</xdr:row>
      <xdr:rowOff>71280</xdr:rowOff>
    </xdr:from>
    <xdr:to>
      <xdr:col>0</xdr:col>
      <xdr:colOff>1118520</xdr:colOff>
      <xdr:row>5</xdr:row>
      <xdr:rowOff>225360</xdr:rowOff>
    </xdr:to>
    <xdr:sp macro="" textlink="">
      <xdr:nvSpPr>
        <xdr:cNvPr id="5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69000" y="232920"/>
          <a:ext cx="749520" cy="878040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es-CL" sz="1200" b="1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Calibri"/>
            </a:rPr>
            <a:t>Ir a </a:t>
          </a:r>
          <a:endParaRPr lang="es-CL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CL" sz="1200" b="1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Calibri"/>
            </a:rPr>
            <a:t>TABLA 4</a:t>
          </a:r>
          <a:endParaRPr lang="es-CL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333360</xdr:colOff>
      <xdr:row>2</xdr:row>
      <xdr:rowOff>47520</xdr:rowOff>
    </xdr:from>
    <xdr:to>
      <xdr:col>32</xdr:col>
      <xdr:colOff>749520</xdr:colOff>
      <xdr:row>3</xdr:row>
      <xdr:rowOff>177840</xdr:rowOff>
    </xdr:to>
    <xdr:sp macro="" textlink="">
      <xdr:nvSpPr>
        <xdr:cNvPr id="6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43424280" y="371160"/>
          <a:ext cx="416160" cy="292320"/>
        </a:xfrm>
        <a:prstGeom prst="rightArrow">
          <a:avLst>
            <a:gd name="adj1" fmla="val 50000"/>
            <a:gd name="adj2" fmla="val 50000"/>
          </a:avLst>
        </a:prstGeom>
        <a:solidFill>
          <a:srgbClr val="0000CC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24</xdr:col>
      <xdr:colOff>0</xdr:colOff>
      <xdr:row>3</xdr:row>
      <xdr:rowOff>0</xdr:rowOff>
    </xdr:from>
    <xdr:to>
      <xdr:col>24</xdr:col>
      <xdr:colOff>416160</xdr:colOff>
      <xdr:row>4</xdr:row>
      <xdr:rowOff>58680</xdr:rowOff>
    </xdr:to>
    <xdr:sp macro="" textlink="">
      <xdr:nvSpPr>
        <xdr:cNvPr id="7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5188920" y="485640"/>
          <a:ext cx="416160" cy="296640"/>
        </a:xfrm>
        <a:prstGeom prst="rightArrow">
          <a:avLst>
            <a:gd name="adj1" fmla="val 50000"/>
            <a:gd name="adj2" fmla="val 50000"/>
          </a:avLst>
        </a:prstGeom>
        <a:solidFill>
          <a:srgbClr val="0000CC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416160</xdr:colOff>
      <xdr:row>4</xdr:row>
      <xdr:rowOff>58680</xdr:rowOff>
    </xdr:to>
    <xdr:sp macro="" textlink="">
      <xdr:nvSpPr>
        <xdr:cNvPr id="8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27645120" y="485640"/>
          <a:ext cx="416160" cy="296640"/>
        </a:xfrm>
        <a:prstGeom prst="rightArrow">
          <a:avLst>
            <a:gd name="adj1" fmla="val 50000"/>
            <a:gd name="adj2" fmla="val 50000"/>
          </a:avLst>
        </a:prstGeom>
        <a:solidFill>
          <a:srgbClr val="0000CC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369000</xdr:colOff>
      <xdr:row>3</xdr:row>
      <xdr:rowOff>23760</xdr:rowOff>
    </xdr:from>
    <xdr:to>
      <xdr:col>12</xdr:col>
      <xdr:colOff>785160</xdr:colOff>
      <xdr:row>4</xdr:row>
      <xdr:rowOff>82440</xdr:rowOff>
    </xdr:to>
    <xdr:sp macro="" textlink="">
      <xdr:nvSpPr>
        <xdr:cNvPr id="9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18977040" y="509400"/>
          <a:ext cx="416160" cy="296640"/>
        </a:xfrm>
        <a:prstGeom prst="rightArrow">
          <a:avLst>
            <a:gd name="adj1" fmla="val 50000"/>
            <a:gd name="adj2" fmla="val 50000"/>
          </a:avLst>
        </a:prstGeom>
        <a:solidFill>
          <a:srgbClr val="0000CC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39</xdr:col>
      <xdr:colOff>0</xdr:colOff>
      <xdr:row>3</xdr:row>
      <xdr:rowOff>0</xdr:rowOff>
    </xdr:from>
    <xdr:to>
      <xdr:col>39</xdr:col>
      <xdr:colOff>416160</xdr:colOff>
      <xdr:row>4</xdr:row>
      <xdr:rowOff>58680</xdr:rowOff>
    </xdr:to>
    <xdr:sp macro="" textlink="">
      <xdr:nvSpPr>
        <xdr:cNvPr id="10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50177520" y="485640"/>
          <a:ext cx="416160" cy="296640"/>
        </a:xfrm>
        <a:prstGeom prst="rightArrow">
          <a:avLst>
            <a:gd name="adj1" fmla="val 50000"/>
            <a:gd name="adj2" fmla="val 50000"/>
          </a:avLst>
        </a:prstGeom>
        <a:solidFill>
          <a:srgbClr val="0000CC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897480</xdr:colOff>
      <xdr:row>2</xdr:row>
      <xdr:rowOff>0</xdr:rowOff>
    </xdr:from>
    <xdr:to>
      <xdr:col>1</xdr:col>
      <xdr:colOff>1307520</xdr:colOff>
      <xdr:row>5</xdr:row>
      <xdr:rowOff>142200</xdr:rowOff>
    </xdr:to>
    <xdr:sp macro="" textlink="">
      <xdr:nvSpPr>
        <xdr:cNvPr id="11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 flipH="1">
          <a:off x="897480" y="323640"/>
          <a:ext cx="1324440" cy="704160"/>
        </a:xfrm>
        <a:prstGeom prst="rightArrow">
          <a:avLst>
            <a:gd name="adj1" fmla="val 68919"/>
            <a:gd name="adj2" fmla="val 37302"/>
          </a:avLst>
        </a:prstGeom>
        <a:solidFill>
          <a:srgbClr val="00B0F0"/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es-CL" sz="1200" b="1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Calibri"/>
            </a:rPr>
            <a:t>Regresar</a:t>
          </a:r>
          <a:endParaRPr lang="es-CL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CL" sz="1200" b="1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Calibri"/>
            </a:rPr>
            <a:t>Indice Tablas</a:t>
          </a:r>
          <a:endParaRPr lang="es-CL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 algn="ctr">
            <a:lnSpc>
              <a:spcPct val="100000"/>
            </a:lnSpc>
          </a:pPr>
          <a:endParaRPr lang="es-CL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790575</xdr:colOff>
      <xdr:row>29</xdr:row>
      <xdr:rowOff>66675</xdr:rowOff>
    </xdr:to>
    <xdr:sp macro="" textlink="">
      <xdr:nvSpPr>
        <xdr:cNvPr id="4112" name="shapetype_202" hidden="1">
          <a:extLst>
            <a:ext uri="{FF2B5EF4-FFF2-40B4-BE49-F238E27FC236}">
              <a16:creationId xmlns:a16="http://schemas.microsoft.com/office/drawing/2014/main" id="{00000000-0008-0000-0900-000010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790575</xdr:colOff>
      <xdr:row>29</xdr:row>
      <xdr:rowOff>66675</xdr:rowOff>
    </xdr:to>
    <xdr:sp macro="" textlink="">
      <xdr:nvSpPr>
        <xdr:cNvPr id="4110" name="shapetype_202" hidden="1">
          <a:extLst>
            <a:ext uri="{FF2B5EF4-FFF2-40B4-BE49-F238E27FC236}">
              <a16:creationId xmlns:a16="http://schemas.microsoft.com/office/drawing/2014/main" id="{00000000-0008-0000-0900-00000E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790575</xdr:colOff>
      <xdr:row>29</xdr:row>
      <xdr:rowOff>66675</xdr:rowOff>
    </xdr:to>
    <xdr:sp macro="" textlink="">
      <xdr:nvSpPr>
        <xdr:cNvPr id="4108" name="shapetype_202" hidden="1">
          <a:extLst>
            <a:ext uri="{FF2B5EF4-FFF2-40B4-BE49-F238E27FC236}">
              <a16:creationId xmlns:a16="http://schemas.microsoft.com/office/drawing/2014/main" id="{00000000-0008-0000-0900-00000C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790575</xdr:colOff>
      <xdr:row>29</xdr:row>
      <xdr:rowOff>66675</xdr:rowOff>
    </xdr:to>
    <xdr:sp macro="" textlink="">
      <xdr:nvSpPr>
        <xdr:cNvPr id="4106" name="shapetype_202" hidden="1">
          <a:extLst>
            <a:ext uri="{FF2B5EF4-FFF2-40B4-BE49-F238E27FC236}">
              <a16:creationId xmlns:a16="http://schemas.microsoft.com/office/drawing/2014/main" id="{00000000-0008-0000-0900-00000A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790575</xdr:colOff>
      <xdr:row>29</xdr:row>
      <xdr:rowOff>66675</xdr:rowOff>
    </xdr:to>
    <xdr:sp macro="" textlink="">
      <xdr:nvSpPr>
        <xdr:cNvPr id="4104" name="shapetype_202" hidden="1">
          <a:extLst>
            <a:ext uri="{FF2B5EF4-FFF2-40B4-BE49-F238E27FC236}">
              <a16:creationId xmlns:a16="http://schemas.microsoft.com/office/drawing/2014/main" id="{00000000-0008-0000-0900-000008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790575</xdr:colOff>
      <xdr:row>29</xdr:row>
      <xdr:rowOff>66675</xdr:rowOff>
    </xdr:to>
    <xdr:sp macro="" textlink="">
      <xdr:nvSpPr>
        <xdr:cNvPr id="4102" name="shapetype_202" hidden="1">
          <a:extLst>
            <a:ext uri="{FF2B5EF4-FFF2-40B4-BE49-F238E27FC236}">
              <a16:creationId xmlns:a16="http://schemas.microsoft.com/office/drawing/2014/main" id="{00000000-0008-0000-0900-000006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790575</xdr:colOff>
      <xdr:row>29</xdr:row>
      <xdr:rowOff>66675</xdr:rowOff>
    </xdr:to>
    <xdr:sp macro="" textlink="">
      <xdr:nvSpPr>
        <xdr:cNvPr id="4100" name="shapetype_202" hidden="1">
          <a:extLst>
            <a:ext uri="{FF2B5EF4-FFF2-40B4-BE49-F238E27FC236}">
              <a16:creationId xmlns:a16="http://schemas.microsoft.com/office/drawing/2014/main" id="{00000000-0008-0000-0900-00000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790575</xdr:colOff>
      <xdr:row>29</xdr:row>
      <xdr:rowOff>66675</xdr:rowOff>
    </xdr:to>
    <xdr:sp macro="" textlink="">
      <xdr:nvSpPr>
        <xdr:cNvPr id="4098" name="shapetype_202" hidden="1">
          <a:extLst>
            <a:ext uri="{FF2B5EF4-FFF2-40B4-BE49-F238E27FC236}">
              <a16:creationId xmlns:a16="http://schemas.microsoft.com/office/drawing/2014/main" id="{00000000-0008-0000-09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84590886\AppData\Local\Microsoft\Windows\Temporary%20Internet%20Files\Content.Outlook\UCTDKSZC\13426884\Desktop\PLANILLAS%20TARIFAS%202020%20(A.%20EDUCACIONAL)\PLANILLA%20TARIFAS%20A.%20EDUCACIONAL%202020%20(BIENTAL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://Documentos/2021/TARIFAS%202022/ANALISIS%20COSTOS%20INDIRECTOS/3000%20C.I.%20BIENVAL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Índice Tablas"/>
      <sheetName val="A) Resumen Ingresos y Egresos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/>
      <sheetData sheetId="1"/>
      <sheetData sheetId="2"/>
      <sheetData sheetId="3">
        <row r="5">
          <cell r="F5" t="str">
            <v>(DEPTO./DELEG.)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COMERCIAL"/>
      <sheetName val="A. EDUCACIONAL"/>
      <sheetName val="A. RECREATIVA"/>
      <sheetName val="CONSOLIDADO"/>
      <sheetName val="$$"/>
      <sheetName val="REMUNERACIONES"/>
    </sheetNames>
    <sheetDataSet>
      <sheetData sheetId="0"/>
      <sheetData sheetId="1"/>
      <sheetData sheetId="2"/>
      <sheetData sheetId="3"/>
      <sheetData sheetId="4">
        <row r="70">
          <cell r="L70">
            <v>224139234.66666701</v>
          </cell>
        </row>
      </sheetData>
      <sheetData sheetId="5">
        <row r="3">
          <cell r="Z3">
            <v>10802448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"/>
  <sheetViews>
    <sheetView showGridLines="0" tabSelected="1" topLeftCell="A139" zoomScale="90" zoomScaleNormal="90" workbookViewId="0">
      <selection activeCell="U32" sqref="U32"/>
    </sheetView>
  </sheetViews>
  <sheetFormatPr baseColWidth="10" defaultColWidth="9.140625" defaultRowHeight="12.75" x14ac:dyDescent="0.2"/>
  <cols>
    <col min="1" max="1025" width="11.7109375" style="1"/>
  </cols>
  <sheetData>
    <row r="1" spans="10:10" x14ac:dyDescent="0.2">
      <c r="J1" s="2"/>
    </row>
    <row r="2" spans="10:10" x14ac:dyDescent="0.2">
      <c r="J2" s="2" t="s">
        <v>0</v>
      </c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48A54"/>
  </sheetPr>
  <dimension ref="A1:AMK262"/>
  <sheetViews>
    <sheetView showGridLines="0" zoomScale="87" zoomScaleNormal="87" workbookViewId="0">
      <selection activeCell="P163" sqref="P163"/>
    </sheetView>
  </sheetViews>
  <sheetFormatPr baseColWidth="10" defaultColWidth="9.140625" defaultRowHeight="12.75" x14ac:dyDescent="0.2"/>
  <cols>
    <col min="1" max="1" width="22" style="510" customWidth="1"/>
    <col min="2" max="2" width="15.85546875" style="510" customWidth="1"/>
    <col min="3" max="3" width="17.42578125" style="510"/>
    <col min="4" max="5" width="11.7109375" style="510"/>
    <col min="6" max="6" width="15.42578125" style="510"/>
    <col min="7" max="10" width="11.7109375" style="510"/>
    <col min="11" max="11" width="16.85546875" style="510"/>
    <col min="12" max="12" width="13.5703125" style="510"/>
    <col min="13" max="14" width="11.7109375" style="510"/>
    <col min="15" max="15" width="19.42578125" style="510"/>
    <col min="16" max="16" width="11.7109375" style="510"/>
    <col min="17" max="17" width="16.85546875" style="510" bestFit="1" customWidth="1"/>
    <col min="18" max="20" width="11.7109375" style="510"/>
    <col min="21" max="21" width="15.7109375" style="510"/>
    <col min="22" max="22" width="13.7109375" style="510"/>
    <col min="23" max="23" width="11.7109375" style="510"/>
    <col min="24" max="24" width="36.140625" style="510"/>
    <col min="25" max="25" width="25.28515625" style="510"/>
    <col min="26" max="26" width="19.7109375" style="510"/>
    <col min="27" max="27" width="17.85546875" style="510"/>
    <col min="28" max="28" width="16.28515625" style="510"/>
    <col min="29" max="29" width="11.7109375" style="510"/>
    <col min="30" max="30" width="10.28515625" style="510" customWidth="1"/>
    <col min="31" max="32" width="21.7109375" style="510" customWidth="1"/>
    <col min="33" max="36" width="11.7109375" style="510"/>
    <col min="37" max="38" width="11.7109375" style="510" customWidth="1"/>
    <col min="39" max="1025" width="11.7109375" style="510"/>
  </cols>
  <sheetData>
    <row r="1" spans="1:42" x14ac:dyDescent="0.2">
      <c r="K1" s="511"/>
      <c r="L1" s="512"/>
    </row>
    <row r="2" spans="1:42" x14ac:dyDescent="0.2">
      <c r="K2" s="511" t="s">
        <v>261</v>
      </c>
      <c r="L2" s="512"/>
    </row>
    <row r="4" spans="1:42" ht="19.5" customHeight="1" x14ac:dyDescent="0.2">
      <c r="J4" s="513" t="s">
        <v>27</v>
      </c>
      <c r="K4" s="978" t="str">
        <f>+'B) Reajuste Tarifas y Ocupación'!F5</f>
        <v>BIENVALP</v>
      </c>
      <c r="L4" s="978"/>
    </row>
    <row r="6" spans="1:42" ht="12.75" customHeight="1" x14ac:dyDescent="0.2">
      <c r="A6" s="760"/>
      <c r="B6" s="760"/>
      <c r="C6" s="760"/>
      <c r="D6" s="760"/>
      <c r="E6" s="760"/>
      <c r="F6" s="760"/>
      <c r="G6" s="760"/>
      <c r="H6" s="760"/>
      <c r="I6" s="760"/>
      <c r="J6" s="760"/>
      <c r="K6" s="760"/>
      <c r="L6" s="760"/>
      <c r="M6" s="760"/>
      <c r="N6" s="760"/>
      <c r="O6" s="760"/>
      <c r="P6" s="760"/>
      <c r="Q6" s="760"/>
      <c r="R6" s="545"/>
      <c r="S6" s="545"/>
      <c r="T6" s="545"/>
      <c r="U6" s="545"/>
      <c r="V6" s="545"/>
      <c r="W6" s="545"/>
      <c r="X6" s="545"/>
      <c r="Y6" s="545"/>
      <c r="Z6" s="545"/>
      <c r="AA6" s="545"/>
      <c r="AB6" s="545"/>
    </row>
    <row r="7" spans="1:42" x14ac:dyDescent="0.2">
      <c r="A7" s="760"/>
      <c r="B7" s="760"/>
      <c r="C7" s="760"/>
      <c r="D7" s="760"/>
      <c r="E7" s="760"/>
      <c r="F7" s="760"/>
      <c r="G7" s="760"/>
      <c r="H7" s="760"/>
      <c r="I7" s="760"/>
      <c r="J7" s="760"/>
      <c r="K7" s="760"/>
      <c r="L7" s="760"/>
      <c r="M7" s="760"/>
      <c r="N7" s="760"/>
      <c r="O7" s="760"/>
      <c r="P7" s="760"/>
      <c r="Q7" s="760"/>
      <c r="R7" s="545"/>
      <c r="S7" s="545"/>
      <c r="T7" s="545"/>
      <c r="U7" s="545"/>
      <c r="V7" s="545"/>
      <c r="W7" s="545"/>
      <c r="X7" s="545"/>
      <c r="Y7" s="545"/>
      <c r="Z7" s="545"/>
      <c r="AA7" s="545"/>
      <c r="AB7" s="545"/>
    </row>
    <row r="8" spans="1:42" x14ac:dyDescent="0.2">
      <c r="A8" s="760"/>
      <c r="B8" s="760"/>
      <c r="C8" s="760"/>
      <c r="D8" s="760"/>
      <c r="E8" s="760"/>
      <c r="F8" s="760"/>
      <c r="G8" s="760"/>
      <c r="H8" s="760"/>
      <c r="I8" s="760"/>
      <c r="J8" s="760"/>
      <c r="K8" s="760"/>
      <c r="L8" s="760"/>
      <c r="M8" s="760"/>
      <c r="N8" s="760"/>
      <c r="O8" s="760"/>
      <c r="P8" s="760"/>
      <c r="Q8" s="760"/>
      <c r="R8" s="545"/>
      <c r="S8" s="545"/>
      <c r="T8" s="545"/>
      <c r="U8" s="545"/>
      <c r="V8" s="545"/>
      <c r="W8" s="545"/>
      <c r="X8" s="545"/>
      <c r="Y8" s="545"/>
      <c r="Z8" s="545"/>
      <c r="AA8" s="545"/>
      <c r="AB8" s="545"/>
    </row>
    <row r="9" spans="1:42" ht="15.75" x14ac:dyDescent="0.25">
      <c r="A9" s="545"/>
      <c r="B9" s="545"/>
      <c r="C9" s="545"/>
      <c r="D9" s="1056"/>
      <c r="E9" s="1056"/>
      <c r="F9" s="1056"/>
      <c r="G9" s="1056"/>
      <c r="H9" s="1056"/>
      <c r="I9" s="1056"/>
      <c r="J9" s="1056"/>
      <c r="K9" s="1056"/>
      <c r="L9" s="545"/>
      <c r="M9" s="545"/>
      <c r="N9" s="545"/>
      <c r="O9" s="545"/>
      <c r="P9" s="545"/>
      <c r="Q9" s="545"/>
      <c r="R9" s="545"/>
      <c r="S9" s="545"/>
      <c r="T9" s="545"/>
      <c r="U9" s="545"/>
      <c r="V9" s="545"/>
      <c r="W9" s="545"/>
      <c r="X9" s="545"/>
      <c r="Y9" s="545"/>
      <c r="Z9" s="545"/>
      <c r="AA9" s="545"/>
      <c r="AB9" s="545"/>
    </row>
    <row r="10" spans="1:42" ht="15.75" x14ac:dyDescent="0.25">
      <c r="A10" s="761"/>
      <c r="B10" s="761"/>
      <c r="C10" s="545"/>
      <c r="D10" s="545"/>
      <c r="E10" s="545"/>
      <c r="F10" s="545"/>
      <c r="G10" s="545"/>
      <c r="H10" s="545"/>
      <c r="I10" s="545"/>
      <c r="J10" s="545"/>
      <c r="K10" s="545"/>
      <c r="L10" s="545"/>
      <c r="M10" s="761"/>
      <c r="N10" s="761"/>
      <c r="O10" s="545"/>
      <c r="P10" s="545"/>
      <c r="Q10" s="545"/>
      <c r="R10" s="545"/>
      <c r="S10" s="545"/>
      <c r="T10" s="545"/>
      <c r="U10" s="545"/>
      <c r="V10" s="545"/>
      <c r="W10" s="545"/>
      <c r="X10" s="545"/>
      <c r="Y10" s="545"/>
      <c r="Z10" s="545"/>
      <c r="AA10" s="545"/>
      <c r="AB10" s="545"/>
    </row>
    <row r="11" spans="1:42" x14ac:dyDescent="0.2">
      <c r="A11" s="545"/>
      <c r="B11" s="545"/>
      <c r="C11" s="545"/>
      <c r="D11" s="545"/>
      <c r="E11" s="545"/>
      <c r="F11" s="545"/>
      <c r="G11" s="545"/>
      <c r="H11" s="545"/>
      <c r="I11" s="545"/>
      <c r="J11" s="545"/>
      <c r="K11" s="545"/>
      <c r="L11" s="545"/>
      <c r="M11" s="545"/>
      <c r="N11" s="545"/>
      <c r="O11" s="545"/>
      <c r="P11" s="545"/>
      <c r="Q11" s="545"/>
      <c r="R11" s="545"/>
      <c r="S11" s="545"/>
      <c r="T11" s="545"/>
      <c r="U11" s="545"/>
      <c r="V11" s="545"/>
      <c r="W11" s="545"/>
      <c r="X11" s="545"/>
      <c r="Y11" s="545"/>
      <c r="Z11" s="545"/>
      <c r="AA11" s="545"/>
      <c r="AB11" s="545"/>
      <c r="AE11" s="534" t="s">
        <v>364</v>
      </c>
      <c r="AF11" s="534"/>
      <c r="AG11" s="534"/>
    </row>
    <row r="12" spans="1:42" x14ac:dyDescent="0.2">
      <c r="A12" s="545"/>
      <c r="B12" s="546"/>
      <c r="C12" s="547"/>
      <c r="D12" s="546"/>
      <c r="E12" s="546"/>
      <c r="F12" s="548"/>
      <c r="G12" s="548"/>
      <c r="H12" s="548"/>
      <c r="I12" s="549"/>
      <c r="J12" s="549"/>
      <c r="K12" s="548"/>
      <c r="L12" s="545"/>
      <c r="M12" s="546"/>
      <c r="N12" s="547"/>
      <c r="O12" s="546"/>
      <c r="P12" s="546"/>
      <c r="Q12" s="548"/>
      <c r="R12" s="548"/>
      <c r="S12" s="549"/>
      <c r="T12" s="549"/>
      <c r="U12" s="548"/>
      <c r="V12" s="545"/>
      <c r="W12" s="545"/>
      <c r="X12" s="762"/>
      <c r="Y12" s="545"/>
      <c r="Z12" s="545"/>
      <c r="AA12" s="545"/>
      <c r="AB12" s="545"/>
      <c r="AE12" s="562" t="s">
        <v>262</v>
      </c>
      <c r="AF12" s="562" t="s">
        <v>263</v>
      </c>
      <c r="AG12" s="562" t="s">
        <v>264</v>
      </c>
      <c r="AH12" s="562" t="s">
        <v>265</v>
      </c>
      <c r="AI12" s="562" t="s">
        <v>266</v>
      </c>
      <c r="AJ12" s="562" t="s">
        <v>267</v>
      </c>
      <c r="AK12" s="562" t="s">
        <v>268</v>
      </c>
      <c r="AL12" s="562" t="s">
        <v>269</v>
      </c>
      <c r="AM12" s="562" t="s">
        <v>359</v>
      </c>
      <c r="AN12" s="562">
        <v>2020</v>
      </c>
      <c r="AO12" s="562">
        <v>2021</v>
      </c>
      <c r="AP12" s="562">
        <v>2022</v>
      </c>
    </row>
    <row r="13" spans="1:42" ht="45" customHeight="1" x14ac:dyDescent="0.2">
      <c r="A13" s="545"/>
      <c r="B13" s="1051"/>
      <c r="C13" s="602"/>
      <c r="D13" s="552"/>
      <c r="E13" s="763"/>
      <c r="F13" s="763"/>
      <c r="G13" s="764"/>
      <c r="H13" s="764"/>
      <c r="I13" s="765"/>
      <c r="J13" s="766"/>
      <c r="K13" s="556"/>
      <c r="L13" s="545"/>
      <c r="M13" s="1051"/>
      <c r="N13" s="602"/>
      <c r="O13" s="552"/>
      <c r="P13" s="763"/>
      <c r="Q13" s="763"/>
      <c r="R13" s="764"/>
      <c r="S13" s="765"/>
      <c r="T13" s="766"/>
      <c r="U13" s="556"/>
      <c r="V13" s="545"/>
      <c r="W13" s="545"/>
      <c r="X13" s="767"/>
      <c r="Y13" s="1053"/>
      <c r="Z13" s="1053"/>
      <c r="AA13" s="1053"/>
      <c r="AB13" s="1053"/>
      <c r="AE13" s="562" t="s">
        <v>270</v>
      </c>
      <c r="AF13" s="562" t="s">
        <v>271</v>
      </c>
      <c r="AG13" s="562" t="s">
        <v>345</v>
      </c>
      <c r="AH13" s="562" t="s">
        <v>272</v>
      </c>
      <c r="AI13" s="562">
        <v>32</v>
      </c>
      <c r="AJ13" s="562" t="s">
        <v>273</v>
      </c>
      <c r="AK13" s="562">
        <v>1400</v>
      </c>
      <c r="AL13" s="562">
        <v>44800</v>
      </c>
      <c r="AM13" s="562">
        <v>1.5620641562064157</v>
      </c>
      <c r="AN13" s="562">
        <v>1.5620641562064157</v>
      </c>
      <c r="AO13" s="562">
        <v>1.5620641562064157</v>
      </c>
      <c r="AP13" s="562">
        <v>1.5620641562064157</v>
      </c>
    </row>
    <row r="14" spans="1:42" ht="33.75" customHeight="1" x14ac:dyDescent="0.2">
      <c r="A14" s="545"/>
      <c r="B14" s="1051"/>
      <c r="C14" s="1050"/>
      <c r="D14" s="552"/>
      <c r="E14" s="553"/>
      <c r="F14" s="553"/>
      <c r="G14" s="554"/>
      <c r="H14" s="554"/>
      <c r="I14" s="555"/>
      <c r="J14" s="558"/>
      <c r="K14" s="556"/>
      <c r="L14" s="545"/>
      <c r="M14" s="1051"/>
      <c r="N14" s="1050"/>
      <c r="O14" s="552"/>
      <c r="P14" s="553"/>
      <c r="Q14" s="553"/>
      <c r="R14" s="554"/>
      <c r="S14" s="555"/>
      <c r="T14" s="558"/>
      <c r="U14" s="556"/>
      <c r="V14" s="545"/>
      <c r="W14" s="545"/>
      <c r="X14" s="768"/>
      <c r="Y14" s="1053"/>
      <c r="Z14" s="1053"/>
      <c r="AA14" s="1053"/>
      <c r="AB14" s="1053"/>
      <c r="AE14" s="562"/>
      <c r="AF14" s="562" t="s">
        <v>274</v>
      </c>
      <c r="AG14" s="562" t="s">
        <v>275</v>
      </c>
      <c r="AH14" s="562" t="s">
        <v>272</v>
      </c>
      <c r="AI14" s="562">
        <v>5</v>
      </c>
      <c r="AJ14" s="562" t="s">
        <v>276</v>
      </c>
      <c r="AK14" s="562">
        <v>3500</v>
      </c>
      <c r="AL14" s="562">
        <v>17500</v>
      </c>
      <c r="AM14" s="562">
        <v>0.61018131101813111</v>
      </c>
      <c r="AN14" s="562">
        <v>0.61018131101813111</v>
      </c>
      <c r="AO14" s="562">
        <v>0.61018131101813111</v>
      </c>
      <c r="AP14" s="562">
        <v>0.61018131101813111</v>
      </c>
    </row>
    <row r="15" spans="1:42" ht="15" x14ac:dyDescent="0.2">
      <c r="A15" s="545"/>
      <c r="B15" s="1051"/>
      <c r="C15" s="1050"/>
      <c r="D15" s="552"/>
      <c r="E15" s="553"/>
      <c r="F15" s="553"/>
      <c r="G15" s="554"/>
      <c r="H15" s="554"/>
      <c r="I15" s="555"/>
      <c r="J15" s="558"/>
      <c r="K15" s="556"/>
      <c r="L15" s="545"/>
      <c r="M15" s="1051"/>
      <c r="N15" s="1050"/>
      <c r="O15" s="552"/>
      <c r="P15" s="553"/>
      <c r="Q15" s="553"/>
      <c r="R15" s="554"/>
      <c r="S15" s="555"/>
      <c r="T15" s="558"/>
      <c r="U15" s="556"/>
      <c r="V15" s="545"/>
      <c r="W15" s="545"/>
      <c r="X15" s="768"/>
      <c r="Y15" s="1053"/>
      <c r="Z15" s="1053"/>
      <c r="AA15" s="1053"/>
      <c r="AB15" s="1053"/>
      <c r="AE15" s="562"/>
      <c r="AF15" s="562"/>
      <c r="AG15" s="562" t="s">
        <v>346</v>
      </c>
      <c r="AH15" s="562" t="s">
        <v>272</v>
      </c>
      <c r="AI15" s="562">
        <v>7</v>
      </c>
      <c r="AJ15" s="562" t="s">
        <v>276</v>
      </c>
      <c r="AK15" s="562">
        <v>3500</v>
      </c>
      <c r="AL15" s="562">
        <v>24500</v>
      </c>
      <c r="AM15" s="562">
        <v>0.85425383542538358</v>
      </c>
      <c r="AN15" s="562">
        <v>0.85425383542538358</v>
      </c>
      <c r="AO15" s="562">
        <v>0.85425383542538358</v>
      </c>
      <c r="AP15" s="562">
        <v>0.85425383542538358</v>
      </c>
    </row>
    <row r="16" spans="1:42" ht="30" customHeight="1" x14ac:dyDescent="0.2">
      <c r="A16" s="545"/>
      <c r="B16" s="1051"/>
      <c r="C16" s="1050"/>
      <c r="D16" s="552"/>
      <c r="E16" s="553"/>
      <c r="F16" s="553"/>
      <c r="G16" s="554"/>
      <c r="H16" s="554"/>
      <c r="I16" s="555"/>
      <c r="J16" s="558"/>
      <c r="K16" s="556"/>
      <c r="L16" s="545"/>
      <c r="M16" s="1051"/>
      <c r="N16" s="1050"/>
      <c r="O16" s="552"/>
      <c r="P16" s="553"/>
      <c r="Q16" s="553"/>
      <c r="R16" s="554"/>
      <c r="S16" s="555"/>
      <c r="T16" s="558"/>
      <c r="U16" s="556"/>
      <c r="V16" s="545"/>
      <c r="W16" s="545"/>
      <c r="X16" s="769"/>
      <c r="Y16" s="1054"/>
      <c r="Z16" s="769"/>
      <c r="AA16" s="1054"/>
      <c r="AB16" s="1054"/>
      <c r="AE16" s="562"/>
      <c r="AF16" s="562"/>
      <c r="AG16" s="562" t="s">
        <v>347</v>
      </c>
      <c r="AH16" s="562" t="s">
        <v>272</v>
      </c>
      <c r="AI16" s="562">
        <v>1</v>
      </c>
      <c r="AJ16" s="562" t="s">
        <v>278</v>
      </c>
      <c r="AK16" s="562">
        <v>12000</v>
      </c>
      <c r="AL16" s="562">
        <v>12000</v>
      </c>
      <c r="AM16" s="562">
        <v>0.41841004184100417</v>
      </c>
      <c r="AN16" s="562">
        <v>0.41841004184100417</v>
      </c>
      <c r="AO16" s="562">
        <v>0.41841004184100417</v>
      </c>
      <c r="AP16" s="562">
        <v>0.41841004184100417</v>
      </c>
    </row>
    <row r="17" spans="1:42" ht="45.75" customHeight="1" x14ac:dyDescent="0.2">
      <c r="A17" s="545"/>
      <c r="B17" s="1051"/>
      <c r="C17" s="1050"/>
      <c r="D17" s="552"/>
      <c r="E17" s="553"/>
      <c r="F17" s="553"/>
      <c r="G17" s="554"/>
      <c r="H17" s="554"/>
      <c r="I17" s="555"/>
      <c r="J17" s="558"/>
      <c r="K17" s="556"/>
      <c r="L17" s="545"/>
      <c r="M17" s="1051"/>
      <c r="N17" s="1050"/>
      <c r="O17" s="552"/>
      <c r="P17" s="553"/>
      <c r="Q17" s="553"/>
      <c r="R17" s="554"/>
      <c r="S17" s="555"/>
      <c r="T17" s="558"/>
      <c r="U17" s="556"/>
      <c r="V17" s="545"/>
      <c r="W17" s="545"/>
      <c r="X17" s="769"/>
      <c r="Y17" s="1054"/>
      <c r="Z17" s="770"/>
      <c r="AA17" s="1054"/>
      <c r="AB17" s="1054"/>
      <c r="AE17" s="562"/>
      <c r="AF17" s="562" t="s">
        <v>279</v>
      </c>
      <c r="AG17" s="562" t="s">
        <v>348</v>
      </c>
      <c r="AH17" s="562" t="s">
        <v>272</v>
      </c>
      <c r="AI17" s="562">
        <v>1</v>
      </c>
      <c r="AJ17" s="562" t="s">
        <v>278</v>
      </c>
      <c r="AK17" s="562">
        <v>25000</v>
      </c>
      <c r="AL17" s="562">
        <v>25000</v>
      </c>
      <c r="AM17" s="562">
        <v>0.87168758716875872</v>
      </c>
      <c r="AN17" s="562">
        <v>0.87168758716875872</v>
      </c>
      <c r="AO17" s="562">
        <v>0.87168758716875872</v>
      </c>
      <c r="AP17" s="562">
        <v>0.87168758716875872</v>
      </c>
    </row>
    <row r="18" spans="1:42" ht="33.75" customHeight="1" x14ac:dyDescent="0.2">
      <c r="A18" s="545"/>
      <c r="B18" s="1051"/>
      <c r="C18" s="1050"/>
      <c r="D18" s="552"/>
      <c r="E18" s="553"/>
      <c r="F18" s="553"/>
      <c r="G18" s="554"/>
      <c r="H18" s="554"/>
      <c r="I18" s="555"/>
      <c r="J18" s="558"/>
      <c r="K18" s="556"/>
      <c r="L18" s="545"/>
      <c r="M18" s="1051"/>
      <c r="N18" s="1050"/>
      <c r="O18" s="552"/>
      <c r="P18" s="553"/>
      <c r="Q18" s="553"/>
      <c r="R18" s="554"/>
      <c r="S18" s="555"/>
      <c r="T18" s="558"/>
      <c r="U18" s="556"/>
      <c r="V18" s="545"/>
      <c r="W18" s="545"/>
      <c r="X18" s="1055"/>
      <c r="Y18" s="1052"/>
      <c r="Z18" s="1052"/>
      <c r="AA18" s="770"/>
      <c r="AB18" s="1052"/>
      <c r="AE18" s="562"/>
      <c r="AF18" s="562"/>
      <c r="AG18" s="562" t="s">
        <v>349</v>
      </c>
      <c r="AH18" s="562" t="s">
        <v>272</v>
      </c>
      <c r="AI18" s="562">
        <v>1</v>
      </c>
      <c r="AJ18" s="562" t="s">
        <v>278</v>
      </c>
      <c r="AK18" s="562">
        <v>35000</v>
      </c>
      <c r="AL18" s="562">
        <v>35000</v>
      </c>
      <c r="AM18" s="562">
        <v>1.2203626220362622</v>
      </c>
      <c r="AN18" s="562">
        <v>1.2203626220362622</v>
      </c>
      <c r="AO18" s="562">
        <v>1.2203626220362622</v>
      </c>
      <c r="AP18" s="562">
        <v>1.2203626220362622</v>
      </c>
    </row>
    <row r="19" spans="1:42" ht="15" x14ac:dyDescent="0.2">
      <c r="A19" s="545"/>
      <c r="B19" s="1051"/>
      <c r="C19" s="602"/>
      <c r="D19" s="552"/>
      <c r="E19" s="553"/>
      <c r="F19" s="553"/>
      <c r="G19" s="554"/>
      <c r="H19" s="554"/>
      <c r="I19" s="555"/>
      <c r="J19" s="558"/>
      <c r="K19" s="556"/>
      <c r="L19" s="545"/>
      <c r="M19" s="1051"/>
      <c r="N19" s="602"/>
      <c r="O19" s="552"/>
      <c r="P19" s="553"/>
      <c r="Q19" s="553"/>
      <c r="R19" s="554"/>
      <c r="S19" s="555"/>
      <c r="T19" s="558"/>
      <c r="U19" s="556"/>
      <c r="V19" s="545"/>
      <c r="W19" s="545"/>
      <c r="X19" s="1055"/>
      <c r="Y19" s="1052"/>
      <c r="Z19" s="1052"/>
      <c r="AA19" s="770"/>
      <c r="AB19" s="1052"/>
      <c r="AE19" s="562"/>
      <c r="AF19" s="562" t="s">
        <v>280</v>
      </c>
      <c r="AG19" s="562" t="s">
        <v>281</v>
      </c>
      <c r="AH19" s="562" t="s">
        <v>272</v>
      </c>
      <c r="AI19" s="562">
        <v>1</v>
      </c>
      <c r="AJ19" s="562" t="s">
        <v>278</v>
      </c>
      <c r="AK19" s="562">
        <v>75000</v>
      </c>
      <c r="AL19" s="562">
        <v>75000</v>
      </c>
      <c r="AM19" s="562">
        <v>2.6150627615062763</v>
      </c>
      <c r="AN19" s="562">
        <v>2.6150627615062763</v>
      </c>
      <c r="AO19" s="562">
        <v>2.6150627615062763</v>
      </c>
      <c r="AP19" s="562">
        <v>2.6150627615062763</v>
      </c>
    </row>
    <row r="20" spans="1:42" ht="33.75" customHeight="1" x14ac:dyDescent="0.2">
      <c r="A20" s="545"/>
      <c r="B20" s="1051"/>
      <c r="C20" s="1050"/>
      <c r="D20" s="552"/>
      <c r="E20" s="557"/>
      <c r="F20" s="553"/>
      <c r="G20" s="554"/>
      <c r="H20" s="554"/>
      <c r="I20" s="555"/>
      <c r="J20" s="558"/>
      <c r="K20" s="556"/>
      <c r="L20" s="545"/>
      <c r="M20" s="1051"/>
      <c r="N20" s="1050"/>
      <c r="O20" s="552"/>
      <c r="P20" s="557"/>
      <c r="Q20" s="553"/>
      <c r="R20" s="554"/>
      <c r="S20" s="555"/>
      <c r="T20" s="558"/>
      <c r="U20" s="556"/>
      <c r="V20" s="545"/>
      <c r="W20" s="545"/>
      <c r="X20" s="1055"/>
      <c r="Y20" s="1052"/>
      <c r="Z20" s="1052"/>
      <c r="AA20" s="770"/>
      <c r="AB20" s="1052"/>
      <c r="AE20" s="562" t="s">
        <v>282</v>
      </c>
      <c r="AF20" s="562" t="s">
        <v>283</v>
      </c>
      <c r="AG20" s="562" t="s">
        <v>350</v>
      </c>
      <c r="AH20" s="562">
        <v>5</v>
      </c>
      <c r="AI20" s="562">
        <v>90</v>
      </c>
      <c r="AJ20" s="562" t="s">
        <v>312</v>
      </c>
      <c r="AK20" s="562">
        <v>6600</v>
      </c>
      <c r="AL20" s="562">
        <v>594000</v>
      </c>
      <c r="AM20" s="562">
        <v>20.711297071129707</v>
      </c>
      <c r="AN20" s="562">
        <v>20.711297071129707</v>
      </c>
      <c r="AO20" s="562"/>
      <c r="AP20" s="562"/>
    </row>
    <row r="21" spans="1:42" ht="15" x14ac:dyDescent="0.2">
      <c r="A21" s="545"/>
      <c r="B21" s="1051"/>
      <c r="C21" s="1050"/>
      <c r="D21" s="552"/>
      <c r="E21" s="557"/>
      <c r="F21" s="553"/>
      <c r="G21" s="554"/>
      <c r="H21" s="554"/>
      <c r="I21" s="555"/>
      <c r="J21" s="558"/>
      <c r="K21" s="556"/>
      <c r="L21" s="545"/>
      <c r="M21" s="1051"/>
      <c r="N21" s="1050"/>
      <c r="O21" s="552"/>
      <c r="P21" s="557"/>
      <c r="Q21" s="553"/>
      <c r="R21" s="554"/>
      <c r="S21" s="555"/>
      <c r="T21" s="558"/>
      <c r="U21" s="556"/>
      <c r="V21" s="545"/>
      <c r="W21" s="545"/>
      <c r="X21" s="1055"/>
      <c r="Y21" s="1052"/>
      <c r="Z21" s="1052"/>
      <c r="AA21" s="770"/>
      <c r="AB21" s="1052"/>
      <c r="AE21" s="562"/>
      <c r="AF21" s="562"/>
      <c r="AG21" s="562" t="s">
        <v>284</v>
      </c>
      <c r="AH21" s="562">
        <v>5</v>
      </c>
      <c r="AI21" s="562">
        <v>1</v>
      </c>
      <c r="AJ21" s="562" t="s">
        <v>278</v>
      </c>
      <c r="AK21" s="562">
        <v>20120</v>
      </c>
      <c r="AL21" s="562">
        <v>20120</v>
      </c>
      <c r="AM21" s="562">
        <v>0.70153417015341701</v>
      </c>
      <c r="AN21" s="562">
        <v>0.70153417015341701</v>
      </c>
      <c r="AO21" s="562"/>
      <c r="AP21" s="562"/>
    </row>
    <row r="22" spans="1:42" x14ac:dyDescent="0.2">
      <c r="A22" s="545"/>
      <c r="B22" s="1051"/>
      <c r="C22" s="1050"/>
      <c r="D22" s="552"/>
      <c r="E22" s="557"/>
      <c r="F22" s="553"/>
      <c r="G22" s="554"/>
      <c r="H22" s="554"/>
      <c r="I22" s="555"/>
      <c r="J22" s="558"/>
      <c r="K22" s="556"/>
      <c r="L22" s="545"/>
      <c r="M22" s="1051"/>
      <c r="N22" s="1050"/>
      <c r="O22" s="552"/>
      <c r="P22" s="557"/>
      <c r="Q22" s="553"/>
      <c r="R22" s="554"/>
      <c r="S22" s="555"/>
      <c r="T22" s="558"/>
      <c r="U22" s="556"/>
      <c r="V22" s="545"/>
      <c r="W22" s="545"/>
      <c r="X22" s="771"/>
      <c r="Y22" s="545"/>
      <c r="Z22" s="545"/>
      <c r="AA22" s="545"/>
      <c r="AB22" s="545"/>
      <c r="AE22" s="562"/>
      <c r="AF22" s="562"/>
      <c r="AG22" s="562" t="s">
        <v>285</v>
      </c>
      <c r="AH22" s="562">
        <v>5</v>
      </c>
      <c r="AI22" s="562">
        <v>1</v>
      </c>
      <c r="AJ22" s="562" t="s">
        <v>278</v>
      </c>
      <c r="AK22" s="562">
        <v>62478</v>
      </c>
      <c r="AL22" s="562">
        <v>62478</v>
      </c>
      <c r="AM22" s="562">
        <v>2.1784518828451884</v>
      </c>
      <c r="AN22" s="562">
        <v>2.1784518828451884</v>
      </c>
      <c r="AO22" s="562"/>
      <c r="AP22" s="562"/>
    </row>
    <row r="23" spans="1:42" ht="23.25" customHeight="1" x14ac:dyDescent="0.2">
      <c r="A23" s="545"/>
      <c r="B23" s="1051"/>
      <c r="C23" s="1050"/>
      <c r="D23" s="552"/>
      <c r="E23" s="557"/>
      <c r="F23" s="553"/>
      <c r="G23" s="554"/>
      <c r="H23" s="554"/>
      <c r="I23" s="555"/>
      <c r="J23" s="558"/>
      <c r="K23" s="556"/>
      <c r="L23" s="545"/>
      <c r="M23" s="1051"/>
      <c r="N23" s="1050"/>
      <c r="O23" s="552"/>
      <c r="P23" s="553"/>
      <c r="Q23" s="553"/>
      <c r="R23" s="554"/>
      <c r="S23" s="555"/>
      <c r="T23" s="558"/>
      <c r="U23" s="556"/>
      <c r="V23" s="772"/>
      <c r="W23" s="545"/>
      <c r="X23" s="771"/>
      <c r="Y23" s="545"/>
      <c r="Z23" s="545"/>
      <c r="AA23" s="545"/>
      <c r="AB23" s="545"/>
      <c r="AE23" s="562"/>
      <c r="AF23" s="562"/>
      <c r="AG23" s="562" t="s">
        <v>286</v>
      </c>
      <c r="AH23" s="562" t="s">
        <v>272</v>
      </c>
      <c r="AI23" s="562">
        <v>1</v>
      </c>
      <c r="AJ23" s="562" t="s">
        <v>312</v>
      </c>
      <c r="AK23" s="562">
        <v>4854</v>
      </c>
      <c r="AL23" s="562">
        <v>4854</v>
      </c>
      <c r="AM23" s="562">
        <v>0.16924686192468619</v>
      </c>
      <c r="AN23" s="562">
        <v>0.16924686192468619</v>
      </c>
      <c r="AO23" s="562">
        <v>0.16924686192468619</v>
      </c>
      <c r="AP23" s="562">
        <v>0.16924686192468619</v>
      </c>
    </row>
    <row r="24" spans="1:42" ht="22.5" customHeight="1" x14ac:dyDescent="0.2">
      <c r="A24" s="545"/>
      <c r="B24" s="1051"/>
      <c r="C24" s="1050"/>
      <c r="D24" s="552"/>
      <c r="E24" s="557"/>
      <c r="F24" s="553"/>
      <c r="G24" s="554"/>
      <c r="H24" s="554"/>
      <c r="I24" s="555"/>
      <c r="J24" s="558"/>
      <c r="K24" s="556"/>
      <c r="L24" s="545"/>
      <c r="M24" s="1051"/>
      <c r="N24" s="1050"/>
      <c r="O24" s="552"/>
      <c r="P24" s="553"/>
      <c r="Q24" s="553"/>
      <c r="R24" s="554"/>
      <c r="S24" s="555"/>
      <c r="T24" s="558"/>
      <c r="U24" s="556"/>
      <c r="V24" s="773"/>
      <c r="W24" s="545"/>
      <c r="X24" s="774"/>
      <c r="Y24" s="1053"/>
      <c r="Z24" s="1053"/>
      <c r="AA24" s="1053"/>
      <c r="AB24" s="1053"/>
      <c r="AE24" s="562"/>
      <c r="AF24" s="562"/>
      <c r="AG24" s="562" t="s">
        <v>287</v>
      </c>
      <c r="AH24" s="562" t="s">
        <v>272</v>
      </c>
      <c r="AI24" s="562">
        <v>1</v>
      </c>
      <c r="AJ24" s="562" t="s">
        <v>278</v>
      </c>
      <c r="AK24" s="562">
        <v>12250</v>
      </c>
      <c r="AL24" s="562">
        <v>12250</v>
      </c>
      <c r="AM24" s="562">
        <v>0.42712691771269179</v>
      </c>
      <c r="AN24" s="562">
        <v>0.42712691771269179</v>
      </c>
      <c r="AO24" s="562">
        <v>0.42712691771269179</v>
      </c>
      <c r="AP24" s="562">
        <v>0.42712691771269179</v>
      </c>
    </row>
    <row r="25" spans="1:42" ht="22.5" customHeight="1" x14ac:dyDescent="0.2">
      <c r="A25" s="545"/>
      <c r="B25" s="1051"/>
      <c r="C25" s="1050"/>
      <c r="D25" s="552"/>
      <c r="E25" s="553"/>
      <c r="F25" s="553"/>
      <c r="G25" s="554"/>
      <c r="H25" s="554"/>
      <c r="I25" s="555"/>
      <c r="J25" s="558"/>
      <c r="K25" s="556"/>
      <c r="L25" s="545"/>
      <c r="M25" s="1051"/>
      <c r="N25" s="1050"/>
      <c r="O25" s="552"/>
      <c r="P25" s="553"/>
      <c r="Q25" s="553"/>
      <c r="R25" s="554"/>
      <c r="S25" s="555"/>
      <c r="T25" s="558"/>
      <c r="U25" s="556"/>
      <c r="V25" s="545"/>
      <c r="W25" s="545"/>
      <c r="X25" s="767"/>
      <c r="Y25" s="1053"/>
      <c r="Z25" s="1053"/>
      <c r="AA25" s="1053"/>
      <c r="AB25" s="1053"/>
      <c r="AE25" s="562"/>
      <c r="AF25" s="562" t="s">
        <v>344</v>
      </c>
      <c r="AG25" s="562" t="s">
        <v>351</v>
      </c>
      <c r="AH25" s="562">
        <v>3</v>
      </c>
      <c r="AI25" s="562">
        <v>1</v>
      </c>
      <c r="AJ25" s="562" t="s">
        <v>312</v>
      </c>
      <c r="AK25" s="562">
        <v>2800</v>
      </c>
      <c r="AL25" s="562">
        <v>2800</v>
      </c>
      <c r="AM25" s="562">
        <v>9.7629009762900981E-2</v>
      </c>
      <c r="AN25" s="562"/>
      <c r="AO25" s="562">
        <v>9.7629009762900981E-2</v>
      </c>
      <c r="AP25" s="562"/>
    </row>
    <row r="26" spans="1:42" ht="23.25" customHeight="1" x14ac:dyDescent="0.2">
      <c r="A26" s="545"/>
      <c r="B26" s="1051"/>
      <c r="C26" s="1050"/>
      <c r="D26" s="552"/>
      <c r="E26" s="553"/>
      <c r="F26" s="553"/>
      <c r="G26" s="554"/>
      <c r="H26" s="554"/>
      <c r="I26" s="555"/>
      <c r="J26" s="558"/>
      <c r="K26" s="556"/>
      <c r="L26" s="545"/>
      <c r="M26" s="1051"/>
      <c r="N26" s="1050"/>
      <c r="O26" s="552"/>
      <c r="P26" s="557"/>
      <c r="Q26" s="553"/>
      <c r="R26" s="554"/>
      <c r="S26" s="555"/>
      <c r="T26" s="558"/>
      <c r="U26" s="556"/>
      <c r="V26" s="545"/>
      <c r="W26" s="545"/>
      <c r="X26" s="767"/>
      <c r="Y26" s="1053"/>
      <c r="Z26" s="1053"/>
      <c r="AA26" s="1053"/>
      <c r="AB26" s="1053"/>
      <c r="AE26" s="562"/>
      <c r="AF26" s="562"/>
      <c r="AG26" s="562" t="s">
        <v>352</v>
      </c>
      <c r="AH26" s="562">
        <v>3</v>
      </c>
      <c r="AI26" s="562">
        <v>1</v>
      </c>
      <c r="AJ26" s="562" t="s">
        <v>312</v>
      </c>
      <c r="AK26" s="562">
        <v>2800</v>
      </c>
      <c r="AL26" s="562">
        <v>2800</v>
      </c>
      <c r="AM26" s="562">
        <v>9.7629009762900981E-2</v>
      </c>
      <c r="AN26" s="562"/>
      <c r="AO26" s="562">
        <v>9.7629009762900981E-2</v>
      </c>
      <c r="AP26" s="562"/>
    </row>
    <row r="27" spans="1:42" ht="30" customHeight="1" x14ac:dyDescent="0.2">
      <c r="A27" s="545"/>
      <c r="B27" s="1051"/>
      <c r="C27" s="1050"/>
      <c r="D27" s="552"/>
      <c r="E27" s="553"/>
      <c r="F27" s="553"/>
      <c r="G27" s="554"/>
      <c r="H27" s="554"/>
      <c r="I27" s="555"/>
      <c r="J27" s="558"/>
      <c r="K27" s="556"/>
      <c r="L27" s="545"/>
      <c r="M27" s="1051"/>
      <c r="N27" s="1050"/>
      <c r="O27" s="552"/>
      <c r="P27" s="557"/>
      <c r="Q27" s="553"/>
      <c r="R27" s="554"/>
      <c r="S27" s="555"/>
      <c r="T27" s="558"/>
      <c r="U27" s="556"/>
      <c r="V27" s="545"/>
      <c r="W27" s="545"/>
      <c r="X27" s="769"/>
      <c r="Y27" s="1054"/>
      <c r="Z27" s="769"/>
      <c r="AA27" s="1054"/>
      <c r="AB27" s="1054"/>
      <c r="AE27" s="562"/>
      <c r="AF27" s="562"/>
      <c r="AG27" s="562" t="s">
        <v>353</v>
      </c>
      <c r="AH27" s="562">
        <v>3</v>
      </c>
      <c r="AI27" s="562">
        <v>1</v>
      </c>
      <c r="AJ27" s="562" t="s">
        <v>312</v>
      </c>
      <c r="AK27" s="562">
        <v>2800</v>
      </c>
      <c r="AL27" s="562">
        <v>2800</v>
      </c>
      <c r="AM27" s="562">
        <v>9.7629009762900981E-2</v>
      </c>
      <c r="AN27" s="562"/>
      <c r="AO27" s="562">
        <v>9.7629009762900981E-2</v>
      </c>
      <c r="AP27" s="562"/>
    </row>
    <row r="28" spans="1:42" ht="45.75" customHeight="1" x14ac:dyDescent="0.2">
      <c r="A28" s="545"/>
      <c r="B28" s="1051"/>
      <c r="C28" s="1050"/>
      <c r="D28" s="552"/>
      <c r="E28" s="557"/>
      <c r="F28" s="553"/>
      <c r="G28" s="554"/>
      <c r="H28" s="554"/>
      <c r="I28" s="555"/>
      <c r="J28" s="558"/>
      <c r="K28" s="556"/>
      <c r="L28" s="545"/>
      <c r="M28" s="1051"/>
      <c r="N28" s="1050"/>
      <c r="O28" s="552"/>
      <c r="P28" s="557"/>
      <c r="Q28" s="553"/>
      <c r="R28" s="554"/>
      <c r="S28" s="555"/>
      <c r="T28" s="558"/>
      <c r="U28" s="556"/>
      <c r="V28" s="545"/>
      <c r="W28" s="545"/>
      <c r="X28" s="769"/>
      <c r="Y28" s="1054"/>
      <c r="Z28" s="770"/>
      <c r="AA28" s="1054"/>
      <c r="AB28" s="1054"/>
      <c r="AE28" s="562"/>
      <c r="AF28" s="562"/>
      <c r="AG28" s="562" t="s">
        <v>289</v>
      </c>
      <c r="AH28" s="562">
        <v>3</v>
      </c>
      <c r="AI28" s="562">
        <v>1</v>
      </c>
      <c r="AJ28" s="562" t="s">
        <v>312</v>
      </c>
      <c r="AK28" s="562">
        <v>2800</v>
      </c>
      <c r="AL28" s="562">
        <v>2800</v>
      </c>
      <c r="AM28" s="562">
        <v>9.7629009762900981E-2</v>
      </c>
      <c r="AN28" s="562"/>
      <c r="AO28" s="562">
        <v>9.7629009762900981E-2</v>
      </c>
      <c r="AP28" s="562"/>
    </row>
    <row r="29" spans="1:42" ht="33.75" customHeight="1" x14ac:dyDescent="0.2">
      <c r="A29" s="545"/>
      <c r="B29" s="1051"/>
      <c r="C29" s="1050"/>
      <c r="D29" s="552"/>
      <c r="E29" s="557"/>
      <c r="F29" s="553"/>
      <c r="G29" s="554"/>
      <c r="H29" s="554"/>
      <c r="I29" s="555"/>
      <c r="J29" s="558"/>
      <c r="K29" s="556"/>
      <c r="L29" s="545"/>
      <c r="M29" s="1051"/>
      <c r="N29" s="1050"/>
      <c r="O29" s="552"/>
      <c r="P29" s="557"/>
      <c r="Q29" s="553"/>
      <c r="R29" s="554"/>
      <c r="S29" s="555"/>
      <c r="T29" s="558"/>
      <c r="U29" s="556"/>
      <c r="V29" s="545"/>
      <c r="W29" s="545"/>
      <c r="X29" s="1052"/>
      <c r="Y29" s="1052"/>
      <c r="Z29" s="1052"/>
      <c r="AA29" s="770"/>
      <c r="AB29" s="1052"/>
      <c r="AE29" s="562"/>
      <c r="AF29" s="562"/>
      <c r="AG29" s="562" t="s">
        <v>290</v>
      </c>
      <c r="AH29" s="562">
        <v>3</v>
      </c>
      <c r="AI29" s="562">
        <v>1</v>
      </c>
      <c r="AJ29" s="562" t="s">
        <v>312</v>
      </c>
      <c r="AK29" s="562">
        <v>2800</v>
      </c>
      <c r="AL29" s="562">
        <v>2800</v>
      </c>
      <c r="AM29" s="562">
        <v>9.7629009762900981E-2</v>
      </c>
      <c r="AN29" s="562"/>
      <c r="AO29" s="562">
        <v>9.7629009762900981E-2</v>
      </c>
      <c r="AP29" s="562"/>
    </row>
    <row r="30" spans="1:42" ht="34.5" customHeight="1" x14ac:dyDescent="0.2">
      <c r="A30" s="545"/>
      <c r="B30" s="1051"/>
      <c r="C30" s="1050"/>
      <c r="D30" s="552"/>
      <c r="E30" s="557"/>
      <c r="F30" s="553"/>
      <c r="G30" s="554"/>
      <c r="H30" s="554"/>
      <c r="I30" s="555"/>
      <c r="J30" s="558"/>
      <c r="K30" s="556"/>
      <c r="L30" s="545"/>
      <c r="M30" s="1051"/>
      <c r="N30" s="1050"/>
      <c r="O30" s="552"/>
      <c r="P30" s="557"/>
      <c r="Q30" s="553"/>
      <c r="R30" s="554"/>
      <c r="S30" s="555"/>
      <c r="T30" s="558"/>
      <c r="U30" s="556"/>
      <c r="V30" s="545"/>
      <c r="W30" s="545"/>
      <c r="X30" s="1052"/>
      <c r="Y30" s="1052"/>
      <c r="Z30" s="1052"/>
      <c r="AA30" s="770"/>
      <c r="AB30" s="1052"/>
      <c r="AE30" s="562"/>
      <c r="AF30" s="562" t="s">
        <v>344</v>
      </c>
      <c r="AG30" s="562" t="s">
        <v>291</v>
      </c>
      <c r="AH30" s="562">
        <v>5</v>
      </c>
      <c r="AI30" s="562">
        <v>1</v>
      </c>
      <c r="AJ30" s="562" t="s">
        <v>312</v>
      </c>
      <c r="AK30" s="562">
        <v>3500</v>
      </c>
      <c r="AL30" s="562">
        <v>3500</v>
      </c>
      <c r="AM30" s="562">
        <v>0.12203626220362622</v>
      </c>
      <c r="AN30" s="562">
        <v>0.12203626220362622</v>
      </c>
      <c r="AO30" s="562"/>
      <c r="AP30" s="562"/>
    </row>
    <row r="31" spans="1:42" ht="22.5" customHeight="1" x14ac:dyDescent="0.2">
      <c r="A31" s="545"/>
      <c r="B31" s="1051"/>
      <c r="C31" s="1050"/>
      <c r="D31" s="552"/>
      <c r="E31" s="557"/>
      <c r="F31" s="553"/>
      <c r="G31" s="554"/>
      <c r="H31" s="554"/>
      <c r="I31" s="555"/>
      <c r="J31" s="558"/>
      <c r="K31" s="556"/>
      <c r="L31" s="545"/>
      <c r="M31" s="1051"/>
      <c r="N31" s="1050"/>
      <c r="O31" s="552"/>
      <c r="P31" s="557"/>
      <c r="Q31" s="553"/>
      <c r="R31" s="554"/>
      <c r="S31" s="555"/>
      <c r="T31" s="558"/>
      <c r="U31" s="556"/>
      <c r="V31" s="545"/>
      <c r="W31" s="545"/>
      <c r="X31" s="1052"/>
      <c r="Y31" s="1052"/>
      <c r="Z31" s="1052"/>
      <c r="AA31" s="770"/>
      <c r="AB31" s="1052"/>
      <c r="AE31" s="562"/>
      <c r="AF31" s="562"/>
      <c r="AG31" s="562" t="s">
        <v>293</v>
      </c>
      <c r="AH31" s="562">
        <v>5</v>
      </c>
      <c r="AI31" s="562">
        <v>1</v>
      </c>
      <c r="AJ31" s="562" t="s">
        <v>312</v>
      </c>
      <c r="AK31" s="562">
        <v>3500</v>
      </c>
      <c r="AL31" s="562">
        <v>3500</v>
      </c>
      <c r="AM31" s="562">
        <v>0.12203626220362622</v>
      </c>
      <c r="AN31" s="562">
        <v>0.12203626220362622</v>
      </c>
      <c r="AO31" s="562"/>
      <c r="AP31" s="562"/>
    </row>
    <row r="32" spans="1:42" ht="23.25" customHeight="1" x14ac:dyDescent="0.2">
      <c r="A32" s="545"/>
      <c r="B32" s="1051"/>
      <c r="C32" s="1050"/>
      <c r="D32" s="552"/>
      <c r="E32" s="557"/>
      <c r="F32" s="553"/>
      <c r="G32" s="554"/>
      <c r="H32" s="554"/>
      <c r="I32" s="555"/>
      <c r="J32" s="558"/>
      <c r="K32" s="556"/>
      <c r="L32" s="545"/>
      <c r="M32" s="1051"/>
      <c r="N32" s="1050"/>
      <c r="O32" s="552"/>
      <c r="P32" s="557"/>
      <c r="Q32" s="553"/>
      <c r="R32" s="554"/>
      <c r="S32" s="555"/>
      <c r="T32" s="558"/>
      <c r="U32" s="556"/>
      <c r="V32" s="545"/>
      <c r="W32" s="545"/>
      <c r="X32" s="1052"/>
      <c r="Y32" s="1052"/>
      <c r="Z32" s="1052"/>
      <c r="AA32" s="770"/>
      <c r="AB32" s="1052"/>
      <c r="AE32" s="562"/>
      <c r="AF32" s="562"/>
      <c r="AG32" s="562" t="s">
        <v>292</v>
      </c>
      <c r="AH32" s="562">
        <v>2</v>
      </c>
      <c r="AI32" s="562">
        <v>1</v>
      </c>
      <c r="AJ32" s="562" t="s">
        <v>312</v>
      </c>
      <c r="AK32" s="562">
        <v>3500</v>
      </c>
      <c r="AL32" s="562">
        <v>3500</v>
      </c>
      <c r="AM32" s="562">
        <v>0.12203626220362622</v>
      </c>
      <c r="AN32" s="562">
        <v>0.12203626220362622</v>
      </c>
      <c r="AO32" s="562"/>
      <c r="AP32" s="562"/>
    </row>
    <row r="33" spans="1:42" x14ac:dyDescent="0.2">
      <c r="A33" s="545"/>
      <c r="B33" s="1051"/>
      <c r="C33" s="1050"/>
      <c r="D33" s="552"/>
      <c r="E33" s="557"/>
      <c r="F33" s="553"/>
      <c r="G33" s="554"/>
      <c r="H33" s="554"/>
      <c r="I33" s="555"/>
      <c r="J33" s="558"/>
      <c r="K33" s="556"/>
      <c r="L33" s="545"/>
      <c r="M33" s="1051"/>
      <c r="N33" s="1050"/>
      <c r="O33" s="552"/>
      <c r="P33" s="557"/>
      <c r="Q33" s="553"/>
      <c r="R33" s="554"/>
      <c r="S33" s="555"/>
      <c r="T33" s="558"/>
      <c r="U33" s="556"/>
      <c r="V33" s="545"/>
      <c r="W33" s="545"/>
      <c r="X33" s="545"/>
      <c r="Y33" s="545"/>
      <c r="Z33" s="545"/>
      <c r="AA33" s="545"/>
      <c r="AB33" s="545"/>
      <c r="AE33" s="562"/>
      <c r="AF33" s="562" t="s">
        <v>274</v>
      </c>
      <c r="AG33" s="562" t="s">
        <v>294</v>
      </c>
      <c r="AH33" s="562" t="s">
        <v>308</v>
      </c>
      <c r="AI33" s="562">
        <v>1</v>
      </c>
      <c r="AJ33" s="562" t="s">
        <v>360</v>
      </c>
      <c r="AK33" s="562">
        <v>25000</v>
      </c>
      <c r="AL33" s="562">
        <v>25000</v>
      </c>
      <c r="AM33" s="562">
        <v>0.87168758716875872</v>
      </c>
      <c r="AN33" s="562"/>
      <c r="AO33" s="562">
        <v>0.87168758716875872</v>
      </c>
      <c r="AP33" s="562"/>
    </row>
    <row r="34" spans="1:42" ht="22.5" customHeight="1" x14ac:dyDescent="0.2">
      <c r="A34" s="545"/>
      <c r="B34" s="1051"/>
      <c r="C34" s="1050"/>
      <c r="D34" s="552"/>
      <c r="E34" s="557"/>
      <c r="F34" s="553"/>
      <c r="G34" s="554"/>
      <c r="H34" s="554"/>
      <c r="I34" s="555"/>
      <c r="J34" s="558"/>
      <c r="K34" s="556"/>
      <c r="L34" s="545"/>
      <c r="M34" s="1051"/>
      <c r="N34" s="1050"/>
      <c r="O34" s="552"/>
      <c r="P34" s="557"/>
      <c r="Q34" s="553"/>
      <c r="R34" s="554"/>
      <c r="S34" s="555"/>
      <c r="T34" s="558"/>
      <c r="U34" s="556"/>
      <c r="V34" s="772"/>
      <c r="W34" s="545"/>
      <c r="X34" s="546"/>
      <c r="Y34" s="547"/>
      <c r="Z34" s="546"/>
      <c r="AA34" s="546"/>
      <c r="AB34" s="548"/>
      <c r="AC34" s="548"/>
      <c r="AD34" s="549"/>
      <c r="AE34" s="543"/>
      <c r="AF34" s="542" t="s">
        <v>295</v>
      </c>
      <c r="AG34" s="563" t="s">
        <v>354</v>
      </c>
      <c r="AH34" s="564">
        <v>2</v>
      </c>
      <c r="AI34" s="564">
        <v>1</v>
      </c>
      <c r="AJ34" s="562" t="s">
        <v>276</v>
      </c>
      <c r="AK34" s="562">
        <v>120000</v>
      </c>
      <c r="AL34" s="562">
        <v>120000</v>
      </c>
      <c r="AM34" s="562">
        <v>4.1841004184100417</v>
      </c>
      <c r="AN34" s="562"/>
      <c r="AO34" s="562">
        <v>4.1841004184100417</v>
      </c>
      <c r="AP34" s="562"/>
    </row>
    <row r="35" spans="1:42" ht="33.75" customHeight="1" x14ac:dyDescent="0.2">
      <c r="A35" s="545"/>
      <c r="B35" s="1051"/>
      <c r="C35" s="1050"/>
      <c r="D35" s="552"/>
      <c r="E35" s="557"/>
      <c r="F35" s="553"/>
      <c r="G35" s="554"/>
      <c r="H35" s="554"/>
      <c r="I35" s="555"/>
      <c r="J35" s="558"/>
      <c r="K35" s="556"/>
      <c r="L35" s="545"/>
      <c r="M35" s="1051"/>
      <c r="N35" s="1050"/>
      <c r="O35" s="552"/>
      <c r="P35" s="557"/>
      <c r="Q35" s="553"/>
      <c r="R35" s="554"/>
      <c r="S35" s="555"/>
      <c r="T35" s="558"/>
      <c r="U35" s="556"/>
      <c r="V35" s="773"/>
      <c r="W35" s="545"/>
      <c r="X35" s="1051"/>
      <c r="Y35" s="602"/>
      <c r="Z35" s="552"/>
      <c r="AA35" s="553"/>
      <c r="AB35" s="553"/>
      <c r="AC35" s="554"/>
      <c r="AD35" s="555"/>
      <c r="AE35" s="544"/>
      <c r="AF35" s="550"/>
      <c r="AG35" s="542" t="s">
        <v>277</v>
      </c>
      <c r="AH35" s="564">
        <v>2</v>
      </c>
      <c r="AI35" s="564">
        <v>1</v>
      </c>
      <c r="AJ35" s="562" t="s">
        <v>278</v>
      </c>
      <c r="AK35" s="562">
        <v>35000</v>
      </c>
      <c r="AL35" s="562">
        <v>35000</v>
      </c>
      <c r="AM35" s="562">
        <v>1.2203626220362622</v>
      </c>
      <c r="AN35" s="562"/>
      <c r="AO35" s="562">
        <v>1.2203626220362622</v>
      </c>
      <c r="AP35" s="562"/>
    </row>
    <row r="36" spans="1:42" x14ac:dyDescent="0.2">
      <c r="A36" s="545"/>
      <c r="B36" s="1051"/>
      <c r="C36" s="1050"/>
      <c r="D36" s="552"/>
      <c r="E36" s="557"/>
      <c r="F36" s="553"/>
      <c r="G36" s="554"/>
      <c r="H36" s="554"/>
      <c r="I36" s="555"/>
      <c r="J36" s="558"/>
      <c r="K36" s="556"/>
      <c r="L36" s="545"/>
      <c r="M36" s="1051"/>
      <c r="N36" s="602"/>
      <c r="O36" s="552"/>
      <c r="P36" s="557"/>
      <c r="Q36" s="553"/>
      <c r="R36" s="554"/>
      <c r="S36" s="555"/>
      <c r="T36" s="558"/>
      <c r="U36" s="556"/>
      <c r="V36" s="545"/>
      <c r="W36" s="545"/>
      <c r="X36" s="1051"/>
      <c r="Y36" s="1050"/>
      <c r="Z36" s="552"/>
      <c r="AA36" s="553"/>
      <c r="AB36" s="553"/>
      <c r="AC36" s="554"/>
      <c r="AD36" s="555"/>
      <c r="AE36" s="544"/>
      <c r="AF36" s="550" t="s">
        <v>296</v>
      </c>
      <c r="AG36" s="535" t="s">
        <v>297</v>
      </c>
      <c r="AH36" s="564">
        <v>3</v>
      </c>
      <c r="AI36" s="564">
        <v>1</v>
      </c>
      <c r="AJ36" s="562" t="s">
        <v>312</v>
      </c>
      <c r="AK36" s="562">
        <v>8500</v>
      </c>
      <c r="AL36" s="562">
        <v>8500</v>
      </c>
      <c r="AM36" s="562">
        <v>0.29637377963737799</v>
      </c>
      <c r="AN36" s="562"/>
      <c r="AO36" s="562">
        <v>0.29637377963737799</v>
      </c>
      <c r="AP36" s="562"/>
    </row>
    <row r="37" spans="1:42" ht="22.5" customHeight="1" x14ac:dyDescent="0.2">
      <c r="A37" s="545"/>
      <c r="B37" s="1051"/>
      <c r="C37" s="1050"/>
      <c r="D37" s="552"/>
      <c r="E37" s="557"/>
      <c r="F37" s="553"/>
      <c r="G37" s="554"/>
      <c r="H37" s="554"/>
      <c r="I37" s="555"/>
      <c r="J37" s="558"/>
      <c r="K37" s="556"/>
      <c r="L37" s="545"/>
      <c r="M37" s="1051"/>
      <c r="N37" s="1050"/>
      <c r="O37" s="552"/>
      <c r="P37" s="557"/>
      <c r="Q37" s="553"/>
      <c r="R37" s="554"/>
      <c r="S37" s="555"/>
      <c r="T37" s="558"/>
      <c r="U37" s="556"/>
      <c r="V37" s="545"/>
      <c r="W37" s="545"/>
      <c r="X37" s="1051"/>
      <c r="Y37" s="1050"/>
      <c r="Z37" s="552"/>
      <c r="AA37" s="553"/>
      <c r="AB37" s="553"/>
      <c r="AC37" s="554"/>
      <c r="AD37" s="555"/>
      <c r="AE37" s="544"/>
      <c r="AF37" s="550" t="s">
        <v>298</v>
      </c>
      <c r="AG37" s="535" t="s">
        <v>355</v>
      </c>
      <c r="AH37" s="564">
        <v>5</v>
      </c>
      <c r="AI37" s="564">
        <v>1</v>
      </c>
      <c r="AJ37" s="562" t="s">
        <v>278</v>
      </c>
      <c r="AK37" s="562">
        <v>25000</v>
      </c>
      <c r="AL37" s="562">
        <v>25000</v>
      </c>
      <c r="AM37" s="562">
        <v>0.87168758716875872</v>
      </c>
      <c r="AN37" s="562">
        <v>0.87168758716875872</v>
      </c>
      <c r="AO37" s="562"/>
      <c r="AP37" s="562"/>
    </row>
    <row r="38" spans="1:42" x14ac:dyDescent="0.2">
      <c r="A38" s="545"/>
      <c r="B38" s="1051"/>
      <c r="C38" s="1050"/>
      <c r="D38" s="552"/>
      <c r="E38" s="557"/>
      <c r="F38" s="553"/>
      <c r="G38" s="554"/>
      <c r="H38" s="554"/>
      <c r="I38" s="555"/>
      <c r="J38" s="558"/>
      <c r="K38" s="556"/>
      <c r="L38" s="545"/>
      <c r="M38" s="1051"/>
      <c r="N38" s="1050"/>
      <c r="O38" s="552"/>
      <c r="P38" s="557"/>
      <c r="Q38" s="553"/>
      <c r="R38" s="554"/>
      <c r="S38" s="555"/>
      <c r="T38" s="558"/>
      <c r="U38" s="556"/>
      <c r="V38" s="545"/>
      <c r="W38" s="545"/>
      <c r="X38" s="1051"/>
      <c r="Y38" s="1050"/>
      <c r="Z38" s="552"/>
      <c r="AA38" s="553"/>
      <c r="AB38" s="553"/>
      <c r="AC38" s="554"/>
      <c r="AD38" s="555"/>
      <c r="AE38" s="544"/>
      <c r="AF38" s="550"/>
      <c r="AG38" s="535" t="s">
        <v>356</v>
      </c>
      <c r="AH38" s="564">
        <v>5</v>
      </c>
      <c r="AI38" s="564">
        <v>1</v>
      </c>
      <c r="AJ38" s="562" t="s">
        <v>278</v>
      </c>
      <c r="AK38" s="562">
        <v>95000</v>
      </c>
      <c r="AL38" s="562">
        <v>95000</v>
      </c>
      <c r="AM38" s="562">
        <v>3.3124128312412831</v>
      </c>
      <c r="AN38" s="562">
        <v>3.3124128312412831</v>
      </c>
      <c r="AO38" s="562"/>
      <c r="AP38" s="562"/>
    </row>
    <row r="39" spans="1:42" ht="22.5" customHeight="1" x14ac:dyDescent="0.2">
      <c r="A39" s="545"/>
      <c r="B39" s="1051"/>
      <c r="C39" s="1050"/>
      <c r="D39" s="552"/>
      <c r="E39" s="557"/>
      <c r="F39" s="553"/>
      <c r="G39" s="554"/>
      <c r="H39" s="554"/>
      <c r="I39" s="555"/>
      <c r="J39" s="558"/>
      <c r="K39" s="556"/>
      <c r="L39" s="545"/>
      <c r="M39" s="1051"/>
      <c r="N39" s="602"/>
      <c r="O39" s="552"/>
      <c r="P39" s="557"/>
      <c r="Q39" s="553"/>
      <c r="R39" s="554"/>
      <c r="S39" s="555"/>
      <c r="T39" s="558"/>
      <c r="U39" s="556"/>
      <c r="V39" s="545"/>
      <c r="W39" s="545"/>
      <c r="X39" s="1051"/>
      <c r="Y39" s="1050"/>
      <c r="Z39" s="552"/>
      <c r="AA39" s="553"/>
      <c r="AB39" s="553"/>
      <c r="AC39" s="554"/>
      <c r="AD39" s="555"/>
      <c r="AE39" s="544"/>
      <c r="AF39" s="550" t="s">
        <v>280</v>
      </c>
      <c r="AG39" s="535" t="s">
        <v>357</v>
      </c>
      <c r="AH39" s="564">
        <v>3</v>
      </c>
      <c r="AI39" s="564">
        <v>1</v>
      </c>
      <c r="AJ39" s="562" t="s">
        <v>278</v>
      </c>
      <c r="AK39" s="562">
        <v>180000</v>
      </c>
      <c r="AL39" s="562">
        <v>180000</v>
      </c>
      <c r="AM39" s="562">
        <v>6.2761506276150625</v>
      </c>
      <c r="AN39" s="562"/>
      <c r="AO39" s="562">
        <v>6.2761506276150625</v>
      </c>
      <c r="AP39" s="562"/>
    </row>
    <row r="40" spans="1:42" ht="22.5" customHeight="1" x14ac:dyDescent="0.2">
      <c r="A40" s="545"/>
      <c r="B40" s="1051"/>
      <c r="C40" s="1050"/>
      <c r="D40" s="552"/>
      <c r="E40" s="557"/>
      <c r="F40" s="553"/>
      <c r="G40" s="554"/>
      <c r="H40" s="554"/>
      <c r="I40" s="555"/>
      <c r="J40" s="558"/>
      <c r="K40" s="556"/>
      <c r="L40" s="545"/>
      <c r="M40" s="1051"/>
      <c r="N40" s="1050"/>
      <c r="O40" s="552"/>
      <c r="P40" s="557"/>
      <c r="Q40" s="553"/>
      <c r="R40" s="554"/>
      <c r="S40" s="555"/>
      <c r="T40" s="558"/>
      <c r="U40" s="556"/>
      <c r="V40" s="545"/>
      <c r="W40" s="545"/>
      <c r="X40" s="1051"/>
      <c r="Y40" s="1050"/>
      <c r="Z40" s="552"/>
      <c r="AA40" s="553"/>
      <c r="AB40" s="553"/>
      <c r="AC40" s="554"/>
      <c r="AD40" s="555"/>
      <c r="AE40" s="544"/>
      <c r="AF40" s="550" t="s">
        <v>299</v>
      </c>
      <c r="AG40" s="535" t="s">
        <v>300</v>
      </c>
      <c r="AH40" s="564">
        <v>2</v>
      </c>
      <c r="AI40" s="564">
        <v>1</v>
      </c>
      <c r="AJ40" s="562" t="s">
        <v>278</v>
      </c>
      <c r="AK40" s="562">
        <v>225000</v>
      </c>
      <c r="AL40" s="562">
        <v>225000</v>
      </c>
      <c r="AM40" s="562">
        <v>7.8451882845188283</v>
      </c>
      <c r="AN40" s="562"/>
      <c r="AO40" s="562">
        <v>7.8451882845188283</v>
      </c>
      <c r="AP40" s="562"/>
    </row>
    <row r="41" spans="1:42" ht="33.75" customHeight="1" x14ac:dyDescent="0.2">
      <c r="A41" s="545"/>
      <c r="B41" s="1051"/>
      <c r="C41" s="1050"/>
      <c r="D41" s="552"/>
      <c r="E41" s="557"/>
      <c r="F41" s="553"/>
      <c r="G41" s="554"/>
      <c r="H41" s="554"/>
      <c r="I41" s="555"/>
      <c r="J41" s="558"/>
      <c r="K41" s="556"/>
      <c r="L41" s="545"/>
      <c r="M41" s="1051"/>
      <c r="N41" s="1050"/>
      <c r="O41" s="552"/>
      <c r="P41" s="557"/>
      <c r="Q41" s="553"/>
      <c r="R41" s="554"/>
      <c r="S41" s="555"/>
      <c r="T41" s="558"/>
      <c r="U41" s="556"/>
      <c r="V41" s="545"/>
      <c r="W41" s="545"/>
      <c r="X41" s="1051"/>
      <c r="Y41" s="602"/>
      <c r="Z41" s="552"/>
      <c r="AA41" s="553"/>
      <c r="AB41" s="553"/>
      <c r="AC41" s="554"/>
      <c r="AD41" s="555"/>
      <c r="AE41" s="544"/>
      <c r="AF41" s="550"/>
      <c r="AG41" s="535" t="s">
        <v>301</v>
      </c>
      <c r="AH41" s="564">
        <v>5</v>
      </c>
      <c r="AI41" s="564">
        <v>1</v>
      </c>
      <c r="AJ41" s="562" t="s">
        <v>278</v>
      </c>
      <c r="AK41" s="562">
        <v>225000</v>
      </c>
      <c r="AL41" s="562">
        <v>225000</v>
      </c>
      <c r="AM41" s="562">
        <v>7.8451882845188283</v>
      </c>
      <c r="AN41" s="562">
        <v>7.8451882845188283</v>
      </c>
      <c r="AO41" s="562"/>
      <c r="AP41" s="562"/>
    </row>
    <row r="42" spans="1:42" ht="33.75" customHeight="1" x14ac:dyDescent="0.2">
      <c r="A42" s="545"/>
      <c r="B42" s="1051"/>
      <c r="C42" s="1050"/>
      <c r="D42" s="552"/>
      <c r="E42" s="557"/>
      <c r="F42" s="553"/>
      <c r="G42" s="554"/>
      <c r="H42" s="554"/>
      <c r="I42" s="555"/>
      <c r="J42" s="558"/>
      <c r="K42" s="556"/>
      <c r="L42" s="545"/>
      <c r="M42" s="1051"/>
      <c r="N42" s="1050"/>
      <c r="O42" s="552"/>
      <c r="P42" s="557"/>
      <c r="Q42" s="553"/>
      <c r="R42" s="554"/>
      <c r="S42" s="555"/>
      <c r="T42" s="558"/>
      <c r="U42" s="556"/>
      <c r="V42" s="545"/>
      <c r="W42" s="545"/>
      <c r="X42" s="1051"/>
      <c r="Y42" s="1050"/>
      <c r="Z42" s="552"/>
      <c r="AA42" s="557"/>
      <c r="AB42" s="553"/>
      <c r="AC42" s="554"/>
      <c r="AD42" s="555"/>
      <c r="AE42" s="551"/>
      <c r="AF42" s="550"/>
      <c r="AG42" s="535" t="s">
        <v>302</v>
      </c>
      <c r="AH42" s="564" t="s">
        <v>288</v>
      </c>
      <c r="AI42" s="564">
        <v>1</v>
      </c>
      <c r="AJ42" s="562" t="s">
        <v>278</v>
      </c>
      <c r="AK42" s="562">
        <v>45000</v>
      </c>
      <c r="AL42" s="562">
        <v>45000</v>
      </c>
      <c r="AM42" s="562">
        <v>1.5690376569037656</v>
      </c>
      <c r="AN42" s="562">
        <v>1.5690376569037656</v>
      </c>
      <c r="AO42" s="562"/>
      <c r="AP42" s="562">
        <v>1.5690376569037656</v>
      </c>
    </row>
    <row r="43" spans="1:42" x14ac:dyDescent="0.2">
      <c r="A43" s="545"/>
      <c r="B43" s="1051"/>
      <c r="C43" s="602"/>
      <c r="D43" s="552"/>
      <c r="E43" s="557"/>
      <c r="F43" s="553"/>
      <c r="G43" s="554"/>
      <c r="H43" s="554"/>
      <c r="I43" s="555"/>
      <c r="J43" s="558"/>
      <c r="K43" s="556"/>
      <c r="L43" s="545"/>
      <c r="M43" s="1051"/>
      <c r="N43" s="1050"/>
      <c r="O43" s="552"/>
      <c r="P43" s="557"/>
      <c r="Q43" s="553"/>
      <c r="R43" s="554"/>
      <c r="S43" s="555"/>
      <c r="T43" s="558"/>
      <c r="U43" s="556"/>
      <c r="V43" s="545"/>
      <c r="W43" s="545"/>
      <c r="X43" s="1051"/>
      <c r="Y43" s="1050"/>
      <c r="Z43" s="552"/>
      <c r="AA43" s="557"/>
      <c r="AB43" s="553"/>
      <c r="AC43" s="554"/>
      <c r="AD43" s="555"/>
      <c r="AE43" s="551"/>
      <c r="AF43" s="550"/>
      <c r="AG43" s="535" t="s">
        <v>303</v>
      </c>
      <c r="AH43" s="564" t="s">
        <v>288</v>
      </c>
      <c r="AI43" s="562">
        <v>1</v>
      </c>
      <c r="AJ43" s="562" t="s">
        <v>278</v>
      </c>
      <c r="AK43" s="562">
        <v>65000</v>
      </c>
      <c r="AL43" s="562">
        <v>65000</v>
      </c>
      <c r="AM43" s="562">
        <v>2.2663877266387726</v>
      </c>
      <c r="AN43" s="562">
        <v>2.2663877266387726</v>
      </c>
      <c r="AO43" s="562"/>
      <c r="AP43" s="562">
        <v>2.2663877266387726</v>
      </c>
    </row>
    <row r="44" spans="1:42" ht="45" customHeight="1" x14ac:dyDescent="0.2">
      <c r="A44" s="545"/>
      <c r="B44" s="1051"/>
      <c r="C44" s="1050"/>
      <c r="D44" s="552"/>
      <c r="E44" s="557"/>
      <c r="F44" s="553"/>
      <c r="G44" s="554"/>
      <c r="H44" s="554"/>
      <c r="I44" s="555"/>
      <c r="J44" s="558"/>
      <c r="K44" s="556"/>
      <c r="L44" s="545"/>
      <c r="M44" s="1051"/>
      <c r="N44" s="602"/>
      <c r="O44" s="552"/>
      <c r="P44" s="553"/>
      <c r="Q44" s="553"/>
      <c r="R44" s="554"/>
      <c r="S44" s="555"/>
      <c r="T44" s="558"/>
      <c r="U44" s="556"/>
      <c r="V44" s="545"/>
      <c r="W44" s="545"/>
      <c r="X44" s="1051"/>
      <c r="Y44" s="1050"/>
      <c r="Z44" s="552"/>
      <c r="AA44" s="557"/>
      <c r="AB44" s="553"/>
      <c r="AC44" s="554"/>
      <c r="AD44" s="555"/>
      <c r="AE44" s="551"/>
      <c r="AF44" s="550"/>
      <c r="AG44" s="535" t="s">
        <v>304</v>
      </c>
      <c r="AH44" s="564" t="s">
        <v>272</v>
      </c>
      <c r="AI44" s="562">
        <v>1</v>
      </c>
      <c r="AJ44" s="562" t="s">
        <v>278</v>
      </c>
      <c r="AK44" s="562">
        <v>190000</v>
      </c>
      <c r="AL44" s="562">
        <v>190000</v>
      </c>
      <c r="AM44" s="562">
        <v>6.6248256624825661</v>
      </c>
      <c r="AN44" s="562">
        <v>6.6248256624825661</v>
      </c>
      <c r="AO44" s="562">
        <v>6.6248256624825661</v>
      </c>
      <c r="AP44" s="562">
        <v>6.6248256624825661</v>
      </c>
    </row>
    <row r="45" spans="1:42" x14ac:dyDescent="0.2">
      <c r="A45" s="545"/>
      <c r="B45" s="1051"/>
      <c r="C45" s="1050"/>
      <c r="D45" s="552"/>
      <c r="E45" s="557"/>
      <c r="F45" s="553"/>
      <c r="G45" s="554"/>
      <c r="H45" s="554"/>
      <c r="I45" s="555"/>
      <c r="J45" s="558"/>
      <c r="K45" s="556"/>
      <c r="L45" s="545"/>
      <c r="M45" s="1051"/>
      <c r="N45" s="602"/>
      <c r="O45" s="552"/>
      <c r="P45" s="553"/>
      <c r="Q45" s="553"/>
      <c r="R45" s="554"/>
      <c r="S45" s="555"/>
      <c r="T45" s="558"/>
      <c r="U45" s="556"/>
      <c r="V45" s="773"/>
      <c r="W45" s="545"/>
      <c r="X45" s="1051"/>
      <c r="Y45" s="1050"/>
      <c r="Z45" s="552"/>
      <c r="AA45" s="557"/>
      <c r="AB45" s="553"/>
      <c r="AC45" s="554"/>
      <c r="AD45" s="555"/>
      <c r="AE45" s="551" t="s">
        <v>361</v>
      </c>
      <c r="AF45" s="550"/>
      <c r="AG45" s="535" t="s">
        <v>305</v>
      </c>
      <c r="AH45" s="564" t="s">
        <v>306</v>
      </c>
      <c r="AI45" s="562"/>
      <c r="AJ45" s="562" t="s">
        <v>312</v>
      </c>
      <c r="AK45" s="562">
        <v>19456</v>
      </c>
      <c r="AL45" s="562">
        <v>0</v>
      </c>
      <c r="AM45" s="562">
        <v>0</v>
      </c>
      <c r="AN45" s="562"/>
      <c r="AO45" s="562"/>
      <c r="AP45" s="562"/>
    </row>
    <row r="46" spans="1:42" ht="22.5" customHeight="1" x14ac:dyDescent="0.2">
      <c r="A46" s="545"/>
      <c r="B46" s="1051"/>
      <c r="C46" s="1050"/>
      <c r="D46" s="552"/>
      <c r="E46" s="557"/>
      <c r="F46" s="553"/>
      <c r="G46" s="554"/>
      <c r="H46" s="554"/>
      <c r="I46" s="555"/>
      <c r="J46" s="558"/>
      <c r="K46" s="556"/>
      <c r="L46" s="545"/>
      <c r="M46" s="1051"/>
      <c r="N46" s="1050"/>
      <c r="O46" s="552"/>
      <c r="P46" s="553"/>
      <c r="Q46" s="553"/>
      <c r="R46" s="554"/>
      <c r="S46" s="555"/>
      <c r="T46" s="558"/>
      <c r="U46" s="556"/>
      <c r="V46" s="545"/>
      <c r="W46" s="545"/>
      <c r="X46" s="1051"/>
      <c r="Y46" s="1050"/>
      <c r="Z46" s="552"/>
      <c r="AA46" s="557"/>
      <c r="AB46" s="553"/>
      <c r="AC46" s="554"/>
      <c r="AD46" s="555"/>
      <c r="AE46" s="551"/>
      <c r="AF46" s="550"/>
      <c r="AG46" s="535" t="s">
        <v>358</v>
      </c>
      <c r="AH46" s="564" t="s">
        <v>306</v>
      </c>
      <c r="AI46" s="562"/>
      <c r="AJ46" s="562" t="s">
        <v>312</v>
      </c>
      <c r="AK46" s="562">
        <v>26435</v>
      </c>
      <c r="AL46" s="562">
        <v>0</v>
      </c>
      <c r="AM46" s="562">
        <v>0</v>
      </c>
      <c r="AN46" s="562"/>
      <c r="AO46" s="562"/>
      <c r="AP46" s="562"/>
    </row>
    <row r="47" spans="1:42" x14ac:dyDescent="0.2">
      <c r="A47" s="545"/>
      <c r="B47" s="1051"/>
      <c r="C47" s="1050"/>
      <c r="D47" s="552"/>
      <c r="E47" s="557"/>
      <c r="F47" s="553"/>
      <c r="G47" s="554"/>
      <c r="H47" s="554"/>
      <c r="I47" s="555"/>
      <c r="J47" s="558"/>
      <c r="K47" s="556"/>
      <c r="L47" s="545"/>
      <c r="M47" s="1051"/>
      <c r="N47" s="1050"/>
      <c r="O47" s="552"/>
      <c r="P47" s="553"/>
      <c r="Q47" s="553"/>
      <c r="R47" s="554"/>
      <c r="S47" s="555"/>
      <c r="T47" s="558"/>
      <c r="U47" s="556"/>
      <c r="V47" s="545"/>
      <c r="W47" s="545"/>
      <c r="X47" s="1051"/>
      <c r="Y47" s="1050"/>
      <c r="Z47" s="552"/>
      <c r="AA47" s="553"/>
      <c r="AB47" s="553"/>
      <c r="AC47" s="554"/>
      <c r="AD47" s="555"/>
      <c r="AE47" s="551"/>
      <c r="AF47" s="550"/>
      <c r="AG47" s="535" t="s">
        <v>307</v>
      </c>
      <c r="AH47" s="564" t="s">
        <v>306</v>
      </c>
      <c r="AI47" s="562">
        <v>1</v>
      </c>
      <c r="AJ47" s="562" t="s">
        <v>278</v>
      </c>
      <c r="AK47" s="562">
        <v>120000</v>
      </c>
      <c r="AL47" s="562">
        <v>120000</v>
      </c>
      <c r="AM47" s="562">
        <v>4.1841004184100417</v>
      </c>
      <c r="AN47" s="562"/>
      <c r="AO47" s="562"/>
      <c r="AP47" s="562"/>
    </row>
    <row r="48" spans="1:42" ht="56.25" customHeight="1" x14ac:dyDescent="0.2">
      <c r="A48" s="545"/>
      <c r="B48" s="1051"/>
      <c r="C48" s="1050"/>
      <c r="D48" s="552"/>
      <c r="E48" s="553"/>
      <c r="F48" s="553"/>
      <c r="G48" s="554"/>
      <c r="H48" s="554"/>
      <c r="I48" s="555"/>
      <c r="J48" s="558"/>
      <c r="K48" s="556"/>
      <c r="L48" s="545"/>
      <c r="M48" s="1051"/>
      <c r="N48" s="1050"/>
      <c r="O48" s="552"/>
      <c r="P48" s="553"/>
      <c r="Q48" s="553"/>
      <c r="R48" s="554"/>
      <c r="S48" s="555"/>
      <c r="T48" s="558"/>
      <c r="U48" s="556"/>
      <c r="V48" s="545"/>
      <c r="W48" s="545"/>
      <c r="X48" s="1051"/>
      <c r="Y48" s="1050"/>
      <c r="Z48" s="552"/>
      <c r="AA48" s="553"/>
      <c r="AB48" s="553"/>
      <c r="AC48" s="554"/>
      <c r="AD48" s="555"/>
      <c r="AE48" s="551"/>
      <c r="AF48" s="550"/>
      <c r="AG48" s="535" t="s">
        <v>309</v>
      </c>
      <c r="AH48" s="564" t="s">
        <v>306</v>
      </c>
      <c r="AI48" s="562">
        <v>12</v>
      </c>
      <c r="AJ48" s="562" t="s">
        <v>276</v>
      </c>
      <c r="AK48" s="562">
        <v>65000</v>
      </c>
      <c r="AL48" s="562">
        <v>780000</v>
      </c>
      <c r="AM48" s="562">
        <v>27.196652719665273</v>
      </c>
      <c r="AN48" s="562"/>
      <c r="AO48" s="562"/>
      <c r="AP48" s="562"/>
    </row>
    <row r="49" spans="1:42" ht="38.25" customHeight="1" x14ac:dyDescent="0.2">
      <c r="A49" s="545"/>
      <c r="B49" s="1051"/>
      <c r="C49" s="1050"/>
      <c r="D49" s="552"/>
      <c r="E49" s="553"/>
      <c r="F49" s="553"/>
      <c r="G49" s="554"/>
      <c r="H49" s="554"/>
      <c r="I49" s="555"/>
      <c r="J49" s="558"/>
      <c r="K49" s="556"/>
      <c r="L49" s="545"/>
      <c r="M49" s="1051"/>
      <c r="N49" s="1050"/>
      <c r="O49" s="552"/>
      <c r="P49" s="553"/>
      <c r="Q49" s="553"/>
      <c r="R49" s="554"/>
      <c r="S49" s="555"/>
      <c r="T49" s="558"/>
      <c r="U49" s="556"/>
      <c r="V49" s="545"/>
      <c r="W49" s="545"/>
      <c r="X49" s="1051"/>
      <c r="Y49" s="1050"/>
      <c r="Z49" s="552"/>
      <c r="AA49" s="553"/>
      <c r="AB49" s="553"/>
      <c r="AC49" s="554"/>
      <c r="AD49" s="555"/>
      <c r="AE49" s="551"/>
      <c r="AF49" s="550"/>
      <c r="AG49" s="535" t="s">
        <v>310</v>
      </c>
      <c r="AH49" s="564" t="s">
        <v>306</v>
      </c>
      <c r="AI49" s="562">
        <v>1</v>
      </c>
      <c r="AJ49" s="562" t="s">
        <v>276</v>
      </c>
      <c r="AK49" s="562">
        <v>330000</v>
      </c>
      <c r="AL49" s="562">
        <v>330000</v>
      </c>
      <c r="AM49" s="562">
        <v>11.506276150627615</v>
      </c>
      <c r="AN49" s="562"/>
      <c r="AO49" s="562"/>
      <c r="AP49" s="562"/>
    </row>
    <row r="50" spans="1:42" x14ac:dyDescent="0.2">
      <c r="A50" s="545"/>
      <c r="B50" s="1051"/>
      <c r="C50" s="1050"/>
      <c r="D50" s="552"/>
      <c r="E50" s="553"/>
      <c r="F50" s="553"/>
      <c r="G50" s="554"/>
      <c r="H50" s="554"/>
      <c r="I50" s="555"/>
      <c r="J50" s="558"/>
      <c r="K50" s="556"/>
      <c r="L50" s="545"/>
      <c r="M50" s="1051"/>
      <c r="N50" s="1050"/>
      <c r="O50" s="552"/>
      <c r="P50" s="553"/>
      <c r="Q50" s="553"/>
      <c r="R50" s="554"/>
      <c r="S50" s="555"/>
      <c r="T50" s="558"/>
      <c r="U50" s="556"/>
      <c r="V50" s="545"/>
      <c r="W50" s="545"/>
      <c r="X50" s="1051"/>
      <c r="Y50" s="1050"/>
      <c r="Z50" s="552"/>
      <c r="AA50" s="557"/>
      <c r="AB50" s="553"/>
      <c r="AC50" s="554"/>
      <c r="AD50" s="555"/>
      <c r="AE50" s="551"/>
      <c r="AF50" s="550"/>
      <c r="AG50" s="535" t="s">
        <v>311</v>
      </c>
      <c r="AH50" s="564" t="s">
        <v>306</v>
      </c>
      <c r="AI50" s="562">
        <v>1</v>
      </c>
      <c r="AJ50" s="562" t="s">
        <v>276</v>
      </c>
      <c r="AK50" s="562">
        <v>150000</v>
      </c>
      <c r="AL50" s="562">
        <v>150000</v>
      </c>
      <c r="AM50" s="562">
        <v>5.2301255230125525</v>
      </c>
      <c r="AN50" s="562"/>
      <c r="AO50" s="562"/>
      <c r="AP50" s="562"/>
    </row>
    <row r="51" spans="1:42" x14ac:dyDescent="0.2">
      <c r="A51" s="545"/>
      <c r="B51" s="1051"/>
      <c r="C51" s="1050"/>
      <c r="D51" s="552"/>
      <c r="E51" s="553"/>
      <c r="F51" s="553"/>
      <c r="G51" s="554"/>
      <c r="H51" s="554"/>
      <c r="I51" s="555"/>
      <c r="J51" s="558"/>
      <c r="K51" s="556"/>
      <c r="L51" s="545"/>
      <c r="M51" s="1051"/>
      <c r="N51" s="1050"/>
      <c r="O51" s="552"/>
      <c r="P51" s="553"/>
      <c r="Q51" s="553"/>
      <c r="R51" s="554"/>
      <c r="S51" s="555"/>
      <c r="T51" s="558"/>
      <c r="U51" s="556"/>
      <c r="V51" s="545"/>
      <c r="W51" s="545"/>
      <c r="X51" s="1051"/>
      <c r="Y51" s="1050"/>
      <c r="Z51" s="552"/>
      <c r="AA51" s="557"/>
      <c r="AB51" s="553"/>
      <c r="AC51" s="554"/>
      <c r="AD51" s="555"/>
      <c r="AE51" s="551"/>
      <c r="AF51" s="550"/>
      <c r="AG51" s="535"/>
      <c r="AH51" s="564"/>
      <c r="AI51" s="562"/>
      <c r="AJ51" s="562"/>
      <c r="AK51" s="562"/>
      <c r="AL51" s="562">
        <v>0</v>
      </c>
      <c r="AM51" s="562">
        <v>0</v>
      </c>
      <c r="AN51" s="562"/>
      <c r="AO51" s="562"/>
      <c r="AP51" s="562"/>
    </row>
    <row r="52" spans="1:42" ht="12.75" customHeight="1" x14ac:dyDescent="0.2">
      <c r="A52" s="545"/>
      <c r="B52" s="1051"/>
      <c r="C52" s="602"/>
      <c r="D52" s="552"/>
      <c r="E52" s="553"/>
      <c r="F52" s="553"/>
      <c r="G52" s="554"/>
      <c r="H52" s="554"/>
      <c r="I52" s="555"/>
      <c r="J52" s="558"/>
      <c r="K52" s="556"/>
      <c r="L52" s="545"/>
      <c r="M52" s="1051"/>
      <c r="N52" s="1050"/>
      <c r="O52" s="552"/>
      <c r="P52" s="553"/>
      <c r="Q52" s="553"/>
      <c r="R52" s="554"/>
      <c r="S52" s="555"/>
      <c r="T52" s="558"/>
      <c r="U52" s="556"/>
      <c r="V52" s="545"/>
      <c r="W52" s="545"/>
      <c r="X52" s="1051"/>
      <c r="Y52" s="1050"/>
      <c r="Z52" s="552"/>
      <c r="AA52" s="557"/>
      <c r="AB52" s="553"/>
      <c r="AC52" s="554"/>
      <c r="AD52" s="555"/>
      <c r="AE52" s="551"/>
      <c r="AF52" s="550"/>
      <c r="AG52" s="535"/>
      <c r="AH52" s="564"/>
      <c r="AI52" s="562"/>
      <c r="AJ52" s="562"/>
      <c r="AK52" s="562"/>
      <c r="AL52" s="562"/>
      <c r="AM52" s="562"/>
      <c r="AN52" s="562"/>
      <c r="AO52" s="562"/>
      <c r="AP52" s="562"/>
    </row>
    <row r="53" spans="1:42" ht="22.5" customHeight="1" x14ac:dyDescent="0.2">
      <c r="A53" s="545"/>
      <c r="B53" s="1051"/>
      <c r="C53" s="602"/>
      <c r="D53" s="552"/>
      <c r="E53" s="553"/>
      <c r="F53" s="553"/>
      <c r="G53" s="554"/>
      <c r="H53" s="554"/>
      <c r="I53" s="555"/>
      <c r="J53" s="558"/>
      <c r="K53" s="556"/>
      <c r="L53" s="545"/>
      <c r="M53" s="1051"/>
      <c r="N53" s="1050"/>
      <c r="O53" s="552"/>
      <c r="P53" s="553"/>
      <c r="Q53" s="553"/>
      <c r="R53" s="554"/>
      <c r="S53" s="555"/>
      <c r="T53" s="558"/>
      <c r="U53" s="556"/>
      <c r="V53" s="545"/>
      <c r="W53" s="545"/>
      <c r="X53" s="1051"/>
      <c r="Y53" s="1050"/>
      <c r="Z53" s="552"/>
      <c r="AA53" s="557"/>
      <c r="AB53" s="553"/>
      <c r="AC53" s="554"/>
      <c r="AD53" s="555"/>
      <c r="AE53" s="551"/>
      <c r="AF53" s="550"/>
      <c r="AG53" s="535"/>
      <c r="AH53" s="564"/>
      <c r="AI53" s="562"/>
      <c r="AJ53" s="562"/>
      <c r="AK53" s="562"/>
      <c r="AL53" s="562"/>
      <c r="AM53" s="562"/>
      <c r="AN53" s="562"/>
      <c r="AO53" s="562"/>
      <c r="AP53" s="562"/>
    </row>
    <row r="54" spans="1:42" x14ac:dyDescent="0.2">
      <c r="A54" s="545"/>
      <c r="B54" s="1051"/>
      <c r="C54" s="602"/>
      <c r="D54" s="552"/>
      <c r="E54" s="553"/>
      <c r="F54" s="553"/>
      <c r="G54" s="554"/>
      <c r="H54" s="554"/>
      <c r="I54" s="555"/>
      <c r="J54" s="558"/>
      <c r="K54" s="556"/>
      <c r="L54" s="545"/>
      <c r="M54" s="545"/>
      <c r="N54" s="545"/>
      <c r="O54" s="545"/>
      <c r="P54" s="545"/>
      <c r="Q54" s="545"/>
      <c r="R54" s="545"/>
      <c r="S54" s="545"/>
      <c r="T54" s="553"/>
      <c r="U54" s="775"/>
      <c r="V54" s="545"/>
      <c r="W54" s="545"/>
      <c r="X54" s="1051"/>
      <c r="Y54" s="1050"/>
      <c r="Z54" s="552"/>
      <c r="AA54" s="557"/>
      <c r="AB54" s="553"/>
      <c r="AC54" s="554"/>
      <c r="AD54" s="555"/>
      <c r="AE54" s="551"/>
      <c r="AF54" s="550"/>
      <c r="AG54" s="535"/>
      <c r="AH54" s="564" t="s">
        <v>362</v>
      </c>
      <c r="AI54" s="562"/>
      <c r="AJ54" s="562"/>
      <c r="AK54" s="562"/>
      <c r="AL54" s="562"/>
      <c r="AM54" s="562"/>
      <c r="AN54" s="562">
        <v>55.195327754532784</v>
      </c>
      <c r="AO54" s="562">
        <v>36.555230125523011</v>
      </c>
      <c r="AP54" s="562">
        <v>19.208647140864713</v>
      </c>
    </row>
    <row r="55" spans="1:42" x14ac:dyDescent="0.2">
      <c r="A55" s="545"/>
      <c r="B55" s="1051"/>
      <c r="C55" s="602"/>
      <c r="D55" s="552"/>
      <c r="E55" s="553"/>
      <c r="F55" s="553"/>
      <c r="G55" s="554"/>
      <c r="H55" s="554"/>
      <c r="I55" s="555"/>
      <c r="J55" s="558"/>
      <c r="K55" s="556"/>
      <c r="L55" s="545"/>
      <c r="M55" s="545"/>
      <c r="N55" s="545"/>
      <c r="O55" s="545"/>
      <c r="P55" s="545"/>
      <c r="Q55" s="545"/>
      <c r="R55" s="545"/>
      <c r="S55" s="545"/>
      <c r="T55" s="560"/>
      <c r="U55" s="776"/>
      <c r="V55" s="545"/>
      <c r="W55" s="545"/>
      <c r="X55" s="1051"/>
      <c r="Y55" s="1050"/>
      <c r="Z55" s="552"/>
      <c r="AA55" s="557"/>
      <c r="AB55" s="553"/>
      <c r="AC55" s="554"/>
      <c r="AD55" s="555"/>
      <c r="AE55" s="551"/>
      <c r="AF55" s="550"/>
      <c r="AG55" s="535"/>
      <c r="AH55" s="564" t="s">
        <v>363</v>
      </c>
      <c r="AI55" s="562"/>
      <c r="AJ55" s="562"/>
      <c r="AK55" s="562"/>
      <c r="AL55" s="562"/>
      <c r="AM55" s="562"/>
      <c r="AN55" s="562">
        <v>1583002.0000000002</v>
      </c>
      <c r="AO55" s="562">
        <v>1048404</v>
      </c>
      <c r="AP55" s="562">
        <v>550904</v>
      </c>
    </row>
    <row r="56" spans="1:42" x14ac:dyDescent="0.2">
      <c r="A56" s="545"/>
      <c r="B56" s="1051"/>
      <c r="C56" s="602"/>
      <c r="D56" s="552"/>
      <c r="E56" s="553"/>
      <c r="F56" s="553"/>
      <c r="G56" s="554"/>
      <c r="H56" s="554"/>
      <c r="I56" s="555"/>
      <c r="J56" s="558"/>
      <c r="K56" s="556"/>
      <c r="L56" s="545"/>
      <c r="M56" s="545"/>
      <c r="N56" s="545"/>
      <c r="O56" s="545"/>
      <c r="P56" s="545"/>
      <c r="Q56" s="545"/>
      <c r="R56" s="545"/>
      <c r="S56" s="545"/>
      <c r="T56" s="545"/>
      <c r="U56" s="545"/>
      <c r="V56" s="545"/>
      <c r="W56" s="545"/>
      <c r="X56" s="1051"/>
      <c r="Y56" s="1050"/>
      <c r="Z56" s="552"/>
      <c r="AA56" s="557"/>
      <c r="AB56" s="553"/>
      <c r="AC56" s="554"/>
      <c r="AD56" s="555"/>
      <c r="AE56" s="558"/>
      <c r="AF56" s="556"/>
      <c r="AG56" s="537"/>
      <c r="AH56" s="545"/>
    </row>
    <row r="57" spans="1:42" ht="33.75" customHeight="1" x14ac:dyDescent="0.2">
      <c r="A57" s="545"/>
      <c r="B57" s="1051"/>
      <c r="C57" s="602"/>
      <c r="D57" s="552"/>
      <c r="E57" s="553"/>
      <c r="F57" s="553"/>
      <c r="G57" s="554"/>
      <c r="H57" s="554"/>
      <c r="I57" s="555"/>
      <c r="J57" s="558"/>
      <c r="K57" s="556"/>
      <c r="L57" s="545"/>
      <c r="M57" s="545"/>
      <c r="N57" s="545"/>
      <c r="O57" s="545"/>
      <c r="P57" s="545"/>
      <c r="Q57" s="545"/>
      <c r="R57" s="545"/>
      <c r="S57" s="545"/>
      <c r="T57" s="545"/>
      <c r="U57" s="545"/>
      <c r="V57" s="545"/>
      <c r="W57" s="545"/>
      <c r="X57" s="1051"/>
      <c r="Y57" s="1050"/>
      <c r="Z57" s="552"/>
      <c r="AA57" s="557"/>
      <c r="AB57" s="553"/>
      <c r="AC57" s="554"/>
      <c r="AD57" s="555"/>
      <c r="AE57" s="558"/>
      <c r="AF57" s="556"/>
      <c r="AG57" s="537"/>
      <c r="AH57" s="545"/>
    </row>
    <row r="58" spans="1:42" x14ac:dyDescent="0.2">
      <c r="A58" s="545"/>
      <c r="B58" s="1051"/>
      <c r="C58" s="602"/>
      <c r="D58" s="552"/>
      <c r="E58" s="553"/>
      <c r="F58" s="553"/>
      <c r="G58" s="554"/>
      <c r="H58" s="554"/>
      <c r="I58" s="555"/>
      <c r="J58" s="558"/>
      <c r="K58" s="556"/>
      <c r="L58" s="545"/>
      <c r="M58" s="545"/>
      <c r="N58" s="545"/>
      <c r="O58" s="545"/>
      <c r="P58" s="545"/>
      <c r="Q58" s="545"/>
      <c r="R58" s="545"/>
      <c r="S58" s="545"/>
      <c r="T58" s="545"/>
      <c r="U58" s="545"/>
      <c r="V58" s="545"/>
      <c r="W58" s="545"/>
      <c r="X58" s="1051"/>
      <c r="Y58" s="1050"/>
      <c r="Z58" s="552"/>
      <c r="AA58" s="557"/>
      <c r="AB58" s="553"/>
      <c r="AC58" s="554"/>
      <c r="AD58" s="555"/>
      <c r="AE58" s="558"/>
      <c r="AF58" s="556"/>
      <c r="AG58" s="537"/>
      <c r="AH58" s="545"/>
    </row>
    <row r="59" spans="1:42" x14ac:dyDescent="0.2">
      <c r="A59" s="545"/>
      <c r="B59" s="1051"/>
      <c r="C59" s="602"/>
      <c r="D59" s="552"/>
      <c r="E59" s="553"/>
      <c r="F59" s="553"/>
      <c r="G59" s="554"/>
      <c r="H59" s="554"/>
      <c r="I59" s="555"/>
      <c r="J59" s="558"/>
      <c r="K59" s="556"/>
      <c r="L59" s="545"/>
      <c r="M59" s="545"/>
      <c r="N59" s="545"/>
      <c r="O59" s="545"/>
      <c r="P59" s="545"/>
      <c r="Q59" s="545"/>
      <c r="R59" s="545"/>
      <c r="S59" s="545"/>
      <c r="T59" s="545"/>
      <c r="U59" s="545"/>
      <c r="V59" s="545"/>
      <c r="W59" s="545"/>
      <c r="X59" s="1051"/>
      <c r="Y59" s="1050"/>
      <c r="Z59" s="552"/>
      <c r="AA59" s="557"/>
      <c r="AB59" s="553"/>
      <c r="AC59" s="554"/>
      <c r="AD59" s="555"/>
      <c r="AE59" s="558"/>
      <c r="AF59" s="556"/>
      <c r="AG59" s="537"/>
      <c r="AH59" s="545"/>
    </row>
    <row r="60" spans="1:42" x14ac:dyDescent="0.2">
      <c r="A60" s="545"/>
      <c r="B60" s="1051"/>
      <c r="C60" s="602"/>
      <c r="D60" s="552"/>
      <c r="E60" s="553"/>
      <c r="F60" s="553"/>
      <c r="G60" s="554"/>
      <c r="H60" s="554"/>
      <c r="I60" s="555"/>
      <c r="J60" s="558"/>
      <c r="K60" s="556"/>
      <c r="L60" s="545"/>
      <c r="M60" s="545"/>
      <c r="N60" s="545"/>
      <c r="O60" s="545"/>
      <c r="P60" s="545"/>
      <c r="Q60" s="545"/>
      <c r="R60" s="545"/>
      <c r="S60" s="545"/>
      <c r="T60" s="545"/>
      <c r="U60" s="545"/>
      <c r="V60" s="545"/>
      <c r="W60" s="545"/>
      <c r="X60" s="1051"/>
      <c r="Y60" s="1050"/>
      <c r="Z60" s="552"/>
      <c r="AA60" s="557"/>
      <c r="AB60" s="553"/>
      <c r="AC60" s="554"/>
      <c r="AD60" s="555"/>
      <c r="AE60" s="558"/>
      <c r="AF60" s="556"/>
      <c r="AG60" s="537"/>
      <c r="AH60" s="545"/>
    </row>
    <row r="61" spans="1:42" x14ac:dyDescent="0.2">
      <c r="A61" s="545"/>
      <c r="B61" s="1051"/>
      <c r="C61" s="602"/>
      <c r="D61" s="552"/>
      <c r="E61" s="553"/>
      <c r="F61" s="553"/>
      <c r="G61" s="554"/>
      <c r="H61" s="554"/>
      <c r="I61" s="555"/>
      <c r="J61" s="558"/>
      <c r="K61" s="556"/>
      <c r="L61" s="545"/>
      <c r="M61" s="545"/>
      <c r="N61" s="545"/>
      <c r="O61" s="545"/>
      <c r="P61" s="545"/>
      <c r="Q61" s="545"/>
      <c r="R61" s="545"/>
      <c r="S61" s="545"/>
      <c r="T61" s="545"/>
      <c r="U61" s="545"/>
      <c r="V61" s="545"/>
      <c r="W61" s="545"/>
      <c r="X61" s="1051"/>
      <c r="Y61" s="1050"/>
      <c r="Z61" s="552"/>
      <c r="AA61" s="557"/>
      <c r="AB61" s="553"/>
      <c r="AC61" s="554"/>
      <c r="AD61" s="555"/>
      <c r="AE61" s="558"/>
      <c r="AF61" s="556"/>
      <c r="AG61" s="537"/>
      <c r="AH61" s="545"/>
    </row>
    <row r="62" spans="1:42" ht="12.75" customHeight="1" x14ac:dyDescent="0.2">
      <c r="A62" s="545"/>
      <c r="B62" s="1051"/>
      <c r="C62" s="602"/>
      <c r="D62" s="552"/>
      <c r="E62" s="553"/>
      <c r="F62" s="553"/>
      <c r="G62" s="554"/>
      <c r="H62" s="554"/>
      <c r="I62" s="555"/>
      <c r="J62" s="558"/>
      <c r="K62" s="556"/>
      <c r="L62" s="545"/>
      <c r="M62" s="545"/>
      <c r="N62" s="545"/>
      <c r="O62" s="545"/>
      <c r="P62" s="545"/>
      <c r="Q62" s="545"/>
      <c r="R62" s="545"/>
      <c r="S62" s="545"/>
      <c r="T62" s="545"/>
      <c r="U62" s="545"/>
      <c r="V62" s="545"/>
      <c r="W62" s="545"/>
      <c r="X62" s="1051"/>
      <c r="Y62" s="1050"/>
      <c r="Z62" s="552"/>
      <c r="AA62" s="557"/>
      <c r="AB62" s="553"/>
      <c r="AC62" s="554"/>
      <c r="AD62" s="555"/>
      <c r="AE62" s="558"/>
      <c r="AF62" s="556"/>
      <c r="AG62" s="537"/>
      <c r="AH62" s="545"/>
    </row>
    <row r="63" spans="1:42" ht="12.75" customHeight="1" x14ac:dyDescent="0.2">
      <c r="A63" s="545"/>
      <c r="B63" s="777"/>
      <c r="C63" s="777"/>
      <c r="D63" s="777"/>
      <c r="E63" s="777"/>
      <c r="F63" s="777"/>
      <c r="G63" s="777"/>
      <c r="H63" s="777"/>
      <c r="I63" s="777"/>
      <c r="J63" s="553"/>
      <c r="K63" s="775"/>
      <c r="L63" s="545"/>
      <c r="M63" s="545"/>
      <c r="N63" s="545"/>
      <c r="O63" s="545"/>
      <c r="P63" s="545"/>
      <c r="Q63" s="545"/>
      <c r="R63" s="545"/>
      <c r="S63" s="545"/>
      <c r="T63" s="545"/>
      <c r="U63" s="545"/>
      <c r="V63" s="545"/>
      <c r="W63" s="545"/>
      <c r="X63" s="1051"/>
      <c r="Y63" s="1050"/>
      <c r="Z63" s="552"/>
      <c r="AA63" s="557"/>
      <c r="AB63" s="553"/>
      <c r="AC63" s="554"/>
      <c r="AD63" s="555"/>
      <c r="AE63" s="558"/>
      <c r="AF63" s="556"/>
      <c r="AG63" s="537"/>
      <c r="AH63" s="545"/>
    </row>
    <row r="64" spans="1:42" ht="12.75" customHeight="1" x14ac:dyDescent="0.2">
      <c r="A64" s="545"/>
      <c r="B64" s="777"/>
      <c r="C64" s="777"/>
      <c r="D64" s="777"/>
      <c r="E64" s="777"/>
      <c r="F64" s="777"/>
      <c r="G64" s="777"/>
      <c r="H64" s="777"/>
      <c r="I64" s="777"/>
      <c r="J64" s="560"/>
      <c r="K64" s="561"/>
      <c r="L64" s="545"/>
      <c r="M64" s="545"/>
      <c r="N64" s="545"/>
      <c r="O64" s="545"/>
      <c r="P64" s="545"/>
      <c r="Q64" s="545"/>
      <c r="R64" s="545"/>
      <c r="S64" s="545"/>
      <c r="T64" s="545"/>
      <c r="U64" s="545"/>
      <c r="V64" s="545"/>
      <c r="W64" s="545"/>
      <c r="X64" s="1051"/>
      <c r="Y64" s="1050"/>
      <c r="Z64" s="552"/>
      <c r="AA64" s="557"/>
      <c r="AB64" s="553"/>
      <c r="AC64" s="554"/>
      <c r="AD64" s="555"/>
      <c r="AE64" s="558"/>
      <c r="AF64" s="556"/>
      <c r="AG64" s="537"/>
      <c r="AH64" s="545"/>
    </row>
    <row r="65" spans="1:34" x14ac:dyDescent="0.2">
      <c r="A65" s="545"/>
      <c r="B65" s="777"/>
      <c r="C65" s="777"/>
      <c r="D65" s="777"/>
      <c r="E65" s="777"/>
      <c r="F65" s="777"/>
      <c r="G65" s="777"/>
      <c r="H65" s="777"/>
      <c r="I65" s="777"/>
      <c r="J65" s="777"/>
      <c r="K65" s="777"/>
      <c r="L65" s="545"/>
      <c r="M65" s="545"/>
      <c r="N65" s="545"/>
      <c r="O65" s="545"/>
      <c r="P65" s="545"/>
      <c r="Q65" s="545"/>
      <c r="R65" s="545"/>
      <c r="S65" s="545"/>
      <c r="T65" s="545"/>
      <c r="U65" s="545"/>
      <c r="V65" s="545"/>
      <c r="W65" s="545"/>
      <c r="X65" s="1051"/>
      <c r="Y65" s="602"/>
      <c r="Z65" s="552"/>
      <c r="AA65" s="557"/>
      <c r="AB65" s="553"/>
      <c r="AC65" s="554"/>
      <c r="AD65" s="555"/>
      <c r="AE65" s="558"/>
      <c r="AF65" s="556"/>
      <c r="AG65" s="537"/>
      <c r="AH65" s="545"/>
    </row>
    <row r="66" spans="1:34" x14ac:dyDescent="0.2">
      <c r="A66" s="545"/>
      <c r="B66" s="545"/>
      <c r="C66" s="545"/>
      <c r="D66" s="545"/>
      <c r="E66" s="545"/>
      <c r="F66" s="545"/>
      <c r="G66" s="545"/>
      <c r="H66" s="545"/>
      <c r="I66" s="545"/>
      <c r="J66" s="545"/>
      <c r="K66" s="545"/>
      <c r="L66" s="545"/>
      <c r="M66" s="545"/>
      <c r="N66" s="545"/>
      <c r="O66" s="545"/>
      <c r="P66" s="545"/>
      <c r="Q66" s="545"/>
      <c r="R66" s="545"/>
      <c r="S66" s="545"/>
      <c r="T66" s="545"/>
      <c r="U66" s="545"/>
      <c r="V66" s="545"/>
      <c r="W66" s="545"/>
      <c r="X66" s="1051"/>
      <c r="Y66" s="1050"/>
      <c r="Z66" s="552"/>
      <c r="AA66" s="557"/>
      <c r="AB66" s="553"/>
      <c r="AC66" s="554"/>
      <c r="AD66" s="555"/>
      <c r="AE66" s="558"/>
      <c r="AF66" s="556"/>
      <c r="AG66" s="537"/>
      <c r="AH66" s="545"/>
    </row>
    <row r="67" spans="1:34" x14ac:dyDescent="0.2">
      <c r="A67" s="545"/>
      <c r="B67" s="545"/>
      <c r="C67" s="545"/>
      <c r="D67" s="545"/>
      <c r="E67" s="545"/>
      <c r="F67" s="545"/>
      <c r="G67" s="545"/>
      <c r="H67" s="545"/>
      <c r="I67" s="545"/>
      <c r="J67" s="545"/>
      <c r="K67" s="545"/>
      <c r="L67" s="545"/>
      <c r="M67" s="545"/>
      <c r="N67" s="545"/>
      <c r="O67" s="545"/>
      <c r="P67" s="545"/>
      <c r="Q67" s="545"/>
      <c r="R67" s="545"/>
      <c r="S67" s="545"/>
      <c r="T67" s="545"/>
      <c r="U67" s="545"/>
      <c r="V67" s="545"/>
      <c r="W67" s="545"/>
      <c r="X67" s="1051"/>
      <c r="Y67" s="1050"/>
      <c r="Z67" s="552"/>
      <c r="AA67" s="557"/>
      <c r="AB67" s="553"/>
      <c r="AC67" s="554"/>
      <c r="AD67" s="555"/>
      <c r="AE67" s="558"/>
      <c r="AF67" s="556"/>
      <c r="AG67" s="537"/>
      <c r="AH67" s="545"/>
    </row>
    <row r="68" spans="1:34" ht="15.75" x14ac:dyDescent="0.25">
      <c r="A68" s="761"/>
      <c r="B68" s="761"/>
      <c r="C68" s="545"/>
      <c r="D68" s="545"/>
      <c r="E68" s="545"/>
      <c r="F68" s="545"/>
      <c r="G68" s="545"/>
      <c r="H68" s="545"/>
      <c r="I68" s="545"/>
      <c r="J68" s="545"/>
      <c r="K68" s="545"/>
      <c r="L68" s="545"/>
      <c r="M68" s="761"/>
      <c r="N68" s="761"/>
      <c r="O68" s="778"/>
      <c r="P68" s="545"/>
      <c r="Q68" s="545"/>
      <c r="R68" s="545"/>
      <c r="S68" s="545"/>
      <c r="T68" s="545"/>
      <c r="U68" s="545"/>
      <c r="V68" s="545"/>
      <c r="W68" s="545"/>
      <c r="X68" s="1051"/>
      <c r="Y68" s="1050"/>
      <c r="Z68" s="552"/>
      <c r="AA68" s="557"/>
      <c r="AB68" s="553"/>
      <c r="AC68" s="554"/>
      <c r="AD68" s="555"/>
      <c r="AE68" s="558"/>
      <c r="AF68" s="556"/>
      <c r="AG68" s="537"/>
      <c r="AH68" s="545"/>
    </row>
    <row r="69" spans="1:34" x14ac:dyDescent="0.2">
      <c r="A69" s="545"/>
      <c r="B69" s="545"/>
      <c r="C69" s="545"/>
      <c r="D69" s="545"/>
      <c r="E69" s="545"/>
      <c r="F69" s="545"/>
      <c r="G69" s="545"/>
      <c r="H69" s="545"/>
      <c r="I69" s="545"/>
      <c r="J69" s="545"/>
      <c r="K69" s="545"/>
      <c r="L69" s="545"/>
      <c r="M69" s="545"/>
      <c r="N69" s="545"/>
      <c r="O69" s="545"/>
      <c r="P69" s="545"/>
      <c r="Q69" s="545"/>
      <c r="R69" s="545"/>
      <c r="S69" s="545"/>
      <c r="T69" s="545"/>
      <c r="U69" s="545"/>
      <c r="V69" s="545"/>
      <c r="W69" s="545"/>
      <c r="X69" s="1051"/>
      <c r="Y69" s="1050"/>
      <c r="Z69" s="552"/>
      <c r="AA69" s="557"/>
      <c r="AB69" s="553"/>
      <c r="AC69" s="554"/>
      <c r="AD69" s="555"/>
      <c r="AE69" s="558"/>
      <c r="AF69" s="556"/>
      <c r="AG69" s="537"/>
      <c r="AH69" s="545"/>
    </row>
    <row r="70" spans="1:34" x14ac:dyDescent="0.2">
      <c r="A70" s="545"/>
      <c r="B70" s="546"/>
      <c r="C70" s="547"/>
      <c r="D70" s="546"/>
      <c r="E70" s="546"/>
      <c r="F70" s="548"/>
      <c r="G70" s="548"/>
      <c r="H70" s="548"/>
      <c r="I70" s="549"/>
      <c r="J70" s="549"/>
      <c r="K70" s="548"/>
      <c r="L70" s="545"/>
      <c r="M70" s="546"/>
      <c r="N70" s="547"/>
      <c r="O70" s="546"/>
      <c r="P70" s="546"/>
      <c r="Q70" s="548"/>
      <c r="R70" s="548"/>
      <c r="S70" s="549"/>
      <c r="T70" s="549"/>
      <c r="U70" s="548"/>
      <c r="V70" s="545"/>
      <c r="W70" s="545"/>
      <c r="X70" s="1051"/>
      <c r="Y70" s="1050"/>
      <c r="Z70" s="552"/>
      <c r="AA70" s="553"/>
      <c r="AB70" s="553"/>
      <c r="AC70" s="554"/>
      <c r="AD70" s="555"/>
      <c r="AE70" s="558"/>
      <c r="AF70" s="556"/>
      <c r="AG70" s="537"/>
      <c r="AH70" s="545"/>
    </row>
    <row r="71" spans="1:34" ht="45" customHeight="1" x14ac:dyDescent="0.2">
      <c r="A71" s="545"/>
      <c r="B71" s="1051"/>
      <c r="C71" s="602"/>
      <c r="D71" s="552"/>
      <c r="E71" s="763"/>
      <c r="F71" s="763"/>
      <c r="G71" s="764"/>
      <c r="H71" s="764"/>
      <c r="I71" s="765"/>
      <c r="J71" s="766"/>
      <c r="K71" s="556"/>
      <c r="L71" s="545"/>
      <c r="M71" s="1051"/>
      <c r="N71" s="602"/>
      <c r="O71" s="552"/>
      <c r="P71" s="553"/>
      <c r="Q71" s="553"/>
      <c r="R71" s="554"/>
      <c r="S71" s="555"/>
      <c r="T71" s="558"/>
      <c r="U71" s="556"/>
      <c r="V71" s="545"/>
      <c r="W71" s="545"/>
      <c r="X71" s="1051"/>
      <c r="Y71" s="1050"/>
      <c r="Z71" s="552"/>
      <c r="AA71" s="553"/>
      <c r="AB71" s="553"/>
      <c r="AC71" s="554"/>
      <c r="AD71" s="555"/>
      <c r="AE71" s="558"/>
      <c r="AF71" s="556"/>
      <c r="AG71" s="537"/>
      <c r="AH71" s="545"/>
    </row>
    <row r="72" spans="1:34" ht="33.75" customHeight="1" x14ac:dyDescent="0.2">
      <c r="A72" s="545"/>
      <c r="B72" s="1051"/>
      <c r="C72" s="1050"/>
      <c r="D72" s="552"/>
      <c r="E72" s="553"/>
      <c r="F72" s="553"/>
      <c r="G72" s="554"/>
      <c r="H72" s="554"/>
      <c r="I72" s="555"/>
      <c r="J72" s="558"/>
      <c r="K72" s="556"/>
      <c r="L72" s="545"/>
      <c r="M72" s="1051"/>
      <c r="N72" s="1050"/>
      <c r="O72" s="552"/>
      <c r="P72" s="553"/>
      <c r="Q72" s="553"/>
      <c r="R72" s="554"/>
      <c r="S72" s="555"/>
      <c r="T72" s="558"/>
      <c r="U72" s="556"/>
      <c r="V72" s="545"/>
      <c r="W72" s="545"/>
      <c r="X72" s="1051"/>
      <c r="Y72" s="1050"/>
      <c r="Z72" s="552"/>
      <c r="AA72" s="553"/>
      <c r="AB72" s="553"/>
      <c r="AC72" s="554"/>
      <c r="AD72" s="555"/>
      <c r="AE72" s="558"/>
      <c r="AF72" s="556"/>
      <c r="AG72" s="537"/>
      <c r="AH72" s="545"/>
    </row>
    <row r="73" spans="1:34" x14ac:dyDescent="0.2">
      <c r="A73" s="545"/>
      <c r="B73" s="1051"/>
      <c r="C73" s="1050"/>
      <c r="D73" s="552"/>
      <c r="E73" s="553"/>
      <c r="F73" s="553"/>
      <c r="G73" s="554"/>
      <c r="H73" s="554"/>
      <c r="I73" s="555"/>
      <c r="J73" s="558"/>
      <c r="K73" s="556"/>
      <c r="L73" s="545"/>
      <c r="M73" s="1051"/>
      <c r="N73" s="1050"/>
      <c r="O73" s="552"/>
      <c r="P73" s="553"/>
      <c r="Q73" s="553"/>
      <c r="R73" s="554"/>
      <c r="S73" s="555"/>
      <c r="T73" s="558"/>
      <c r="U73" s="556"/>
      <c r="V73" s="545"/>
      <c r="W73" s="545"/>
      <c r="X73" s="1051"/>
      <c r="Y73" s="1050"/>
      <c r="Z73" s="552"/>
      <c r="AA73" s="553"/>
      <c r="AB73" s="553"/>
      <c r="AC73" s="554"/>
      <c r="AD73" s="555"/>
      <c r="AE73" s="558"/>
      <c r="AF73" s="556"/>
      <c r="AG73" s="537"/>
      <c r="AH73" s="545"/>
    </row>
    <row r="74" spans="1:34" x14ac:dyDescent="0.2">
      <c r="A74" s="545"/>
      <c r="B74" s="1051"/>
      <c r="C74" s="1050"/>
      <c r="D74" s="552"/>
      <c r="E74" s="553"/>
      <c r="F74" s="553"/>
      <c r="G74" s="554"/>
      <c r="H74" s="554"/>
      <c r="I74" s="555"/>
      <c r="J74" s="558"/>
      <c r="K74" s="556"/>
      <c r="L74" s="545"/>
      <c r="M74" s="1051"/>
      <c r="N74" s="1050"/>
      <c r="O74" s="552"/>
      <c r="P74" s="553"/>
      <c r="Q74" s="553"/>
      <c r="R74" s="554"/>
      <c r="S74" s="555"/>
      <c r="T74" s="558"/>
      <c r="U74" s="556"/>
      <c r="V74" s="545"/>
      <c r="W74" s="545"/>
      <c r="X74" s="1051"/>
      <c r="Y74" s="602"/>
      <c r="Z74" s="552"/>
      <c r="AA74" s="553"/>
      <c r="AB74" s="553"/>
      <c r="AC74" s="554"/>
      <c r="AD74" s="555"/>
      <c r="AE74" s="558"/>
      <c r="AF74" s="556"/>
      <c r="AG74" s="537"/>
      <c r="AH74" s="545"/>
    </row>
    <row r="75" spans="1:34" ht="12.75" customHeight="1" x14ac:dyDescent="0.2">
      <c r="A75" s="545"/>
      <c r="B75" s="1051"/>
      <c r="C75" s="1050"/>
      <c r="D75" s="552"/>
      <c r="E75" s="553"/>
      <c r="F75" s="553"/>
      <c r="G75" s="554"/>
      <c r="H75" s="554"/>
      <c r="I75" s="555"/>
      <c r="J75" s="558"/>
      <c r="K75" s="556"/>
      <c r="L75" s="545"/>
      <c r="M75" s="1051"/>
      <c r="N75" s="1050"/>
      <c r="O75" s="552"/>
      <c r="P75" s="553"/>
      <c r="Q75" s="553"/>
      <c r="R75" s="554"/>
      <c r="S75" s="555"/>
      <c r="T75" s="558"/>
      <c r="U75" s="556"/>
      <c r="V75" s="545"/>
      <c r="W75" s="545"/>
      <c r="X75" s="1051"/>
      <c r="Y75" s="602"/>
      <c r="Z75" s="552"/>
      <c r="AA75" s="553"/>
      <c r="AB75" s="553"/>
      <c r="AC75" s="554"/>
      <c r="AD75" s="555"/>
      <c r="AE75" s="558"/>
      <c r="AF75" s="556"/>
      <c r="AG75" s="537"/>
      <c r="AH75" s="545"/>
    </row>
    <row r="76" spans="1:34" x14ac:dyDescent="0.2">
      <c r="A76" s="545"/>
      <c r="B76" s="1051"/>
      <c r="C76" s="1050"/>
      <c r="D76" s="552"/>
      <c r="E76" s="553"/>
      <c r="F76" s="553"/>
      <c r="G76" s="554"/>
      <c r="H76" s="554"/>
      <c r="I76" s="555"/>
      <c r="J76" s="558"/>
      <c r="K76" s="556"/>
      <c r="L76" s="545"/>
      <c r="M76" s="1051"/>
      <c r="N76" s="1050"/>
      <c r="O76" s="552"/>
      <c r="P76" s="553"/>
      <c r="Q76" s="553"/>
      <c r="R76" s="554"/>
      <c r="S76" s="555"/>
      <c r="T76" s="558"/>
      <c r="U76" s="556"/>
      <c r="V76" s="545"/>
      <c r="W76" s="545"/>
      <c r="X76" s="1051"/>
      <c r="Y76" s="602"/>
      <c r="Z76" s="552"/>
      <c r="AA76" s="553"/>
      <c r="AB76" s="553"/>
      <c r="AC76" s="554"/>
      <c r="AD76" s="555"/>
      <c r="AE76" s="558"/>
      <c r="AF76" s="556"/>
      <c r="AG76" s="537"/>
      <c r="AH76" s="545"/>
    </row>
    <row r="77" spans="1:34" x14ac:dyDescent="0.2">
      <c r="A77" s="545"/>
      <c r="B77" s="1051"/>
      <c r="C77" s="602"/>
      <c r="D77" s="552"/>
      <c r="E77" s="553"/>
      <c r="F77" s="553"/>
      <c r="G77" s="554"/>
      <c r="H77" s="554"/>
      <c r="I77" s="555"/>
      <c r="J77" s="558"/>
      <c r="K77" s="556"/>
      <c r="L77" s="545"/>
      <c r="M77" s="1051"/>
      <c r="N77" s="602"/>
      <c r="O77" s="552"/>
      <c r="P77" s="553"/>
      <c r="Q77" s="553"/>
      <c r="R77" s="554"/>
      <c r="S77" s="555"/>
      <c r="T77" s="558"/>
      <c r="U77" s="556"/>
      <c r="V77" s="545"/>
      <c r="W77" s="545"/>
      <c r="X77" s="1051"/>
      <c r="Y77" s="602"/>
      <c r="Z77" s="552"/>
      <c r="AA77" s="553"/>
      <c r="AB77" s="553"/>
      <c r="AC77" s="554"/>
      <c r="AD77" s="555"/>
      <c r="AE77" s="558"/>
      <c r="AF77" s="556"/>
      <c r="AG77" s="537"/>
      <c r="AH77" s="545"/>
    </row>
    <row r="78" spans="1:34" ht="22.5" customHeight="1" x14ac:dyDescent="0.2">
      <c r="A78" s="545"/>
      <c r="B78" s="1051"/>
      <c r="C78" s="1050"/>
      <c r="D78" s="552"/>
      <c r="E78" s="557"/>
      <c r="F78" s="553"/>
      <c r="G78" s="554"/>
      <c r="H78" s="554"/>
      <c r="I78" s="555"/>
      <c r="J78" s="558"/>
      <c r="K78" s="556"/>
      <c r="L78" s="545"/>
      <c r="M78" s="1051"/>
      <c r="N78" s="1050"/>
      <c r="O78" s="552"/>
      <c r="P78" s="557"/>
      <c r="Q78" s="553"/>
      <c r="R78" s="554"/>
      <c r="S78" s="555"/>
      <c r="T78" s="558"/>
      <c r="U78" s="556"/>
      <c r="V78" s="545"/>
      <c r="W78" s="545"/>
      <c r="X78" s="1051"/>
      <c r="Y78" s="602"/>
      <c r="Z78" s="552"/>
      <c r="AA78" s="553"/>
      <c r="AB78" s="553"/>
      <c r="AC78" s="554"/>
      <c r="AD78" s="555"/>
      <c r="AE78" s="558"/>
      <c r="AF78" s="556"/>
      <c r="AG78" s="537"/>
      <c r="AH78" s="545"/>
    </row>
    <row r="79" spans="1:34" x14ac:dyDescent="0.2">
      <c r="A79" s="545"/>
      <c r="B79" s="1051"/>
      <c r="C79" s="1050"/>
      <c r="D79" s="552"/>
      <c r="E79" s="557"/>
      <c r="F79" s="553"/>
      <c r="G79" s="554"/>
      <c r="H79" s="554"/>
      <c r="I79" s="555"/>
      <c r="J79" s="558"/>
      <c r="K79" s="556"/>
      <c r="L79" s="545"/>
      <c r="M79" s="1051"/>
      <c r="N79" s="1050"/>
      <c r="O79" s="552"/>
      <c r="P79" s="557"/>
      <c r="Q79" s="553"/>
      <c r="R79" s="554"/>
      <c r="S79" s="555"/>
      <c r="T79" s="558"/>
      <c r="U79" s="556"/>
      <c r="V79" s="545"/>
      <c r="W79" s="545"/>
      <c r="X79" s="1051"/>
      <c r="Y79" s="602"/>
      <c r="Z79" s="552"/>
      <c r="AA79" s="553"/>
      <c r="AB79" s="553"/>
      <c r="AC79" s="554"/>
      <c r="AD79" s="555"/>
      <c r="AE79" s="558"/>
      <c r="AF79" s="556"/>
      <c r="AG79" s="537"/>
      <c r="AH79" s="545"/>
    </row>
    <row r="80" spans="1:34" x14ac:dyDescent="0.2">
      <c r="A80" s="545"/>
      <c r="B80" s="1051"/>
      <c r="C80" s="1050"/>
      <c r="D80" s="552"/>
      <c r="E80" s="557"/>
      <c r="F80" s="553"/>
      <c r="G80" s="554"/>
      <c r="H80" s="554"/>
      <c r="I80" s="555"/>
      <c r="J80" s="558"/>
      <c r="K80" s="556"/>
      <c r="L80" s="545"/>
      <c r="M80" s="1051"/>
      <c r="N80" s="1050"/>
      <c r="O80" s="552"/>
      <c r="P80" s="557"/>
      <c r="Q80" s="553"/>
      <c r="R80" s="554"/>
      <c r="S80" s="555"/>
      <c r="T80" s="558"/>
      <c r="U80" s="556"/>
      <c r="V80" s="545"/>
      <c r="W80" s="545"/>
      <c r="X80" s="1051"/>
      <c r="Y80" s="602"/>
      <c r="Z80" s="552"/>
      <c r="AA80" s="553"/>
      <c r="AB80" s="553"/>
      <c r="AC80" s="554"/>
      <c r="AD80" s="555"/>
      <c r="AE80" s="558"/>
      <c r="AF80" s="556"/>
      <c r="AG80" s="537"/>
      <c r="AH80" s="545"/>
    </row>
    <row r="81" spans="1:34" x14ac:dyDescent="0.2">
      <c r="A81" s="545"/>
      <c r="B81" s="1051"/>
      <c r="C81" s="1050"/>
      <c r="D81" s="552"/>
      <c r="E81" s="553"/>
      <c r="F81" s="553"/>
      <c r="G81" s="554"/>
      <c r="H81" s="554"/>
      <c r="I81" s="555"/>
      <c r="J81" s="558"/>
      <c r="K81" s="556"/>
      <c r="L81" s="545"/>
      <c r="M81" s="1051"/>
      <c r="N81" s="1050"/>
      <c r="O81" s="552"/>
      <c r="P81" s="557"/>
      <c r="Q81" s="553"/>
      <c r="R81" s="554"/>
      <c r="S81" s="555"/>
      <c r="T81" s="558"/>
      <c r="U81" s="556"/>
      <c r="V81" s="545"/>
      <c r="W81" s="545"/>
      <c r="X81" s="1051"/>
      <c r="Y81" s="602"/>
      <c r="Z81" s="552"/>
      <c r="AA81" s="553"/>
      <c r="AB81" s="553"/>
      <c r="AC81" s="554"/>
      <c r="AD81" s="555"/>
      <c r="AE81" s="558"/>
      <c r="AF81" s="556"/>
      <c r="AG81" s="537"/>
      <c r="AH81" s="545"/>
    </row>
    <row r="82" spans="1:34" x14ac:dyDescent="0.2">
      <c r="A82" s="545"/>
      <c r="B82" s="1051"/>
      <c r="C82" s="1050"/>
      <c r="D82" s="552"/>
      <c r="E82" s="553"/>
      <c r="F82" s="553"/>
      <c r="G82" s="554"/>
      <c r="H82" s="554"/>
      <c r="I82" s="555"/>
      <c r="J82" s="558"/>
      <c r="K82" s="556"/>
      <c r="L82" s="545"/>
      <c r="M82" s="1051"/>
      <c r="N82" s="1050"/>
      <c r="O82" s="552"/>
      <c r="P82" s="557"/>
      <c r="Q82" s="553"/>
      <c r="R82" s="554"/>
      <c r="S82" s="555"/>
      <c r="T82" s="558"/>
      <c r="U82" s="556"/>
      <c r="V82" s="545"/>
      <c r="W82" s="545"/>
      <c r="X82" s="1051"/>
      <c r="Y82" s="602"/>
      <c r="Z82" s="552"/>
      <c r="AA82" s="553"/>
      <c r="AB82" s="553"/>
      <c r="AC82" s="554"/>
      <c r="AD82" s="555"/>
      <c r="AE82" s="558"/>
      <c r="AF82" s="556"/>
      <c r="AG82" s="537"/>
      <c r="AH82" s="545"/>
    </row>
    <row r="83" spans="1:34" ht="22.5" customHeight="1" x14ac:dyDescent="0.2">
      <c r="A83" s="545"/>
      <c r="B83" s="1051"/>
      <c r="C83" s="1050"/>
      <c r="D83" s="552"/>
      <c r="E83" s="557"/>
      <c r="F83" s="553"/>
      <c r="G83" s="554"/>
      <c r="H83" s="554"/>
      <c r="I83" s="555"/>
      <c r="J83" s="558"/>
      <c r="K83" s="556"/>
      <c r="L83" s="545"/>
      <c r="M83" s="1051"/>
      <c r="N83" s="1050"/>
      <c r="O83" s="552"/>
      <c r="P83" s="553"/>
      <c r="Q83" s="553"/>
      <c r="R83" s="554"/>
      <c r="S83" s="555"/>
      <c r="T83" s="558"/>
      <c r="U83" s="556"/>
      <c r="V83" s="545"/>
      <c r="W83" s="545"/>
      <c r="X83" s="1051"/>
      <c r="Y83" s="602"/>
      <c r="Z83" s="552"/>
      <c r="AA83" s="553"/>
      <c r="AB83" s="553"/>
      <c r="AC83" s="554"/>
      <c r="AD83" s="555"/>
      <c r="AE83" s="558"/>
      <c r="AF83" s="556"/>
      <c r="AG83" s="537"/>
      <c r="AH83" s="545"/>
    </row>
    <row r="84" spans="1:34" x14ac:dyDescent="0.2">
      <c r="A84" s="545"/>
      <c r="B84" s="1051"/>
      <c r="C84" s="1050"/>
      <c r="D84" s="552"/>
      <c r="E84" s="557"/>
      <c r="F84" s="553"/>
      <c r="G84" s="554"/>
      <c r="H84" s="554"/>
      <c r="I84" s="555"/>
      <c r="J84" s="558"/>
      <c r="K84" s="556"/>
      <c r="L84" s="545"/>
      <c r="M84" s="1051"/>
      <c r="N84" s="1050"/>
      <c r="O84" s="552"/>
      <c r="P84" s="553"/>
      <c r="Q84" s="553"/>
      <c r="R84" s="554"/>
      <c r="S84" s="555"/>
      <c r="T84" s="558"/>
      <c r="U84" s="556"/>
      <c r="V84" s="545"/>
      <c r="W84" s="545"/>
      <c r="X84" s="1051"/>
      <c r="Y84" s="602"/>
      <c r="Z84" s="552"/>
      <c r="AA84" s="553"/>
      <c r="AB84" s="553"/>
      <c r="AC84" s="554"/>
      <c r="AD84" s="555"/>
      <c r="AE84" s="558"/>
      <c r="AF84" s="556"/>
      <c r="AG84" s="537"/>
      <c r="AH84" s="545"/>
    </row>
    <row r="85" spans="1:34" x14ac:dyDescent="0.2">
      <c r="A85" s="545"/>
      <c r="B85" s="1051"/>
      <c r="C85" s="1050"/>
      <c r="D85" s="552"/>
      <c r="E85" s="557"/>
      <c r="F85" s="553"/>
      <c r="G85" s="554"/>
      <c r="H85" s="554"/>
      <c r="I85" s="555"/>
      <c r="J85" s="558"/>
      <c r="K85" s="556"/>
      <c r="L85" s="545"/>
      <c r="M85" s="1051"/>
      <c r="N85" s="1050"/>
      <c r="O85" s="552"/>
      <c r="P85" s="553"/>
      <c r="Q85" s="553"/>
      <c r="R85" s="554"/>
      <c r="S85" s="555"/>
      <c r="T85" s="558"/>
      <c r="U85" s="556"/>
      <c r="V85" s="545"/>
      <c r="W85" s="545"/>
      <c r="X85" s="545"/>
      <c r="Y85" s="545"/>
      <c r="Z85" s="545"/>
      <c r="AA85" s="545"/>
      <c r="AB85" s="545"/>
      <c r="AC85" s="545"/>
      <c r="AD85" s="545"/>
      <c r="AE85" s="553"/>
      <c r="AF85" s="559"/>
      <c r="AG85" s="537"/>
      <c r="AH85" s="545"/>
    </row>
    <row r="86" spans="1:34" ht="22.5" customHeight="1" x14ac:dyDescent="0.2">
      <c r="A86" s="545"/>
      <c r="B86" s="1051"/>
      <c r="C86" s="1050"/>
      <c r="D86" s="552"/>
      <c r="E86" s="557"/>
      <c r="F86" s="553"/>
      <c r="G86" s="554"/>
      <c r="H86" s="554"/>
      <c r="I86" s="555"/>
      <c r="J86" s="558"/>
      <c r="K86" s="556"/>
      <c r="L86" s="545"/>
      <c r="M86" s="1051"/>
      <c r="N86" s="1050"/>
      <c r="O86" s="552"/>
      <c r="P86" s="557"/>
      <c r="Q86" s="553"/>
      <c r="R86" s="554"/>
      <c r="S86" s="555"/>
      <c r="T86" s="558"/>
      <c r="U86" s="556"/>
      <c r="V86" s="545"/>
      <c r="W86" s="545"/>
      <c r="X86" s="545"/>
      <c r="Y86" s="545"/>
      <c r="Z86" s="545"/>
      <c r="AA86" s="545"/>
      <c r="AB86" s="545"/>
      <c r="AC86" s="545"/>
      <c r="AD86" s="545"/>
      <c r="AE86" s="560"/>
      <c r="AF86" s="561"/>
      <c r="AG86" s="539"/>
      <c r="AH86" s="545"/>
    </row>
    <row r="87" spans="1:34" ht="22.5" customHeight="1" x14ac:dyDescent="0.2">
      <c r="A87" s="545"/>
      <c r="B87" s="1051"/>
      <c r="C87" s="1050"/>
      <c r="D87" s="552"/>
      <c r="E87" s="557"/>
      <c r="F87" s="553"/>
      <c r="G87" s="554"/>
      <c r="H87" s="554"/>
      <c r="I87" s="555"/>
      <c r="J87" s="558"/>
      <c r="K87" s="556"/>
      <c r="L87" s="545"/>
      <c r="M87" s="1051"/>
      <c r="N87" s="1050"/>
      <c r="O87" s="552"/>
      <c r="P87" s="557"/>
      <c r="Q87" s="553"/>
      <c r="R87" s="554"/>
      <c r="S87" s="555"/>
      <c r="T87" s="558"/>
      <c r="U87" s="556"/>
      <c r="V87" s="545"/>
      <c r="W87" s="545"/>
      <c r="X87" s="538"/>
      <c r="Y87" s="538"/>
      <c r="Z87" s="538"/>
      <c r="AA87" s="538"/>
      <c r="AB87" s="538"/>
      <c r="AC87" s="538"/>
      <c r="AD87" s="538"/>
      <c r="AE87" s="538"/>
      <c r="AF87" s="540"/>
      <c r="AG87" s="541"/>
    </row>
    <row r="88" spans="1:34" x14ac:dyDescent="0.2">
      <c r="A88" s="545"/>
      <c r="B88" s="1051"/>
      <c r="C88" s="1050"/>
      <c r="D88" s="552"/>
      <c r="E88" s="557"/>
      <c r="F88" s="553"/>
      <c r="G88" s="554"/>
      <c r="H88" s="554"/>
      <c r="I88" s="555"/>
      <c r="J88" s="558"/>
      <c r="K88" s="556"/>
      <c r="L88" s="545"/>
      <c r="M88" s="1051"/>
      <c r="N88" s="1050"/>
      <c r="O88" s="552"/>
      <c r="P88" s="557"/>
      <c r="Q88" s="553"/>
      <c r="R88" s="554"/>
      <c r="S88" s="555"/>
      <c r="T88" s="558"/>
      <c r="U88" s="556"/>
      <c r="V88" s="545"/>
      <c r="W88" s="545"/>
      <c r="X88" s="536"/>
      <c r="Y88" s="536"/>
      <c r="Z88" s="536"/>
      <c r="AA88" s="536"/>
      <c r="AB88" s="536"/>
      <c r="AC88" s="536"/>
      <c r="AD88" s="536"/>
      <c r="AE88" s="536"/>
      <c r="AF88" s="536"/>
      <c r="AG88" s="536"/>
    </row>
    <row r="89" spans="1:34" ht="33.75" customHeight="1" x14ac:dyDescent="0.2">
      <c r="A89" s="545"/>
      <c r="B89" s="1051"/>
      <c r="C89" s="1050"/>
      <c r="D89" s="552"/>
      <c r="E89" s="557"/>
      <c r="F89" s="553"/>
      <c r="G89" s="554"/>
      <c r="H89" s="554"/>
      <c r="I89" s="555"/>
      <c r="J89" s="558"/>
      <c r="K89" s="556"/>
      <c r="L89" s="545"/>
      <c r="M89" s="1051"/>
      <c r="N89" s="1050"/>
      <c r="O89" s="552"/>
      <c r="P89" s="557"/>
      <c r="Q89" s="553"/>
      <c r="R89" s="554"/>
      <c r="S89" s="555"/>
      <c r="T89" s="558"/>
      <c r="U89" s="556"/>
      <c r="V89" s="545"/>
      <c r="W89" s="545"/>
      <c r="X89" s="536"/>
      <c r="Y89" s="536"/>
      <c r="Z89" s="536"/>
      <c r="AA89" s="536"/>
      <c r="AB89" s="536"/>
      <c r="AC89" s="536"/>
      <c r="AD89" s="536"/>
      <c r="AE89" s="536"/>
      <c r="AF89" s="536"/>
      <c r="AG89" s="536"/>
    </row>
    <row r="90" spans="1:34" ht="56.25" customHeight="1" x14ac:dyDescent="0.2">
      <c r="A90" s="545"/>
      <c r="B90" s="1051"/>
      <c r="C90" s="1050"/>
      <c r="D90" s="552"/>
      <c r="E90" s="557"/>
      <c r="F90" s="553"/>
      <c r="G90" s="554"/>
      <c r="H90" s="554"/>
      <c r="I90" s="555"/>
      <c r="J90" s="558"/>
      <c r="K90" s="556"/>
      <c r="L90" s="545"/>
      <c r="M90" s="1051"/>
      <c r="N90" s="1050"/>
      <c r="O90" s="552"/>
      <c r="P90" s="557"/>
      <c r="Q90" s="553"/>
      <c r="R90" s="554"/>
      <c r="S90" s="555"/>
      <c r="T90" s="558"/>
      <c r="U90" s="556"/>
      <c r="V90" s="545"/>
      <c r="W90" s="545"/>
      <c r="X90" s="536"/>
      <c r="Y90" s="536"/>
      <c r="Z90" s="536"/>
      <c r="AA90" s="536"/>
      <c r="AB90" s="536"/>
      <c r="AC90" s="536"/>
      <c r="AD90" s="536"/>
      <c r="AE90" s="536"/>
      <c r="AF90" s="536"/>
      <c r="AG90" s="536"/>
    </row>
    <row r="91" spans="1:34" ht="22.5" customHeight="1" x14ac:dyDescent="0.2">
      <c r="A91" s="545"/>
      <c r="B91" s="1051"/>
      <c r="C91" s="1050"/>
      <c r="D91" s="552"/>
      <c r="E91" s="557"/>
      <c r="F91" s="553"/>
      <c r="G91" s="554"/>
      <c r="H91" s="554"/>
      <c r="I91" s="555"/>
      <c r="J91" s="558"/>
      <c r="K91" s="556"/>
      <c r="L91" s="545"/>
      <c r="M91" s="1051"/>
      <c r="N91" s="1050"/>
      <c r="O91" s="552"/>
      <c r="P91" s="557"/>
      <c r="Q91" s="553"/>
      <c r="R91" s="554"/>
      <c r="S91" s="555"/>
      <c r="T91" s="558"/>
      <c r="U91" s="556"/>
      <c r="V91" s="545"/>
      <c r="W91" s="545"/>
      <c r="X91" s="536"/>
      <c r="Y91" s="536"/>
      <c r="Z91" s="536"/>
      <c r="AA91" s="536"/>
      <c r="AB91" s="536"/>
      <c r="AC91" s="536"/>
      <c r="AD91" s="536"/>
      <c r="AE91" s="536"/>
      <c r="AF91" s="536"/>
      <c r="AG91" s="536"/>
    </row>
    <row r="92" spans="1:34" x14ac:dyDescent="0.2">
      <c r="A92" s="545"/>
      <c r="B92" s="1051"/>
      <c r="C92" s="1050"/>
      <c r="D92" s="552"/>
      <c r="E92" s="557"/>
      <c r="F92" s="553"/>
      <c r="G92" s="554"/>
      <c r="H92" s="554"/>
      <c r="I92" s="555"/>
      <c r="J92" s="558"/>
      <c r="K92" s="556"/>
      <c r="L92" s="545"/>
      <c r="M92" s="1051"/>
      <c r="N92" s="1050"/>
      <c r="O92" s="552"/>
      <c r="P92" s="557"/>
      <c r="Q92" s="553"/>
      <c r="R92" s="554"/>
      <c r="S92" s="555"/>
      <c r="T92" s="558"/>
      <c r="U92" s="556"/>
      <c r="V92" s="545"/>
      <c r="W92" s="545"/>
      <c r="X92" s="536"/>
      <c r="Y92" s="536"/>
      <c r="Z92" s="536"/>
      <c r="AA92" s="536"/>
      <c r="AB92" s="536"/>
      <c r="AC92" s="536"/>
      <c r="AD92" s="536"/>
      <c r="AE92" s="536"/>
      <c r="AF92" s="536"/>
      <c r="AG92" s="536"/>
    </row>
    <row r="93" spans="1:34" ht="33.75" customHeight="1" x14ac:dyDescent="0.2">
      <c r="A93" s="545"/>
      <c r="B93" s="1051"/>
      <c r="C93" s="602"/>
      <c r="D93" s="552"/>
      <c r="E93" s="557"/>
      <c r="F93" s="553"/>
      <c r="G93" s="554"/>
      <c r="H93" s="554"/>
      <c r="I93" s="555"/>
      <c r="J93" s="558"/>
      <c r="K93" s="556"/>
      <c r="L93" s="545"/>
      <c r="M93" s="1051"/>
      <c r="N93" s="1050"/>
      <c r="O93" s="552"/>
      <c r="P93" s="557"/>
      <c r="Q93" s="553"/>
      <c r="R93" s="554"/>
      <c r="S93" s="555"/>
      <c r="T93" s="558"/>
      <c r="U93" s="556"/>
      <c r="V93" s="545"/>
      <c r="W93" s="545"/>
      <c r="X93" s="536"/>
      <c r="Y93" s="536"/>
      <c r="Z93" s="536"/>
      <c r="AA93" s="536"/>
      <c r="AB93" s="536"/>
      <c r="AC93" s="536"/>
      <c r="AD93" s="536"/>
      <c r="AE93" s="536"/>
      <c r="AF93" s="536"/>
      <c r="AG93" s="536"/>
    </row>
    <row r="94" spans="1:34" ht="33.75" customHeight="1" x14ac:dyDescent="0.2">
      <c r="A94" s="545"/>
      <c r="B94" s="1051"/>
      <c r="C94" s="1050"/>
      <c r="D94" s="552"/>
      <c r="E94" s="557"/>
      <c r="F94" s="553"/>
      <c r="G94" s="554"/>
      <c r="H94" s="554"/>
      <c r="I94" s="555"/>
      <c r="J94" s="558"/>
      <c r="K94" s="556"/>
      <c r="L94" s="545"/>
      <c r="M94" s="1051"/>
      <c r="N94" s="1050"/>
      <c r="O94" s="552"/>
      <c r="P94" s="557"/>
      <c r="Q94" s="553"/>
      <c r="R94" s="554"/>
      <c r="S94" s="555"/>
      <c r="T94" s="558"/>
      <c r="U94" s="556"/>
      <c r="V94" s="545"/>
      <c r="W94" s="545"/>
      <c r="X94" s="536"/>
      <c r="Y94" s="536"/>
      <c r="Z94" s="536"/>
      <c r="AA94" s="536"/>
      <c r="AB94" s="536"/>
      <c r="AC94" s="536"/>
      <c r="AD94" s="536"/>
      <c r="AE94" s="536"/>
      <c r="AF94" s="536"/>
      <c r="AG94" s="536"/>
    </row>
    <row r="95" spans="1:34" ht="33.75" customHeight="1" x14ac:dyDescent="0.2">
      <c r="A95" s="545"/>
      <c r="B95" s="1051"/>
      <c r="C95" s="1050"/>
      <c r="D95" s="552"/>
      <c r="E95" s="557"/>
      <c r="F95" s="553"/>
      <c r="G95" s="554"/>
      <c r="H95" s="554"/>
      <c r="I95" s="555"/>
      <c r="J95" s="558"/>
      <c r="K95" s="556"/>
      <c r="L95" s="545"/>
      <c r="M95" s="1051"/>
      <c r="N95" s="1050"/>
      <c r="O95" s="552"/>
      <c r="P95" s="557"/>
      <c r="Q95" s="553"/>
      <c r="R95" s="554"/>
      <c r="S95" s="555"/>
      <c r="T95" s="558"/>
      <c r="U95" s="556"/>
      <c r="V95" s="545"/>
      <c r="W95" s="545"/>
      <c r="X95" s="536"/>
      <c r="Y95" s="536"/>
      <c r="Z95" s="536"/>
      <c r="AA95" s="536"/>
      <c r="AB95" s="536"/>
      <c r="AC95" s="536"/>
      <c r="AD95" s="536"/>
      <c r="AE95" s="536"/>
      <c r="AF95" s="536"/>
      <c r="AG95" s="536"/>
    </row>
    <row r="96" spans="1:34" x14ac:dyDescent="0.2">
      <c r="A96" s="545"/>
      <c r="B96" s="1051"/>
      <c r="C96" s="602"/>
      <c r="D96" s="552"/>
      <c r="E96" s="557"/>
      <c r="F96" s="553"/>
      <c r="G96" s="554"/>
      <c r="H96" s="554"/>
      <c r="I96" s="555"/>
      <c r="J96" s="558"/>
      <c r="K96" s="556"/>
      <c r="L96" s="545"/>
      <c r="M96" s="1051"/>
      <c r="N96" s="1050"/>
      <c r="O96" s="552"/>
      <c r="P96" s="557"/>
      <c r="Q96" s="553"/>
      <c r="R96" s="554"/>
      <c r="S96" s="555"/>
      <c r="T96" s="558"/>
      <c r="U96" s="556"/>
      <c r="V96" s="545"/>
      <c r="W96" s="545"/>
      <c r="X96" s="536"/>
      <c r="Y96" s="536"/>
      <c r="Z96" s="536"/>
      <c r="AA96" s="536"/>
      <c r="AB96" s="536"/>
      <c r="AC96" s="536"/>
      <c r="AD96" s="536"/>
      <c r="AE96" s="536"/>
      <c r="AF96" s="536"/>
      <c r="AG96" s="536"/>
    </row>
    <row r="97" spans="1:33" ht="22.5" customHeight="1" x14ac:dyDescent="0.2">
      <c r="A97" s="545"/>
      <c r="B97" s="1051"/>
      <c r="C97" s="1050"/>
      <c r="D97" s="552"/>
      <c r="E97" s="557"/>
      <c r="F97" s="553"/>
      <c r="G97" s="554"/>
      <c r="H97" s="554"/>
      <c r="I97" s="555"/>
      <c r="J97" s="558"/>
      <c r="K97" s="556"/>
      <c r="L97" s="545"/>
      <c r="M97" s="1051"/>
      <c r="N97" s="1050"/>
      <c r="O97" s="552"/>
      <c r="P97" s="557"/>
      <c r="Q97" s="553"/>
      <c r="R97" s="554"/>
      <c r="S97" s="555"/>
      <c r="T97" s="558"/>
      <c r="U97" s="556"/>
      <c r="V97" s="545"/>
      <c r="W97" s="545"/>
      <c r="X97" s="536"/>
      <c r="Y97" s="536"/>
      <c r="Z97" s="536"/>
      <c r="AA97" s="536"/>
      <c r="AB97" s="536"/>
      <c r="AC97" s="536"/>
      <c r="AD97" s="536"/>
      <c r="AE97" s="536"/>
      <c r="AF97" s="536"/>
      <c r="AG97" s="536"/>
    </row>
    <row r="98" spans="1:33" x14ac:dyDescent="0.2">
      <c r="A98" s="545"/>
      <c r="B98" s="1051"/>
      <c r="C98" s="1050"/>
      <c r="D98" s="552"/>
      <c r="E98" s="557"/>
      <c r="F98" s="553"/>
      <c r="G98" s="554"/>
      <c r="H98" s="554"/>
      <c r="I98" s="555"/>
      <c r="J98" s="558"/>
      <c r="K98" s="556"/>
      <c r="L98" s="545"/>
      <c r="M98" s="1051"/>
      <c r="N98" s="1050"/>
      <c r="O98" s="552"/>
      <c r="P98" s="557"/>
      <c r="Q98" s="553"/>
      <c r="R98" s="554"/>
      <c r="S98" s="555"/>
      <c r="T98" s="558"/>
      <c r="U98" s="556"/>
      <c r="V98" s="545"/>
      <c r="W98" s="545"/>
      <c r="X98" s="536"/>
      <c r="Y98" s="536"/>
      <c r="Z98" s="536"/>
      <c r="AA98" s="536"/>
      <c r="AB98" s="536"/>
      <c r="AC98" s="536"/>
      <c r="AD98" s="536"/>
      <c r="AE98" s="536"/>
      <c r="AF98" s="536"/>
      <c r="AG98" s="536"/>
    </row>
    <row r="99" spans="1:33" ht="22.5" customHeight="1" x14ac:dyDescent="0.2">
      <c r="A99" s="545"/>
      <c r="B99" s="1051"/>
      <c r="C99" s="1050"/>
      <c r="D99" s="552"/>
      <c r="E99" s="557"/>
      <c r="F99" s="553"/>
      <c r="G99" s="554"/>
      <c r="H99" s="554"/>
      <c r="I99" s="555"/>
      <c r="J99" s="558"/>
      <c r="K99" s="556"/>
      <c r="L99" s="545"/>
      <c r="M99" s="1051"/>
      <c r="N99" s="1050"/>
      <c r="O99" s="552"/>
      <c r="P99" s="557"/>
      <c r="Q99" s="553"/>
      <c r="R99" s="554"/>
      <c r="S99" s="555"/>
      <c r="T99" s="558"/>
      <c r="U99" s="556"/>
      <c r="V99" s="545"/>
      <c r="W99" s="545"/>
      <c r="X99" s="536"/>
      <c r="Y99" s="536"/>
      <c r="Z99" s="536"/>
      <c r="AA99" s="536"/>
      <c r="AB99" s="536"/>
      <c r="AC99" s="536"/>
      <c r="AD99" s="536"/>
      <c r="AE99" s="536"/>
      <c r="AF99" s="536"/>
      <c r="AG99" s="536"/>
    </row>
    <row r="100" spans="1:33" x14ac:dyDescent="0.2">
      <c r="A100" s="545"/>
      <c r="B100" s="1051"/>
      <c r="C100" s="1050"/>
      <c r="D100" s="552"/>
      <c r="E100" s="557"/>
      <c r="F100" s="553"/>
      <c r="G100" s="554"/>
      <c r="H100" s="554"/>
      <c r="I100" s="555"/>
      <c r="J100" s="558"/>
      <c r="K100" s="556"/>
      <c r="L100" s="545"/>
      <c r="M100" s="1051"/>
      <c r="N100" s="1050"/>
      <c r="O100" s="552"/>
      <c r="P100" s="557"/>
      <c r="Q100" s="553"/>
      <c r="R100" s="554"/>
      <c r="S100" s="555"/>
      <c r="T100" s="558"/>
      <c r="U100" s="556"/>
      <c r="V100" s="545"/>
      <c r="W100" s="545"/>
      <c r="X100" s="536"/>
      <c r="Y100" s="536"/>
      <c r="Z100" s="536"/>
      <c r="AA100" s="536"/>
      <c r="AB100" s="536"/>
      <c r="AC100" s="536"/>
      <c r="AD100" s="536"/>
      <c r="AE100" s="536"/>
      <c r="AF100" s="536"/>
      <c r="AG100" s="536"/>
    </row>
    <row r="101" spans="1:33" ht="56.25" customHeight="1" x14ac:dyDescent="0.2">
      <c r="A101" s="545"/>
      <c r="B101" s="1051"/>
      <c r="C101" s="1050"/>
      <c r="D101" s="552"/>
      <c r="E101" s="553"/>
      <c r="F101" s="553"/>
      <c r="G101" s="554"/>
      <c r="H101" s="554"/>
      <c r="I101" s="555"/>
      <c r="J101" s="558"/>
      <c r="K101" s="556"/>
      <c r="L101" s="545"/>
      <c r="M101" s="1051"/>
      <c r="N101" s="602"/>
      <c r="O101" s="552"/>
      <c r="P101" s="557"/>
      <c r="Q101" s="553"/>
      <c r="R101" s="554"/>
      <c r="S101" s="555"/>
      <c r="T101" s="558"/>
      <c r="U101" s="556"/>
      <c r="V101" s="545"/>
      <c r="W101" s="545"/>
      <c r="X101" s="545"/>
      <c r="Y101" s="545"/>
      <c r="Z101" s="545"/>
      <c r="AA101" s="545"/>
      <c r="AB101" s="545"/>
    </row>
    <row r="102" spans="1:33" ht="22.5" customHeight="1" x14ac:dyDescent="0.2">
      <c r="A102" s="545"/>
      <c r="B102" s="1051"/>
      <c r="C102" s="1050"/>
      <c r="D102" s="552"/>
      <c r="E102" s="553"/>
      <c r="F102" s="553"/>
      <c r="G102" s="554"/>
      <c r="H102" s="554"/>
      <c r="I102" s="555"/>
      <c r="J102" s="558"/>
      <c r="K102" s="556"/>
      <c r="L102" s="545"/>
      <c r="M102" s="1051"/>
      <c r="N102" s="1050"/>
      <c r="O102" s="552"/>
      <c r="P102" s="557"/>
      <c r="Q102" s="553"/>
      <c r="R102" s="554"/>
      <c r="S102" s="555"/>
      <c r="T102" s="558"/>
      <c r="U102" s="556"/>
      <c r="V102" s="545"/>
      <c r="W102" s="545"/>
      <c r="X102" s="545"/>
      <c r="Y102" s="545"/>
      <c r="Z102" s="545"/>
      <c r="AA102" s="545"/>
      <c r="AB102" s="545"/>
    </row>
    <row r="103" spans="1:33" x14ac:dyDescent="0.2">
      <c r="A103" s="545"/>
      <c r="B103" s="1051"/>
      <c r="C103" s="1050"/>
      <c r="D103" s="552"/>
      <c r="E103" s="553"/>
      <c r="F103" s="553"/>
      <c r="G103" s="554"/>
      <c r="H103" s="554"/>
      <c r="I103" s="555"/>
      <c r="J103" s="558"/>
      <c r="K103" s="556"/>
      <c r="L103" s="545"/>
      <c r="M103" s="1051"/>
      <c r="N103" s="1050"/>
      <c r="O103" s="552"/>
      <c r="P103" s="557"/>
      <c r="Q103" s="553"/>
      <c r="R103" s="554"/>
      <c r="S103" s="555"/>
      <c r="T103" s="558"/>
      <c r="U103" s="556"/>
      <c r="V103" s="545"/>
      <c r="W103" s="545"/>
      <c r="X103" s="545"/>
      <c r="Y103" s="545"/>
      <c r="Z103" s="545"/>
      <c r="AA103" s="545"/>
      <c r="AB103" s="545"/>
    </row>
    <row r="104" spans="1:33" ht="22.5" customHeight="1" x14ac:dyDescent="0.2">
      <c r="A104" s="545"/>
      <c r="B104" s="1051"/>
      <c r="C104" s="602"/>
      <c r="D104" s="552"/>
      <c r="E104" s="553"/>
      <c r="F104" s="553"/>
      <c r="G104" s="554"/>
      <c r="H104" s="554"/>
      <c r="I104" s="555"/>
      <c r="J104" s="558"/>
      <c r="K104" s="556"/>
      <c r="L104" s="545"/>
      <c r="M104" s="1051"/>
      <c r="N104" s="1050"/>
      <c r="O104" s="552"/>
      <c r="P104" s="557"/>
      <c r="Q104" s="553"/>
      <c r="R104" s="554"/>
      <c r="S104" s="555"/>
      <c r="T104" s="558"/>
      <c r="U104" s="556"/>
      <c r="V104" s="545"/>
      <c r="W104" s="545"/>
      <c r="X104" s="545"/>
      <c r="Y104" s="545"/>
      <c r="Z104" s="545"/>
      <c r="AA104" s="545"/>
      <c r="AB104" s="545"/>
    </row>
    <row r="105" spans="1:33" ht="22.5" customHeight="1" x14ac:dyDescent="0.2">
      <c r="A105" s="545"/>
      <c r="B105" s="1051"/>
      <c r="C105" s="602"/>
      <c r="D105" s="552"/>
      <c r="E105" s="553"/>
      <c r="F105" s="553"/>
      <c r="G105" s="554"/>
      <c r="H105" s="554"/>
      <c r="I105" s="555"/>
      <c r="J105" s="558"/>
      <c r="K105" s="556"/>
      <c r="L105" s="545"/>
      <c r="M105" s="1051"/>
      <c r="N105" s="1050"/>
      <c r="O105" s="552"/>
      <c r="P105" s="557"/>
      <c r="Q105" s="553"/>
      <c r="R105" s="554"/>
      <c r="S105" s="555"/>
      <c r="T105" s="558"/>
      <c r="U105" s="556"/>
      <c r="V105" s="545"/>
      <c r="W105" s="545"/>
      <c r="X105" s="545"/>
      <c r="Y105" s="545"/>
      <c r="Z105" s="545"/>
      <c r="AA105" s="545"/>
      <c r="AB105" s="545"/>
    </row>
    <row r="106" spans="1:33" ht="33.75" customHeight="1" x14ac:dyDescent="0.2">
      <c r="A106" s="545"/>
      <c r="B106" s="1051"/>
      <c r="C106" s="602"/>
      <c r="D106" s="552"/>
      <c r="E106" s="553"/>
      <c r="F106" s="553"/>
      <c r="G106" s="554"/>
      <c r="H106" s="554"/>
      <c r="I106" s="555"/>
      <c r="J106" s="558"/>
      <c r="K106" s="556"/>
      <c r="L106" s="545"/>
      <c r="M106" s="1051"/>
      <c r="N106" s="1050"/>
      <c r="O106" s="552"/>
      <c r="P106" s="553"/>
      <c r="Q106" s="553"/>
      <c r="R106" s="554"/>
      <c r="S106" s="555"/>
      <c r="T106" s="558"/>
      <c r="U106" s="556"/>
      <c r="V106" s="545"/>
      <c r="W106" s="545"/>
      <c r="X106" s="545"/>
      <c r="Y106" s="545"/>
      <c r="Z106" s="545"/>
      <c r="AA106" s="545"/>
      <c r="AB106" s="545"/>
    </row>
    <row r="107" spans="1:33" x14ac:dyDescent="0.2">
      <c r="A107" s="545"/>
      <c r="B107" s="1051"/>
      <c r="C107" s="602"/>
      <c r="D107" s="552"/>
      <c r="E107" s="553"/>
      <c r="F107" s="553"/>
      <c r="G107" s="554"/>
      <c r="H107" s="554"/>
      <c r="I107" s="555"/>
      <c r="J107" s="558"/>
      <c r="K107" s="556"/>
      <c r="L107" s="545"/>
      <c r="M107" s="1051"/>
      <c r="N107" s="1050"/>
      <c r="O107" s="552"/>
      <c r="P107" s="553"/>
      <c r="Q107" s="553"/>
      <c r="R107" s="554"/>
      <c r="S107" s="555"/>
      <c r="T107" s="558"/>
      <c r="U107" s="556"/>
      <c r="V107" s="545"/>
      <c r="W107" s="545"/>
      <c r="X107" s="545"/>
      <c r="Y107" s="545"/>
      <c r="Z107" s="545"/>
      <c r="AA107" s="545"/>
      <c r="AB107" s="545"/>
    </row>
    <row r="108" spans="1:33" x14ac:dyDescent="0.2">
      <c r="A108" s="545"/>
      <c r="B108" s="1051"/>
      <c r="C108" s="602"/>
      <c r="D108" s="552"/>
      <c r="E108" s="553"/>
      <c r="F108" s="553"/>
      <c r="G108" s="554"/>
      <c r="H108" s="554"/>
      <c r="I108" s="555"/>
      <c r="J108" s="558"/>
      <c r="K108" s="556"/>
      <c r="L108" s="545"/>
      <c r="M108" s="1051"/>
      <c r="N108" s="1050"/>
      <c r="O108" s="552"/>
      <c r="P108" s="553"/>
      <c r="Q108" s="553"/>
      <c r="R108" s="554"/>
      <c r="S108" s="555"/>
      <c r="T108" s="558"/>
      <c r="U108" s="556"/>
      <c r="V108" s="545"/>
      <c r="W108" s="545"/>
      <c r="X108" s="545"/>
      <c r="Y108" s="545"/>
      <c r="Z108" s="545"/>
      <c r="AA108" s="545"/>
      <c r="AB108" s="545"/>
    </row>
    <row r="109" spans="1:33" x14ac:dyDescent="0.2">
      <c r="A109" s="545"/>
      <c r="B109" s="1051"/>
      <c r="C109" s="602"/>
      <c r="D109" s="552"/>
      <c r="E109" s="553"/>
      <c r="F109" s="553"/>
      <c r="G109" s="554"/>
      <c r="H109" s="554"/>
      <c r="I109" s="555"/>
      <c r="J109" s="558"/>
      <c r="K109" s="556"/>
      <c r="L109" s="545"/>
      <c r="M109" s="1051"/>
      <c r="N109" s="1050"/>
      <c r="O109" s="552"/>
      <c r="P109" s="553"/>
      <c r="Q109" s="553"/>
      <c r="R109" s="554"/>
      <c r="S109" s="555"/>
      <c r="T109" s="558"/>
      <c r="U109" s="556"/>
      <c r="V109" s="545"/>
      <c r="W109" s="545"/>
      <c r="X109" s="545"/>
      <c r="Y109" s="545"/>
      <c r="Z109" s="545"/>
      <c r="AA109" s="545"/>
      <c r="AB109" s="545"/>
    </row>
    <row r="110" spans="1:33" x14ac:dyDescent="0.2">
      <c r="A110" s="545"/>
      <c r="B110" s="1051"/>
      <c r="C110" s="602"/>
      <c r="D110" s="552"/>
      <c r="E110" s="553"/>
      <c r="F110" s="553"/>
      <c r="G110" s="554"/>
      <c r="H110" s="554"/>
      <c r="I110" s="555"/>
      <c r="J110" s="558"/>
      <c r="K110" s="556"/>
      <c r="L110" s="545"/>
      <c r="M110" s="1051"/>
      <c r="N110" s="602"/>
      <c r="O110" s="552"/>
      <c r="P110" s="553"/>
      <c r="Q110" s="553"/>
      <c r="R110" s="554"/>
      <c r="S110" s="555"/>
      <c r="T110" s="558"/>
      <c r="U110" s="556"/>
      <c r="V110" s="545"/>
      <c r="W110" s="545"/>
      <c r="X110" s="545"/>
      <c r="Y110" s="545"/>
      <c r="Z110" s="545"/>
      <c r="AA110" s="545"/>
      <c r="AB110" s="545"/>
    </row>
    <row r="111" spans="1:33" ht="22.5" customHeight="1" x14ac:dyDescent="0.2">
      <c r="A111" s="545"/>
      <c r="B111" s="1051"/>
      <c r="C111" s="602"/>
      <c r="D111" s="552"/>
      <c r="E111" s="553"/>
      <c r="F111" s="553"/>
      <c r="G111" s="554"/>
      <c r="H111" s="554"/>
      <c r="I111" s="555"/>
      <c r="J111" s="558"/>
      <c r="K111" s="556"/>
      <c r="L111" s="545"/>
      <c r="M111" s="1051"/>
      <c r="N111" s="602"/>
      <c r="O111" s="552"/>
      <c r="P111" s="553"/>
      <c r="Q111" s="553"/>
      <c r="R111" s="554"/>
      <c r="S111" s="555"/>
      <c r="T111" s="558"/>
      <c r="U111" s="556"/>
      <c r="V111" s="545"/>
      <c r="W111" s="545"/>
      <c r="X111" s="545"/>
      <c r="Y111" s="545"/>
      <c r="Z111" s="545"/>
      <c r="AA111" s="545"/>
      <c r="AB111" s="545"/>
    </row>
    <row r="112" spans="1:33" x14ac:dyDescent="0.2">
      <c r="A112" s="545"/>
      <c r="B112" s="1051"/>
      <c r="C112" s="602"/>
      <c r="D112" s="552"/>
      <c r="E112" s="553"/>
      <c r="F112" s="553"/>
      <c r="G112" s="554"/>
      <c r="H112" s="554"/>
      <c r="I112" s="555"/>
      <c r="J112" s="558"/>
      <c r="K112" s="556"/>
      <c r="L112" s="545"/>
      <c r="M112" s="1051"/>
      <c r="N112" s="602"/>
      <c r="O112" s="552"/>
      <c r="P112" s="553"/>
      <c r="Q112" s="553"/>
      <c r="R112" s="554"/>
      <c r="S112" s="555"/>
      <c r="T112" s="558"/>
      <c r="U112" s="556"/>
      <c r="V112" s="545"/>
      <c r="W112" s="545"/>
      <c r="X112" s="545"/>
      <c r="Y112" s="545"/>
      <c r="Z112" s="545"/>
      <c r="AA112" s="545"/>
      <c r="AB112" s="545"/>
    </row>
    <row r="113" spans="1:28" x14ac:dyDescent="0.2">
      <c r="A113" s="545"/>
      <c r="B113" s="1051"/>
      <c r="C113" s="602"/>
      <c r="D113" s="552"/>
      <c r="E113" s="553"/>
      <c r="F113" s="553"/>
      <c r="G113" s="554"/>
      <c r="H113" s="554"/>
      <c r="I113" s="555"/>
      <c r="J113" s="558"/>
      <c r="K113" s="556"/>
      <c r="L113" s="545"/>
      <c r="M113" s="1051"/>
      <c r="N113" s="602"/>
      <c r="O113" s="552"/>
      <c r="P113" s="553"/>
      <c r="Q113" s="553"/>
      <c r="R113" s="554"/>
      <c r="S113" s="555"/>
      <c r="T113" s="558"/>
      <c r="U113" s="556"/>
      <c r="V113" s="545"/>
      <c r="W113" s="545"/>
      <c r="X113" s="545"/>
      <c r="Y113" s="545"/>
      <c r="Z113" s="545"/>
      <c r="AA113" s="545"/>
      <c r="AB113" s="545"/>
    </row>
    <row r="114" spans="1:28" x14ac:dyDescent="0.2">
      <c r="A114" s="545"/>
      <c r="B114" s="545"/>
      <c r="C114" s="545"/>
      <c r="D114" s="545"/>
      <c r="E114" s="545"/>
      <c r="F114" s="545"/>
      <c r="G114" s="545"/>
      <c r="H114" s="545"/>
      <c r="I114" s="545"/>
      <c r="J114" s="553"/>
      <c r="K114" s="559"/>
      <c r="L114" s="545"/>
      <c r="M114" s="1051"/>
      <c r="N114" s="602"/>
      <c r="O114" s="552"/>
      <c r="P114" s="553"/>
      <c r="Q114" s="553"/>
      <c r="R114" s="554"/>
      <c r="S114" s="555"/>
      <c r="T114" s="558"/>
      <c r="U114" s="556"/>
      <c r="V114" s="545"/>
      <c r="W114" s="545"/>
      <c r="X114" s="545"/>
      <c r="Y114" s="545"/>
      <c r="Z114" s="545"/>
      <c r="AA114" s="545"/>
      <c r="AB114" s="545"/>
    </row>
    <row r="115" spans="1:28" x14ac:dyDescent="0.2">
      <c r="A115" s="545"/>
      <c r="B115" s="545"/>
      <c r="C115" s="545"/>
      <c r="D115" s="545"/>
      <c r="E115" s="545"/>
      <c r="F115" s="545"/>
      <c r="G115" s="545"/>
      <c r="H115" s="545"/>
      <c r="I115" s="545"/>
      <c r="J115" s="560"/>
      <c r="K115" s="779"/>
      <c r="L115" s="545"/>
      <c r="M115" s="1051"/>
      <c r="N115" s="602"/>
      <c r="O115" s="552"/>
      <c r="P115" s="553"/>
      <c r="Q115" s="553"/>
      <c r="R115" s="554"/>
      <c r="S115" s="555"/>
      <c r="T115" s="558"/>
      <c r="U115" s="556"/>
      <c r="V115" s="545"/>
      <c r="W115" s="545"/>
      <c r="X115" s="545"/>
      <c r="Y115" s="545"/>
      <c r="Z115" s="545"/>
      <c r="AA115" s="545"/>
      <c r="AB115" s="545"/>
    </row>
    <row r="116" spans="1:28" x14ac:dyDescent="0.2">
      <c r="A116" s="545"/>
      <c r="B116" s="545"/>
      <c r="C116" s="545"/>
      <c r="D116" s="545"/>
      <c r="E116" s="545"/>
      <c r="F116" s="545"/>
      <c r="G116" s="545"/>
      <c r="H116" s="545"/>
      <c r="I116" s="545"/>
      <c r="J116" s="545"/>
      <c r="K116" s="545"/>
      <c r="L116" s="545"/>
      <c r="M116" s="1051"/>
      <c r="N116" s="602"/>
      <c r="O116" s="552"/>
      <c r="P116" s="553"/>
      <c r="Q116" s="553"/>
      <c r="R116" s="554"/>
      <c r="S116" s="555"/>
      <c r="T116" s="558"/>
      <c r="U116" s="556"/>
      <c r="V116" s="545"/>
      <c r="W116" s="545"/>
      <c r="X116" s="545"/>
      <c r="Y116" s="545"/>
      <c r="Z116" s="545"/>
      <c r="AA116" s="545"/>
      <c r="AB116" s="545"/>
    </row>
    <row r="117" spans="1:28" x14ac:dyDescent="0.2">
      <c r="A117" s="545"/>
      <c r="B117" s="545"/>
      <c r="C117" s="545"/>
      <c r="D117" s="545"/>
      <c r="E117" s="545"/>
      <c r="F117" s="545"/>
      <c r="G117" s="545"/>
      <c r="H117" s="545"/>
      <c r="I117" s="545"/>
      <c r="J117" s="545"/>
      <c r="K117" s="545"/>
      <c r="L117" s="545"/>
      <c r="M117" s="1051"/>
      <c r="N117" s="602"/>
      <c r="O117" s="552"/>
      <c r="P117" s="553"/>
      <c r="Q117" s="553"/>
      <c r="R117" s="554"/>
      <c r="S117" s="555"/>
      <c r="T117" s="558"/>
      <c r="U117" s="556"/>
      <c r="V117" s="545"/>
      <c r="W117" s="545"/>
      <c r="X117" s="545"/>
      <c r="Y117" s="545"/>
      <c r="Z117" s="545"/>
      <c r="AA117" s="545"/>
      <c r="AB117" s="545"/>
    </row>
    <row r="118" spans="1:28" x14ac:dyDescent="0.2">
      <c r="A118" s="545"/>
      <c r="B118" s="545"/>
      <c r="C118" s="545"/>
      <c r="D118" s="545"/>
      <c r="E118" s="545"/>
      <c r="F118" s="545"/>
      <c r="G118" s="545"/>
      <c r="H118" s="545"/>
      <c r="I118" s="545"/>
      <c r="J118" s="545"/>
      <c r="K118" s="545"/>
      <c r="L118" s="545"/>
      <c r="M118" s="1051"/>
      <c r="N118" s="602"/>
      <c r="O118" s="552"/>
      <c r="P118" s="553"/>
      <c r="Q118" s="553"/>
      <c r="R118" s="554"/>
      <c r="S118" s="555"/>
      <c r="T118" s="558"/>
      <c r="U118" s="556"/>
      <c r="V118" s="545"/>
      <c r="W118" s="545"/>
      <c r="X118" s="545"/>
      <c r="Y118" s="545"/>
      <c r="Z118" s="545"/>
      <c r="AA118" s="545"/>
      <c r="AB118" s="545"/>
    </row>
    <row r="119" spans="1:28" x14ac:dyDescent="0.2">
      <c r="A119" s="545"/>
      <c r="B119" s="545"/>
      <c r="C119" s="545"/>
      <c r="D119" s="545"/>
      <c r="E119" s="545"/>
      <c r="F119" s="545"/>
      <c r="G119" s="545"/>
      <c r="H119" s="545"/>
      <c r="I119" s="545"/>
      <c r="J119" s="545"/>
      <c r="K119" s="545"/>
      <c r="L119" s="545"/>
      <c r="M119" s="1051"/>
      <c r="N119" s="602"/>
      <c r="O119" s="552"/>
      <c r="P119" s="553"/>
      <c r="Q119" s="553"/>
      <c r="R119" s="554"/>
      <c r="S119" s="555"/>
      <c r="T119" s="558"/>
      <c r="U119" s="556"/>
      <c r="V119" s="545"/>
      <c r="W119" s="545"/>
      <c r="X119" s="545"/>
      <c r="Y119" s="545"/>
      <c r="Z119" s="545"/>
      <c r="AA119" s="545"/>
      <c r="AB119" s="545"/>
    </row>
    <row r="120" spans="1:28" x14ac:dyDescent="0.2">
      <c r="A120" s="545"/>
      <c r="B120" s="545"/>
      <c r="C120" s="545"/>
      <c r="D120" s="545"/>
      <c r="E120" s="545"/>
      <c r="F120" s="545"/>
      <c r="G120" s="545"/>
      <c r="H120" s="545"/>
      <c r="I120" s="545"/>
      <c r="J120" s="545"/>
      <c r="K120" s="545"/>
      <c r="L120" s="545"/>
      <c r="M120" s="1051"/>
      <c r="N120" s="602"/>
      <c r="O120" s="552"/>
      <c r="P120" s="553"/>
      <c r="Q120" s="553"/>
      <c r="R120" s="554"/>
      <c r="S120" s="555"/>
      <c r="T120" s="558"/>
      <c r="U120" s="556"/>
      <c r="V120" s="545"/>
      <c r="W120" s="545"/>
      <c r="X120" s="545"/>
      <c r="Y120" s="545"/>
      <c r="Z120" s="545"/>
      <c r="AA120" s="545"/>
      <c r="AB120" s="545"/>
    </row>
    <row r="121" spans="1:28" x14ac:dyDescent="0.2">
      <c r="A121" s="545"/>
      <c r="B121" s="545"/>
      <c r="C121" s="545"/>
      <c r="D121" s="545"/>
      <c r="E121" s="545"/>
      <c r="F121" s="545"/>
      <c r="G121" s="545"/>
      <c r="H121" s="545"/>
      <c r="I121" s="545"/>
      <c r="J121" s="545"/>
      <c r="K121" s="545"/>
      <c r="L121" s="545"/>
      <c r="M121" s="545"/>
      <c r="N121" s="545"/>
      <c r="O121" s="545"/>
      <c r="P121" s="545"/>
      <c r="Q121" s="545"/>
      <c r="R121" s="545"/>
      <c r="S121" s="545"/>
      <c r="T121" s="553"/>
      <c r="U121" s="559"/>
      <c r="V121" s="545"/>
      <c r="W121" s="545"/>
      <c r="X121" s="545"/>
      <c r="Y121" s="545"/>
      <c r="Z121" s="545"/>
      <c r="AA121" s="545"/>
      <c r="AB121" s="545"/>
    </row>
    <row r="122" spans="1:28" x14ac:dyDescent="0.2">
      <c r="A122" s="545"/>
      <c r="B122" s="545"/>
      <c r="C122" s="545"/>
      <c r="D122" s="545"/>
      <c r="E122" s="545"/>
      <c r="F122" s="545"/>
      <c r="G122" s="545"/>
      <c r="H122" s="545"/>
      <c r="I122" s="545"/>
      <c r="J122" s="545"/>
      <c r="K122" s="545"/>
      <c r="L122" s="545"/>
      <c r="M122" s="545"/>
      <c r="N122" s="545"/>
      <c r="O122" s="545"/>
      <c r="P122" s="545"/>
      <c r="Q122" s="545"/>
      <c r="R122" s="545"/>
      <c r="S122" s="545"/>
      <c r="T122" s="560"/>
      <c r="U122" s="561"/>
      <c r="V122" s="545"/>
      <c r="W122" s="545"/>
      <c r="X122" s="545"/>
      <c r="Y122" s="545"/>
      <c r="Z122" s="545"/>
      <c r="AA122" s="545"/>
      <c r="AB122" s="545"/>
    </row>
    <row r="123" spans="1:28" x14ac:dyDescent="0.2">
      <c r="A123" s="545"/>
      <c r="B123" s="545"/>
      <c r="C123" s="545"/>
      <c r="D123" s="545"/>
      <c r="E123" s="545"/>
      <c r="F123" s="545"/>
      <c r="G123" s="545"/>
      <c r="H123" s="545"/>
      <c r="I123" s="545"/>
      <c r="J123" s="545"/>
      <c r="K123" s="545"/>
      <c r="L123" s="545"/>
      <c r="M123" s="545"/>
      <c r="N123" s="545"/>
      <c r="O123" s="545"/>
      <c r="P123" s="545"/>
      <c r="Q123" s="545"/>
      <c r="R123" s="545"/>
      <c r="S123" s="545"/>
      <c r="T123" s="545"/>
      <c r="U123" s="545"/>
      <c r="V123" s="545"/>
      <c r="W123" s="545"/>
      <c r="X123" s="545"/>
      <c r="Y123" s="545"/>
      <c r="Z123" s="545"/>
      <c r="AA123" s="545"/>
      <c r="AB123" s="545"/>
    </row>
    <row r="124" spans="1:28" x14ac:dyDescent="0.2">
      <c r="A124" s="545"/>
      <c r="B124" s="545"/>
      <c r="C124" s="545"/>
      <c r="D124" s="545"/>
      <c r="E124" s="545"/>
      <c r="F124" s="545"/>
      <c r="G124" s="545"/>
      <c r="H124" s="545"/>
      <c r="I124" s="545"/>
      <c r="J124" s="545"/>
      <c r="K124" s="545"/>
      <c r="L124" s="545"/>
      <c r="M124" s="545"/>
      <c r="N124" s="545"/>
      <c r="O124" s="545"/>
      <c r="P124" s="545"/>
      <c r="Q124" s="545"/>
      <c r="R124" s="545"/>
      <c r="S124" s="545"/>
      <c r="T124" s="545"/>
      <c r="U124" s="545"/>
      <c r="V124" s="545"/>
      <c r="W124" s="545"/>
      <c r="X124" s="545"/>
      <c r="Y124" s="545"/>
      <c r="Z124" s="545"/>
      <c r="AA124" s="545"/>
      <c r="AB124" s="545"/>
    </row>
    <row r="125" spans="1:28" x14ac:dyDescent="0.2">
      <c r="A125" s="545"/>
      <c r="B125" s="545"/>
      <c r="C125" s="545"/>
      <c r="D125" s="545"/>
      <c r="E125" s="545"/>
      <c r="F125" s="545"/>
      <c r="G125" s="545"/>
      <c r="H125" s="545"/>
      <c r="I125" s="545"/>
      <c r="J125" s="545"/>
      <c r="K125" s="545"/>
      <c r="L125" s="545"/>
      <c r="M125" s="545"/>
      <c r="N125" s="545"/>
      <c r="O125" s="545"/>
      <c r="P125" s="545"/>
      <c r="Q125" s="545"/>
      <c r="R125" s="545"/>
      <c r="S125" s="545"/>
      <c r="T125" s="545"/>
      <c r="U125" s="545"/>
      <c r="V125" s="545"/>
      <c r="W125" s="545"/>
      <c r="X125" s="545"/>
      <c r="Y125" s="545"/>
      <c r="Z125" s="545"/>
      <c r="AA125" s="545"/>
      <c r="AB125" s="545"/>
    </row>
    <row r="126" spans="1:28" x14ac:dyDescent="0.2">
      <c r="A126" s="545"/>
      <c r="B126" s="545"/>
      <c r="C126" s="545"/>
      <c r="D126" s="545"/>
      <c r="E126" s="545"/>
      <c r="F126" s="545"/>
      <c r="G126" s="545"/>
      <c r="H126" s="545"/>
      <c r="I126" s="545"/>
      <c r="J126" s="545"/>
      <c r="K126" s="545"/>
      <c r="L126" s="545"/>
      <c r="M126" s="545"/>
      <c r="N126" s="545"/>
      <c r="O126" s="545"/>
      <c r="P126" s="545"/>
      <c r="Q126" s="545"/>
      <c r="R126" s="545"/>
      <c r="S126" s="545"/>
      <c r="T126" s="545"/>
      <c r="U126" s="545"/>
      <c r="V126" s="545"/>
      <c r="W126" s="545"/>
      <c r="X126" s="545"/>
      <c r="Y126" s="545"/>
      <c r="Z126" s="545"/>
      <c r="AA126" s="545"/>
      <c r="AB126" s="545"/>
    </row>
    <row r="127" spans="1:28" x14ac:dyDescent="0.2">
      <c r="A127" s="545"/>
      <c r="B127" s="545"/>
      <c r="C127" s="545"/>
      <c r="D127" s="545"/>
      <c r="E127" s="545"/>
      <c r="F127" s="545"/>
      <c r="G127" s="545"/>
      <c r="H127" s="545"/>
      <c r="I127" s="545"/>
      <c r="J127" s="545"/>
      <c r="K127" s="545"/>
      <c r="L127" s="545"/>
      <c r="M127" s="545"/>
      <c r="N127" s="545"/>
      <c r="O127" s="545"/>
      <c r="P127" s="545"/>
      <c r="Q127" s="545"/>
      <c r="R127" s="545"/>
      <c r="S127" s="545"/>
      <c r="T127" s="545"/>
      <c r="U127" s="545"/>
      <c r="V127" s="545"/>
      <c r="W127" s="545"/>
      <c r="X127" s="545"/>
      <c r="Y127" s="545"/>
      <c r="Z127" s="545"/>
      <c r="AA127" s="545"/>
      <c r="AB127" s="545"/>
    </row>
    <row r="128" spans="1:28" x14ac:dyDescent="0.2">
      <c r="A128" s="545"/>
      <c r="B128" s="545"/>
      <c r="C128" s="545"/>
      <c r="D128" s="545"/>
      <c r="E128" s="545"/>
      <c r="F128" s="545"/>
      <c r="G128" s="545"/>
      <c r="H128" s="545"/>
      <c r="I128" s="545"/>
      <c r="J128" s="545"/>
      <c r="K128" s="545"/>
      <c r="L128" s="545"/>
      <c r="M128" s="545"/>
      <c r="N128" s="545"/>
      <c r="O128" s="545"/>
      <c r="P128" s="545"/>
      <c r="Q128" s="545"/>
      <c r="R128" s="545"/>
      <c r="S128" s="545"/>
      <c r="T128" s="545"/>
      <c r="U128" s="545"/>
      <c r="V128" s="545"/>
      <c r="W128" s="545"/>
      <c r="X128" s="545"/>
      <c r="Y128" s="545"/>
      <c r="Z128" s="545"/>
      <c r="AA128" s="545"/>
      <c r="AB128" s="545"/>
    </row>
    <row r="129" spans="1:28" ht="15" x14ac:dyDescent="0.25">
      <c r="A129" s="545"/>
      <c r="B129" s="1057"/>
      <c r="C129" s="1057"/>
      <c r="D129" s="1057"/>
      <c r="E129" s="1057"/>
      <c r="F129" s="545"/>
      <c r="G129" s="545"/>
      <c r="H129" s="545"/>
      <c r="I129" s="545"/>
      <c r="J129" s="545"/>
      <c r="K129" s="545"/>
      <c r="L129" s="545"/>
      <c r="M129" s="545"/>
      <c r="N129" s="545"/>
      <c r="O129" s="545"/>
      <c r="P129" s="545"/>
      <c r="Q129" s="545"/>
      <c r="R129" s="545"/>
      <c r="S129" s="545"/>
      <c r="T129" s="545"/>
      <c r="U129" s="545"/>
      <c r="V129" s="545"/>
      <c r="W129" s="545"/>
      <c r="X129" s="545"/>
      <c r="Y129" s="545"/>
      <c r="Z129" s="545"/>
      <c r="AA129" s="545"/>
      <c r="AB129" s="545"/>
    </row>
    <row r="130" spans="1:28" x14ac:dyDescent="0.2">
      <c r="A130" s="545"/>
      <c r="B130" s="780"/>
      <c r="C130" s="781"/>
      <c r="D130" s="780"/>
      <c r="E130" s="780"/>
      <c r="F130" s="780"/>
      <c r="G130" s="780"/>
      <c r="H130" s="545"/>
      <c r="I130" s="780"/>
      <c r="J130" s="780"/>
      <c r="K130" s="545"/>
      <c r="L130" s="545"/>
      <c r="M130" s="545"/>
      <c r="N130" s="545"/>
      <c r="O130" s="545"/>
      <c r="P130" s="545"/>
      <c r="Q130" s="545"/>
      <c r="R130" s="545"/>
      <c r="S130" s="545"/>
      <c r="T130" s="545"/>
      <c r="U130" s="545"/>
      <c r="V130" s="545"/>
      <c r="W130" s="545"/>
      <c r="X130" s="545"/>
      <c r="Y130" s="545"/>
      <c r="Z130" s="545"/>
      <c r="AA130" s="545"/>
      <c r="AB130" s="545"/>
    </row>
    <row r="131" spans="1:28" ht="15" x14ac:dyDescent="0.25">
      <c r="A131" s="782"/>
      <c r="B131" s="783"/>
      <c r="C131" s="783"/>
      <c r="D131" s="784"/>
      <c r="E131" s="784"/>
      <c r="F131" s="784"/>
      <c r="G131" s="784"/>
      <c r="H131" s="784"/>
      <c r="I131" s="784"/>
      <c r="J131" s="785"/>
      <c r="K131" s="545"/>
      <c r="L131" s="545"/>
      <c r="M131" s="545"/>
      <c r="N131" s="545"/>
      <c r="O131" s="545"/>
      <c r="P131" s="545"/>
      <c r="Q131" s="545"/>
      <c r="R131" s="785"/>
      <c r="S131" s="545"/>
      <c r="T131" s="786"/>
      <c r="U131" s="786"/>
      <c r="V131" s="784"/>
      <c r="W131" s="784"/>
      <c r="X131" s="784"/>
      <c r="Y131" s="784"/>
      <c r="Z131" s="545"/>
      <c r="AA131" s="545"/>
      <c r="AB131" s="545"/>
    </row>
    <row r="132" spans="1:28" ht="15" customHeight="1" x14ac:dyDescent="0.25">
      <c r="A132" s="782"/>
      <c r="B132" s="783"/>
      <c r="C132" s="783"/>
      <c r="D132" s="782"/>
      <c r="E132" s="782"/>
      <c r="F132" s="782"/>
      <c r="G132" s="782"/>
      <c r="H132" s="782"/>
      <c r="I132" s="782"/>
      <c r="J132" s="780"/>
      <c r="K132" s="545"/>
      <c r="L132" s="545"/>
      <c r="M132" s="785"/>
      <c r="N132" s="787"/>
      <c r="O132" s="784"/>
      <c r="P132" s="784"/>
      <c r="Q132" s="780"/>
      <c r="R132" s="1058"/>
      <c r="S132" s="545"/>
      <c r="T132" s="785"/>
      <c r="U132" s="787"/>
      <c r="V132" s="784"/>
      <c r="W132" s="784"/>
      <c r="X132" s="784"/>
      <c r="Y132" s="784"/>
      <c r="Z132" s="545"/>
      <c r="AA132" s="545"/>
      <c r="AB132" s="545"/>
    </row>
    <row r="133" spans="1:28" ht="15" x14ac:dyDescent="0.25">
      <c r="A133" s="782"/>
      <c r="B133" s="783"/>
      <c r="C133" s="783"/>
      <c r="D133" s="782"/>
      <c r="E133" s="782"/>
      <c r="F133" s="782"/>
      <c r="G133" s="782"/>
      <c r="H133" s="782"/>
      <c r="I133" s="782"/>
      <c r="J133" s="780"/>
      <c r="K133" s="545"/>
      <c r="L133" s="545"/>
      <c r="M133" s="785"/>
      <c r="N133" s="787"/>
      <c r="O133" s="784"/>
      <c r="P133" s="784"/>
      <c r="Q133" s="780"/>
      <c r="R133" s="1058"/>
      <c r="S133" s="545"/>
      <c r="T133" s="545"/>
      <c r="U133" s="545"/>
      <c r="V133" s="545"/>
      <c r="W133" s="545"/>
      <c r="X133" s="545"/>
      <c r="Y133" s="785"/>
      <c r="Z133" s="545"/>
      <c r="AA133" s="545"/>
      <c r="AB133" s="545"/>
    </row>
    <row r="134" spans="1:28" ht="15" x14ac:dyDescent="0.25">
      <c r="A134" s="782"/>
      <c r="B134" s="783"/>
      <c r="C134" s="783"/>
      <c r="D134" s="784"/>
      <c r="E134" s="784"/>
      <c r="F134" s="784"/>
      <c r="G134" s="784"/>
      <c r="H134" s="784"/>
      <c r="I134" s="784"/>
      <c r="J134" s="780"/>
      <c r="K134" s="545"/>
      <c r="L134" s="545"/>
      <c r="M134" s="785"/>
      <c r="N134" s="787"/>
      <c r="O134" s="784"/>
      <c r="P134" s="784"/>
      <c r="Q134" s="780"/>
      <c r="R134" s="1058"/>
      <c r="S134" s="545"/>
      <c r="T134" s="780"/>
      <c r="U134" s="787"/>
      <c r="V134" s="784"/>
      <c r="W134" s="784"/>
      <c r="X134" s="780"/>
      <c r="Y134" s="780"/>
      <c r="Z134" s="545"/>
      <c r="AA134" s="545"/>
      <c r="AB134" s="545"/>
    </row>
    <row r="135" spans="1:28" ht="15" x14ac:dyDescent="0.25">
      <c r="A135" s="782"/>
      <c r="B135" s="783"/>
      <c r="C135" s="783"/>
      <c r="D135" s="784"/>
      <c r="E135" s="784"/>
      <c r="F135" s="784"/>
      <c r="G135" s="784"/>
      <c r="H135" s="784"/>
      <c r="I135" s="784"/>
      <c r="J135" s="780"/>
      <c r="K135" s="545"/>
      <c r="L135" s="545"/>
      <c r="M135" s="785"/>
      <c r="N135" s="787"/>
      <c r="O135" s="784"/>
      <c r="P135" s="784"/>
      <c r="Q135" s="780"/>
      <c r="R135" s="1058"/>
      <c r="S135" s="545"/>
      <c r="T135" s="785"/>
      <c r="U135" s="787"/>
      <c r="V135" s="784"/>
      <c r="W135" s="784"/>
      <c r="X135" s="785"/>
      <c r="Y135" s="785"/>
      <c r="Z135" s="545"/>
      <c r="AA135" s="545"/>
      <c r="AB135" s="545"/>
    </row>
    <row r="136" spans="1:28" ht="15" x14ac:dyDescent="0.25">
      <c r="A136" s="782"/>
      <c r="B136" s="783"/>
      <c r="C136" s="783"/>
      <c r="D136" s="784"/>
      <c r="E136" s="784"/>
      <c r="F136" s="784"/>
      <c r="G136" s="784"/>
      <c r="H136" s="784"/>
      <c r="I136" s="784"/>
      <c r="J136" s="785"/>
      <c r="K136" s="545"/>
      <c r="L136" s="545"/>
      <c r="M136" s="785"/>
      <c r="N136" s="787"/>
      <c r="O136" s="784"/>
      <c r="P136" s="784"/>
      <c r="Q136" s="780"/>
      <c r="R136" s="1058"/>
      <c r="S136" s="545"/>
      <c r="T136" s="785"/>
      <c r="U136" s="787"/>
      <c r="V136" s="784"/>
      <c r="W136" s="784"/>
      <c r="X136" s="785"/>
      <c r="Y136" s="785"/>
      <c r="Z136" s="545"/>
      <c r="AA136" s="545"/>
      <c r="AB136" s="545"/>
    </row>
    <row r="137" spans="1:28" ht="15" x14ac:dyDescent="0.25">
      <c r="A137" s="782"/>
      <c r="B137" s="783"/>
      <c r="C137" s="788"/>
      <c r="D137" s="782"/>
      <c r="E137" s="782"/>
      <c r="F137" s="782"/>
      <c r="G137" s="782"/>
      <c r="H137" s="782"/>
      <c r="I137" s="782"/>
      <c r="J137" s="780"/>
      <c r="K137" s="545"/>
      <c r="L137" s="545"/>
      <c r="M137" s="785"/>
      <c r="N137" s="787"/>
      <c r="O137" s="784"/>
      <c r="P137" s="784"/>
      <c r="Q137" s="780"/>
      <c r="R137" s="1058"/>
      <c r="S137" s="545"/>
      <c r="T137" s="785"/>
      <c r="U137" s="787"/>
      <c r="V137" s="784"/>
      <c r="W137" s="784"/>
      <c r="X137" s="785"/>
      <c r="Y137" s="785"/>
      <c r="Z137" s="545"/>
      <c r="AA137" s="545"/>
      <c r="AB137" s="545"/>
    </row>
    <row r="138" spans="1:28" ht="15" x14ac:dyDescent="0.25">
      <c r="A138" s="545"/>
      <c r="B138" s="545"/>
      <c r="C138" s="545"/>
      <c r="D138" s="545"/>
      <c r="E138" s="545"/>
      <c r="F138" s="545"/>
      <c r="G138" s="545"/>
      <c r="H138" s="545"/>
      <c r="I138" s="545"/>
      <c r="J138" s="783"/>
      <c r="K138" s="545"/>
      <c r="L138" s="545"/>
      <c r="M138" s="785"/>
      <c r="N138" s="787"/>
      <c r="O138" s="784"/>
      <c r="P138" s="784"/>
      <c r="Q138" s="780"/>
      <c r="R138" s="1058"/>
      <c r="S138" s="545"/>
      <c r="T138" s="785"/>
      <c r="U138" s="787"/>
      <c r="V138" s="784"/>
      <c r="W138" s="784"/>
      <c r="X138" s="785"/>
      <c r="Y138" s="785"/>
      <c r="Z138" s="545"/>
      <c r="AA138" s="545"/>
      <c r="AB138" s="545"/>
    </row>
    <row r="139" spans="1:28" ht="12.75" customHeight="1" x14ac:dyDescent="0.2">
      <c r="A139" s="545"/>
      <c r="B139" s="545"/>
      <c r="C139" s="545"/>
      <c r="D139" s="545"/>
      <c r="E139" s="545"/>
      <c r="F139" s="545"/>
      <c r="G139" s="545"/>
      <c r="H139" s="545"/>
      <c r="I139" s="545"/>
      <c r="J139" s="545"/>
      <c r="K139" s="545"/>
      <c r="L139" s="545"/>
      <c r="M139" s="785"/>
      <c r="N139" s="787"/>
      <c r="O139" s="784"/>
      <c r="P139" s="784"/>
      <c r="Q139" s="780"/>
      <c r="R139" s="1058"/>
      <c r="S139" s="545"/>
      <c r="T139" s="780"/>
      <c r="U139" s="787"/>
      <c r="V139" s="784"/>
      <c r="W139" s="784"/>
      <c r="X139" s="780"/>
      <c r="Y139" s="780"/>
      <c r="Z139" s="545"/>
      <c r="AA139" s="545"/>
      <c r="AB139" s="545"/>
    </row>
    <row r="140" spans="1:28" x14ac:dyDescent="0.2">
      <c r="A140" s="545"/>
      <c r="B140" s="545"/>
      <c r="C140" s="545"/>
      <c r="D140" s="545"/>
      <c r="E140" s="545"/>
      <c r="F140" s="545"/>
      <c r="G140" s="545"/>
      <c r="H140" s="545"/>
      <c r="I140" s="545"/>
      <c r="J140" s="545"/>
      <c r="K140" s="545"/>
      <c r="L140" s="545"/>
      <c r="M140" s="785"/>
      <c r="N140" s="787"/>
      <c r="O140" s="784"/>
      <c r="P140" s="784"/>
      <c r="Q140" s="780"/>
      <c r="R140" s="1058"/>
      <c r="S140" s="545"/>
      <c r="T140" s="780"/>
      <c r="U140" s="787"/>
      <c r="V140" s="784"/>
      <c r="W140" s="784"/>
      <c r="X140" s="780"/>
      <c r="Y140" s="780"/>
      <c r="Z140" s="545"/>
      <c r="AA140" s="545"/>
      <c r="AB140" s="545"/>
    </row>
    <row r="141" spans="1:28" x14ac:dyDescent="0.2">
      <c r="A141" s="545"/>
      <c r="B141" s="545"/>
      <c r="C141" s="545"/>
      <c r="D141" s="545"/>
      <c r="E141" s="545"/>
      <c r="F141" s="545"/>
      <c r="G141" s="545"/>
      <c r="H141" s="545"/>
      <c r="I141" s="545"/>
      <c r="J141" s="545"/>
      <c r="K141" s="545"/>
      <c r="L141" s="545"/>
      <c r="M141" s="785"/>
      <c r="N141" s="787"/>
      <c r="O141" s="784"/>
      <c r="P141" s="784"/>
      <c r="Q141" s="780"/>
      <c r="R141" s="1058"/>
      <c r="S141" s="545"/>
      <c r="T141" s="545"/>
      <c r="U141" s="545"/>
      <c r="V141" s="545"/>
      <c r="W141" s="545"/>
      <c r="X141" s="545"/>
      <c r="Y141" s="785"/>
      <c r="Z141" s="545"/>
      <c r="AA141" s="545"/>
      <c r="AB141" s="545"/>
    </row>
    <row r="142" spans="1:28" x14ac:dyDescent="0.2">
      <c r="A142" s="545"/>
      <c r="B142" s="545"/>
      <c r="C142" s="545"/>
      <c r="D142" s="545"/>
      <c r="E142" s="545"/>
      <c r="F142" s="545"/>
      <c r="G142" s="545"/>
      <c r="H142" s="545"/>
      <c r="I142" s="545"/>
      <c r="J142" s="545"/>
      <c r="K142" s="545"/>
      <c r="L142" s="545"/>
      <c r="M142" s="785"/>
      <c r="N142" s="787"/>
      <c r="O142" s="784"/>
      <c r="P142" s="784"/>
      <c r="Q142" s="780"/>
      <c r="R142" s="1058"/>
      <c r="S142" s="545"/>
      <c r="T142" s="785"/>
      <c r="U142" s="787"/>
      <c r="V142" s="784"/>
      <c r="W142" s="784"/>
      <c r="X142" s="785"/>
      <c r="Y142" s="785"/>
      <c r="Z142" s="545"/>
      <c r="AA142" s="545"/>
      <c r="AB142" s="545"/>
    </row>
    <row r="143" spans="1:28" x14ac:dyDescent="0.2">
      <c r="A143" s="545"/>
      <c r="B143" s="545"/>
      <c r="C143" s="545"/>
      <c r="D143" s="545"/>
      <c r="E143" s="545"/>
      <c r="F143" s="545"/>
      <c r="G143" s="545"/>
      <c r="H143" s="545"/>
      <c r="I143" s="545"/>
      <c r="J143" s="545"/>
      <c r="K143" s="545"/>
      <c r="L143" s="545"/>
      <c r="M143" s="785"/>
      <c r="N143" s="787"/>
      <c r="O143" s="784"/>
      <c r="P143" s="784"/>
      <c r="Q143" s="780"/>
      <c r="R143" s="1058"/>
      <c r="S143" s="545"/>
      <c r="T143" s="785"/>
      <c r="U143" s="787"/>
      <c r="V143" s="784"/>
      <c r="W143" s="784"/>
      <c r="X143" s="785"/>
      <c r="Y143" s="785"/>
      <c r="Z143" s="545"/>
      <c r="AA143" s="545"/>
      <c r="AB143" s="545"/>
    </row>
    <row r="144" spans="1:28" x14ac:dyDescent="0.2">
      <c r="A144" s="545"/>
      <c r="B144" s="545"/>
      <c r="C144" s="545"/>
      <c r="D144" s="545"/>
      <c r="E144" s="545"/>
      <c r="F144" s="545"/>
      <c r="G144" s="545"/>
      <c r="H144" s="545"/>
      <c r="I144" s="545"/>
      <c r="J144" s="545"/>
      <c r="K144" s="545"/>
      <c r="L144" s="545"/>
      <c r="M144" s="785"/>
      <c r="N144" s="787"/>
      <c r="O144" s="784"/>
      <c r="P144" s="784"/>
      <c r="Q144" s="780"/>
      <c r="R144" s="1058"/>
      <c r="S144" s="545"/>
      <c r="T144" s="785"/>
      <c r="U144" s="787"/>
      <c r="V144" s="784"/>
      <c r="W144" s="784"/>
      <c r="X144" s="785"/>
      <c r="Y144" s="785"/>
      <c r="Z144" s="545"/>
      <c r="AA144" s="545"/>
      <c r="AB144" s="545"/>
    </row>
    <row r="145" spans="1:28" x14ac:dyDescent="0.2">
      <c r="A145" s="545"/>
      <c r="B145" s="545"/>
      <c r="C145" s="545"/>
      <c r="D145" s="545"/>
      <c r="E145" s="545"/>
      <c r="F145" s="545"/>
      <c r="G145" s="545"/>
      <c r="H145" s="545"/>
      <c r="I145" s="545"/>
      <c r="J145" s="545"/>
      <c r="K145" s="545"/>
      <c r="L145" s="545"/>
      <c r="M145" s="785"/>
      <c r="N145" s="787"/>
      <c r="O145" s="784"/>
      <c r="P145" s="784"/>
      <c r="Q145" s="780"/>
      <c r="R145" s="1058"/>
      <c r="S145" s="545"/>
      <c r="T145" s="785"/>
      <c r="U145" s="787"/>
      <c r="V145" s="784"/>
      <c r="W145" s="784"/>
      <c r="X145" s="785"/>
      <c r="Y145" s="785"/>
      <c r="Z145" s="545"/>
      <c r="AA145" s="545"/>
      <c r="AB145" s="545"/>
    </row>
    <row r="146" spans="1:28" ht="12.75" customHeight="1" x14ac:dyDescent="0.2">
      <c r="A146" s="545"/>
      <c r="B146" s="545"/>
      <c r="C146" s="545"/>
      <c r="D146" s="545"/>
      <c r="E146" s="545"/>
      <c r="F146" s="545"/>
      <c r="G146" s="545"/>
      <c r="H146" s="545"/>
      <c r="I146" s="545"/>
      <c r="J146" s="545"/>
      <c r="K146" s="545"/>
      <c r="L146" s="545"/>
      <c r="M146" s="785"/>
      <c r="N146" s="787"/>
      <c r="O146" s="784"/>
      <c r="P146" s="784"/>
      <c r="Q146" s="780"/>
      <c r="R146" s="1058"/>
      <c r="S146" s="545"/>
      <c r="T146" s="785"/>
      <c r="U146" s="787"/>
      <c r="V146" s="784"/>
      <c r="W146" s="784"/>
      <c r="X146" s="785"/>
      <c r="Y146" s="785"/>
      <c r="Z146" s="545"/>
      <c r="AA146" s="545"/>
      <c r="AB146" s="545"/>
    </row>
    <row r="147" spans="1:28" x14ac:dyDescent="0.2">
      <c r="A147" s="545"/>
      <c r="B147" s="545"/>
      <c r="C147" s="545"/>
      <c r="D147" s="545"/>
      <c r="E147" s="545"/>
      <c r="F147" s="545"/>
      <c r="G147" s="545"/>
      <c r="H147" s="545"/>
      <c r="I147" s="545"/>
      <c r="J147" s="545"/>
      <c r="K147" s="545"/>
      <c r="L147" s="545"/>
      <c r="M147" s="785"/>
      <c r="N147" s="787"/>
      <c r="O147" s="784"/>
      <c r="P147" s="784"/>
      <c r="Q147" s="780"/>
      <c r="R147" s="1058"/>
      <c r="S147" s="545"/>
      <c r="T147" s="785"/>
      <c r="U147" s="787"/>
      <c r="V147" s="784"/>
      <c r="W147" s="784"/>
      <c r="X147" s="785"/>
      <c r="Y147" s="785"/>
      <c r="Z147" s="545"/>
      <c r="AA147" s="545"/>
      <c r="AB147" s="545"/>
    </row>
    <row r="148" spans="1:28" x14ac:dyDescent="0.2">
      <c r="A148" s="545"/>
      <c r="B148" s="545"/>
      <c r="C148" s="545"/>
      <c r="D148" s="545"/>
      <c r="E148" s="545"/>
      <c r="F148" s="545"/>
      <c r="G148" s="545"/>
      <c r="H148" s="545"/>
      <c r="I148" s="545"/>
      <c r="J148" s="545"/>
      <c r="K148" s="545"/>
      <c r="L148" s="545"/>
      <c r="M148" s="785"/>
      <c r="N148" s="787"/>
      <c r="O148" s="784"/>
      <c r="P148" s="784"/>
      <c r="Q148" s="780"/>
      <c r="R148" s="1058"/>
      <c r="S148" s="545"/>
      <c r="T148" s="785"/>
      <c r="U148" s="787"/>
      <c r="V148" s="784"/>
      <c r="W148" s="784"/>
      <c r="X148" s="785"/>
      <c r="Y148" s="785"/>
      <c r="Z148" s="545"/>
      <c r="AA148" s="545"/>
      <c r="AB148" s="545"/>
    </row>
    <row r="149" spans="1:28" x14ac:dyDescent="0.2">
      <c r="A149" s="545"/>
      <c r="B149" s="545"/>
      <c r="C149" s="545"/>
      <c r="D149" s="545"/>
      <c r="E149" s="545"/>
      <c r="F149" s="545"/>
      <c r="G149" s="545"/>
      <c r="H149" s="545"/>
      <c r="I149" s="545"/>
      <c r="J149" s="545"/>
      <c r="K149" s="545"/>
      <c r="L149" s="545"/>
      <c r="M149" s="785"/>
      <c r="N149" s="787"/>
      <c r="O149" s="784"/>
      <c r="P149" s="784"/>
      <c r="Q149" s="780"/>
      <c r="R149" s="1058"/>
      <c r="S149" s="545"/>
      <c r="T149" s="785"/>
      <c r="U149" s="787"/>
      <c r="V149" s="784"/>
      <c r="W149" s="784"/>
      <c r="X149" s="785"/>
      <c r="Y149" s="785"/>
      <c r="Z149" s="545"/>
      <c r="AA149" s="545"/>
      <c r="AB149" s="545"/>
    </row>
    <row r="150" spans="1:28" x14ac:dyDescent="0.2">
      <c r="A150" s="545"/>
      <c r="B150" s="545"/>
      <c r="C150" s="545"/>
      <c r="D150" s="545"/>
      <c r="E150" s="545"/>
      <c r="F150" s="545"/>
      <c r="G150" s="545"/>
      <c r="H150" s="545"/>
      <c r="I150" s="545"/>
      <c r="J150" s="545"/>
      <c r="K150" s="545"/>
      <c r="L150" s="545"/>
      <c r="M150" s="785"/>
      <c r="N150" s="787"/>
      <c r="O150" s="784"/>
      <c r="P150" s="784"/>
      <c r="Q150" s="780"/>
      <c r="R150" s="1058"/>
      <c r="S150" s="545"/>
      <c r="T150" s="784"/>
      <c r="U150" s="784"/>
      <c r="V150" s="784"/>
      <c r="W150" s="784"/>
      <c r="X150" s="784"/>
      <c r="Y150" s="784"/>
      <c r="Z150" s="545"/>
      <c r="AA150" s="545"/>
      <c r="AB150" s="545"/>
    </row>
    <row r="151" spans="1:28" x14ac:dyDescent="0.2">
      <c r="A151" s="545"/>
      <c r="B151" s="545"/>
      <c r="C151" s="545"/>
      <c r="D151" s="545"/>
      <c r="E151" s="545"/>
      <c r="F151" s="545"/>
      <c r="G151" s="545"/>
      <c r="H151" s="545"/>
      <c r="I151" s="545"/>
      <c r="J151" s="545"/>
      <c r="K151" s="545"/>
      <c r="L151" s="545"/>
      <c r="M151" s="785"/>
      <c r="N151" s="787"/>
      <c r="O151" s="784"/>
      <c r="P151" s="784"/>
      <c r="Q151" s="780"/>
      <c r="R151" s="1058"/>
      <c r="S151" s="545"/>
      <c r="T151" s="784"/>
      <c r="U151" s="784"/>
      <c r="V151" s="784"/>
      <c r="W151" s="784"/>
      <c r="X151" s="784"/>
      <c r="Y151" s="784"/>
      <c r="Z151" s="545"/>
      <c r="AA151" s="545"/>
      <c r="AB151" s="545"/>
    </row>
    <row r="152" spans="1:28" ht="12.75" customHeight="1" x14ac:dyDescent="0.2">
      <c r="A152" s="545"/>
      <c r="B152" s="545"/>
      <c r="C152" s="545"/>
      <c r="D152" s="545"/>
      <c r="E152" s="545"/>
      <c r="F152" s="545"/>
      <c r="G152" s="545"/>
      <c r="H152" s="545"/>
      <c r="I152" s="545"/>
      <c r="J152" s="545"/>
      <c r="K152" s="545"/>
      <c r="L152" s="545"/>
      <c r="M152" s="785"/>
      <c r="N152" s="787"/>
      <c r="O152" s="784"/>
      <c r="P152" s="784"/>
      <c r="Q152" s="780"/>
      <c r="R152" s="1058"/>
      <c r="S152" s="545"/>
      <c r="T152" s="784"/>
      <c r="U152" s="784"/>
      <c r="V152" s="784"/>
      <c r="W152" s="784"/>
      <c r="X152" s="784"/>
      <c r="Y152" s="784"/>
      <c r="Z152" s="545"/>
      <c r="AA152" s="545"/>
      <c r="AB152" s="545"/>
    </row>
    <row r="153" spans="1:28" x14ac:dyDescent="0.2">
      <c r="A153" s="545"/>
      <c r="B153" s="545"/>
      <c r="C153" s="545"/>
      <c r="D153" s="545"/>
      <c r="E153" s="545"/>
      <c r="F153" s="545"/>
      <c r="G153" s="545"/>
      <c r="H153" s="545"/>
      <c r="I153" s="545"/>
      <c r="J153" s="545"/>
      <c r="K153" s="545"/>
      <c r="L153" s="545"/>
      <c r="M153" s="785"/>
      <c r="N153" s="787"/>
      <c r="O153" s="784"/>
      <c r="P153" s="784"/>
      <c r="Q153" s="780"/>
      <c r="R153" s="1058"/>
      <c r="S153" s="545"/>
      <c r="T153" s="545"/>
      <c r="U153" s="545"/>
      <c r="V153" s="545"/>
      <c r="W153" s="545"/>
      <c r="X153" s="545"/>
      <c r="Y153" s="545"/>
      <c r="Z153" s="545"/>
      <c r="AA153" s="545"/>
      <c r="AB153" s="545"/>
    </row>
    <row r="154" spans="1:28" x14ac:dyDescent="0.2">
      <c r="A154" s="545"/>
      <c r="B154" s="545"/>
      <c r="C154" s="545"/>
      <c r="D154" s="545"/>
      <c r="E154" s="545"/>
      <c r="F154" s="545"/>
      <c r="G154" s="545"/>
      <c r="H154" s="545"/>
      <c r="I154" s="545"/>
      <c r="J154" s="545"/>
      <c r="K154" s="545"/>
      <c r="L154" s="545"/>
      <c r="M154" s="785"/>
      <c r="N154" s="787"/>
      <c r="O154" s="784"/>
      <c r="P154" s="784"/>
      <c r="Q154" s="780"/>
      <c r="R154" s="1058"/>
      <c r="S154" s="545"/>
      <c r="T154" s="545"/>
      <c r="U154" s="545"/>
      <c r="V154" s="545"/>
      <c r="W154" s="545"/>
      <c r="X154" s="545"/>
      <c r="Y154" s="545"/>
      <c r="Z154" s="545"/>
      <c r="AA154" s="545"/>
      <c r="AB154" s="545"/>
    </row>
    <row r="155" spans="1:28" x14ac:dyDescent="0.2">
      <c r="A155" s="545"/>
      <c r="B155" s="545"/>
      <c r="C155" s="545"/>
      <c r="D155" s="545"/>
      <c r="E155" s="545"/>
      <c r="F155" s="545"/>
      <c r="G155" s="545"/>
      <c r="H155" s="545"/>
      <c r="I155" s="545"/>
      <c r="J155" s="545"/>
      <c r="K155" s="545"/>
      <c r="L155" s="545"/>
      <c r="M155" s="785"/>
      <c r="N155" s="787"/>
      <c r="O155" s="784"/>
      <c r="P155" s="784"/>
      <c r="Q155" s="780"/>
      <c r="R155" s="1058"/>
      <c r="S155" s="545"/>
      <c r="T155" s="545"/>
      <c r="U155" s="545"/>
      <c r="V155" s="545"/>
      <c r="W155" s="545"/>
      <c r="X155" s="545"/>
      <c r="Y155" s="545"/>
      <c r="Z155" s="545"/>
      <c r="AA155" s="545"/>
      <c r="AB155" s="545"/>
    </row>
    <row r="156" spans="1:28" x14ac:dyDescent="0.2">
      <c r="A156" s="545"/>
      <c r="B156" s="545"/>
      <c r="C156" s="545"/>
      <c r="D156" s="545"/>
      <c r="E156" s="545"/>
      <c r="F156" s="545"/>
      <c r="G156" s="545"/>
      <c r="H156" s="545"/>
      <c r="I156" s="545"/>
      <c r="J156" s="545"/>
      <c r="K156" s="545"/>
      <c r="L156" s="545"/>
      <c r="M156" s="785"/>
      <c r="N156" s="787"/>
      <c r="O156" s="784"/>
      <c r="P156" s="784"/>
      <c r="Q156" s="780"/>
      <c r="R156" s="1058"/>
      <c r="S156" s="545"/>
      <c r="T156" s="545"/>
      <c r="U156" s="545"/>
      <c r="V156" s="545"/>
      <c r="W156" s="545"/>
      <c r="X156" s="545"/>
      <c r="Y156" s="545"/>
      <c r="Z156" s="545"/>
      <c r="AA156" s="545"/>
      <c r="AB156" s="545"/>
    </row>
    <row r="157" spans="1:28" x14ac:dyDescent="0.2">
      <c r="A157" s="545"/>
      <c r="B157" s="545"/>
      <c r="C157" s="545"/>
      <c r="D157" s="545"/>
      <c r="E157" s="545"/>
      <c r="F157" s="545"/>
      <c r="G157" s="545"/>
      <c r="H157" s="545"/>
      <c r="I157" s="545"/>
      <c r="J157" s="545"/>
      <c r="K157" s="545"/>
      <c r="L157" s="545"/>
      <c r="M157" s="785"/>
      <c r="N157" s="787"/>
      <c r="O157" s="784"/>
      <c r="P157" s="784"/>
      <c r="Q157" s="780"/>
      <c r="R157" s="1058"/>
      <c r="S157" s="545"/>
      <c r="T157" s="545"/>
      <c r="U157" s="545"/>
      <c r="V157" s="545"/>
      <c r="W157" s="545"/>
      <c r="X157" s="545"/>
      <c r="Y157" s="545"/>
      <c r="Z157" s="545"/>
      <c r="AA157" s="545"/>
      <c r="AB157" s="545"/>
    </row>
    <row r="158" spans="1:28" x14ac:dyDescent="0.2">
      <c r="A158" s="545"/>
      <c r="B158" s="545"/>
      <c r="C158" s="545"/>
      <c r="D158" s="545"/>
      <c r="E158" s="545"/>
      <c r="F158" s="545"/>
      <c r="G158" s="545"/>
      <c r="H158" s="545"/>
      <c r="I158" s="545"/>
      <c r="J158" s="545"/>
      <c r="K158" s="545"/>
      <c r="L158" s="545"/>
      <c r="M158" s="785"/>
      <c r="N158" s="787"/>
      <c r="O158" s="784"/>
      <c r="P158" s="784"/>
      <c r="Q158" s="780"/>
      <c r="R158" s="1058"/>
      <c r="S158" s="545"/>
      <c r="T158" s="545"/>
      <c r="U158" s="545"/>
      <c r="V158" s="545"/>
      <c r="W158" s="545"/>
      <c r="X158" s="545"/>
      <c r="Y158" s="545"/>
      <c r="Z158" s="545"/>
      <c r="AA158" s="545"/>
      <c r="AB158" s="545"/>
    </row>
    <row r="159" spans="1:28" x14ac:dyDescent="0.2">
      <c r="A159" s="545"/>
      <c r="B159" s="545"/>
      <c r="C159" s="545"/>
      <c r="D159" s="545"/>
      <c r="E159" s="545"/>
      <c r="F159" s="545"/>
      <c r="G159" s="545"/>
      <c r="H159" s="545"/>
      <c r="I159" s="545"/>
      <c r="J159" s="545"/>
      <c r="K159" s="545"/>
      <c r="L159" s="545"/>
      <c r="M159" s="785"/>
      <c r="N159" s="787"/>
      <c r="O159" s="784"/>
      <c r="P159" s="784"/>
      <c r="Q159" s="780"/>
      <c r="R159" s="1058"/>
      <c r="S159" s="545"/>
      <c r="T159" s="545"/>
      <c r="U159" s="545"/>
      <c r="V159" s="545"/>
      <c r="W159" s="545"/>
      <c r="X159" s="545"/>
      <c r="Y159" s="545"/>
      <c r="Z159" s="545"/>
      <c r="AA159" s="545"/>
      <c r="AB159" s="545"/>
    </row>
    <row r="160" spans="1:28" x14ac:dyDescent="0.2">
      <c r="A160" s="545"/>
      <c r="B160" s="545"/>
      <c r="C160" s="545"/>
      <c r="D160" s="545"/>
      <c r="E160" s="545"/>
      <c r="F160" s="545"/>
      <c r="G160" s="545"/>
      <c r="H160" s="545"/>
      <c r="I160" s="545"/>
      <c r="J160" s="545"/>
      <c r="K160" s="545"/>
      <c r="L160" s="545"/>
      <c r="M160" s="785"/>
      <c r="N160" s="787"/>
      <c r="O160" s="784"/>
      <c r="P160" s="784"/>
      <c r="Q160" s="780"/>
      <c r="R160" s="1058"/>
      <c r="S160" s="545"/>
      <c r="T160" s="545"/>
      <c r="U160" s="545"/>
      <c r="V160" s="545"/>
      <c r="W160" s="545"/>
      <c r="X160" s="545"/>
      <c r="Y160" s="545"/>
      <c r="Z160" s="545"/>
      <c r="AA160" s="545"/>
      <c r="AB160" s="545"/>
    </row>
    <row r="161" spans="1:29" ht="15" x14ac:dyDescent="0.25">
      <c r="A161" s="545"/>
      <c r="B161" s="545"/>
      <c r="C161" s="545"/>
      <c r="D161" s="545"/>
      <c r="E161" s="545"/>
      <c r="F161" s="545"/>
      <c r="G161" s="545"/>
      <c r="H161" s="545"/>
      <c r="I161" s="545"/>
      <c r="J161" s="545"/>
      <c r="K161" s="545"/>
      <c r="L161" s="545"/>
      <c r="M161" s="785"/>
      <c r="N161" s="787"/>
      <c r="O161" s="784"/>
      <c r="P161" s="784"/>
      <c r="Q161" s="783"/>
      <c r="R161" s="769"/>
      <c r="S161" s="545"/>
      <c r="T161" s="545"/>
      <c r="U161" s="545"/>
      <c r="V161" s="545"/>
      <c r="W161" s="545"/>
      <c r="X161" s="545"/>
      <c r="Y161" s="545"/>
      <c r="Z161" s="545"/>
      <c r="AA161" s="545"/>
      <c r="AB161" s="545"/>
    </row>
    <row r="162" spans="1:29" x14ac:dyDescent="0.2">
      <c r="A162" s="545"/>
      <c r="B162" s="545"/>
      <c r="C162" s="545"/>
      <c r="D162" s="545"/>
      <c r="E162" s="545"/>
      <c r="F162" s="545"/>
      <c r="G162" s="545"/>
      <c r="H162" s="545"/>
      <c r="I162" s="545"/>
      <c r="J162" s="545"/>
      <c r="K162" s="545"/>
      <c r="L162" s="545"/>
      <c r="M162" s="1059"/>
      <c r="N162" s="1059"/>
      <c r="O162" s="1059"/>
      <c r="P162" s="1059"/>
      <c r="Q162" s="1059"/>
      <c r="R162" s="1059"/>
      <c r="S162" s="545"/>
      <c r="T162" s="545"/>
      <c r="U162" s="545"/>
      <c r="V162" s="545"/>
      <c r="W162" s="545"/>
      <c r="X162" s="545"/>
      <c r="Y162" s="545"/>
      <c r="Z162" s="545"/>
      <c r="AA162" s="545"/>
      <c r="AB162" s="545"/>
    </row>
    <row r="163" spans="1:29" x14ac:dyDescent="0.2">
      <c r="A163" s="545"/>
      <c r="B163" s="545"/>
      <c r="C163" s="545"/>
      <c r="D163" s="545"/>
      <c r="E163" s="545"/>
      <c r="F163" s="545"/>
      <c r="G163" s="545"/>
      <c r="H163" s="545"/>
      <c r="I163" s="545"/>
      <c r="J163" s="545"/>
      <c r="K163" s="545"/>
      <c r="L163" s="545"/>
      <c r="M163" s="785"/>
      <c r="N163" s="787"/>
      <c r="O163" s="784"/>
      <c r="P163" s="784"/>
      <c r="Q163" s="780"/>
      <c r="R163" s="789"/>
      <c r="S163" s="545"/>
      <c r="T163" s="545"/>
      <c r="U163" s="545"/>
      <c r="V163" s="545"/>
      <c r="W163" s="545"/>
      <c r="X163" s="545"/>
      <c r="Y163" s="545"/>
      <c r="Z163" s="545"/>
      <c r="AA163" s="545"/>
      <c r="AB163" s="545"/>
    </row>
    <row r="164" spans="1:29" x14ac:dyDescent="0.2">
      <c r="A164" s="545"/>
      <c r="B164" s="545"/>
      <c r="C164" s="545"/>
      <c r="D164" s="545"/>
      <c r="E164" s="545"/>
      <c r="F164" s="545"/>
      <c r="G164" s="545"/>
      <c r="H164" s="545"/>
      <c r="I164" s="545"/>
      <c r="J164" s="545"/>
      <c r="K164" s="545"/>
      <c r="L164" s="545"/>
      <c r="M164" s="785"/>
      <c r="N164" s="787"/>
      <c r="O164" s="784"/>
      <c r="P164" s="784"/>
      <c r="Q164" s="780"/>
      <c r="R164" s="784"/>
      <c r="S164" s="545"/>
      <c r="T164" s="545"/>
      <c r="U164" s="545"/>
      <c r="V164" s="545"/>
      <c r="W164" s="545"/>
      <c r="X164" s="545"/>
      <c r="Y164" s="545"/>
      <c r="Z164" s="545"/>
      <c r="AA164" s="545"/>
      <c r="AB164" s="545"/>
    </row>
    <row r="165" spans="1:29" x14ac:dyDescent="0.2">
      <c r="A165" s="545"/>
      <c r="B165" s="545"/>
      <c r="C165" s="545"/>
      <c r="D165" s="545"/>
      <c r="E165" s="545"/>
      <c r="F165" s="545"/>
      <c r="G165" s="545"/>
      <c r="H165" s="545"/>
      <c r="I165" s="545"/>
      <c r="J165" s="545"/>
      <c r="K165" s="545"/>
      <c r="L165" s="545"/>
      <c r="M165" s="785"/>
      <c r="N165" s="787"/>
      <c r="O165" s="784"/>
      <c r="P165" s="784"/>
      <c r="Q165" s="780"/>
      <c r="R165" s="784"/>
      <c r="S165" s="545"/>
      <c r="T165" s="545"/>
      <c r="U165" s="545"/>
      <c r="V165" s="545"/>
      <c r="W165" s="545"/>
      <c r="X165" s="545"/>
      <c r="Y165" s="545"/>
      <c r="Z165" s="545"/>
      <c r="AA165" s="545"/>
      <c r="AB165" s="545"/>
    </row>
    <row r="166" spans="1:29" x14ac:dyDescent="0.2">
      <c r="A166" s="545"/>
      <c r="B166" s="545"/>
      <c r="C166" s="545"/>
      <c r="D166" s="545"/>
      <c r="E166" s="545"/>
      <c r="F166" s="545"/>
      <c r="G166" s="545"/>
      <c r="H166" s="545"/>
      <c r="I166" s="545"/>
      <c r="J166" s="545"/>
      <c r="K166" s="545"/>
      <c r="L166" s="545"/>
      <c r="M166" s="785"/>
      <c r="N166" s="787"/>
      <c r="O166" s="784"/>
      <c r="P166" s="784"/>
      <c r="Q166" s="780"/>
      <c r="R166" s="784"/>
      <c r="S166" s="545"/>
      <c r="T166" s="545"/>
      <c r="U166" s="545"/>
      <c r="V166" s="545"/>
      <c r="W166" s="545"/>
      <c r="X166" s="545"/>
      <c r="Y166" s="545"/>
      <c r="Z166" s="545"/>
      <c r="AA166" s="545"/>
      <c r="AB166" s="545"/>
    </row>
    <row r="167" spans="1:29" x14ac:dyDescent="0.2">
      <c r="A167" s="545"/>
      <c r="B167" s="545"/>
      <c r="C167" s="545"/>
      <c r="D167" s="545"/>
      <c r="E167" s="545"/>
      <c r="F167" s="545"/>
      <c r="G167" s="545"/>
      <c r="H167" s="545"/>
      <c r="I167" s="545"/>
      <c r="J167" s="545"/>
      <c r="K167" s="545"/>
      <c r="L167" s="545"/>
      <c r="M167" s="785"/>
      <c r="N167" s="787"/>
      <c r="O167" s="784"/>
      <c r="P167" s="784"/>
      <c r="Q167" s="780"/>
      <c r="R167" s="784"/>
      <c r="S167" s="545"/>
      <c r="T167" s="545"/>
      <c r="U167" s="545"/>
      <c r="V167" s="545"/>
      <c r="W167" s="545"/>
      <c r="X167" s="545"/>
      <c r="Y167" s="545"/>
      <c r="Z167" s="545"/>
      <c r="AA167" s="545"/>
      <c r="AB167" s="545"/>
    </row>
    <row r="168" spans="1:29" x14ac:dyDescent="0.2">
      <c r="A168" s="545"/>
      <c r="B168" s="545"/>
      <c r="C168" s="545"/>
      <c r="D168" s="545"/>
      <c r="E168" s="545"/>
      <c r="F168" s="545"/>
      <c r="G168" s="545"/>
      <c r="H168" s="545"/>
      <c r="I168" s="545"/>
      <c r="J168" s="545"/>
      <c r="K168" s="545"/>
      <c r="L168" s="545"/>
      <c r="M168" s="785"/>
      <c r="N168" s="787"/>
      <c r="O168" s="784"/>
      <c r="P168" s="784"/>
      <c r="Q168" s="780"/>
      <c r="R168" s="784"/>
      <c r="S168" s="545"/>
      <c r="T168" s="545"/>
      <c r="U168" s="545"/>
      <c r="V168" s="545"/>
      <c r="W168" s="545"/>
      <c r="X168" s="545"/>
      <c r="Y168" s="545"/>
      <c r="Z168" s="545"/>
      <c r="AA168" s="545"/>
      <c r="AB168" s="545"/>
    </row>
    <row r="169" spans="1:29" ht="15" x14ac:dyDescent="0.25">
      <c r="A169" s="545"/>
      <c r="B169" s="545"/>
      <c r="C169" s="545"/>
      <c r="D169" s="545"/>
      <c r="E169" s="545"/>
      <c r="F169" s="545"/>
      <c r="G169" s="545"/>
      <c r="H169" s="545"/>
      <c r="I169" s="545"/>
      <c r="J169" s="545"/>
      <c r="K169" s="545"/>
      <c r="L169" s="545"/>
      <c r="M169" s="784"/>
      <c r="N169" s="784"/>
      <c r="O169" s="784"/>
      <c r="P169" s="784"/>
      <c r="Q169" s="783"/>
      <c r="R169" s="783"/>
      <c r="S169" s="545"/>
      <c r="T169" s="545"/>
      <c r="U169" s="545"/>
      <c r="V169" s="545"/>
      <c r="W169" s="545"/>
      <c r="X169" s="545"/>
      <c r="Y169" s="545"/>
      <c r="Z169" s="545"/>
      <c r="AA169" s="545"/>
      <c r="AB169" s="545"/>
    </row>
    <row r="170" spans="1:29" x14ac:dyDescent="0.2">
      <c r="A170" s="545"/>
      <c r="B170" s="545"/>
      <c r="C170" s="545"/>
      <c r="D170" s="545"/>
      <c r="E170" s="545"/>
      <c r="F170" s="545"/>
      <c r="G170" s="545"/>
      <c r="H170" s="545"/>
      <c r="I170" s="545"/>
      <c r="J170" s="545"/>
      <c r="K170" s="545"/>
      <c r="L170" s="545"/>
      <c r="M170" s="545"/>
      <c r="N170" s="545"/>
      <c r="O170" s="545"/>
      <c r="P170" s="545"/>
      <c r="Q170" s="545"/>
      <c r="R170" s="545"/>
      <c r="S170" s="545"/>
      <c r="T170" s="545"/>
      <c r="U170" s="545"/>
      <c r="V170" s="545"/>
      <c r="W170" s="545"/>
      <c r="X170" s="545"/>
      <c r="Y170" s="545"/>
      <c r="Z170" s="545"/>
      <c r="AA170" s="545"/>
      <c r="AB170" s="545"/>
    </row>
    <row r="171" spans="1:29" x14ac:dyDescent="0.2">
      <c r="A171" s="545"/>
      <c r="B171" s="545"/>
      <c r="C171" s="545"/>
      <c r="D171" s="545"/>
      <c r="E171" s="545"/>
      <c r="F171" s="545"/>
      <c r="G171" s="545"/>
      <c r="H171" s="545"/>
      <c r="I171" s="545"/>
      <c r="J171" s="545"/>
      <c r="K171" s="545"/>
      <c r="L171" s="545"/>
      <c r="M171" s="545"/>
      <c r="N171" s="545"/>
      <c r="O171" s="545"/>
      <c r="P171" s="545"/>
      <c r="Q171" s="545"/>
      <c r="R171" s="545"/>
      <c r="S171" s="545"/>
      <c r="T171" s="545"/>
      <c r="U171" s="545"/>
      <c r="V171" s="545"/>
      <c r="W171" s="545"/>
      <c r="X171" s="545"/>
      <c r="Y171" s="545"/>
      <c r="Z171" s="545"/>
      <c r="AA171" s="545"/>
      <c r="AB171" s="545"/>
    </row>
    <row r="172" spans="1:29" x14ac:dyDescent="0.2">
      <c r="A172" s="545"/>
      <c r="B172" s="545"/>
      <c r="C172" s="545"/>
      <c r="D172" s="545"/>
      <c r="E172" s="545"/>
      <c r="F172" s="545"/>
      <c r="G172" s="545"/>
      <c r="H172" s="545"/>
      <c r="I172" s="545"/>
      <c r="J172" s="545"/>
      <c r="K172" s="545"/>
      <c r="L172" s="545"/>
      <c r="M172" s="545"/>
      <c r="N172" s="545"/>
      <c r="O172" s="545"/>
      <c r="P172" s="545"/>
      <c r="Q172" s="545"/>
      <c r="R172" s="545"/>
      <c r="S172" s="545"/>
      <c r="T172" s="545"/>
      <c r="U172" s="545"/>
      <c r="V172" s="545"/>
      <c r="W172" s="545"/>
      <c r="X172" s="545"/>
      <c r="Y172" s="545"/>
      <c r="Z172" s="545"/>
      <c r="AA172" s="545"/>
      <c r="AB172" s="545"/>
    </row>
    <row r="173" spans="1:29" x14ac:dyDescent="0.2">
      <c r="A173" s="545"/>
      <c r="B173" s="545"/>
      <c r="C173" s="545"/>
      <c r="D173" s="545"/>
      <c r="E173" s="545"/>
      <c r="F173" s="545"/>
      <c r="G173" s="545"/>
      <c r="H173" s="545"/>
      <c r="I173" s="545"/>
      <c r="J173" s="545"/>
      <c r="K173" s="545"/>
      <c r="L173" s="545"/>
      <c r="M173" s="545"/>
      <c r="N173" s="545"/>
      <c r="O173" s="545"/>
      <c r="P173" s="545"/>
      <c r="Q173" s="545"/>
      <c r="R173" s="545"/>
      <c r="S173" s="545"/>
      <c r="T173" s="545"/>
      <c r="U173" s="545"/>
      <c r="V173" s="545"/>
      <c r="W173" s="545"/>
      <c r="X173" s="545"/>
      <c r="Y173" s="545"/>
      <c r="Z173" s="545"/>
      <c r="AA173" s="545"/>
      <c r="AB173" s="545"/>
    </row>
    <row r="174" spans="1:29" x14ac:dyDescent="0.2">
      <c r="A174" s="545"/>
      <c r="B174" s="545"/>
      <c r="C174" s="545"/>
      <c r="D174" s="545"/>
      <c r="E174" s="545"/>
      <c r="F174" s="545"/>
      <c r="G174" s="545"/>
      <c r="H174" s="545"/>
      <c r="I174" s="545"/>
      <c r="J174" s="545"/>
      <c r="K174" s="545"/>
      <c r="L174" s="545"/>
      <c r="M174" s="545"/>
      <c r="N174" s="545"/>
      <c r="O174" s="545"/>
      <c r="P174" s="545"/>
      <c r="Q174" s="545"/>
      <c r="R174" s="545"/>
      <c r="S174" s="545"/>
      <c r="T174" s="545"/>
      <c r="U174" s="545"/>
      <c r="V174" s="545"/>
      <c r="W174" s="545"/>
      <c r="X174" s="545"/>
      <c r="Y174" s="545"/>
      <c r="Z174" s="545"/>
      <c r="AA174" s="545"/>
      <c r="AB174" s="545"/>
      <c r="AC174" s="514"/>
    </row>
    <row r="175" spans="1:29" x14ac:dyDescent="0.2">
      <c r="A175" s="545"/>
      <c r="B175" s="545"/>
      <c r="C175" s="545"/>
      <c r="D175" s="545"/>
      <c r="E175" s="545"/>
      <c r="F175" s="545"/>
      <c r="G175" s="545"/>
      <c r="H175" s="545"/>
      <c r="I175" s="545"/>
      <c r="J175" s="545"/>
      <c r="K175" s="545"/>
      <c r="L175" s="545"/>
      <c r="M175" s="545"/>
      <c r="N175" s="545"/>
      <c r="O175" s="545"/>
      <c r="P175" s="545"/>
      <c r="Q175" s="545"/>
      <c r="R175" s="545"/>
      <c r="S175" s="545"/>
      <c r="T175" s="545"/>
      <c r="U175" s="545"/>
      <c r="V175" s="545"/>
      <c r="W175" s="545"/>
      <c r="X175" s="545"/>
      <c r="Y175" s="545"/>
      <c r="Z175" s="545"/>
      <c r="AA175" s="545"/>
      <c r="AB175" s="545"/>
      <c r="AC175" s="514"/>
    </row>
    <row r="176" spans="1:29" x14ac:dyDescent="0.2">
      <c r="A176" s="760"/>
      <c r="B176" s="760"/>
      <c r="C176" s="760"/>
      <c r="D176" s="760"/>
      <c r="E176" s="760"/>
      <c r="F176" s="760"/>
      <c r="G176" s="760"/>
      <c r="H176" s="760"/>
      <c r="I176" s="760"/>
      <c r="J176" s="760"/>
      <c r="K176" s="545"/>
      <c r="L176" s="545"/>
      <c r="M176" s="545"/>
      <c r="N176" s="545"/>
      <c r="O176" s="545"/>
      <c r="P176" s="545"/>
      <c r="Q176" s="545"/>
      <c r="R176" s="545"/>
      <c r="S176" s="545"/>
      <c r="T176" s="545"/>
      <c r="U176" s="545"/>
      <c r="V176" s="545"/>
      <c r="W176" s="545"/>
      <c r="X176" s="545"/>
      <c r="Y176" s="545"/>
      <c r="Z176" s="545"/>
      <c r="AA176" s="545"/>
      <c r="AB176" s="545"/>
      <c r="AC176" s="514"/>
    </row>
    <row r="177" spans="1:30" x14ac:dyDescent="0.2">
      <c r="A177" s="785"/>
      <c r="B177" s="545"/>
      <c r="C177" s="545"/>
      <c r="D177" s="545"/>
      <c r="E177" s="545"/>
      <c r="F177" s="545"/>
      <c r="G177" s="545"/>
      <c r="H177" s="545"/>
      <c r="I177" s="545"/>
      <c r="J177" s="545"/>
      <c r="K177" s="545"/>
      <c r="L177" s="545"/>
      <c r="M177" s="790"/>
      <c r="N177" s="545"/>
      <c r="O177" s="545"/>
      <c r="P177" s="545"/>
      <c r="Q177" s="545"/>
      <c r="R177" s="545"/>
      <c r="S177" s="545"/>
      <c r="T177" s="545"/>
      <c r="U177" s="545"/>
      <c r="V177" s="791"/>
      <c r="W177" s="545"/>
      <c r="X177" s="545"/>
      <c r="Y177" s="792"/>
      <c r="Z177" s="792"/>
      <c r="AA177" s="792"/>
      <c r="AB177" s="792"/>
      <c r="AC177" s="1060" t="s">
        <v>313</v>
      </c>
      <c r="AD177" s="1061"/>
    </row>
    <row r="178" spans="1:30" x14ac:dyDescent="0.2">
      <c r="A178" s="785"/>
      <c r="B178" s="780"/>
      <c r="C178" s="780"/>
      <c r="D178" s="780"/>
      <c r="E178" s="780"/>
      <c r="F178" s="780"/>
      <c r="G178" s="780"/>
      <c r="H178" s="780"/>
      <c r="I178" s="780"/>
      <c r="J178" s="545"/>
      <c r="K178" s="545"/>
      <c r="L178" s="545"/>
      <c r="M178" s="790"/>
      <c r="N178" s="545"/>
      <c r="O178" s="545"/>
      <c r="P178" s="545"/>
      <c r="Q178" s="545"/>
      <c r="R178" s="545"/>
      <c r="S178" s="545"/>
      <c r="T178" s="545"/>
      <c r="U178" s="545"/>
      <c r="V178" s="791"/>
      <c r="W178" s="545"/>
      <c r="X178" s="545"/>
      <c r="Y178" s="793"/>
      <c r="Z178" s="793"/>
      <c r="AA178" s="793"/>
      <c r="AB178" s="793"/>
      <c r="AC178" s="1062">
        <v>50000</v>
      </c>
      <c r="AD178" s="1063"/>
    </row>
    <row r="179" spans="1:30" x14ac:dyDescent="0.2">
      <c r="A179" s="780"/>
      <c r="B179" s="782"/>
      <c r="C179" s="782"/>
      <c r="D179" s="782"/>
      <c r="E179" s="782"/>
      <c r="F179" s="782"/>
      <c r="G179" s="782"/>
      <c r="H179" s="782"/>
      <c r="I179" s="782"/>
      <c r="J179" s="545"/>
      <c r="K179" s="545"/>
      <c r="L179" s="545"/>
      <c r="M179" s="790"/>
      <c r="N179" s="545"/>
      <c r="O179" s="545"/>
      <c r="P179" s="545"/>
      <c r="Q179" s="545"/>
      <c r="R179" s="545"/>
      <c r="S179" s="545"/>
      <c r="T179" s="545"/>
      <c r="U179" s="545"/>
      <c r="V179" s="791"/>
      <c r="W179" s="545"/>
      <c r="X179" s="545"/>
      <c r="Y179" s="545"/>
      <c r="Z179" s="545"/>
      <c r="AA179" s="545"/>
      <c r="AB179" s="545"/>
      <c r="AC179" s="514"/>
    </row>
    <row r="180" spans="1:30" x14ac:dyDescent="0.2">
      <c r="A180" s="780"/>
      <c r="B180" s="780"/>
      <c r="C180" s="780"/>
      <c r="D180" s="780"/>
      <c r="E180" s="780"/>
      <c r="F180" s="780"/>
      <c r="G180" s="780"/>
      <c r="H180" s="780"/>
      <c r="I180" s="780"/>
      <c r="J180" s="545"/>
      <c r="K180" s="545"/>
      <c r="L180" s="545"/>
      <c r="M180" s="790"/>
      <c r="N180" s="545"/>
      <c r="O180" s="545"/>
      <c r="P180" s="545"/>
      <c r="Q180" s="545"/>
      <c r="R180" s="545"/>
      <c r="S180" s="545"/>
      <c r="T180" s="545"/>
      <c r="U180" s="545"/>
      <c r="V180" s="791"/>
      <c r="W180" s="545"/>
      <c r="X180" s="545"/>
      <c r="Y180" s="792"/>
      <c r="Z180" s="545"/>
      <c r="AA180" s="545"/>
      <c r="AB180" s="545"/>
      <c r="AC180" s="514"/>
    </row>
    <row r="181" spans="1:30" x14ac:dyDescent="0.2">
      <c r="A181" s="785"/>
      <c r="B181" s="794"/>
      <c r="C181" s="794"/>
      <c r="D181" s="794"/>
      <c r="E181" s="794"/>
      <c r="F181" s="794"/>
      <c r="G181" s="794"/>
      <c r="H181" s="794"/>
      <c r="I181" s="794"/>
      <c r="J181" s="545"/>
      <c r="K181" s="545"/>
      <c r="L181" s="545"/>
      <c r="M181" s="790"/>
      <c r="N181" s="545"/>
      <c r="O181" s="545"/>
      <c r="P181" s="545"/>
      <c r="Q181" s="545"/>
      <c r="R181" s="545"/>
      <c r="S181" s="545"/>
      <c r="T181" s="545"/>
      <c r="U181" s="545"/>
      <c r="V181" s="791"/>
      <c r="W181" s="545"/>
      <c r="X181" s="545"/>
      <c r="Y181" s="791"/>
      <c r="Z181" s="545"/>
      <c r="AA181" s="545"/>
      <c r="AB181" s="545"/>
      <c r="AC181" s="514"/>
    </row>
    <row r="182" spans="1:30" ht="15" x14ac:dyDescent="0.25">
      <c r="A182" s="545"/>
      <c r="B182" s="794"/>
      <c r="C182" s="794"/>
      <c r="D182" s="794"/>
      <c r="E182" s="794"/>
      <c r="F182" s="795"/>
      <c r="G182" s="794"/>
      <c r="H182" s="794"/>
      <c r="I182" s="794"/>
      <c r="J182" s="795"/>
      <c r="K182" s="545"/>
      <c r="L182" s="545"/>
      <c r="M182" s="790"/>
      <c r="N182" s="545"/>
      <c r="O182" s="545"/>
      <c r="P182" s="545"/>
      <c r="Q182" s="545"/>
      <c r="R182" s="545"/>
      <c r="S182" s="545"/>
      <c r="T182" s="545"/>
      <c r="U182" s="545"/>
      <c r="V182" s="791"/>
      <c r="W182" s="545"/>
      <c r="X182" s="545"/>
      <c r="Y182" s="545"/>
      <c r="Z182" s="545"/>
      <c r="AA182" s="545"/>
      <c r="AB182" s="545"/>
      <c r="AC182" s="514"/>
    </row>
    <row r="183" spans="1:30" ht="15" x14ac:dyDescent="0.25">
      <c r="A183" s="545"/>
      <c r="B183" s="545"/>
      <c r="C183" s="796"/>
      <c r="D183" s="545"/>
      <c r="E183" s="545"/>
      <c r="F183" s="786"/>
      <c r="G183" s="545"/>
      <c r="H183" s="545"/>
      <c r="I183" s="545"/>
      <c r="J183" s="786"/>
      <c r="K183" s="545"/>
      <c r="L183" s="545"/>
      <c r="M183" s="790"/>
      <c r="N183" s="545"/>
      <c r="O183" s="545"/>
      <c r="P183" s="545"/>
      <c r="Q183" s="545"/>
      <c r="R183" s="545"/>
      <c r="S183" s="545"/>
      <c r="T183" s="545"/>
      <c r="U183" s="545"/>
      <c r="V183" s="545"/>
      <c r="W183" s="545"/>
      <c r="X183" s="545"/>
      <c r="Y183" s="545"/>
      <c r="Z183" s="545"/>
      <c r="AA183" s="545"/>
      <c r="AB183" s="545"/>
      <c r="AC183" s="514"/>
    </row>
    <row r="184" spans="1:30" ht="15" x14ac:dyDescent="0.25">
      <c r="A184" s="785"/>
      <c r="B184" s="780"/>
      <c r="C184" s="780"/>
      <c r="D184" s="780"/>
      <c r="E184" s="780"/>
      <c r="F184" s="783"/>
      <c r="G184" s="780"/>
      <c r="H184" s="780"/>
      <c r="I184" s="780"/>
      <c r="J184" s="786"/>
      <c r="K184" s="545"/>
      <c r="L184" s="545"/>
      <c r="M184" s="790"/>
      <c r="N184" s="545"/>
      <c r="O184" s="545"/>
      <c r="P184" s="545"/>
      <c r="Q184" s="545"/>
      <c r="R184" s="545"/>
      <c r="S184" s="545"/>
      <c r="T184" s="545"/>
      <c r="U184" s="545"/>
      <c r="V184" s="545"/>
      <c r="W184" s="545"/>
      <c r="X184" s="545"/>
      <c r="Y184" s="762"/>
      <c r="Z184" s="762"/>
      <c r="AA184" s="1064"/>
      <c r="AB184" s="1064"/>
      <c r="AC184" s="514"/>
    </row>
    <row r="185" spans="1:30" ht="15" x14ac:dyDescent="0.25">
      <c r="A185" s="780"/>
      <c r="B185" s="782"/>
      <c r="C185" s="782"/>
      <c r="D185" s="782"/>
      <c r="E185" s="782"/>
      <c r="F185" s="786"/>
      <c r="G185" s="782"/>
      <c r="H185" s="782"/>
      <c r="I185" s="782"/>
      <c r="J185" s="786"/>
      <c r="K185" s="545"/>
      <c r="L185" s="545"/>
      <c r="M185" s="790"/>
      <c r="N185" s="545"/>
      <c r="O185" s="545"/>
      <c r="P185" s="545"/>
      <c r="Q185" s="545"/>
      <c r="R185" s="545"/>
      <c r="S185" s="545"/>
      <c r="T185" s="545"/>
      <c r="U185" s="545"/>
      <c r="V185" s="791"/>
      <c r="W185" s="545"/>
      <c r="X185" s="545"/>
      <c r="Y185" s="1065"/>
      <c r="Z185" s="1065"/>
      <c r="AA185" s="1065"/>
      <c r="AB185" s="1065"/>
      <c r="AC185" s="514"/>
    </row>
    <row r="186" spans="1:30" ht="15" x14ac:dyDescent="0.25">
      <c r="A186" s="780"/>
      <c r="B186" s="780"/>
      <c r="C186" s="780"/>
      <c r="D186" s="780"/>
      <c r="E186" s="780"/>
      <c r="F186" s="783"/>
      <c r="G186" s="780"/>
      <c r="H186" s="780"/>
      <c r="I186" s="780"/>
      <c r="J186" s="786"/>
      <c r="K186" s="545"/>
      <c r="L186" s="545"/>
      <c r="M186" s="790"/>
      <c r="N186" s="545"/>
      <c r="O186" s="545"/>
      <c r="P186" s="545"/>
      <c r="Q186" s="545"/>
      <c r="R186" s="545"/>
      <c r="S186" s="545"/>
      <c r="T186" s="545"/>
      <c r="U186" s="545"/>
      <c r="V186" s="545"/>
      <c r="W186" s="545"/>
      <c r="X186" s="545"/>
      <c r="Y186" s="545"/>
      <c r="Z186" s="545"/>
      <c r="AA186" s="545"/>
      <c r="AB186" s="545"/>
      <c r="AC186" s="514"/>
    </row>
    <row r="187" spans="1:30" ht="15" x14ac:dyDescent="0.25">
      <c r="A187" s="785"/>
      <c r="B187" s="794"/>
      <c r="C187" s="794"/>
      <c r="D187" s="794"/>
      <c r="E187" s="794"/>
      <c r="F187" s="795"/>
      <c r="G187" s="794"/>
      <c r="H187" s="794"/>
      <c r="I187" s="794"/>
      <c r="J187" s="786"/>
      <c r="K187" s="545"/>
      <c r="L187" s="545"/>
      <c r="M187" s="790"/>
      <c r="N187" s="545"/>
      <c r="O187" s="545"/>
      <c r="P187" s="545"/>
      <c r="Q187" s="545"/>
      <c r="R187" s="545"/>
      <c r="S187" s="545"/>
      <c r="T187" s="545"/>
      <c r="U187" s="545"/>
      <c r="V187" s="545"/>
      <c r="W187" s="545"/>
      <c r="X187" s="545"/>
      <c r="Y187" s="545"/>
      <c r="Z187" s="545"/>
      <c r="AA187" s="545"/>
      <c r="AB187" s="545"/>
      <c r="AC187" s="514"/>
    </row>
    <row r="188" spans="1:30" ht="15" x14ac:dyDescent="0.25">
      <c r="A188" s="545"/>
      <c r="B188" s="794"/>
      <c r="C188" s="794"/>
      <c r="D188" s="794"/>
      <c r="E188" s="794"/>
      <c r="F188" s="795"/>
      <c r="G188" s="794"/>
      <c r="H188" s="794"/>
      <c r="I188" s="794"/>
      <c r="J188" s="795"/>
      <c r="K188" s="545"/>
      <c r="L188" s="545"/>
      <c r="M188" s="790"/>
      <c r="N188" s="545"/>
      <c r="O188" s="545"/>
      <c r="P188" s="545"/>
      <c r="Q188" s="545"/>
      <c r="R188" s="545"/>
      <c r="S188" s="545"/>
      <c r="T188" s="545"/>
      <c r="U188" s="545"/>
      <c r="V188" s="545"/>
      <c r="W188" s="545"/>
      <c r="X188" s="545"/>
      <c r="Y188" s="762"/>
      <c r="Z188" s="790"/>
      <c r="AA188" s="790"/>
      <c r="AB188" s="790"/>
      <c r="AC188" s="759" t="s">
        <v>314</v>
      </c>
      <c r="AD188" s="519"/>
    </row>
    <row r="189" spans="1:30" ht="15" x14ac:dyDescent="0.25">
      <c r="A189" s="545"/>
      <c r="B189" s="545"/>
      <c r="C189" s="796"/>
      <c r="D189" s="545"/>
      <c r="E189" s="545"/>
      <c r="F189" s="786"/>
      <c r="G189" s="545"/>
      <c r="H189" s="545"/>
      <c r="I189" s="545"/>
      <c r="J189" s="786"/>
      <c r="K189" s="545"/>
      <c r="L189" s="545"/>
      <c r="M189" s="545"/>
      <c r="N189" s="545"/>
      <c r="O189" s="545"/>
      <c r="P189" s="545"/>
      <c r="Q189" s="545"/>
      <c r="R189" s="545"/>
      <c r="S189" s="545"/>
      <c r="T189" s="545"/>
      <c r="U189" s="545"/>
      <c r="V189" s="791"/>
      <c r="W189" s="545"/>
      <c r="X189" s="545"/>
      <c r="Y189" s="793"/>
      <c r="Z189" s="793"/>
      <c r="AA189" s="1065"/>
      <c r="AB189" s="1065"/>
      <c r="AC189" s="1062">
        <v>250000</v>
      </c>
      <c r="AD189" s="1063"/>
    </row>
    <row r="190" spans="1:30" ht="15" x14ac:dyDescent="0.25">
      <c r="A190" s="785"/>
      <c r="B190" s="780"/>
      <c r="C190" s="780"/>
      <c r="D190" s="780"/>
      <c r="E190" s="780"/>
      <c r="F190" s="783"/>
      <c r="G190" s="780"/>
      <c r="H190" s="780"/>
      <c r="I190" s="780"/>
      <c r="J190" s="786"/>
      <c r="K190" s="545"/>
      <c r="L190" s="545"/>
      <c r="M190" s="545"/>
      <c r="N190" s="545"/>
      <c r="O190" s="545"/>
      <c r="P190" s="545"/>
      <c r="Q190" s="545"/>
      <c r="R190" s="545"/>
      <c r="S190" s="545"/>
      <c r="T190" s="545"/>
      <c r="U190" s="545"/>
      <c r="V190" s="545"/>
      <c r="W190" s="545"/>
      <c r="X190" s="545"/>
      <c r="Y190" s="545"/>
      <c r="Z190" s="545"/>
      <c r="AA190" s="545"/>
      <c r="AB190" s="545"/>
      <c r="AC190" s="514"/>
    </row>
    <row r="191" spans="1:30" ht="15" x14ac:dyDescent="0.25">
      <c r="A191" s="780"/>
      <c r="B191" s="782"/>
      <c r="C191" s="782"/>
      <c r="D191" s="782"/>
      <c r="E191" s="782"/>
      <c r="F191" s="786"/>
      <c r="G191" s="782"/>
      <c r="H191" s="782"/>
      <c r="I191" s="782"/>
      <c r="J191" s="786"/>
      <c r="K191" s="545"/>
      <c r="L191" s="545"/>
      <c r="M191" s="545"/>
      <c r="N191" s="545"/>
      <c r="O191" s="545"/>
      <c r="P191" s="545"/>
      <c r="Q191" s="545"/>
      <c r="R191" s="545"/>
      <c r="S191" s="545"/>
      <c r="T191" s="545"/>
      <c r="U191" s="545"/>
      <c r="V191" s="545"/>
      <c r="W191" s="545"/>
      <c r="X191" s="545"/>
      <c r="Y191" s="545"/>
      <c r="Z191" s="545"/>
      <c r="AA191" s="545"/>
      <c r="AB191" s="545"/>
      <c r="AC191" s="514"/>
    </row>
    <row r="192" spans="1:30" ht="15" x14ac:dyDescent="0.25">
      <c r="A192" s="780"/>
      <c r="B192" s="780"/>
      <c r="C192" s="780"/>
      <c r="D192" s="780"/>
      <c r="E192" s="780"/>
      <c r="F192" s="783"/>
      <c r="G192" s="780"/>
      <c r="H192" s="780"/>
      <c r="I192" s="780"/>
      <c r="J192" s="786"/>
      <c r="K192" s="545"/>
      <c r="L192" s="545"/>
      <c r="M192" s="545"/>
      <c r="N192" s="545"/>
      <c r="O192" s="545"/>
      <c r="P192" s="545"/>
      <c r="Q192" s="545"/>
      <c r="R192" s="545"/>
      <c r="S192" s="545"/>
      <c r="T192" s="545"/>
      <c r="U192" s="545"/>
      <c r="V192" s="545"/>
      <c r="W192" s="545"/>
      <c r="X192" s="545"/>
      <c r="Y192" s="545"/>
      <c r="Z192" s="545"/>
      <c r="AA192" s="545"/>
      <c r="AB192" s="545"/>
      <c r="AC192" s="514"/>
    </row>
    <row r="193" spans="1:36" ht="15" x14ac:dyDescent="0.25">
      <c r="A193" s="785"/>
      <c r="B193" s="794"/>
      <c r="C193" s="794"/>
      <c r="D193" s="794"/>
      <c r="E193" s="794"/>
      <c r="F193" s="795"/>
      <c r="G193" s="794"/>
      <c r="H193" s="794"/>
      <c r="I193" s="794"/>
      <c r="J193" s="786"/>
      <c r="K193" s="545"/>
      <c r="L193" s="545"/>
      <c r="M193" s="790"/>
      <c r="N193" s="545"/>
      <c r="O193" s="545"/>
      <c r="P193" s="545"/>
      <c r="Q193" s="545"/>
      <c r="R193" s="545"/>
      <c r="S193" s="545"/>
      <c r="T193" s="545"/>
      <c r="U193" s="545"/>
      <c r="V193" s="545"/>
      <c r="W193" s="545"/>
      <c r="X193" s="545"/>
      <c r="Y193" s="545"/>
      <c r="Z193" s="545"/>
      <c r="AA193" s="545"/>
      <c r="AB193" s="545"/>
      <c r="AC193" s="514"/>
    </row>
    <row r="194" spans="1:36" ht="15" x14ac:dyDescent="0.25">
      <c r="A194" s="545"/>
      <c r="B194" s="794"/>
      <c r="C194" s="794"/>
      <c r="D194" s="794"/>
      <c r="E194" s="794"/>
      <c r="F194" s="795"/>
      <c r="G194" s="794"/>
      <c r="H194" s="794"/>
      <c r="I194" s="794"/>
      <c r="J194" s="795"/>
      <c r="K194" s="545"/>
      <c r="L194" s="545"/>
      <c r="M194" s="790"/>
      <c r="N194" s="545"/>
      <c r="O194" s="545"/>
      <c r="P194" s="545"/>
      <c r="Q194" s="545"/>
      <c r="R194" s="545"/>
      <c r="S194" s="545"/>
      <c r="T194" s="545"/>
      <c r="U194" s="545"/>
      <c r="V194" s="545"/>
      <c r="W194" s="545"/>
      <c r="X194" s="545"/>
      <c r="Y194" s="762"/>
      <c r="Z194" s="762"/>
      <c r="AA194" s="1064"/>
      <c r="AB194" s="1064"/>
      <c r="AC194" s="517" t="s">
        <v>315</v>
      </c>
      <c r="AD194" s="518"/>
      <c r="AE194" s="518"/>
      <c r="AF194" s="518" t="s">
        <v>316</v>
      </c>
      <c r="AG194" s="518" t="s">
        <v>317</v>
      </c>
      <c r="AH194" s="518"/>
      <c r="AI194" s="518" t="s">
        <v>318</v>
      </c>
      <c r="AJ194" s="518"/>
    </row>
    <row r="195" spans="1:36" ht="15" x14ac:dyDescent="0.25">
      <c r="A195" s="545"/>
      <c r="B195" s="545"/>
      <c r="C195" s="796"/>
      <c r="D195" s="545"/>
      <c r="E195" s="545"/>
      <c r="F195" s="786"/>
      <c r="G195" s="545"/>
      <c r="H195" s="545"/>
      <c r="I195" s="545"/>
      <c r="J195" s="786"/>
      <c r="K195" s="545"/>
      <c r="L195" s="545"/>
      <c r="M195" s="790"/>
      <c r="N195" s="545"/>
      <c r="O195" s="545"/>
      <c r="P195" s="545"/>
      <c r="Q195" s="545"/>
      <c r="R195" s="545"/>
      <c r="S195" s="545"/>
      <c r="T195" s="545"/>
      <c r="U195" s="545"/>
      <c r="V195" s="791"/>
      <c r="W195" s="545"/>
      <c r="X195" s="545"/>
      <c r="Y195" s="797"/>
      <c r="Z195" s="797"/>
      <c r="AA195" s="1065"/>
      <c r="AB195" s="1065"/>
      <c r="AC195" s="1062">
        <v>300000</v>
      </c>
      <c r="AD195" s="1063"/>
      <c r="AE195" s="1063"/>
      <c r="AF195" s="516">
        <v>695000</v>
      </c>
      <c r="AG195" s="520"/>
      <c r="AH195" s="515">
        <v>10000</v>
      </c>
      <c r="AI195" s="1063">
        <v>50000</v>
      </c>
      <c r="AJ195" s="1063"/>
    </row>
    <row r="196" spans="1:36" ht="15" x14ac:dyDescent="0.25">
      <c r="A196" s="785"/>
      <c r="B196" s="780"/>
      <c r="C196" s="780"/>
      <c r="D196" s="780"/>
      <c r="E196" s="780"/>
      <c r="F196" s="783"/>
      <c r="G196" s="780"/>
      <c r="H196" s="780"/>
      <c r="I196" s="780"/>
      <c r="J196" s="786"/>
      <c r="K196" s="545"/>
      <c r="L196" s="545"/>
      <c r="M196" s="790"/>
      <c r="N196" s="545"/>
      <c r="O196" s="545"/>
      <c r="P196" s="545"/>
      <c r="Q196" s="545"/>
      <c r="R196" s="545"/>
      <c r="S196" s="545"/>
      <c r="T196" s="545"/>
      <c r="U196" s="545"/>
      <c r="V196" s="545"/>
      <c r="W196" s="545"/>
      <c r="X196" s="545"/>
      <c r="Y196" s="545"/>
      <c r="Z196" s="545"/>
      <c r="AA196" s="545"/>
      <c r="AB196" s="545"/>
      <c r="AC196" s="514"/>
    </row>
    <row r="197" spans="1:36" ht="15" x14ac:dyDescent="0.25">
      <c r="A197" s="780"/>
      <c r="B197" s="782"/>
      <c r="C197" s="782"/>
      <c r="D197" s="782"/>
      <c r="E197" s="782"/>
      <c r="F197" s="786"/>
      <c r="G197" s="782"/>
      <c r="H197" s="782"/>
      <c r="I197" s="782"/>
      <c r="J197" s="786"/>
      <c r="K197" s="545"/>
      <c r="L197" s="545"/>
      <c r="M197" s="790"/>
      <c r="N197" s="545"/>
      <c r="O197" s="545"/>
      <c r="P197" s="545"/>
      <c r="Q197" s="545"/>
      <c r="R197" s="545"/>
      <c r="S197" s="545"/>
      <c r="T197" s="545"/>
      <c r="U197" s="545"/>
      <c r="V197" s="545"/>
      <c r="W197" s="545"/>
      <c r="X197" s="545"/>
      <c r="Y197" s="545"/>
      <c r="Z197" s="545"/>
      <c r="AA197" s="545"/>
      <c r="AB197" s="545"/>
      <c r="AC197" s="514"/>
    </row>
    <row r="198" spans="1:36" ht="15" x14ac:dyDescent="0.25">
      <c r="A198" s="780"/>
      <c r="B198" s="780"/>
      <c r="C198" s="780"/>
      <c r="D198" s="780"/>
      <c r="E198" s="780"/>
      <c r="F198" s="783"/>
      <c r="G198" s="780"/>
      <c r="H198" s="780"/>
      <c r="I198" s="780"/>
      <c r="J198" s="786"/>
      <c r="K198" s="545"/>
      <c r="L198" s="545"/>
      <c r="M198" s="790"/>
      <c r="N198" s="545"/>
      <c r="O198" s="545"/>
      <c r="P198" s="545"/>
      <c r="Q198" s="545"/>
      <c r="R198" s="545"/>
      <c r="S198" s="545"/>
      <c r="T198" s="545"/>
      <c r="U198" s="545"/>
      <c r="V198" s="545"/>
      <c r="W198" s="545"/>
      <c r="X198" s="545"/>
      <c r="Y198" s="545"/>
      <c r="Z198" s="545"/>
      <c r="AA198" s="545"/>
      <c r="AB198" s="545"/>
      <c r="AC198" s="514"/>
    </row>
    <row r="199" spans="1:36" ht="15" x14ac:dyDescent="0.25">
      <c r="A199" s="785"/>
      <c r="B199" s="794"/>
      <c r="C199" s="794"/>
      <c r="D199" s="794"/>
      <c r="E199" s="794"/>
      <c r="F199" s="795"/>
      <c r="G199" s="794"/>
      <c r="H199" s="794"/>
      <c r="I199" s="794"/>
      <c r="J199" s="786"/>
      <c r="K199" s="545"/>
      <c r="L199" s="545"/>
      <c r="M199" s="790"/>
      <c r="N199" s="545"/>
      <c r="O199" s="545"/>
      <c r="P199" s="545"/>
      <c r="Q199" s="545"/>
      <c r="R199" s="545"/>
      <c r="S199" s="545"/>
      <c r="T199" s="545"/>
      <c r="U199" s="545"/>
      <c r="V199" s="545"/>
      <c r="W199" s="545"/>
      <c r="X199" s="545"/>
      <c r="Y199" s="545"/>
      <c r="Z199" s="545"/>
      <c r="AA199" s="545"/>
      <c r="AB199" s="545"/>
      <c r="AC199" s="514"/>
    </row>
    <row r="200" spans="1:36" ht="15" x14ac:dyDescent="0.25">
      <c r="A200" s="545"/>
      <c r="B200" s="794"/>
      <c r="C200" s="794"/>
      <c r="D200" s="794"/>
      <c r="E200" s="794"/>
      <c r="F200" s="795"/>
      <c r="G200" s="794"/>
      <c r="H200" s="794"/>
      <c r="I200" s="794"/>
      <c r="J200" s="795"/>
      <c r="K200" s="545"/>
      <c r="L200" s="545"/>
      <c r="M200" s="790"/>
      <c r="N200" s="545"/>
      <c r="O200" s="545"/>
      <c r="P200" s="545"/>
      <c r="Q200" s="545"/>
      <c r="R200" s="545"/>
      <c r="S200" s="545"/>
      <c r="T200" s="545"/>
      <c r="U200" s="545"/>
      <c r="V200" s="545"/>
      <c r="W200" s="545"/>
      <c r="X200" s="545"/>
      <c r="Y200" s="545"/>
      <c r="Z200" s="545"/>
      <c r="AA200" s="545"/>
      <c r="AB200" s="545"/>
      <c r="AC200" s="514"/>
    </row>
    <row r="201" spans="1:36" ht="15" x14ac:dyDescent="0.25">
      <c r="A201" s="545"/>
      <c r="B201" s="545"/>
      <c r="C201" s="545"/>
      <c r="D201" s="545"/>
      <c r="E201" s="545"/>
      <c r="F201" s="786"/>
      <c r="G201" s="545"/>
      <c r="H201" s="545"/>
      <c r="I201" s="545"/>
      <c r="J201" s="786"/>
      <c r="K201" s="545"/>
      <c r="L201" s="545"/>
      <c r="M201" s="790"/>
      <c r="N201" s="545"/>
      <c r="O201" s="545"/>
      <c r="P201" s="545"/>
      <c r="Q201" s="545"/>
      <c r="R201" s="545"/>
      <c r="S201" s="545"/>
      <c r="T201" s="545"/>
      <c r="U201" s="545"/>
      <c r="V201" s="545"/>
      <c r="W201" s="545"/>
      <c r="X201" s="545"/>
      <c r="Y201" s="545"/>
      <c r="Z201" s="545"/>
      <c r="AA201" s="545"/>
      <c r="AB201" s="545"/>
    </row>
    <row r="202" spans="1:36" ht="15" x14ac:dyDescent="0.25">
      <c r="A202" s="785"/>
      <c r="B202" s="780"/>
      <c r="C202" s="780"/>
      <c r="D202" s="780"/>
      <c r="E202" s="780"/>
      <c r="F202" s="783"/>
      <c r="G202" s="780"/>
      <c r="H202" s="780"/>
      <c r="I202" s="780"/>
      <c r="J202" s="786"/>
      <c r="K202" s="545"/>
      <c r="L202" s="545"/>
      <c r="M202" s="790"/>
      <c r="N202" s="545"/>
      <c r="O202" s="545"/>
      <c r="P202" s="545"/>
      <c r="Q202" s="545"/>
      <c r="R202" s="545"/>
      <c r="S202" s="545"/>
      <c r="T202" s="545"/>
      <c r="U202" s="545"/>
      <c r="V202" s="545"/>
      <c r="W202" s="545"/>
      <c r="X202" s="545"/>
      <c r="Y202" s="545"/>
      <c r="Z202" s="545"/>
      <c r="AA202" s="545"/>
      <c r="AB202" s="545"/>
    </row>
    <row r="203" spans="1:36" ht="15" x14ac:dyDescent="0.25">
      <c r="A203" s="780"/>
      <c r="B203" s="782"/>
      <c r="C203" s="782"/>
      <c r="D203" s="782"/>
      <c r="E203" s="782"/>
      <c r="F203" s="786"/>
      <c r="G203" s="782"/>
      <c r="H203" s="782"/>
      <c r="I203" s="782"/>
      <c r="J203" s="786"/>
      <c r="K203" s="545"/>
      <c r="L203" s="545"/>
      <c r="M203" s="790"/>
      <c r="N203" s="545"/>
      <c r="O203" s="545"/>
      <c r="P203" s="545"/>
      <c r="Q203" s="545"/>
      <c r="R203" s="545"/>
      <c r="S203" s="545"/>
      <c r="T203" s="545"/>
      <c r="U203" s="545"/>
      <c r="V203" s="545"/>
      <c r="W203" s="545"/>
      <c r="X203" s="545"/>
      <c r="Y203" s="545"/>
      <c r="Z203" s="545"/>
      <c r="AA203" s="545"/>
      <c r="AB203" s="545"/>
    </row>
    <row r="204" spans="1:36" ht="15" x14ac:dyDescent="0.25">
      <c r="A204" s="780"/>
      <c r="B204" s="780"/>
      <c r="C204" s="780"/>
      <c r="D204" s="780"/>
      <c r="E204" s="780"/>
      <c r="F204" s="783"/>
      <c r="G204" s="780"/>
      <c r="H204" s="780"/>
      <c r="I204" s="780"/>
      <c r="J204" s="786"/>
      <c r="K204" s="545"/>
      <c r="L204" s="545"/>
      <c r="M204" s="790"/>
      <c r="N204" s="545"/>
      <c r="O204" s="545"/>
      <c r="P204" s="545"/>
      <c r="Q204" s="545"/>
      <c r="R204" s="545"/>
      <c r="S204" s="545"/>
      <c r="T204" s="545"/>
      <c r="U204" s="545"/>
      <c r="V204" s="545"/>
      <c r="W204" s="545"/>
      <c r="X204" s="545"/>
      <c r="Y204" s="545"/>
      <c r="Z204" s="545"/>
      <c r="AA204" s="545"/>
      <c r="AB204" s="545"/>
    </row>
    <row r="205" spans="1:36" ht="15" x14ac:dyDescent="0.25">
      <c r="A205" s="785"/>
      <c r="B205" s="794"/>
      <c r="C205" s="794"/>
      <c r="D205" s="794"/>
      <c r="E205" s="794"/>
      <c r="F205" s="795"/>
      <c r="G205" s="794"/>
      <c r="H205" s="794"/>
      <c r="I205" s="794"/>
      <c r="J205" s="786"/>
      <c r="K205" s="545"/>
      <c r="L205" s="545"/>
      <c r="M205" s="790"/>
      <c r="N205" s="545"/>
      <c r="O205" s="545"/>
      <c r="P205" s="545"/>
      <c r="Q205" s="545"/>
      <c r="R205" s="545"/>
      <c r="S205" s="545"/>
      <c r="T205" s="545"/>
      <c r="U205" s="545"/>
      <c r="V205" s="545"/>
      <c r="W205" s="545"/>
      <c r="X205" s="545"/>
      <c r="Y205" s="545"/>
      <c r="Z205" s="545"/>
      <c r="AA205" s="545"/>
      <c r="AB205" s="545"/>
    </row>
    <row r="206" spans="1:36" ht="15" x14ac:dyDescent="0.25">
      <c r="A206" s="545"/>
      <c r="B206" s="794"/>
      <c r="C206" s="798"/>
      <c r="D206" s="794"/>
      <c r="E206" s="794"/>
      <c r="F206" s="795"/>
      <c r="G206" s="794"/>
      <c r="H206" s="794"/>
      <c r="I206" s="794"/>
      <c r="J206" s="795"/>
      <c r="K206" s="545"/>
      <c r="L206" s="545"/>
      <c r="M206" s="790"/>
      <c r="N206" s="545"/>
      <c r="O206" s="545"/>
      <c r="P206" s="545"/>
      <c r="Q206" s="545"/>
      <c r="R206" s="545"/>
      <c r="S206" s="545"/>
      <c r="T206" s="545"/>
      <c r="U206" s="545"/>
      <c r="V206" s="545"/>
      <c r="W206" s="545"/>
      <c r="X206" s="545"/>
      <c r="Y206" s="545"/>
      <c r="Z206" s="545"/>
      <c r="AA206" s="545"/>
      <c r="AB206" s="545"/>
    </row>
    <row r="207" spans="1:36" ht="15" x14ac:dyDescent="0.25">
      <c r="A207" s="545"/>
      <c r="B207" s="545"/>
      <c r="C207" s="796"/>
      <c r="D207" s="545"/>
      <c r="E207" s="545"/>
      <c r="F207" s="786"/>
      <c r="G207" s="545"/>
      <c r="H207" s="545"/>
      <c r="I207" s="545"/>
      <c r="J207" s="786"/>
      <c r="K207" s="545"/>
      <c r="L207" s="545"/>
      <c r="M207" s="545"/>
      <c r="N207" s="545"/>
      <c r="O207" s="545"/>
      <c r="P207" s="545"/>
      <c r="Q207" s="545"/>
      <c r="R207" s="545"/>
      <c r="S207" s="545"/>
      <c r="T207" s="545"/>
      <c r="U207" s="545"/>
      <c r="V207" s="545"/>
      <c r="W207" s="791"/>
      <c r="X207" s="545"/>
      <c r="Y207" s="545"/>
      <c r="Z207" s="545"/>
      <c r="AA207" s="545"/>
      <c r="AB207" s="545"/>
    </row>
    <row r="208" spans="1:36" ht="15" x14ac:dyDescent="0.25">
      <c r="A208" s="785"/>
      <c r="B208" s="780"/>
      <c r="C208" s="780"/>
      <c r="D208" s="780"/>
      <c r="E208" s="780"/>
      <c r="F208" s="783"/>
      <c r="G208" s="780"/>
      <c r="H208" s="780"/>
      <c r="I208" s="780"/>
      <c r="J208" s="786"/>
      <c r="K208" s="545"/>
      <c r="L208" s="545"/>
      <c r="M208" s="545"/>
      <c r="N208" s="545"/>
      <c r="O208" s="545"/>
      <c r="P208" s="545"/>
      <c r="Q208" s="545"/>
      <c r="R208" s="545"/>
      <c r="S208" s="545"/>
      <c r="T208" s="545"/>
      <c r="U208" s="545"/>
      <c r="V208" s="545"/>
      <c r="W208" s="791"/>
      <c r="X208" s="545"/>
      <c r="Y208" s="545"/>
      <c r="Z208" s="545"/>
      <c r="AA208" s="545"/>
      <c r="AB208" s="545"/>
    </row>
    <row r="209" spans="1:28" ht="15" x14ac:dyDescent="0.25">
      <c r="A209" s="780"/>
      <c r="B209" s="782"/>
      <c r="C209" s="782"/>
      <c r="D209" s="782"/>
      <c r="E209" s="782"/>
      <c r="F209" s="786"/>
      <c r="G209" s="782"/>
      <c r="H209" s="782"/>
      <c r="I209" s="782"/>
      <c r="J209" s="786"/>
      <c r="K209" s="545"/>
      <c r="L209" s="545"/>
      <c r="M209" s="790"/>
      <c r="N209" s="545"/>
      <c r="O209" s="545"/>
      <c r="P209" s="545"/>
      <c r="Q209" s="545"/>
      <c r="R209" s="545"/>
      <c r="S209" s="545"/>
      <c r="T209" s="545"/>
      <c r="U209" s="545"/>
      <c r="V209" s="545"/>
      <c r="W209" s="791"/>
      <c r="X209" s="545"/>
      <c r="Y209" s="545"/>
      <c r="Z209" s="545"/>
      <c r="AA209" s="545"/>
      <c r="AB209" s="545"/>
    </row>
    <row r="210" spans="1:28" ht="15" x14ac:dyDescent="0.25">
      <c r="A210" s="780"/>
      <c r="B210" s="780"/>
      <c r="C210" s="780"/>
      <c r="D210" s="780"/>
      <c r="E210" s="780"/>
      <c r="F210" s="783"/>
      <c r="G210" s="780"/>
      <c r="H210" s="780"/>
      <c r="I210" s="780"/>
      <c r="J210" s="786"/>
      <c r="K210" s="545"/>
      <c r="L210" s="545"/>
      <c r="M210" s="790"/>
      <c r="N210" s="545"/>
      <c r="O210" s="545"/>
      <c r="P210" s="545"/>
      <c r="Q210" s="545"/>
      <c r="R210" s="545"/>
      <c r="S210" s="545"/>
      <c r="T210" s="545"/>
      <c r="U210" s="545"/>
      <c r="V210" s="545"/>
      <c r="W210" s="791"/>
      <c r="X210" s="545"/>
      <c r="Y210" s="545"/>
      <c r="Z210" s="545"/>
      <c r="AA210" s="545"/>
      <c r="AB210" s="545"/>
    </row>
    <row r="211" spans="1:28" ht="15" x14ac:dyDescent="0.25">
      <c r="A211" s="785"/>
      <c r="B211" s="794"/>
      <c r="C211" s="794"/>
      <c r="D211" s="794"/>
      <c r="E211" s="794"/>
      <c r="F211" s="795"/>
      <c r="G211" s="794"/>
      <c r="H211" s="794"/>
      <c r="I211" s="794"/>
      <c r="J211" s="786"/>
      <c r="K211" s="545"/>
      <c r="L211" s="545"/>
      <c r="M211" s="790"/>
      <c r="N211" s="545"/>
      <c r="O211" s="545"/>
      <c r="P211" s="545"/>
      <c r="Q211" s="545"/>
      <c r="R211" s="545"/>
      <c r="S211" s="545"/>
      <c r="T211" s="545"/>
      <c r="U211" s="545"/>
      <c r="V211" s="545"/>
      <c r="W211" s="545"/>
      <c r="X211" s="545"/>
      <c r="Y211" s="545"/>
      <c r="Z211" s="545"/>
      <c r="AA211" s="545"/>
      <c r="AB211" s="545"/>
    </row>
    <row r="212" spans="1:28" ht="15" x14ac:dyDescent="0.25">
      <c r="A212" s="545"/>
      <c r="B212" s="794"/>
      <c r="C212" s="794"/>
      <c r="D212" s="794"/>
      <c r="E212" s="794"/>
      <c r="F212" s="795"/>
      <c r="G212" s="794"/>
      <c r="H212" s="794"/>
      <c r="I212" s="794"/>
      <c r="J212" s="795"/>
      <c r="K212" s="545"/>
      <c r="L212" s="545"/>
      <c r="M212" s="790"/>
      <c r="N212" s="545"/>
      <c r="O212" s="545"/>
      <c r="P212" s="545"/>
      <c r="Q212" s="545"/>
      <c r="R212" s="545"/>
      <c r="S212" s="545"/>
      <c r="T212" s="545"/>
      <c r="U212" s="545"/>
      <c r="V212" s="545"/>
      <c r="W212" s="545"/>
      <c r="X212" s="545"/>
      <c r="Y212" s="545"/>
      <c r="Z212" s="545"/>
      <c r="AA212" s="545"/>
      <c r="AB212" s="545"/>
    </row>
    <row r="213" spans="1:28" x14ac:dyDescent="0.2">
      <c r="A213" s="545"/>
      <c r="B213" s="545"/>
      <c r="C213" s="796"/>
      <c r="D213" s="545"/>
      <c r="E213" s="545"/>
      <c r="F213" s="545"/>
      <c r="G213" s="545"/>
      <c r="H213" s="545"/>
      <c r="I213" s="545"/>
      <c r="J213" s="545"/>
      <c r="K213" s="545"/>
      <c r="L213" s="545"/>
      <c r="M213" s="790"/>
      <c r="N213" s="545"/>
      <c r="O213" s="545"/>
      <c r="P213" s="545"/>
      <c r="Q213" s="545"/>
      <c r="R213" s="545"/>
      <c r="S213" s="545"/>
      <c r="T213" s="545"/>
      <c r="U213" s="545"/>
      <c r="V213" s="545"/>
      <c r="W213" s="545"/>
      <c r="X213" s="545"/>
      <c r="Y213" s="545"/>
      <c r="Z213" s="545"/>
      <c r="AA213" s="545"/>
      <c r="AB213" s="545"/>
    </row>
    <row r="214" spans="1:28" x14ac:dyDescent="0.2">
      <c r="A214" s="545"/>
      <c r="B214" s="545"/>
      <c r="C214" s="536"/>
      <c r="D214" s="545"/>
      <c r="E214" s="545"/>
      <c r="F214" s="545"/>
      <c r="G214" s="545"/>
      <c r="H214" s="545"/>
      <c r="I214" s="545"/>
      <c r="J214" s="545"/>
      <c r="K214" s="545"/>
      <c r="L214" s="545"/>
      <c r="M214" s="790"/>
      <c r="N214" s="545"/>
      <c r="O214" s="545"/>
      <c r="P214" s="545"/>
      <c r="Q214" s="545"/>
      <c r="R214" s="545"/>
      <c r="S214" s="545"/>
      <c r="T214" s="545"/>
      <c r="U214" s="545"/>
      <c r="V214" s="545"/>
      <c r="W214" s="545"/>
      <c r="X214" s="545"/>
      <c r="Y214" s="545"/>
      <c r="Z214" s="545"/>
      <c r="AA214" s="545"/>
      <c r="AB214" s="545"/>
    </row>
    <row r="215" spans="1:28" x14ac:dyDescent="0.2">
      <c r="A215" s="545"/>
      <c r="B215" s="545"/>
      <c r="C215" s="799"/>
      <c r="D215" s="545"/>
      <c r="E215" s="545"/>
      <c r="F215" s="545"/>
      <c r="G215" s="545"/>
      <c r="H215" s="545"/>
      <c r="I215" s="545"/>
      <c r="J215" s="545"/>
      <c r="K215" s="545"/>
      <c r="L215" s="545"/>
      <c r="M215" s="790"/>
      <c r="N215" s="545"/>
      <c r="O215" s="545"/>
      <c r="P215" s="545"/>
      <c r="Q215" s="545"/>
      <c r="R215" s="545"/>
      <c r="S215" s="545"/>
      <c r="T215" s="545"/>
      <c r="U215" s="545"/>
      <c r="V215" s="545"/>
      <c r="W215" s="545"/>
      <c r="X215" s="545"/>
      <c r="Y215" s="545"/>
      <c r="Z215" s="545"/>
      <c r="AA215" s="545"/>
      <c r="AB215" s="545"/>
    </row>
    <row r="216" spans="1:28" x14ac:dyDescent="0.2">
      <c r="A216" s="545"/>
      <c r="B216" s="545"/>
      <c r="C216" s="545"/>
      <c r="D216" s="545"/>
      <c r="E216" s="545"/>
      <c r="F216" s="545"/>
      <c r="G216" s="545"/>
      <c r="H216" s="545"/>
      <c r="I216" s="545"/>
      <c r="J216" s="545"/>
      <c r="K216" s="545"/>
      <c r="L216" s="545"/>
      <c r="M216" s="790"/>
      <c r="N216" s="545"/>
      <c r="O216" s="545"/>
      <c r="P216" s="545"/>
      <c r="Q216" s="545"/>
      <c r="R216" s="545"/>
      <c r="S216" s="545"/>
      <c r="T216" s="545"/>
      <c r="U216" s="545"/>
      <c r="V216" s="545"/>
      <c r="W216" s="545"/>
      <c r="X216" s="545"/>
      <c r="Y216" s="545"/>
      <c r="Z216" s="545"/>
      <c r="AA216" s="545"/>
      <c r="AB216" s="545"/>
    </row>
    <row r="217" spans="1:28" x14ac:dyDescent="0.2">
      <c r="A217" s="545"/>
      <c r="B217" s="545"/>
      <c r="C217" s="545"/>
      <c r="D217" s="545"/>
      <c r="E217" s="545"/>
      <c r="F217" s="545"/>
      <c r="G217" s="545"/>
      <c r="H217" s="545"/>
      <c r="I217" s="545"/>
      <c r="J217" s="545"/>
      <c r="K217" s="545"/>
      <c r="L217" s="545"/>
      <c r="M217" s="790"/>
      <c r="N217" s="545"/>
      <c r="O217" s="545"/>
      <c r="P217" s="545"/>
      <c r="Q217" s="545"/>
      <c r="R217" s="545"/>
      <c r="S217" s="545"/>
      <c r="T217" s="545"/>
      <c r="U217" s="545"/>
      <c r="V217" s="545"/>
      <c r="W217" s="545"/>
      <c r="X217" s="545"/>
      <c r="Y217" s="545"/>
      <c r="Z217" s="545"/>
      <c r="AA217" s="545"/>
      <c r="AB217" s="545"/>
    </row>
    <row r="218" spans="1:28" x14ac:dyDescent="0.2">
      <c r="A218" s="545"/>
      <c r="B218" s="545"/>
      <c r="C218" s="545"/>
      <c r="D218" s="545"/>
      <c r="E218" s="545"/>
      <c r="F218" s="545"/>
      <c r="G218" s="545"/>
      <c r="H218" s="545"/>
      <c r="I218" s="545"/>
      <c r="J218" s="545"/>
      <c r="K218" s="545"/>
      <c r="L218" s="545"/>
      <c r="M218" s="790"/>
      <c r="N218" s="545"/>
      <c r="O218" s="545"/>
      <c r="P218" s="545"/>
      <c r="Q218" s="545"/>
      <c r="R218" s="545"/>
      <c r="S218" s="545"/>
      <c r="T218" s="545"/>
      <c r="U218" s="545"/>
      <c r="V218" s="545"/>
      <c r="W218" s="545"/>
      <c r="X218" s="545"/>
      <c r="Y218" s="545"/>
      <c r="Z218" s="545"/>
      <c r="AA218" s="545"/>
      <c r="AB218" s="545"/>
    </row>
    <row r="219" spans="1:28" x14ac:dyDescent="0.2">
      <c r="A219" s="545"/>
      <c r="B219" s="545"/>
      <c r="C219" s="545"/>
      <c r="D219" s="545"/>
      <c r="E219" s="545"/>
      <c r="F219" s="545"/>
      <c r="G219" s="545"/>
      <c r="H219" s="545"/>
      <c r="I219" s="545"/>
      <c r="J219" s="545"/>
      <c r="K219" s="545"/>
      <c r="L219" s="545"/>
      <c r="M219" s="790"/>
      <c r="N219" s="545"/>
      <c r="O219" s="545"/>
      <c r="P219" s="545"/>
      <c r="Q219" s="545"/>
      <c r="R219" s="545"/>
      <c r="S219" s="545"/>
      <c r="T219" s="545"/>
      <c r="U219" s="545"/>
      <c r="V219" s="545"/>
      <c r="W219" s="545"/>
      <c r="X219" s="545"/>
      <c r="Y219" s="545"/>
      <c r="Z219" s="545"/>
      <c r="AA219" s="545"/>
      <c r="AB219" s="545"/>
    </row>
    <row r="220" spans="1:28" x14ac:dyDescent="0.2">
      <c r="A220" s="545"/>
      <c r="B220" s="545"/>
      <c r="C220" s="545"/>
      <c r="D220" s="545"/>
      <c r="E220" s="545"/>
      <c r="F220" s="545"/>
      <c r="G220" s="545"/>
      <c r="H220" s="545"/>
      <c r="I220" s="545"/>
      <c r="J220" s="545"/>
      <c r="K220" s="545"/>
      <c r="L220" s="545"/>
      <c r="M220" s="790"/>
      <c r="N220" s="545"/>
      <c r="O220" s="545"/>
      <c r="P220" s="545"/>
      <c r="Q220" s="545"/>
      <c r="R220" s="545"/>
      <c r="S220" s="545"/>
      <c r="T220" s="545"/>
      <c r="U220" s="545"/>
      <c r="V220" s="545"/>
      <c r="W220" s="545"/>
      <c r="X220" s="545"/>
      <c r="Y220" s="545"/>
      <c r="Z220" s="545"/>
      <c r="AA220" s="545"/>
      <c r="AB220" s="545"/>
    </row>
    <row r="221" spans="1:28" x14ac:dyDescent="0.2">
      <c r="A221" s="545"/>
      <c r="B221" s="545"/>
      <c r="C221" s="545"/>
      <c r="D221" s="545"/>
      <c r="E221" s="545"/>
      <c r="F221" s="545"/>
      <c r="G221" s="545"/>
      <c r="H221" s="545"/>
      <c r="I221" s="545"/>
      <c r="J221" s="545"/>
      <c r="K221" s="545"/>
      <c r="L221" s="545"/>
      <c r="M221" s="545"/>
      <c r="N221" s="545"/>
      <c r="O221" s="545"/>
      <c r="P221" s="545"/>
      <c r="Q221" s="545"/>
      <c r="R221" s="545"/>
      <c r="S221" s="545"/>
      <c r="T221" s="545"/>
      <c r="U221" s="545"/>
      <c r="V221" s="545"/>
      <c r="W221" s="545"/>
      <c r="X221" s="545"/>
      <c r="Y221" s="545"/>
      <c r="Z221" s="545"/>
      <c r="AA221" s="545"/>
      <c r="AB221" s="545"/>
    </row>
    <row r="222" spans="1:28" x14ac:dyDescent="0.2">
      <c r="A222" s="545"/>
      <c r="B222" s="545"/>
      <c r="C222" s="545"/>
      <c r="D222" s="545"/>
      <c r="E222" s="545"/>
      <c r="F222" s="545"/>
      <c r="G222" s="545"/>
      <c r="H222" s="545"/>
      <c r="I222" s="545"/>
      <c r="J222" s="545"/>
      <c r="K222" s="545"/>
      <c r="L222" s="545"/>
      <c r="M222" s="545"/>
      <c r="N222" s="545"/>
      <c r="O222" s="545"/>
      <c r="P222" s="545"/>
      <c r="Q222" s="545"/>
      <c r="R222" s="545"/>
      <c r="S222" s="545"/>
      <c r="T222" s="545"/>
      <c r="U222" s="545"/>
      <c r="V222" s="545"/>
      <c r="W222" s="545"/>
      <c r="X222" s="545"/>
      <c r="Y222" s="545"/>
      <c r="Z222" s="545"/>
      <c r="AA222" s="545"/>
      <c r="AB222" s="545"/>
    </row>
    <row r="223" spans="1:28" x14ac:dyDescent="0.2">
      <c r="A223" s="545"/>
      <c r="B223" s="545"/>
      <c r="C223" s="545"/>
      <c r="D223" s="545"/>
      <c r="E223" s="545"/>
      <c r="F223" s="545"/>
      <c r="G223" s="545"/>
      <c r="H223" s="545"/>
      <c r="I223" s="545"/>
      <c r="J223" s="545"/>
      <c r="K223" s="545"/>
      <c r="L223" s="545"/>
      <c r="M223" s="545"/>
      <c r="N223" s="545"/>
      <c r="O223" s="545"/>
      <c r="P223" s="545"/>
      <c r="Q223" s="545"/>
      <c r="R223" s="545"/>
      <c r="S223" s="545"/>
      <c r="T223" s="545"/>
      <c r="U223" s="545"/>
      <c r="V223" s="545"/>
      <c r="W223" s="545"/>
      <c r="X223" s="545"/>
      <c r="Y223" s="545"/>
      <c r="Z223" s="545"/>
      <c r="AA223" s="545"/>
      <c r="AB223" s="545"/>
    </row>
    <row r="224" spans="1:28" x14ac:dyDescent="0.2">
      <c r="A224" s="545"/>
      <c r="B224" s="545"/>
      <c r="C224" s="545"/>
      <c r="D224" s="545"/>
      <c r="E224" s="545"/>
      <c r="F224" s="545"/>
      <c r="G224" s="545"/>
      <c r="H224" s="545"/>
      <c r="I224" s="545"/>
      <c r="J224" s="545"/>
      <c r="K224" s="545"/>
      <c r="L224" s="545"/>
      <c r="M224" s="790"/>
      <c r="N224" s="545"/>
      <c r="O224" s="545"/>
      <c r="P224" s="545"/>
      <c r="Q224" s="545"/>
      <c r="R224" s="545"/>
      <c r="S224" s="545"/>
      <c r="T224" s="545"/>
      <c r="U224" s="545"/>
      <c r="V224" s="545"/>
      <c r="W224" s="545"/>
      <c r="X224" s="545"/>
      <c r="Y224" s="545"/>
      <c r="Z224" s="545"/>
      <c r="AA224" s="545"/>
      <c r="AB224" s="545"/>
    </row>
    <row r="225" spans="1:28" x14ac:dyDescent="0.2">
      <c r="A225" s="545"/>
      <c r="B225" s="545"/>
      <c r="C225" s="545"/>
      <c r="D225" s="545"/>
      <c r="E225" s="545"/>
      <c r="F225" s="545"/>
      <c r="G225" s="545"/>
      <c r="H225" s="545"/>
      <c r="I225" s="545"/>
      <c r="J225" s="545"/>
      <c r="K225" s="545"/>
      <c r="L225" s="545"/>
      <c r="M225" s="790"/>
      <c r="N225" s="545"/>
      <c r="O225" s="545"/>
      <c r="P225" s="545"/>
      <c r="Q225" s="545"/>
      <c r="R225" s="545"/>
      <c r="S225" s="545"/>
      <c r="T225" s="545"/>
      <c r="U225" s="545"/>
      <c r="V225" s="545"/>
      <c r="W225" s="545"/>
      <c r="X225" s="545"/>
      <c r="Y225" s="545"/>
      <c r="Z225" s="545"/>
      <c r="AA225" s="545"/>
      <c r="AB225" s="545"/>
    </row>
    <row r="226" spans="1:28" x14ac:dyDescent="0.2">
      <c r="A226" s="545"/>
      <c r="B226" s="545"/>
      <c r="C226" s="545"/>
      <c r="D226" s="545"/>
      <c r="E226" s="545"/>
      <c r="F226" s="545"/>
      <c r="G226" s="545"/>
      <c r="H226" s="545"/>
      <c r="I226" s="545"/>
      <c r="J226" s="545"/>
      <c r="K226" s="545"/>
      <c r="L226" s="545"/>
      <c r="M226" s="790"/>
      <c r="N226" s="545"/>
      <c r="O226" s="545"/>
      <c r="P226" s="545"/>
      <c r="Q226" s="545"/>
      <c r="R226" s="545"/>
      <c r="S226" s="545"/>
      <c r="T226" s="545"/>
      <c r="U226" s="545"/>
      <c r="V226" s="545"/>
      <c r="W226" s="545"/>
      <c r="X226" s="545"/>
      <c r="Y226" s="545"/>
      <c r="Z226" s="545"/>
      <c r="AA226" s="545"/>
      <c r="AB226" s="545"/>
    </row>
    <row r="227" spans="1:28" x14ac:dyDescent="0.2">
      <c r="A227" s="545"/>
      <c r="B227" s="545"/>
      <c r="C227" s="545"/>
      <c r="D227" s="545"/>
      <c r="E227" s="545"/>
      <c r="F227" s="545"/>
      <c r="G227" s="545"/>
      <c r="H227" s="545"/>
      <c r="I227" s="545"/>
      <c r="J227" s="545"/>
      <c r="K227" s="545"/>
      <c r="L227" s="545"/>
      <c r="M227" s="790"/>
      <c r="N227" s="545"/>
      <c r="O227" s="545"/>
      <c r="P227" s="545"/>
      <c r="Q227" s="545"/>
      <c r="R227" s="545"/>
      <c r="S227" s="545"/>
      <c r="T227" s="545"/>
      <c r="U227" s="545"/>
      <c r="V227" s="545"/>
      <c r="W227" s="545"/>
      <c r="X227" s="545"/>
      <c r="Y227" s="545"/>
      <c r="Z227" s="545"/>
      <c r="AA227" s="545"/>
      <c r="AB227" s="545"/>
    </row>
    <row r="228" spans="1:28" x14ac:dyDescent="0.2">
      <c r="A228" s="545"/>
      <c r="B228" s="545"/>
      <c r="C228" s="545"/>
      <c r="D228" s="545"/>
      <c r="E228" s="545"/>
      <c r="F228" s="545"/>
      <c r="G228" s="545"/>
      <c r="H228" s="545"/>
      <c r="I228" s="545"/>
      <c r="J228" s="545"/>
      <c r="K228" s="545"/>
      <c r="L228" s="545"/>
      <c r="M228" s="790"/>
      <c r="N228" s="545"/>
      <c r="O228" s="545"/>
      <c r="P228" s="545"/>
      <c r="Q228" s="545"/>
      <c r="R228" s="545"/>
      <c r="S228" s="545"/>
      <c r="T228" s="545"/>
      <c r="U228" s="545"/>
      <c r="V228" s="545"/>
      <c r="W228" s="545"/>
      <c r="X228" s="545"/>
      <c r="Y228" s="545"/>
      <c r="Z228" s="545"/>
      <c r="AA228" s="545"/>
      <c r="AB228" s="545"/>
    </row>
    <row r="229" spans="1:28" x14ac:dyDescent="0.2">
      <c r="A229" s="545"/>
      <c r="B229" s="545"/>
      <c r="C229" s="545"/>
      <c r="D229" s="545"/>
      <c r="E229" s="545"/>
      <c r="F229" s="545"/>
      <c r="G229" s="545"/>
      <c r="H229" s="545"/>
      <c r="I229" s="545"/>
      <c r="J229" s="545"/>
      <c r="K229" s="545"/>
      <c r="L229" s="545"/>
      <c r="M229" s="790"/>
      <c r="N229" s="545"/>
      <c r="O229" s="545"/>
      <c r="P229" s="545"/>
      <c r="Q229" s="545"/>
      <c r="R229" s="545"/>
      <c r="S229" s="545"/>
      <c r="T229" s="545"/>
      <c r="U229" s="545"/>
      <c r="V229" s="545"/>
      <c r="W229" s="545"/>
      <c r="X229" s="545"/>
      <c r="Y229" s="545"/>
      <c r="Z229" s="545"/>
      <c r="AA229" s="545"/>
      <c r="AB229" s="545"/>
    </row>
    <row r="230" spans="1:28" x14ac:dyDescent="0.2">
      <c r="A230" s="545"/>
      <c r="B230" s="545"/>
      <c r="C230" s="545"/>
      <c r="D230" s="545"/>
      <c r="E230" s="545"/>
      <c r="F230" s="545"/>
      <c r="G230" s="545"/>
      <c r="H230" s="545"/>
      <c r="I230" s="545"/>
      <c r="J230" s="545"/>
      <c r="K230" s="545"/>
      <c r="L230" s="545"/>
      <c r="M230" s="790"/>
      <c r="N230" s="545"/>
      <c r="O230" s="545"/>
      <c r="P230" s="545"/>
      <c r="Q230" s="545"/>
      <c r="R230" s="545"/>
      <c r="S230" s="545"/>
      <c r="T230" s="545"/>
      <c r="U230" s="545"/>
      <c r="V230" s="545"/>
      <c r="W230" s="545"/>
      <c r="X230" s="545"/>
      <c r="Y230" s="545"/>
      <c r="Z230" s="545"/>
      <c r="AA230" s="545"/>
      <c r="AB230" s="545"/>
    </row>
    <row r="231" spans="1:28" x14ac:dyDescent="0.2">
      <c r="A231" s="545"/>
      <c r="B231" s="545"/>
      <c r="C231" s="545"/>
      <c r="D231" s="545"/>
      <c r="E231" s="545"/>
      <c r="F231" s="545"/>
      <c r="G231" s="545"/>
      <c r="H231" s="545"/>
      <c r="I231" s="545"/>
      <c r="J231" s="545"/>
      <c r="K231" s="545"/>
      <c r="L231" s="545"/>
      <c r="M231" s="790"/>
      <c r="N231" s="545"/>
      <c r="O231" s="545"/>
      <c r="P231" s="545"/>
      <c r="Q231" s="545"/>
      <c r="R231" s="545"/>
      <c r="S231" s="545"/>
      <c r="T231" s="545"/>
      <c r="U231" s="545"/>
      <c r="V231" s="545"/>
      <c r="W231" s="545"/>
      <c r="X231" s="545"/>
      <c r="Y231" s="545"/>
      <c r="Z231" s="545"/>
      <c r="AA231" s="545"/>
      <c r="AB231" s="545"/>
    </row>
    <row r="232" spans="1:28" x14ac:dyDescent="0.2">
      <c r="A232" s="545"/>
      <c r="B232" s="545"/>
      <c r="C232" s="545"/>
      <c r="D232" s="545"/>
      <c r="E232" s="545"/>
      <c r="F232" s="545"/>
      <c r="G232" s="545"/>
      <c r="H232" s="545"/>
      <c r="I232" s="545"/>
      <c r="J232" s="545"/>
      <c r="K232" s="545"/>
      <c r="L232" s="545"/>
      <c r="M232" s="790"/>
      <c r="N232" s="545"/>
      <c r="O232" s="545"/>
      <c r="P232" s="545"/>
      <c r="Q232" s="545"/>
      <c r="R232" s="545"/>
      <c r="S232" s="545"/>
      <c r="T232" s="545"/>
      <c r="U232" s="545"/>
      <c r="V232" s="545"/>
      <c r="W232" s="545"/>
      <c r="X232" s="545"/>
      <c r="Y232" s="545"/>
      <c r="Z232" s="545"/>
      <c r="AA232" s="545"/>
      <c r="AB232" s="545"/>
    </row>
    <row r="233" spans="1:28" x14ac:dyDescent="0.2">
      <c r="A233" s="545"/>
      <c r="B233" s="545"/>
      <c r="C233" s="545"/>
      <c r="D233" s="545"/>
      <c r="E233" s="545"/>
      <c r="F233" s="545"/>
      <c r="G233" s="545"/>
      <c r="H233" s="545"/>
      <c r="I233" s="545"/>
      <c r="J233" s="545"/>
      <c r="K233" s="545"/>
      <c r="L233" s="545"/>
      <c r="M233" s="790"/>
      <c r="N233" s="545"/>
      <c r="O233" s="545"/>
      <c r="P233" s="545"/>
      <c r="Q233" s="545"/>
      <c r="R233" s="545"/>
      <c r="S233" s="545"/>
      <c r="T233" s="545"/>
      <c r="U233" s="545"/>
      <c r="V233" s="545"/>
      <c r="W233" s="545"/>
      <c r="X233" s="545"/>
      <c r="Y233" s="545"/>
      <c r="Z233" s="545"/>
      <c r="AA233" s="545"/>
      <c r="AB233" s="545"/>
    </row>
    <row r="234" spans="1:28" x14ac:dyDescent="0.2">
      <c r="A234" s="545"/>
      <c r="B234" s="545"/>
      <c r="C234" s="545"/>
      <c r="D234" s="545"/>
      <c r="E234" s="545"/>
      <c r="F234" s="545"/>
      <c r="G234" s="545"/>
      <c r="H234" s="545"/>
      <c r="I234" s="545"/>
      <c r="J234" s="545"/>
      <c r="K234" s="545"/>
      <c r="L234" s="545"/>
      <c r="M234" s="790"/>
      <c r="N234" s="545"/>
      <c r="O234" s="545"/>
      <c r="P234" s="545"/>
      <c r="Q234" s="545"/>
      <c r="R234" s="545"/>
      <c r="S234" s="545"/>
      <c r="T234" s="545"/>
      <c r="U234" s="545"/>
      <c r="V234" s="545"/>
      <c r="W234" s="545"/>
      <c r="X234" s="545"/>
      <c r="Y234" s="545"/>
      <c r="Z234" s="545"/>
      <c r="AA234" s="545"/>
      <c r="AB234" s="545"/>
    </row>
    <row r="235" spans="1:28" x14ac:dyDescent="0.2">
      <c r="A235" s="545"/>
      <c r="B235" s="545"/>
      <c r="C235" s="545"/>
      <c r="D235" s="545"/>
      <c r="E235" s="545"/>
      <c r="F235" s="545"/>
      <c r="G235" s="545"/>
      <c r="H235" s="545"/>
      <c r="I235" s="545"/>
      <c r="J235" s="545"/>
      <c r="K235" s="545"/>
      <c r="L235" s="545"/>
      <c r="M235" s="790"/>
      <c r="N235" s="545"/>
      <c r="O235" s="545"/>
      <c r="P235" s="545"/>
      <c r="Q235" s="545"/>
      <c r="R235" s="545"/>
      <c r="S235" s="545"/>
      <c r="T235" s="545"/>
      <c r="U235" s="545"/>
      <c r="V235" s="545"/>
      <c r="W235" s="545"/>
      <c r="X235" s="545"/>
      <c r="Y235" s="545"/>
      <c r="Z235" s="545"/>
      <c r="AA235" s="545"/>
      <c r="AB235" s="545"/>
    </row>
    <row r="236" spans="1:28" x14ac:dyDescent="0.2">
      <c r="A236" s="545"/>
      <c r="B236" s="545"/>
      <c r="C236" s="545"/>
      <c r="D236" s="545"/>
      <c r="E236" s="545"/>
      <c r="F236" s="545"/>
      <c r="G236" s="545"/>
      <c r="H236" s="545"/>
      <c r="I236" s="545"/>
      <c r="J236" s="545"/>
      <c r="K236" s="545"/>
      <c r="L236" s="545"/>
      <c r="M236" s="790"/>
      <c r="N236" s="545"/>
      <c r="O236" s="545"/>
      <c r="P236" s="545"/>
      <c r="Q236" s="545"/>
      <c r="R236" s="545"/>
      <c r="S236" s="545"/>
      <c r="T236" s="545"/>
      <c r="U236" s="545"/>
      <c r="V236" s="545"/>
      <c r="W236" s="545"/>
      <c r="X236" s="545"/>
      <c r="Y236" s="545"/>
      <c r="Z236" s="545"/>
      <c r="AA236" s="545"/>
      <c r="AB236" s="545"/>
    </row>
    <row r="237" spans="1:28" x14ac:dyDescent="0.2">
      <c r="A237" s="545"/>
      <c r="B237" s="545"/>
      <c r="C237" s="545"/>
      <c r="D237" s="545"/>
      <c r="E237" s="545"/>
      <c r="F237" s="545"/>
      <c r="G237" s="545"/>
      <c r="H237" s="545"/>
      <c r="I237" s="545"/>
      <c r="J237" s="545"/>
      <c r="K237" s="545"/>
      <c r="L237" s="545"/>
      <c r="M237" s="790"/>
      <c r="N237" s="545"/>
      <c r="O237" s="545"/>
      <c r="P237" s="545"/>
      <c r="Q237" s="545"/>
      <c r="R237" s="545"/>
      <c r="S237" s="545"/>
      <c r="T237" s="545"/>
      <c r="U237" s="545"/>
      <c r="V237" s="545"/>
      <c r="W237" s="545"/>
      <c r="X237" s="545"/>
      <c r="Y237" s="545"/>
      <c r="Z237" s="545"/>
      <c r="AA237" s="545"/>
      <c r="AB237" s="545"/>
    </row>
    <row r="238" spans="1:28" x14ac:dyDescent="0.2">
      <c r="A238" s="545"/>
      <c r="B238" s="545"/>
      <c r="C238" s="545"/>
      <c r="D238" s="545"/>
      <c r="E238" s="545"/>
      <c r="F238" s="545"/>
      <c r="G238" s="545"/>
      <c r="H238" s="545"/>
      <c r="I238" s="545"/>
      <c r="J238" s="545"/>
      <c r="K238" s="545"/>
      <c r="L238" s="545"/>
      <c r="M238" s="790"/>
      <c r="N238" s="545"/>
      <c r="O238" s="545"/>
      <c r="P238" s="545"/>
      <c r="Q238" s="545"/>
      <c r="R238" s="545"/>
      <c r="S238" s="545"/>
      <c r="T238" s="545"/>
      <c r="U238" s="545"/>
      <c r="V238" s="545"/>
      <c r="W238" s="545"/>
      <c r="X238" s="545"/>
      <c r="Y238" s="545"/>
      <c r="Z238" s="545"/>
      <c r="AA238" s="545"/>
      <c r="AB238" s="545"/>
    </row>
    <row r="239" spans="1:28" x14ac:dyDescent="0.2">
      <c r="A239" s="545"/>
      <c r="B239" s="545"/>
      <c r="C239" s="545"/>
      <c r="D239" s="545"/>
      <c r="E239" s="545"/>
      <c r="F239" s="545"/>
      <c r="G239" s="545"/>
      <c r="H239" s="545"/>
      <c r="I239" s="545"/>
      <c r="J239" s="545"/>
      <c r="K239" s="545"/>
      <c r="L239" s="545"/>
      <c r="M239" s="790"/>
      <c r="N239" s="545"/>
      <c r="O239" s="545"/>
      <c r="P239" s="545"/>
      <c r="Q239" s="545"/>
      <c r="R239" s="545"/>
      <c r="S239" s="545"/>
      <c r="T239" s="545"/>
      <c r="U239" s="545"/>
      <c r="V239" s="545"/>
      <c r="W239" s="545"/>
      <c r="X239" s="545"/>
      <c r="Y239" s="545"/>
      <c r="Z239" s="545"/>
      <c r="AA239" s="545"/>
      <c r="AB239" s="545"/>
    </row>
    <row r="240" spans="1:28" x14ac:dyDescent="0.2">
      <c r="A240" s="545"/>
      <c r="B240" s="545"/>
      <c r="C240" s="545"/>
      <c r="D240" s="545"/>
      <c r="E240" s="545"/>
      <c r="F240" s="545"/>
      <c r="G240" s="545"/>
      <c r="H240" s="545"/>
      <c r="I240" s="545"/>
      <c r="J240" s="545"/>
      <c r="K240" s="545"/>
      <c r="L240" s="545"/>
      <c r="M240" s="790"/>
      <c r="N240" s="545"/>
      <c r="O240" s="545"/>
      <c r="P240" s="545"/>
      <c r="Q240" s="545"/>
      <c r="R240" s="545"/>
      <c r="S240" s="545"/>
      <c r="T240" s="545"/>
      <c r="U240" s="545"/>
      <c r="V240" s="545"/>
      <c r="W240" s="545"/>
      <c r="X240" s="545"/>
      <c r="Y240" s="545"/>
      <c r="Z240" s="545"/>
      <c r="AA240" s="545"/>
      <c r="AB240" s="545"/>
    </row>
    <row r="241" spans="1:28" x14ac:dyDescent="0.2">
      <c r="A241" s="545"/>
      <c r="B241" s="545"/>
      <c r="C241" s="545"/>
      <c r="D241" s="545"/>
      <c r="E241" s="545"/>
      <c r="F241" s="545"/>
      <c r="G241" s="545"/>
      <c r="H241" s="545"/>
      <c r="I241" s="545"/>
      <c r="J241" s="545"/>
      <c r="K241" s="545"/>
      <c r="L241" s="545"/>
      <c r="M241" s="545"/>
      <c r="N241" s="545"/>
      <c r="O241" s="545"/>
      <c r="P241" s="545"/>
      <c r="Q241" s="545"/>
      <c r="R241" s="545"/>
      <c r="S241" s="545"/>
      <c r="T241" s="545"/>
      <c r="U241" s="545"/>
      <c r="V241" s="545"/>
      <c r="W241" s="545"/>
      <c r="X241" s="545"/>
      <c r="Y241" s="545"/>
      <c r="Z241" s="545"/>
      <c r="AA241" s="545"/>
      <c r="AB241" s="545"/>
    </row>
    <row r="242" spans="1:28" x14ac:dyDescent="0.2">
      <c r="A242" s="545"/>
      <c r="B242" s="545"/>
      <c r="C242" s="545"/>
      <c r="D242" s="545"/>
      <c r="E242" s="545"/>
      <c r="F242" s="545"/>
      <c r="G242" s="545"/>
      <c r="H242" s="545"/>
      <c r="I242" s="545"/>
      <c r="J242" s="545"/>
      <c r="K242" s="545"/>
      <c r="L242" s="545"/>
      <c r="M242" s="545"/>
      <c r="N242" s="545"/>
      <c r="O242" s="545"/>
      <c r="P242" s="545"/>
      <c r="Q242" s="545"/>
      <c r="R242" s="545"/>
      <c r="S242" s="545"/>
      <c r="T242" s="545"/>
      <c r="U242" s="545"/>
      <c r="V242" s="545"/>
      <c r="W242" s="545"/>
      <c r="X242" s="545"/>
      <c r="Y242" s="545"/>
      <c r="Z242" s="545"/>
      <c r="AA242" s="545"/>
      <c r="AB242" s="545"/>
    </row>
    <row r="243" spans="1:28" x14ac:dyDescent="0.2">
      <c r="A243" s="545"/>
      <c r="B243" s="545"/>
      <c r="C243" s="545"/>
      <c r="D243" s="545"/>
      <c r="E243" s="545"/>
      <c r="F243" s="545"/>
      <c r="G243" s="545"/>
      <c r="H243" s="545"/>
      <c r="I243" s="545"/>
      <c r="J243" s="545"/>
      <c r="K243" s="545"/>
      <c r="L243" s="545"/>
      <c r="M243" s="545"/>
      <c r="N243" s="545"/>
      <c r="O243" s="545"/>
      <c r="P243" s="545"/>
      <c r="Q243" s="545"/>
      <c r="R243" s="545"/>
      <c r="S243" s="545"/>
      <c r="T243" s="545"/>
      <c r="U243" s="545"/>
      <c r="V243" s="545"/>
      <c r="W243" s="545"/>
      <c r="X243" s="545"/>
      <c r="Y243" s="545"/>
      <c r="Z243" s="545"/>
      <c r="AA243" s="545"/>
      <c r="AB243" s="545"/>
    </row>
    <row r="244" spans="1:28" x14ac:dyDescent="0.2">
      <c r="A244" s="545"/>
      <c r="B244" s="545"/>
      <c r="C244" s="545"/>
      <c r="D244" s="545"/>
      <c r="E244" s="545"/>
      <c r="F244" s="545"/>
      <c r="G244" s="545"/>
      <c r="H244" s="545"/>
      <c r="I244" s="545"/>
      <c r="J244" s="545"/>
      <c r="K244" s="545"/>
      <c r="L244" s="545"/>
      <c r="M244" s="545"/>
      <c r="N244" s="545"/>
      <c r="O244" s="545"/>
      <c r="P244" s="545"/>
      <c r="Q244" s="545"/>
      <c r="R244" s="545"/>
      <c r="S244" s="545"/>
      <c r="T244" s="545"/>
      <c r="U244" s="545"/>
      <c r="V244" s="545"/>
      <c r="W244" s="545"/>
      <c r="X244" s="545"/>
      <c r="Y244" s="545"/>
      <c r="Z244" s="545"/>
      <c r="AA244" s="545"/>
      <c r="AB244" s="545"/>
    </row>
    <row r="245" spans="1:28" x14ac:dyDescent="0.2">
      <c r="A245" s="545"/>
      <c r="B245" s="545"/>
      <c r="C245" s="545"/>
      <c r="D245" s="545"/>
      <c r="E245" s="545"/>
      <c r="F245" s="545"/>
      <c r="G245" s="545"/>
      <c r="H245" s="545"/>
      <c r="I245" s="545"/>
      <c r="J245" s="545"/>
      <c r="K245" s="545"/>
      <c r="L245" s="545"/>
      <c r="M245" s="545"/>
      <c r="N245" s="545"/>
      <c r="O245" s="545"/>
      <c r="P245" s="545"/>
      <c r="Q245" s="545"/>
      <c r="R245" s="545"/>
      <c r="S245" s="545"/>
      <c r="T245" s="545"/>
      <c r="U245" s="545"/>
      <c r="V245" s="545"/>
      <c r="W245" s="545"/>
      <c r="X245" s="545"/>
      <c r="Y245" s="545"/>
      <c r="Z245" s="545"/>
      <c r="AA245" s="545"/>
      <c r="AB245" s="545"/>
    </row>
    <row r="246" spans="1:28" x14ac:dyDescent="0.2">
      <c r="A246" s="545"/>
      <c r="B246" s="545"/>
      <c r="C246" s="545"/>
      <c r="D246" s="545"/>
      <c r="E246" s="545"/>
      <c r="F246" s="545"/>
      <c r="G246" s="545"/>
      <c r="H246" s="545"/>
      <c r="I246" s="545"/>
      <c r="J246" s="545"/>
      <c r="K246" s="545"/>
      <c r="L246" s="545"/>
      <c r="M246" s="545"/>
      <c r="N246" s="545"/>
      <c r="O246" s="545"/>
      <c r="P246" s="545"/>
      <c r="Q246" s="545"/>
      <c r="R246" s="545"/>
      <c r="S246" s="545"/>
      <c r="T246" s="545"/>
      <c r="U246" s="545"/>
      <c r="V246" s="545"/>
      <c r="W246" s="545"/>
      <c r="X246" s="545"/>
      <c r="Y246" s="545"/>
      <c r="Z246" s="545"/>
      <c r="AA246" s="545"/>
      <c r="AB246" s="545"/>
    </row>
    <row r="247" spans="1:28" x14ac:dyDescent="0.2">
      <c r="A247" s="545"/>
      <c r="B247" s="545"/>
      <c r="C247" s="545"/>
      <c r="D247" s="545"/>
      <c r="E247" s="545"/>
      <c r="F247" s="545"/>
      <c r="G247" s="545"/>
      <c r="H247" s="545"/>
      <c r="I247" s="545"/>
      <c r="J247" s="545"/>
      <c r="K247" s="545"/>
      <c r="L247" s="545"/>
      <c r="M247" s="545"/>
      <c r="N247" s="545"/>
      <c r="O247" s="545"/>
      <c r="P247" s="545"/>
      <c r="Q247" s="545"/>
      <c r="R247" s="545"/>
      <c r="S247" s="545"/>
      <c r="T247" s="545"/>
      <c r="U247" s="545"/>
      <c r="V247" s="545"/>
      <c r="W247" s="545"/>
      <c r="X247" s="545"/>
      <c r="Y247" s="545"/>
      <c r="Z247" s="545"/>
      <c r="AA247" s="545"/>
      <c r="AB247" s="545"/>
    </row>
    <row r="248" spans="1:28" x14ac:dyDescent="0.2">
      <c r="A248" s="545"/>
      <c r="B248" s="545"/>
      <c r="C248" s="545"/>
      <c r="D248" s="545"/>
      <c r="E248" s="545"/>
      <c r="F248" s="545"/>
      <c r="G248" s="545"/>
      <c r="H248" s="545"/>
      <c r="I248" s="545"/>
      <c r="J248" s="545"/>
      <c r="K248" s="545"/>
      <c r="L248" s="545"/>
      <c r="M248" s="545"/>
      <c r="N248" s="545"/>
      <c r="O248" s="545"/>
      <c r="P248" s="545"/>
      <c r="Q248" s="545"/>
      <c r="R248" s="545"/>
      <c r="S248" s="545"/>
      <c r="T248" s="545"/>
      <c r="U248" s="545"/>
      <c r="V248" s="545"/>
      <c r="W248" s="545"/>
      <c r="X248" s="545"/>
      <c r="Y248" s="545"/>
      <c r="Z248" s="545"/>
      <c r="AA248" s="545"/>
      <c r="AB248" s="545"/>
    </row>
    <row r="249" spans="1:28" x14ac:dyDescent="0.2">
      <c r="A249" s="545"/>
      <c r="B249" s="545"/>
      <c r="C249" s="545"/>
      <c r="D249" s="545"/>
      <c r="E249" s="545"/>
      <c r="F249" s="545"/>
      <c r="G249" s="545"/>
      <c r="H249" s="545"/>
      <c r="I249" s="545"/>
      <c r="J249" s="545"/>
      <c r="K249" s="545"/>
      <c r="L249" s="545"/>
      <c r="M249" s="545"/>
      <c r="N249" s="545"/>
      <c r="O249" s="545"/>
      <c r="P249" s="545"/>
      <c r="Q249" s="545"/>
      <c r="R249" s="545"/>
      <c r="S249" s="545"/>
      <c r="T249" s="545"/>
      <c r="U249" s="545"/>
      <c r="V249" s="545"/>
      <c r="W249" s="545"/>
      <c r="X249" s="545"/>
      <c r="Y249" s="545"/>
      <c r="Z249" s="545"/>
      <c r="AA249" s="545"/>
      <c r="AB249" s="545"/>
    </row>
    <row r="250" spans="1:28" x14ac:dyDescent="0.2">
      <c r="A250" s="545"/>
      <c r="B250" s="545"/>
      <c r="C250" s="545"/>
      <c r="D250" s="545"/>
      <c r="E250" s="545"/>
      <c r="F250" s="545"/>
      <c r="G250" s="545"/>
      <c r="H250" s="545"/>
      <c r="I250" s="545"/>
      <c r="J250" s="545"/>
      <c r="K250" s="545"/>
      <c r="L250" s="545"/>
      <c r="M250" s="545"/>
      <c r="N250" s="545"/>
      <c r="O250" s="545"/>
      <c r="P250" s="545"/>
      <c r="Q250" s="545"/>
      <c r="R250" s="545"/>
      <c r="S250" s="545"/>
      <c r="T250" s="545"/>
      <c r="U250" s="545"/>
      <c r="V250" s="545"/>
      <c r="W250" s="545"/>
      <c r="X250" s="545"/>
      <c r="Y250" s="545"/>
      <c r="Z250" s="545"/>
      <c r="AA250" s="545"/>
      <c r="AB250" s="545"/>
    </row>
    <row r="251" spans="1:28" x14ac:dyDescent="0.2">
      <c r="A251" s="545"/>
      <c r="B251" s="545"/>
      <c r="C251" s="545"/>
      <c r="D251" s="545"/>
      <c r="E251" s="545"/>
      <c r="F251" s="545"/>
      <c r="G251" s="545"/>
      <c r="H251" s="545"/>
      <c r="I251" s="545"/>
      <c r="J251" s="545"/>
      <c r="K251" s="545"/>
      <c r="L251" s="545"/>
      <c r="M251" s="545"/>
      <c r="N251" s="545"/>
      <c r="O251" s="545"/>
      <c r="P251" s="545"/>
      <c r="Q251" s="545"/>
      <c r="R251" s="545"/>
      <c r="S251" s="545"/>
      <c r="T251" s="545"/>
      <c r="U251" s="545"/>
      <c r="V251" s="545"/>
      <c r="W251" s="545"/>
      <c r="X251" s="545"/>
      <c r="Y251" s="545"/>
      <c r="Z251" s="545"/>
      <c r="AA251" s="545"/>
      <c r="AB251" s="545"/>
    </row>
    <row r="252" spans="1:28" x14ac:dyDescent="0.2">
      <c r="A252" s="545"/>
      <c r="B252" s="545"/>
      <c r="C252" s="545"/>
      <c r="D252" s="545"/>
      <c r="E252" s="545"/>
      <c r="F252" s="545"/>
      <c r="G252" s="545"/>
      <c r="H252" s="545"/>
      <c r="I252" s="545"/>
      <c r="J252" s="545"/>
      <c r="K252" s="545"/>
      <c r="L252" s="545"/>
      <c r="M252" s="545"/>
      <c r="N252" s="545"/>
      <c r="O252" s="545"/>
      <c r="P252" s="545"/>
      <c r="Q252" s="545"/>
      <c r="R252" s="545"/>
      <c r="S252" s="545"/>
      <c r="T252" s="545"/>
      <c r="U252" s="545"/>
      <c r="V252" s="545"/>
      <c r="W252" s="545"/>
      <c r="X252" s="545"/>
      <c r="Y252" s="545"/>
      <c r="Z252" s="545"/>
      <c r="AA252" s="545"/>
      <c r="AB252" s="545"/>
    </row>
    <row r="253" spans="1:28" x14ac:dyDescent="0.2">
      <c r="A253" s="545"/>
      <c r="B253" s="545"/>
      <c r="C253" s="545"/>
      <c r="D253" s="545"/>
      <c r="E253" s="545"/>
      <c r="F253" s="545"/>
      <c r="G253" s="545"/>
      <c r="H253" s="545"/>
      <c r="I253" s="545"/>
      <c r="J253" s="545"/>
      <c r="K253" s="545"/>
      <c r="L253" s="545"/>
      <c r="M253" s="545"/>
      <c r="N253" s="545"/>
      <c r="O253" s="545"/>
      <c r="P253" s="545"/>
      <c r="Q253" s="545"/>
      <c r="R253" s="545"/>
      <c r="S253" s="545"/>
      <c r="T253" s="545"/>
      <c r="U253" s="545"/>
      <c r="V253" s="545"/>
      <c r="W253" s="545"/>
      <c r="X253" s="545"/>
      <c r="Y253" s="545"/>
      <c r="Z253" s="545"/>
      <c r="AA253" s="545"/>
      <c r="AB253" s="545"/>
    </row>
    <row r="254" spans="1:28" x14ac:dyDescent="0.2">
      <c r="A254" s="545"/>
      <c r="B254" s="545"/>
      <c r="C254" s="545"/>
      <c r="D254" s="545"/>
      <c r="E254" s="545"/>
      <c r="F254" s="545"/>
      <c r="G254" s="545"/>
      <c r="H254" s="545"/>
      <c r="I254" s="545"/>
      <c r="J254" s="545"/>
      <c r="K254" s="545"/>
      <c r="L254" s="545"/>
      <c r="M254" s="545"/>
      <c r="N254" s="545"/>
      <c r="O254" s="545"/>
      <c r="P254" s="545"/>
      <c r="Q254" s="545"/>
      <c r="R254" s="545"/>
      <c r="S254" s="545"/>
      <c r="T254" s="545"/>
      <c r="U254" s="545"/>
      <c r="V254" s="545"/>
      <c r="W254" s="545"/>
      <c r="X254" s="545"/>
      <c r="Y254" s="545"/>
      <c r="Z254" s="545"/>
      <c r="AA254" s="545"/>
      <c r="AB254" s="545"/>
    </row>
    <row r="255" spans="1:28" x14ac:dyDescent="0.2">
      <c r="A255" s="545"/>
      <c r="B255" s="545"/>
      <c r="C255" s="545"/>
      <c r="D255" s="545"/>
      <c r="E255" s="545"/>
      <c r="F255" s="545"/>
      <c r="G255" s="545"/>
      <c r="H255" s="545"/>
      <c r="I255" s="545"/>
      <c r="J255" s="545"/>
      <c r="K255" s="545"/>
      <c r="L255" s="545"/>
      <c r="M255" s="545"/>
      <c r="N255" s="545"/>
      <c r="O255" s="545"/>
      <c r="P255" s="545"/>
      <c r="Q255" s="545"/>
      <c r="R255" s="545"/>
      <c r="S255" s="545"/>
      <c r="T255" s="545"/>
      <c r="U255" s="545"/>
      <c r="V255" s="545"/>
      <c r="W255" s="545"/>
      <c r="X255" s="545"/>
      <c r="Y255" s="545"/>
      <c r="Z255" s="545"/>
      <c r="AA255" s="545"/>
      <c r="AB255" s="545"/>
    </row>
    <row r="256" spans="1:28" x14ac:dyDescent="0.2">
      <c r="A256" s="545"/>
      <c r="B256" s="545"/>
      <c r="C256" s="545"/>
      <c r="D256" s="545"/>
      <c r="E256" s="545"/>
      <c r="F256" s="545"/>
      <c r="G256" s="545"/>
      <c r="H256" s="545"/>
      <c r="I256" s="545"/>
      <c r="J256" s="545"/>
      <c r="K256" s="545"/>
      <c r="L256" s="545"/>
      <c r="M256" s="545"/>
      <c r="N256" s="545"/>
      <c r="O256" s="545"/>
      <c r="P256" s="545"/>
      <c r="Q256" s="545"/>
      <c r="R256" s="545"/>
      <c r="S256" s="545"/>
      <c r="T256" s="545"/>
      <c r="U256" s="545"/>
      <c r="V256" s="545"/>
      <c r="W256" s="545"/>
      <c r="X256" s="545"/>
      <c r="Y256" s="545"/>
      <c r="Z256" s="545"/>
      <c r="AA256" s="545"/>
      <c r="AB256" s="545"/>
    </row>
    <row r="257" spans="1:28" x14ac:dyDescent="0.2">
      <c r="A257" s="545"/>
      <c r="B257" s="545"/>
      <c r="C257" s="545"/>
      <c r="D257" s="545"/>
      <c r="E257" s="545"/>
      <c r="F257" s="545"/>
      <c r="G257" s="545"/>
      <c r="H257" s="545"/>
      <c r="I257" s="545"/>
      <c r="J257" s="545"/>
      <c r="K257" s="545"/>
      <c r="L257" s="545"/>
      <c r="M257" s="545"/>
      <c r="N257" s="545"/>
      <c r="O257" s="545"/>
      <c r="P257" s="545"/>
      <c r="Q257" s="545"/>
      <c r="R257" s="545"/>
      <c r="S257" s="545"/>
      <c r="T257" s="545"/>
      <c r="U257" s="545"/>
      <c r="V257" s="545"/>
      <c r="W257" s="545"/>
      <c r="X257" s="545"/>
      <c r="Y257" s="545"/>
      <c r="Z257" s="545"/>
      <c r="AA257" s="545"/>
      <c r="AB257" s="545"/>
    </row>
    <row r="258" spans="1:28" x14ac:dyDescent="0.2">
      <c r="A258" s="545"/>
      <c r="B258" s="545"/>
      <c r="C258" s="545"/>
      <c r="D258" s="545"/>
      <c r="E258" s="545"/>
      <c r="F258" s="545"/>
      <c r="G258" s="545"/>
      <c r="H258" s="545"/>
      <c r="I258" s="545"/>
      <c r="J258" s="545"/>
      <c r="K258" s="545"/>
      <c r="L258" s="545"/>
      <c r="M258" s="545"/>
      <c r="N258" s="545"/>
      <c r="O258" s="545"/>
      <c r="P258" s="545"/>
      <c r="Q258" s="545"/>
      <c r="R258" s="545"/>
      <c r="S258" s="545"/>
      <c r="T258" s="545"/>
      <c r="U258" s="545"/>
      <c r="V258" s="545"/>
      <c r="W258" s="545"/>
      <c r="X258" s="545"/>
      <c r="Y258" s="545"/>
      <c r="Z258" s="545"/>
      <c r="AA258" s="545"/>
      <c r="AB258" s="545"/>
    </row>
    <row r="259" spans="1:28" x14ac:dyDescent="0.2">
      <c r="A259" s="545"/>
      <c r="B259" s="545"/>
      <c r="C259" s="545"/>
      <c r="D259" s="545"/>
      <c r="E259" s="545"/>
      <c r="F259" s="545"/>
      <c r="G259" s="545"/>
      <c r="H259" s="545"/>
      <c r="I259" s="545"/>
      <c r="J259" s="545"/>
      <c r="K259" s="545"/>
      <c r="L259" s="545"/>
      <c r="M259" s="545"/>
      <c r="N259" s="545"/>
      <c r="O259" s="545"/>
      <c r="P259" s="545"/>
      <c r="Q259" s="545"/>
      <c r="R259" s="545"/>
      <c r="S259" s="545"/>
      <c r="T259" s="545"/>
      <c r="U259" s="545"/>
      <c r="V259" s="545"/>
      <c r="W259" s="545"/>
      <c r="X259" s="545"/>
      <c r="Y259" s="545"/>
      <c r="Z259" s="545"/>
      <c r="AA259" s="545"/>
      <c r="AB259" s="545"/>
    </row>
    <row r="260" spans="1:28" x14ac:dyDescent="0.2">
      <c r="A260" s="545"/>
      <c r="B260" s="545"/>
      <c r="C260" s="545"/>
      <c r="D260" s="545"/>
      <c r="E260" s="545"/>
      <c r="F260" s="545"/>
      <c r="G260" s="545"/>
      <c r="H260" s="545"/>
      <c r="I260" s="545"/>
      <c r="J260" s="545"/>
      <c r="K260" s="545"/>
      <c r="L260" s="545"/>
      <c r="M260" s="545"/>
      <c r="N260" s="545"/>
      <c r="O260" s="545"/>
      <c r="P260" s="545"/>
      <c r="Q260" s="545"/>
      <c r="R260" s="545"/>
      <c r="S260" s="545"/>
      <c r="T260" s="545"/>
      <c r="U260" s="545"/>
      <c r="V260" s="545"/>
      <c r="W260" s="545"/>
      <c r="X260" s="545"/>
      <c r="Y260" s="545"/>
      <c r="Z260" s="545"/>
      <c r="AA260" s="545"/>
      <c r="AB260" s="545"/>
    </row>
    <row r="261" spans="1:28" x14ac:dyDescent="0.2">
      <c r="A261" s="545"/>
      <c r="B261" s="545"/>
      <c r="C261" s="545"/>
      <c r="D261" s="545"/>
      <c r="E261" s="545"/>
      <c r="F261" s="545"/>
      <c r="G261" s="545"/>
      <c r="H261" s="545"/>
      <c r="I261" s="545"/>
      <c r="J261" s="545"/>
      <c r="K261" s="545"/>
      <c r="L261" s="545"/>
      <c r="M261" s="545"/>
      <c r="N261" s="545"/>
      <c r="O261" s="545"/>
      <c r="P261" s="545"/>
      <c r="Q261" s="545"/>
      <c r="R261" s="545"/>
      <c r="S261" s="545"/>
      <c r="T261" s="545"/>
      <c r="U261" s="545"/>
      <c r="V261" s="545"/>
      <c r="W261" s="545"/>
      <c r="X261" s="545"/>
      <c r="Y261" s="545"/>
      <c r="Z261" s="545"/>
      <c r="AA261" s="545"/>
      <c r="AB261" s="545"/>
    </row>
    <row r="262" spans="1:28" x14ac:dyDescent="0.2">
      <c r="A262" s="545"/>
      <c r="B262" s="545"/>
      <c r="C262" s="545"/>
      <c r="D262" s="545"/>
      <c r="E262" s="545"/>
      <c r="F262" s="545"/>
      <c r="G262" s="545"/>
      <c r="H262" s="545"/>
      <c r="I262" s="545"/>
      <c r="J262" s="545"/>
      <c r="K262" s="545"/>
      <c r="L262" s="545"/>
      <c r="M262" s="545"/>
      <c r="N262" s="545"/>
      <c r="O262" s="545"/>
      <c r="P262" s="545"/>
      <c r="Q262" s="545"/>
      <c r="R262" s="545"/>
      <c r="S262" s="545"/>
      <c r="T262" s="545"/>
      <c r="U262" s="545"/>
      <c r="V262" s="545"/>
      <c r="W262" s="545"/>
      <c r="X262" s="545"/>
      <c r="Y262" s="545"/>
      <c r="Z262" s="545"/>
      <c r="AA262" s="545"/>
      <c r="AB262" s="545"/>
    </row>
  </sheetData>
  <mergeCells count="121">
    <mergeCell ref="AA184:AB184"/>
    <mergeCell ref="Y185:Z185"/>
    <mergeCell ref="AA185:AB185"/>
    <mergeCell ref="AA189:AB189"/>
    <mergeCell ref="AC189:AD189"/>
    <mergeCell ref="AA194:AB194"/>
    <mergeCell ref="AA195:AB195"/>
    <mergeCell ref="AC195:AE195"/>
    <mergeCell ref="AI195:AJ195"/>
    <mergeCell ref="M111:M120"/>
    <mergeCell ref="B129:E129"/>
    <mergeCell ref="R132:R138"/>
    <mergeCell ref="R139:R145"/>
    <mergeCell ref="R146:R151"/>
    <mergeCell ref="R152:R160"/>
    <mergeCell ref="M162:R162"/>
    <mergeCell ref="AC177:AD177"/>
    <mergeCell ref="AC178:AD178"/>
    <mergeCell ref="B78:B104"/>
    <mergeCell ref="C78:C80"/>
    <mergeCell ref="M78:M110"/>
    <mergeCell ref="N78:N82"/>
    <mergeCell ref="C81:C82"/>
    <mergeCell ref="C83:C86"/>
    <mergeCell ref="N83:N85"/>
    <mergeCell ref="N86:N89"/>
    <mergeCell ref="C87:C88"/>
    <mergeCell ref="C89:C90"/>
    <mergeCell ref="N90:N92"/>
    <mergeCell ref="C91:C92"/>
    <mergeCell ref="N93:N94"/>
    <mergeCell ref="C94:C95"/>
    <mergeCell ref="N95:N96"/>
    <mergeCell ref="C97:C98"/>
    <mergeCell ref="N97:N98"/>
    <mergeCell ref="C99:C100"/>
    <mergeCell ref="N99:N100"/>
    <mergeCell ref="C101:C103"/>
    <mergeCell ref="N102:N103"/>
    <mergeCell ref="N104:N105"/>
    <mergeCell ref="B105:B113"/>
    <mergeCell ref="N106:N109"/>
    <mergeCell ref="B53:B62"/>
    <mergeCell ref="B71:B77"/>
    <mergeCell ref="M71:M77"/>
    <mergeCell ref="C72:C74"/>
    <mergeCell ref="N72:N74"/>
    <mergeCell ref="C75:C76"/>
    <mergeCell ref="N75:N76"/>
    <mergeCell ref="B20:B52"/>
    <mergeCell ref="C20:C24"/>
    <mergeCell ref="C28:C31"/>
    <mergeCell ref="C32:C34"/>
    <mergeCell ref="N32:N33"/>
    <mergeCell ref="N34:N35"/>
    <mergeCell ref="C35:C36"/>
    <mergeCell ref="C37:C38"/>
    <mergeCell ref="N37:N38"/>
    <mergeCell ref="C39:C40"/>
    <mergeCell ref="N40:N41"/>
    <mergeCell ref="C41:C42"/>
    <mergeCell ref="N42:N43"/>
    <mergeCell ref="C25:C27"/>
    <mergeCell ref="N26:N29"/>
    <mergeCell ref="C44:C45"/>
    <mergeCell ref="C46:C47"/>
    <mergeCell ref="M46:M53"/>
    <mergeCell ref="N46:N53"/>
    <mergeCell ref="C48:C51"/>
    <mergeCell ref="AB29:AB30"/>
    <mergeCell ref="N30:N31"/>
    <mergeCell ref="X31:X32"/>
    <mergeCell ref="Y31:Y32"/>
    <mergeCell ref="Z31:Z32"/>
    <mergeCell ref="K4:L4"/>
    <mergeCell ref="D9:K9"/>
    <mergeCell ref="AB31:AB32"/>
    <mergeCell ref="X20:X21"/>
    <mergeCell ref="Y20:Y21"/>
    <mergeCell ref="Z20:Z21"/>
    <mergeCell ref="AB20:AB21"/>
    <mergeCell ref="Y24:AB26"/>
    <mergeCell ref="Y27:Y28"/>
    <mergeCell ref="AA27:AA28"/>
    <mergeCell ref="AB27:AB28"/>
    <mergeCell ref="M20:M45"/>
    <mergeCell ref="N20:N22"/>
    <mergeCell ref="N23:N25"/>
    <mergeCell ref="X29:X30"/>
    <mergeCell ref="Y29:Y30"/>
    <mergeCell ref="Z29:Z30"/>
    <mergeCell ref="B13:B19"/>
    <mergeCell ref="M13:M19"/>
    <mergeCell ref="Y13:AB15"/>
    <mergeCell ref="C14:C16"/>
    <mergeCell ref="N14:N16"/>
    <mergeCell ref="Y16:Y17"/>
    <mergeCell ref="AA16:AA17"/>
    <mergeCell ref="AB16:AB17"/>
    <mergeCell ref="C17:C18"/>
    <mergeCell ref="N17:N18"/>
    <mergeCell ref="X18:X19"/>
    <mergeCell ref="Y18:Y19"/>
    <mergeCell ref="Z18:Z19"/>
    <mergeCell ref="AB18:AB19"/>
    <mergeCell ref="Y66:Y67"/>
    <mergeCell ref="Y68:Y69"/>
    <mergeCell ref="Y70:Y73"/>
    <mergeCell ref="X75:X84"/>
    <mergeCell ref="Y57:Y58"/>
    <mergeCell ref="Y63:Y64"/>
    <mergeCell ref="X35:X41"/>
    <mergeCell ref="Y36:Y38"/>
    <mergeCell ref="Y39:Y40"/>
    <mergeCell ref="X42:X74"/>
    <mergeCell ref="Y42:Y46"/>
    <mergeCell ref="Y47:Y49"/>
    <mergeCell ref="Y50:Y53"/>
    <mergeCell ref="Y54:Y56"/>
    <mergeCell ref="Y59:Y60"/>
    <mergeCell ref="Y61:Y62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59999389629810485"/>
  </sheetPr>
  <dimension ref="A2:AMK62"/>
  <sheetViews>
    <sheetView zoomScale="80" zoomScaleNormal="80" workbookViewId="0">
      <selection activeCell="Q79" sqref="Q79"/>
    </sheetView>
  </sheetViews>
  <sheetFormatPr baseColWidth="10" defaultColWidth="9.140625" defaultRowHeight="12.75" x14ac:dyDescent="0.2"/>
  <cols>
    <col min="1" max="1" width="39.42578125" style="359"/>
    <col min="2" max="2" width="15.28515625" style="359"/>
    <col min="3" max="13" width="14.140625" style="359"/>
    <col min="14" max="14" width="15.28515625" style="359"/>
    <col min="15" max="15" width="14.140625" style="359"/>
    <col min="16" max="16" width="17.5703125" style="359"/>
    <col min="17" max="1025" width="11.7109375" style="359"/>
  </cols>
  <sheetData>
    <row r="2" spans="1:14" ht="15.75" x14ac:dyDescent="0.2">
      <c r="A2" s="1066" t="s">
        <v>319</v>
      </c>
      <c r="B2" s="1066"/>
      <c r="C2" s="1066"/>
      <c r="D2" s="1066"/>
    </row>
    <row r="4" spans="1:14" ht="15" x14ac:dyDescent="0.2">
      <c r="A4" s="521" t="s">
        <v>59</v>
      </c>
      <c r="B4" s="522" t="s">
        <v>320</v>
      </c>
      <c r="C4" s="522" t="s">
        <v>321</v>
      </c>
      <c r="D4" s="522" t="s">
        <v>322</v>
      </c>
      <c r="E4" s="522" t="s">
        <v>323</v>
      </c>
      <c r="F4" s="522" t="s">
        <v>324</v>
      </c>
      <c r="G4" s="522" t="s">
        <v>325</v>
      </c>
      <c r="H4" s="522" t="s">
        <v>188</v>
      </c>
      <c r="I4" s="522" t="s">
        <v>326</v>
      </c>
      <c r="J4" s="522" t="s">
        <v>327</v>
      </c>
      <c r="K4" s="522" t="s">
        <v>328</v>
      </c>
      <c r="L4" s="522" t="s">
        <v>329</v>
      </c>
      <c r="M4" s="522" t="s">
        <v>330</v>
      </c>
    </row>
    <row r="5" spans="1:14" ht="15" x14ac:dyDescent="0.25">
      <c r="A5" s="523" t="s">
        <v>331</v>
      </c>
      <c r="B5" s="524"/>
      <c r="C5" s="524"/>
      <c r="D5" s="524">
        <f>+'B) Reajuste Tarifas y Ocupación'!$I$37</f>
        <v>0</v>
      </c>
      <c r="E5" s="524">
        <f>+'B) Reajuste Tarifas y Ocupación'!$I$37</f>
        <v>0</v>
      </c>
      <c r="F5" s="524">
        <f>+'B) Reajuste Tarifas y Ocupación'!$I$37</f>
        <v>0</v>
      </c>
      <c r="G5" s="524">
        <f>+'B) Reajuste Tarifas y Ocupación'!$I$37</f>
        <v>0</v>
      </c>
      <c r="H5" s="524">
        <f>+'B) Reajuste Tarifas y Ocupación'!$I$37</f>
        <v>0</v>
      </c>
      <c r="I5" s="524">
        <f>+'B) Reajuste Tarifas y Ocupación'!$I$37</f>
        <v>0</v>
      </c>
      <c r="J5" s="524">
        <f>+'B) Reajuste Tarifas y Ocupación'!$I$37</f>
        <v>0</v>
      </c>
      <c r="K5" s="524">
        <f>+'B) Reajuste Tarifas y Ocupación'!$I$37</f>
        <v>0</v>
      </c>
      <c r="L5" s="524">
        <f>+'B) Reajuste Tarifas y Ocupación'!$I$37</f>
        <v>0</v>
      </c>
      <c r="M5" s="524">
        <f>+'B) Reajuste Tarifas y Ocupación'!$I$37</f>
        <v>0</v>
      </c>
    </row>
    <row r="6" spans="1:14" ht="15" x14ac:dyDescent="0.25">
      <c r="A6" s="523" t="s">
        <v>332</v>
      </c>
      <c r="B6" s="524">
        <f>+COUNTA('F) Remuneraciones'!$C$11:$C$33)</f>
        <v>0</v>
      </c>
      <c r="C6" s="524">
        <f>+COUNTA('F) Remuneraciones'!$C$11:$C$33)</f>
        <v>0</v>
      </c>
      <c r="D6" s="524">
        <f>+COUNTA('F) Remuneraciones'!$C$11:$C$33)</f>
        <v>0</v>
      </c>
      <c r="E6" s="524">
        <f>+COUNTA('F) Remuneraciones'!$C$11:$C$33)</f>
        <v>0</v>
      </c>
      <c r="F6" s="524">
        <f>+COUNTA('F) Remuneraciones'!$C$11:$C$33)</f>
        <v>0</v>
      </c>
      <c r="G6" s="524">
        <f>+COUNTA('F) Remuneraciones'!$C$11:$C$33)</f>
        <v>0</v>
      </c>
      <c r="H6" s="524">
        <f>+COUNTA('F) Remuneraciones'!$C$11:$C$33)</f>
        <v>0</v>
      </c>
      <c r="I6" s="524">
        <f>+COUNTA('F) Remuneraciones'!$C$11:$C$33)</f>
        <v>0</v>
      </c>
      <c r="J6" s="524">
        <f>+COUNTA('F) Remuneraciones'!$C$11:$C$33)</f>
        <v>0</v>
      </c>
      <c r="K6" s="524">
        <f>+COUNTA('F) Remuneraciones'!$C$11:$C$33)</f>
        <v>0</v>
      </c>
      <c r="L6" s="524">
        <f>+COUNTA('F) Remuneraciones'!$C$11:$C$33)</f>
        <v>0</v>
      </c>
      <c r="M6" s="524">
        <f>+COUNTA('F) Remuneraciones'!$C$11:$C$33)</f>
        <v>0</v>
      </c>
    </row>
    <row r="7" spans="1:14" ht="15" x14ac:dyDescent="0.25">
      <c r="A7" s="523"/>
      <c r="B7" s="525"/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525"/>
    </row>
    <row r="8" spans="1:14" ht="30" x14ac:dyDescent="0.2">
      <c r="A8" s="526" t="s">
        <v>333</v>
      </c>
      <c r="B8" s="522" t="s">
        <v>320</v>
      </c>
      <c r="C8" s="522" t="s">
        <v>321</v>
      </c>
      <c r="D8" s="522" t="s">
        <v>322</v>
      </c>
      <c r="E8" s="522" t="s">
        <v>323</v>
      </c>
      <c r="F8" s="522" t="s">
        <v>324</v>
      </c>
      <c r="G8" s="522" t="s">
        <v>325</v>
      </c>
      <c r="H8" s="522" t="s">
        <v>188</v>
      </c>
      <c r="I8" s="522" t="s">
        <v>326</v>
      </c>
      <c r="J8" s="522" t="s">
        <v>327</v>
      </c>
      <c r="K8" s="522" t="s">
        <v>328</v>
      </c>
      <c r="L8" s="522" t="s">
        <v>329</v>
      </c>
      <c r="M8" s="522" t="s">
        <v>330</v>
      </c>
      <c r="N8" s="522" t="s">
        <v>334</v>
      </c>
    </row>
    <row r="9" spans="1:14" ht="15" x14ac:dyDescent="0.25">
      <c r="A9" s="527" t="s">
        <v>335</v>
      </c>
      <c r="B9" s="528">
        <f>+'A) Resumen Ingresos y Egresos'!P32</f>
        <v>1641600</v>
      </c>
      <c r="C9" s="528">
        <f>+'A) Resumen Ingresos y Egresos'!N32*0.7</f>
        <v>0</v>
      </c>
      <c r="D9" s="528">
        <f>+'A) Resumen Ingresos y Egresos'!N32*0.3+'A) Resumen Ingresos y Egresos'!O32*0.1</f>
        <v>0</v>
      </c>
      <c r="E9" s="528">
        <f>+'A) Resumen Ingresos y Egresos'!$O$32*0.1</f>
        <v>0</v>
      </c>
      <c r="F9" s="528">
        <f>+'A) Resumen Ingresos y Egresos'!$O$32*0.1</f>
        <v>0</v>
      </c>
      <c r="G9" s="528">
        <f>+'A) Resumen Ingresos y Egresos'!$O$32*0.1</f>
        <v>0</v>
      </c>
      <c r="H9" s="528">
        <f>+'A) Resumen Ingresos y Egresos'!$O$32*0.1</f>
        <v>0</v>
      </c>
      <c r="I9" s="528">
        <f>+'A) Resumen Ingresos y Egresos'!$O$32*0.1</f>
        <v>0</v>
      </c>
      <c r="J9" s="528">
        <f>+'A) Resumen Ingresos y Egresos'!$O$32*0.1</f>
        <v>0</v>
      </c>
      <c r="K9" s="528">
        <f>+'A) Resumen Ingresos y Egresos'!$O$32*0.1</f>
        <v>0</v>
      </c>
      <c r="L9" s="528">
        <f>+'A) Resumen Ingresos y Egresos'!$O$32*0.1</f>
        <v>0</v>
      </c>
      <c r="M9" s="528">
        <f>+'A) Resumen Ingresos y Egresos'!$O$32*0.1</f>
        <v>0</v>
      </c>
      <c r="N9" s="529">
        <f>SUM(B9:M9)</f>
        <v>1641600</v>
      </c>
    </row>
    <row r="10" spans="1:14" ht="15" x14ac:dyDescent="0.25">
      <c r="A10" s="527" t="s">
        <v>336</v>
      </c>
      <c r="B10" s="528">
        <f>SUM('F) Remuneraciones'!$H$11:$H$33)/12</f>
        <v>0</v>
      </c>
      <c r="C10" s="528">
        <f>SUM('F) Remuneraciones'!$H$11:$H$33)/12</f>
        <v>0</v>
      </c>
      <c r="D10" s="528">
        <f>SUM('F) Remuneraciones'!$H$11:$H$33)/12</f>
        <v>0</v>
      </c>
      <c r="E10" s="528">
        <f>SUM('F) Remuneraciones'!$H$11:$H$33)/12</f>
        <v>0</v>
      </c>
      <c r="F10" s="528">
        <f>SUM('F) Remuneraciones'!$H$11:$H$33)/12</f>
        <v>0</v>
      </c>
      <c r="G10" s="528">
        <f>SUM('F) Remuneraciones'!$H$11:$H$33)/12</f>
        <v>0</v>
      </c>
      <c r="H10" s="528">
        <f>SUM('F) Remuneraciones'!$H$11:$H$33)/12</f>
        <v>0</v>
      </c>
      <c r="I10" s="528">
        <f>SUM('F) Remuneraciones'!$H$11:$H$33)/12</f>
        <v>0</v>
      </c>
      <c r="J10" s="528">
        <f>SUM('F) Remuneraciones'!$H$11:$H$33)/12</f>
        <v>0</v>
      </c>
      <c r="K10" s="528">
        <f>SUM('F) Remuneraciones'!$H$11:$H$33)/12</f>
        <v>0</v>
      </c>
      <c r="L10" s="528">
        <f>SUM('F) Remuneraciones'!$H$11:$H$33)/12</f>
        <v>0</v>
      </c>
      <c r="M10" s="528">
        <f>SUM('F) Remuneraciones'!$H$11:$H$33)/12</f>
        <v>0</v>
      </c>
      <c r="N10" s="529">
        <f>SUM(B10:M10)</f>
        <v>0</v>
      </c>
    </row>
    <row r="11" spans="1:14" ht="15" x14ac:dyDescent="0.25">
      <c r="A11" s="527" t="s">
        <v>337</v>
      </c>
      <c r="B11" s="528">
        <f>SUM('F) Remuneraciones'!I11:I33)*0.5</f>
        <v>0</v>
      </c>
      <c r="C11" s="528">
        <v>0</v>
      </c>
      <c r="D11" s="528">
        <v>0</v>
      </c>
      <c r="E11" s="528">
        <v>0</v>
      </c>
      <c r="F11" s="528">
        <v>0</v>
      </c>
      <c r="G11" s="528">
        <v>0</v>
      </c>
      <c r="H11" s="528">
        <v>0</v>
      </c>
      <c r="I11" s="528">
        <v>0</v>
      </c>
      <c r="J11" s="528">
        <f>SUM('F) Remuneraciones'!J11:J33)*0.5</f>
        <v>0</v>
      </c>
      <c r="K11" s="528">
        <v>0</v>
      </c>
      <c r="L11" s="528">
        <v>0</v>
      </c>
      <c r="M11" s="528">
        <f>+B11+J11</f>
        <v>0</v>
      </c>
      <c r="N11" s="529">
        <f>SUM(B11:M11)</f>
        <v>0</v>
      </c>
    </row>
    <row r="12" spans="1:14" ht="15" x14ac:dyDescent="0.25">
      <c r="A12" s="527" t="s">
        <v>338</v>
      </c>
      <c r="B12" s="528">
        <f>(+'C) Costos Directos'!$H$75-'C) Costos Directos'!$D$14)*0.05</f>
        <v>104529.3</v>
      </c>
      <c r="C12" s="528">
        <f>(+'C) Costos Directos'!$H$75-'C) Costos Directos'!$D$14)*0.05</f>
        <v>104529.3</v>
      </c>
      <c r="D12" s="528">
        <f>(+'C) Costos Directos'!$H$75-'C) Costos Directos'!$D$14)*0.09</f>
        <v>188152.74</v>
      </c>
      <c r="E12" s="528">
        <f>(+'C) Costos Directos'!$H$75-'C) Costos Directos'!$D$14)*0.09</f>
        <v>188152.74</v>
      </c>
      <c r="F12" s="528">
        <f>(+'C) Costos Directos'!$H$75-'C) Costos Directos'!$D$14)*0.09</f>
        <v>188152.74</v>
      </c>
      <c r="G12" s="528">
        <f>(+'C) Costos Directos'!$H$75-'C) Costos Directos'!$D$14)*0.09</f>
        <v>188152.74</v>
      </c>
      <c r="H12" s="528">
        <f>(+'C) Costos Directos'!$H$75-'C) Costos Directos'!$D$14)*0.09</f>
        <v>188152.74</v>
      </c>
      <c r="I12" s="528">
        <f>(+'C) Costos Directos'!$H$75-'C) Costos Directos'!$D$14)*0.09</f>
        <v>188152.74</v>
      </c>
      <c r="J12" s="528">
        <f>(+'C) Costos Directos'!$H$75-'C) Costos Directos'!$D$14)*0.09</f>
        <v>188152.74</v>
      </c>
      <c r="K12" s="528">
        <f>(+'C) Costos Directos'!$H$75-'C) Costos Directos'!$D$14)*0.09</f>
        <v>188152.74</v>
      </c>
      <c r="L12" s="528">
        <f>(+'C) Costos Directos'!$H$75-'C) Costos Directos'!$D$14)*0.09</f>
        <v>188152.74</v>
      </c>
      <c r="M12" s="528">
        <f>(+'C) Costos Directos'!$H$75-'C) Costos Directos'!$D$14)*0.09</f>
        <v>188152.74</v>
      </c>
      <c r="N12" s="529">
        <f>SUM(B12:M12)</f>
        <v>2090585.9999999998</v>
      </c>
    </row>
    <row r="13" spans="1:14" ht="15" x14ac:dyDescent="0.25">
      <c r="A13" s="530" t="s">
        <v>339</v>
      </c>
      <c r="B13" s="531">
        <f t="shared" ref="B13:H13" si="0">+B9-B10-B11-B12</f>
        <v>1537070.7</v>
      </c>
      <c r="C13" s="531">
        <f t="shared" si="0"/>
        <v>-104529.3</v>
      </c>
      <c r="D13" s="531">
        <f t="shared" si="0"/>
        <v>-188152.74</v>
      </c>
      <c r="E13" s="531">
        <f t="shared" si="0"/>
        <v>-188152.74</v>
      </c>
      <c r="F13" s="531">
        <f t="shared" si="0"/>
        <v>-188152.74</v>
      </c>
      <c r="G13" s="531">
        <f t="shared" si="0"/>
        <v>-188152.74</v>
      </c>
      <c r="H13" s="531">
        <f t="shared" si="0"/>
        <v>-188152.74</v>
      </c>
      <c r="I13" s="531">
        <v>0</v>
      </c>
      <c r="J13" s="531">
        <f>+J9-J10-J11-J12</f>
        <v>-188152.74</v>
      </c>
      <c r="K13" s="531">
        <f>+K9-K10-K11-K12</f>
        <v>-188152.74</v>
      </c>
      <c r="L13" s="531">
        <f>+L9-L10-L11-L12</f>
        <v>-188152.74</v>
      </c>
      <c r="M13" s="531">
        <f>+M9-M10-M11-M12</f>
        <v>-188152.74</v>
      </c>
      <c r="N13" s="531">
        <f>+N9-N10-N11-N12</f>
        <v>-448985.99999999977</v>
      </c>
    </row>
    <row r="14" spans="1:14" ht="15" x14ac:dyDescent="0.25">
      <c r="A14" s="532"/>
      <c r="B14" s="533"/>
      <c r="C14" s="533"/>
      <c r="D14" s="533"/>
      <c r="E14" s="533"/>
      <c r="F14" s="533"/>
      <c r="G14" s="533"/>
      <c r="H14" s="533"/>
      <c r="I14" s="533"/>
      <c r="J14" s="533"/>
      <c r="K14" s="533"/>
      <c r="L14" s="533"/>
      <c r="M14" s="533"/>
      <c r="N14" s="533"/>
    </row>
    <row r="15" spans="1:14" ht="15" x14ac:dyDescent="0.25">
      <c r="A15" s="532"/>
      <c r="B15" s="533"/>
      <c r="C15" s="533"/>
      <c r="D15" s="533"/>
      <c r="E15" s="533"/>
      <c r="F15" s="533"/>
      <c r="G15" s="533"/>
      <c r="H15" s="533"/>
      <c r="I15" s="533"/>
      <c r="J15" s="533"/>
      <c r="K15" s="533"/>
      <c r="L15" s="533"/>
      <c r="M15" s="533"/>
      <c r="N15" s="533"/>
    </row>
    <row r="16" spans="1:14" ht="15" x14ac:dyDescent="0.25">
      <c r="A16" s="521" t="s">
        <v>59</v>
      </c>
      <c r="B16" s="522" t="s">
        <v>320</v>
      </c>
      <c r="C16" s="522" t="s">
        <v>321</v>
      </c>
      <c r="D16" s="522" t="s">
        <v>322</v>
      </c>
      <c r="E16" s="522" t="s">
        <v>323</v>
      </c>
      <c r="F16" s="522" t="s">
        <v>324</v>
      </c>
      <c r="G16" s="522" t="s">
        <v>325</v>
      </c>
      <c r="H16" s="522" t="s">
        <v>188</v>
      </c>
      <c r="I16" s="522" t="s">
        <v>326</v>
      </c>
      <c r="J16" s="522" t="s">
        <v>327</v>
      </c>
      <c r="K16" s="522" t="s">
        <v>328</v>
      </c>
      <c r="L16" s="522" t="s">
        <v>329</v>
      </c>
      <c r="M16" s="522" t="s">
        <v>330</v>
      </c>
      <c r="N16" s="533"/>
    </row>
    <row r="17" spans="1:14" ht="15" x14ac:dyDescent="0.25">
      <c r="A17" s="523" t="s">
        <v>331</v>
      </c>
      <c r="B17" s="524"/>
      <c r="C17" s="524"/>
      <c r="D17" s="524">
        <f>+'B) Reajuste Tarifas y Ocupación'!$I$39</f>
        <v>0</v>
      </c>
      <c r="E17" s="524">
        <f>+'B) Reajuste Tarifas y Ocupación'!$I$39</f>
        <v>0</v>
      </c>
      <c r="F17" s="524">
        <f>+'B) Reajuste Tarifas y Ocupación'!$I$39</f>
        <v>0</v>
      </c>
      <c r="G17" s="524">
        <f>+'B) Reajuste Tarifas y Ocupación'!$I$39</f>
        <v>0</v>
      </c>
      <c r="H17" s="524">
        <f>+'B) Reajuste Tarifas y Ocupación'!$I$39</f>
        <v>0</v>
      </c>
      <c r="I17" s="524">
        <f>+'B) Reajuste Tarifas y Ocupación'!$I$39</f>
        <v>0</v>
      </c>
      <c r="J17" s="524">
        <f>+'B) Reajuste Tarifas y Ocupación'!$I$39</f>
        <v>0</v>
      </c>
      <c r="K17" s="524">
        <f>+'B) Reajuste Tarifas y Ocupación'!$I$39</f>
        <v>0</v>
      </c>
      <c r="L17" s="524">
        <f>+'B) Reajuste Tarifas y Ocupación'!$I$39</f>
        <v>0</v>
      </c>
      <c r="M17" s="524">
        <f>+'B) Reajuste Tarifas y Ocupación'!$I$39</f>
        <v>0</v>
      </c>
      <c r="N17" s="533"/>
    </row>
    <row r="18" spans="1:14" ht="15" x14ac:dyDescent="0.25">
      <c r="A18" s="523" t="s">
        <v>332</v>
      </c>
      <c r="B18" s="524">
        <f>+COUNTA('F) Remuneraciones'!$C$34:$C$56)</f>
        <v>0</v>
      </c>
      <c r="C18" s="524">
        <f>+COUNTA('F) Remuneraciones'!$C$34:$C$56)</f>
        <v>0</v>
      </c>
      <c r="D18" s="524">
        <f>+COUNTA('F) Remuneraciones'!$C$34:$C$56)</f>
        <v>0</v>
      </c>
      <c r="E18" s="524">
        <f>+COUNTA('F) Remuneraciones'!$C$34:$C$56)</f>
        <v>0</v>
      </c>
      <c r="F18" s="524">
        <f>+COUNTA('F) Remuneraciones'!$C$34:$C$56)</f>
        <v>0</v>
      </c>
      <c r="G18" s="524">
        <f>+COUNTA('F) Remuneraciones'!$C$34:$C$56)</f>
        <v>0</v>
      </c>
      <c r="H18" s="524">
        <f>+COUNTA('F) Remuneraciones'!$C$34:$C$56)</f>
        <v>0</v>
      </c>
      <c r="I18" s="524">
        <f>+COUNTA('F) Remuneraciones'!$C$34:$C$56)</f>
        <v>0</v>
      </c>
      <c r="J18" s="524">
        <f>+COUNTA('F) Remuneraciones'!$C$34:$C$56)</f>
        <v>0</v>
      </c>
      <c r="K18" s="524">
        <f>+COUNTA('F) Remuneraciones'!$C$34:$C$56)</f>
        <v>0</v>
      </c>
      <c r="L18" s="524">
        <f>+COUNTA('F) Remuneraciones'!$C$34:$C$56)</f>
        <v>0</v>
      </c>
      <c r="M18" s="524">
        <f>+COUNTA('F) Remuneraciones'!$C$34:$C$56)</f>
        <v>0</v>
      </c>
      <c r="N18" s="533"/>
    </row>
    <row r="19" spans="1:14" ht="15" x14ac:dyDescent="0.25">
      <c r="A19" s="523"/>
      <c r="B19" s="525"/>
      <c r="C19" s="525"/>
      <c r="D19" s="525"/>
      <c r="E19" s="525"/>
      <c r="F19" s="525"/>
      <c r="G19" s="525"/>
      <c r="H19" s="525"/>
      <c r="I19" s="525"/>
      <c r="J19" s="525"/>
      <c r="K19" s="525"/>
      <c r="L19" s="525"/>
      <c r="M19" s="525"/>
    </row>
    <row r="20" spans="1:14" ht="30" x14ac:dyDescent="0.2">
      <c r="A20" s="526" t="s">
        <v>340</v>
      </c>
      <c r="B20" s="522" t="s">
        <v>320</v>
      </c>
      <c r="C20" s="522" t="s">
        <v>321</v>
      </c>
      <c r="D20" s="522" t="s">
        <v>322</v>
      </c>
      <c r="E20" s="522" t="s">
        <v>323</v>
      </c>
      <c r="F20" s="522" t="s">
        <v>324</v>
      </c>
      <c r="G20" s="522" t="s">
        <v>325</v>
      </c>
      <c r="H20" s="522" t="s">
        <v>188</v>
      </c>
      <c r="I20" s="522" t="s">
        <v>326</v>
      </c>
      <c r="J20" s="522" t="s">
        <v>327</v>
      </c>
      <c r="K20" s="522" t="s">
        <v>328</v>
      </c>
      <c r="L20" s="522" t="s">
        <v>329</v>
      </c>
      <c r="M20" s="522" t="s">
        <v>330</v>
      </c>
      <c r="N20" s="522" t="s">
        <v>334</v>
      </c>
    </row>
    <row r="21" spans="1:14" ht="15" x14ac:dyDescent="0.25">
      <c r="A21" s="527" t="s">
        <v>335</v>
      </c>
      <c r="B21" s="528">
        <f>+'A) Resumen Ingresos y Egresos'!P39</f>
        <v>0</v>
      </c>
      <c r="C21" s="528">
        <f>+'A) Resumen Ingresos y Egresos'!N39*0.7</f>
        <v>0</v>
      </c>
      <c r="D21" s="528">
        <f>+'A) Resumen Ingresos y Egresos'!N39*0.3+'A) Resumen Ingresos y Egresos'!O39*0.1</f>
        <v>0</v>
      </c>
      <c r="E21" s="528">
        <f>+'A) Resumen Ingresos y Egresos'!$O$39*0.1</f>
        <v>0</v>
      </c>
      <c r="F21" s="528">
        <f>+'A) Resumen Ingresos y Egresos'!$O$39*0.1</f>
        <v>0</v>
      </c>
      <c r="G21" s="528">
        <f>+'A) Resumen Ingresos y Egresos'!$O$39*0.1</f>
        <v>0</v>
      </c>
      <c r="H21" s="528">
        <f>+'A) Resumen Ingresos y Egresos'!$O$39*0.1</f>
        <v>0</v>
      </c>
      <c r="I21" s="528">
        <f>+'A) Resumen Ingresos y Egresos'!$O$39*0.1</f>
        <v>0</v>
      </c>
      <c r="J21" s="528">
        <f>+'A) Resumen Ingresos y Egresos'!$O$39*0.1</f>
        <v>0</v>
      </c>
      <c r="K21" s="528">
        <f>+'A) Resumen Ingresos y Egresos'!$O$39*0.1</f>
        <v>0</v>
      </c>
      <c r="L21" s="528">
        <f>+'A) Resumen Ingresos y Egresos'!$O$39*0.1</f>
        <v>0</v>
      </c>
      <c r="M21" s="528">
        <f>+'A) Resumen Ingresos y Egresos'!$O$39*0.1</f>
        <v>0</v>
      </c>
      <c r="N21" s="529">
        <f>SUM(B21:M21)</f>
        <v>0</v>
      </c>
    </row>
    <row r="22" spans="1:14" ht="15" x14ac:dyDescent="0.25">
      <c r="A22" s="527" t="s">
        <v>336</v>
      </c>
      <c r="B22" s="528">
        <f>SUM('F) Remuneraciones'!$H$34:$H$56)/12</f>
        <v>0</v>
      </c>
      <c r="C22" s="528">
        <f>SUM('F) Remuneraciones'!$H$34:$H$56)/12</f>
        <v>0</v>
      </c>
      <c r="D22" s="528">
        <f>SUM('F) Remuneraciones'!$H$34:$H$56)/12</f>
        <v>0</v>
      </c>
      <c r="E22" s="528">
        <f>SUM('F) Remuneraciones'!$H$34:$H$56)/12</f>
        <v>0</v>
      </c>
      <c r="F22" s="528">
        <f>SUM('F) Remuneraciones'!$H$34:$H$56)/12</f>
        <v>0</v>
      </c>
      <c r="G22" s="528">
        <f>SUM('F) Remuneraciones'!$H$34:$H$56)/12</f>
        <v>0</v>
      </c>
      <c r="H22" s="528">
        <f>SUM('F) Remuneraciones'!$H$34:$H$56)/12</f>
        <v>0</v>
      </c>
      <c r="I22" s="528">
        <f>SUM('F) Remuneraciones'!$H$34:$H$56)/12</f>
        <v>0</v>
      </c>
      <c r="J22" s="528">
        <f>SUM('F) Remuneraciones'!$H$34:$H$56)/12</f>
        <v>0</v>
      </c>
      <c r="K22" s="528">
        <f>SUM('F) Remuneraciones'!$H$34:$H$56)/12</f>
        <v>0</v>
      </c>
      <c r="L22" s="528">
        <f>SUM('F) Remuneraciones'!$H$34:$H$56)/12</f>
        <v>0</v>
      </c>
      <c r="M22" s="528">
        <f>SUM('F) Remuneraciones'!$H$34:$H$56)/12</f>
        <v>0</v>
      </c>
      <c r="N22" s="529">
        <f>SUM(B22:M22)</f>
        <v>0</v>
      </c>
    </row>
    <row r="23" spans="1:14" ht="15" x14ac:dyDescent="0.25">
      <c r="A23" s="527" t="s">
        <v>337</v>
      </c>
      <c r="B23" s="528">
        <f>SUM('F) Remuneraciones'!I34:I56)*0.5</f>
        <v>0</v>
      </c>
      <c r="C23" s="528">
        <v>0</v>
      </c>
      <c r="D23" s="528">
        <v>0</v>
      </c>
      <c r="E23" s="528">
        <v>0</v>
      </c>
      <c r="F23" s="528">
        <v>0</v>
      </c>
      <c r="G23" s="528">
        <v>0</v>
      </c>
      <c r="H23" s="528">
        <v>0</v>
      </c>
      <c r="I23" s="528">
        <v>0</v>
      </c>
      <c r="J23" s="528">
        <f>SUM('F) Remuneraciones'!J34:J56)*0.5</f>
        <v>0</v>
      </c>
      <c r="K23" s="528">
        <v>0</v>
      </c>
      <c r="L23" s="528">
        <v>0</v>
      </c>
      <c r="M23" s="528">
        <f>+B23+J23</f>
        <v>0</v>
      </c>
      <c r="N23" s="529">
        <f>SUM(B23:M23)</f>
        <v>0</v>
      </c>
    </row>
    <row r="24" spans="1:14" ht="15" x14ac:dyDescent="0.25">
      <c r="A24" s="527" t="s">
        <v>338</v>
      </c>
      <c r="B24" s="528">
        <f>(+'C) Costos Directos'!$H$141-'C) Costos Directos'!$D$80)*0.05</f>
        <v>143938.35</v>
      </c>
      <c r="C24" s="528">
        <f>(+'C) Costos Directos'!$H$141-'C) Costos Directos'!$D$80)*0.05</f>
        <v>143938.35</v>
      </c>
      <c r="D24" s="528">
        <f>(+'C) Costos Directos'!$H$141-'C) Costos Directos'!$D$80)*0.09</f>
        <v>259089.03</v>
      </c>
      <c r="E24" s="528">
        <f>(+'C) Costos Directos'!$H$141-'C) Costos Directos'!$D$80)*0.09</f>
        <v>259089.03</v>
      </c>
      <c r="F24" s="528">
        <f>(+'C) Costos Directos'!$H$141-'C) Costos Directos'!$D$80)*0.09</f>
        <v>259089.03</v>
      </c>
      <c r="G24" s="528">
        <f>(+'C) Costos Directos'!$H$141-'C) Costos Directos'!$D$80)*0.09</f>
        <v>259089.03</v>
      </c>
      <c r="H24" s="528">
        <f>(+'C) Costos Directos'!$H$141-'C) Costos Directos'!$D$80)*0.09</f>
        <v>259089.03</v>
      </c>
      <c r="I24" s="528">
        <f>(+'C) Costos Directos'!$H$141-'C) Costos Directos'!$D$80)*0.09</f>
        <v>259089.03</v>
      </c>
      <c r="J24" s="528">
        <f>(+'C) Costos Directos'!$H$141-'C) Costos Directos'!$D$80)*0.09</f>
        <v>259089.03</v>
      </c>
      <c r="K24" s="528">
        <f>(+'C) Costos Directos'!$H$141-'C) Costos Directos'!$D$80)*0.09</f>
        <v>259089.03</v>
      </c>
      <c r="L24" s="528">
        <f>(+'C) Costos Directos'!$H$141-'C) Costos Directos'!$D$80)*0.09</f>
        <v>259089.03</v>
      </c>
      <c r="M24" s="528">
        <f>(+'C) Costos Directos'!$H$141-'C) Costos Directos'!$D$80)*0.09</f>
        <v>259089.03</v>
      </c>
      <c r="N24" s="529">
        <f>SUM(B24:M24)</f>
        <v>2878766.9999999995</v>
      </c>
    </row>
    <row r="25" spans="1:14" ht="15" x14ac:dyDescent="0.25">
      <c r="A25" s="530" t="s">
        <v>339</v>
      </c>
      <c r="B25" s="531">
        <f t="shared" ref="B25:N25" si="1">+B21-B22-B23-B24</f>
        <v>-143938.35</v>
      </c>
      <c r="C25" s="531">
        <f t="shared" si="1"/>
        <v>-143938.35</v>
      </c>
      <c r="D25" s="531">
        <f t="shared" si="1"/>
        <v>-259089.03</v>
      </c>
      <c r="E25" s="531">
        <f t="shared" si="1"/>
        <v>-259089.03</v>
      </c>
      <c r="F25" s="531">
        <f t="shared" si="1"/>
        <v>-259089.03</v>
      </c>
      <c r="G25" s="531">
        <f t="shared" si="1"/>
        <v>-259089.03</v>
      </c>
      <c r="H25" s="531">
        <f t="shared" si="1"/>
        <v>-259089.03</v>
      </c>
      <c r="I25" s="531">
        <f t="shared" si="1"/>
        <v>-259089.03</v>
      </c>
      <c r="J25" s="531">
        <f t="shared" si="1"/>
        <v>-259089.03</v>
      </c>
      <c r="K25" s="531">
        <f t="shared" si="1"/>
        <v>-259089.03</v>
      </c>
      <c r="L25" s="531">
        <f t="shared" si="1"/>
        <v>-259089.03</v>
      </c>
      <c r="M25" s="531">
        <f t="shared" si="1"/>
        <v>-259089.03</v>
      </c>
      <c r="N25" s="531">
        <f t="shared" si="1"/>
        <v>-2878766.9999999995</v>
      </c>
    </row>
    <row r="26" spans="1:14" ht="15" x14ac:dyDescent="0.25">
      <c r="A26" s="523"/>
      <c r="B26" s="525"/>
      <c r="C26" s="525"/>
      <c r="D26" s="525"/>
      <c r="E26" s="525"/>
      <c r="F26" s="525"/>
      <c r="G26" s="525"/>
      <c r="H26" s="525"/>
      <c r="I26" s="525"/>
      <c r="J26" s="525"/>
      <c r="K26" s="525"/>
      <c r="L26" s="525"/>
      <c r="M26" s="525"/>
    </row>
    <row r="28" spans="1:14" ht="15" x14ac:dyDescent="0.2">
      <c r="A28" s="521" t="s">
        <v>59</v>
      </c>
      <c r="B28" s="522" t="s">
        <v>320</v>
      </c>
      <c r="C28" s="522" t="s">
        <v>321</v>
      </c>
      <c r="D28" s="522" t="s">
        <v>322</v>
      </c>
      <c r="E28" s="522" t="s">
        <v>323</v>
      </c>
      <c r="F28" s="522" t="s">
        <v>324</v>
      </c>
      <c r="G28" s="522" t="s">
        <v>325</v>
      </c>
      <c r="H28" s="522" t="s">
        <v>188</v>
      </c>
      <c r="I28" s="522" t="s">
        <v>326</v>
      </c>
      <c r="J28" s="522" t="s">
        <v>327</v>
      </c>
      <c r="K28" s="522" t="s">
        <v>328</v>
      </c>
      <c r="L28" s="522" t="s">
        <v>329</v>
      </c>
      <c r="M28" s="522" t="s">
        <v>330</v>
      </c>
    </row>
    <row r="29" spans="1:14" ht="15" x14ac:dyDescent="0.25">
      <c r="A29" s="523" t="s">
        <v>331</v>
      </c>
      <c r="B29" s="524">
        <f>+'B) Reajuste Tarifas y Ocupación'!$I$48</f>
        <v>0</v>
      </c>
      <c r="C29" s="524">
        <f>+'B) Reajuste Tarifas y Ocupación'!$I$48</f>
        <v>0</v>
      </c>
      <c r="D29" s="524">
        <f>+'B) Reajuste Tarifas y Ocupación'!$I$48</f>
        <v>0</v>
      </c>
      <c r="E29" s="524">
        <f>+'B) Reajuste Tarifas y Ocupación'!$I$48</f>
        <v>0</v>
      </c>
      <c r="F29" s="524">
        <f>+'B) Reajuste Tarifas y Ocupación'!$I$48</f>
        <v>0</v>
      </c>
      <c r="G29" s="524">
        <f>+'B) Reajuste Tarifas y Ocupación'!$I$48</f>
        <v>0</v>
      </c>
      <c r="H29" s="524">
        <f>+'B) Reajuste Tarifas y Ocupación'!$I$48</f>
        <v>0</v>
      </c>
      <c r="I29" s="524">
        <f>+'B) Reajuste Tarifas y Ocupación'!$I$48</f>
        <v>0</v>
      </c>
      <c r="J29" s="524">
        <f>+'B) Reajuste Tarifas y Ocupación'!$I$48</f>
        <v>0</v>
      </c>
      <c r="K29" s="524">
        <f>+'B) Reajuste Tarifas y Ocupación'!$I$48</f>
        <v>0</v>
      </c>
      <c r="L29" s="524">
        <f>+'B) Reajuste Tarifas y Ocupación'!$I$48</f>
        <v>0</v>
      </c>
      <c r="M29" s="524">
        <f>+'B) Reajuste Tarifas y Ocupación'!$I$48</f>
        <v>0</v>
      </c>
    </row>
    <row r="30" spans="1:14" ht="15" x14ac:dyDescent="0.25">
      <c r="A30" s="523" t="s">
        <v>332</v>
      </c>
      <c r="B30" s="524">
        <f>+COUNTA('F) Remuneraciones'!$C$77:$C$91)</f>
        <v>0</v>
      </c>
      <c r="C30" s="524">
        <f>+COUNTA('F) Remuneraciones'!$C$77:$C$91)</f>
        <v>0</v>
      </c>
      <c r="D30" s="524">
        <f>+COUNTA('F) Remuneraciones'!$C$77:$C$91)</f>
        <v>0</v>
      </c>
      <c r="E30" s="524">
        <f>+COUNTA('F) Remuneraciones'!$C$77:$C$91)</f>
        <v>0</v>
      </c>
      <c r="F30" s="524">
        <f>+COUNTA('F) Remuneraciones'!$C$77:$C$91)</f>
        <v>0</v>
      </c>
      <c r="G30" s="524">
        <f>+COUNTA('F) Remuneraciones'!$C$77:$C$91)</f>
        <v>0</v>
      </c>
      <c r="H30" s="524">
        <f>+COUNTA('F) Remuneraciones'!$C$77:$C$91)</f>
        <v>0</v>
      </c>
      <c r="I30" s="524">
        <f>+COUNTA('F) Remuneraciones'!$C$77:$C$91)</f>
        <v>0</v>
      </c>
      <c r="J30" s="524">
        <f>+COUNTA('F) Remuneraciones'!$C$77:$C$91)</f>
        <v>0</v>
      </c>
      <c r="K30" s="524">
        <f>+COUNTA('F) Remuneraciones'!$C$77:$C$91)</f>
        <v>0</v>
      </c>
      <c r="L30" s="524">
        <f>+COUNTA('F) Remuneraciones'!$C$77:$C$91)</f>
        <v>0</v>
      </c>
      <c r="M30" s="524">
        <f>+COUNTA('F) Remuneraciones'!$C$77:$C$91)</f>
        <v>0</v>
      </c>
    </row>
    <row r="31" spans="1:14" ht="15" x14ac:dyDescent="0.25">
      <c r="A31" s="523"/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</row>
    <row r="32" spans="1:14" ht="30" x14ac:dyDescent="0.2">
      <c r="A32" s="526" t="s">
        <v>341</v>
      </c>
      <c r="B32" s="522" t="s">
        <v>320</v>
      </c>
      <c r="C32" s="522" t="s">
        <v>321</v>
      </c>
      <c r="D32" s="522" t="s">
        <v>322</v>
      </c>
      <c r="E32" s="522" t="s">
        <v>323</v>
      </c>
      <c r="F32" s="522" t="s">
        <v>324</v>
      </c>
      <c r="G32" s="522" t="s">
        <v>325</v>
      </c>
      <c r="H32" s="522" t="s">
        <v>188</v>
      </c>
      <c r="I32" s="522" t="s">
        <v>326</v>
      </c>
      <c r="J32" s="522" t="s">
        <v>327</v>
      </c>
      <c r="K32" s="522" t="s">
        <v>328</v>
      </c>
      <c r="L32" s="522" t="s">
        <v>329</v>
      </c>
      <c r="M32" s="522" t="s">
        <v>330</v>
      </c>
      <c r="N32" s="522" t="s">
        <v>334</v>
      </c>
    </row>
    <row r="33" spans="1:14" ht="15" x14ac:dyDescent="0.25">
      <c r="A33" s="527" t="s">
        <v>335</v>
      </c>
      <c r="B33" s="528">
        <f>+'A) Resumen Ingresos y Egresos'!$N$60/12+'A) Resumen Ingresos y Egresos'!$O$60/12</f>
        <v>0</v>
      </c>
      <c r="C33" s="528">
        <f>+'A) Resumen Ingresos y Egresos'!$N$60/12+'A) Resumen Ingresos y Egresos'!$O$60/12</f>
        <v>0</v>
      </c>
      <c r="D33" s="528">
        <f>+'A) Resumen Ingresos y Egresos'!$N$60/12+'A) Resumen Ingresos y Egresos'!$O$60/12</f>
        <v>0</v>
      </c>
      <c r="E33" s="528">
        <f>+'A) Resumen Ingresos y Egresos'!$N$60/12+'A) Resumen Ingresos y Egresos'!$O$60/12</f>
        <v>0</v>
      </c>
      <c r="F33" s="528">
        <f>+'A) Resumen Ingresos y Egresos'!$N$60/12+'A) Resumen Ingresos y Egresos'!$O$60/12</f>
        <v>0</v>
      </c>
      <c r="G33" s="528">
        <f>+'A) Resumen Ingresos y Egresos'!$N$60/12+'A) Resumen Ingresos y Egresos'!$O$60/12</f>
        <v>0</v>
      </c>
      <c r="H33" s="528">
        <f>+'A) Resumen Ingresos y Egresos'!$N$60/12+'A) Resumen Ingresos y Egresos'!$O$60/12</f>
        <v>0</v>
      </c>
      <c r="I33" s="528">
        <f>+'A) Resumen Ingresos y Egresos'!$N$60/12+'A) Resumen Ingresos y Egresos'!$O$60/12</f>
        <v>0</v>
      </c>
      <c r="J33" s="528">
        <f>+'A) Resumen Ingresos y Egresos'!$N$60/12+'A) Resumen Ingresos y Egresos'!$O$60/12</f>
        <v>0</v>
      </c>
      <c r="K33" s="528">
        <f>+'A) Resumen Ingresos y Egresos'!$N$60/12+'A) Resumen Ingresos y Egresos'!$O$60/12</f>
        <v>0</v>
      </c>
      <c r="L33" s="528">
        <f>+'A) Resumen Ingresos y Egresos'!$N$60/12+'A) Resumen Ingresos y Egresos'!$O$60/12</f>
        <v>0</v>
      </c>
      <c r="M33" s="528">
        <f>+'A) Resumen Ingresos y Egresos'!$N$60/12+'A) Resumen Ingresos y Egresos'!$O$60/12</f>
        <v>0</v>
      </c>
      <c r="N33" s="529">
        <f>SUM(B33:M33)</f>
        <v>0</v>
      </c>
    </row>
    <row r="34" spans="1:14" ht="15" x14ac:dyDescent="0.25">
      <c r="A34" s="527" t="s">
        <v>336</v>
      </c>
      <c r="B34" s="528">
        <f>SUM('F) Remuneraciones'!$H$77:$H$91)/12</f>
        <v>0</v>
      </c>
      <c r="C34" s="528">
        <f>SUM('F) Remuneraciones'!$H$77:$H$91)/12</f>
        <v>0</v>
      </c>
      <c r="D34" s="528">
        <f>SUM('F) Remuneraciones'!$H$77:$H$91)/12</f>
        <v>0</v>
      </c>
      <c r="E34" s="528">
        <f>SUM('F) Remuneraciones'!$H$77:$H$91)/12</f>
        <v>0</v>
      </c>
      <c r="F34" s="528">
        <f>SUM('F) Remuneraciones'!$H$77:$H$91)/12</f>
        <v>0</v>
      </c>
      <c r="G34" s="528">
        <f>SUM('F) Remuneraciones'!$H$77:$H$91)/12</f>
        <v>0</v>
      </c>
      <c r="H34" s="528">
        <f>SUM('F) Remuneraciones'!$H$77:$H$91)/12</f>
        <v>0</v>
      </c>
      <c r="I34" s="528">
        <f>SUM('F) Remuneraciones'!$H$77:$H$91)/12</f>
        <v>0</v>
      </c>
      <c r="J34" s="528">
        <f>SUM('F) Remuneraciones'!$H$77:$H$91)/12</f>
        <v>0</v>
      </c>
      <c r="K34" s="528">
        <f>SUM('F) Remuneraciones'!$H$77:$H$91)/12</f>
        <v>0</v>
      </c>
      <c r="L34" s="528">
        <f>SUM('F) Remuneraciones'!$H$77:$H$91)/12</f>
        <v>0</v>
      </c>
      <c r="M34" s="528">
        <f>SUM('F) Remuneraciones'!$H$77:$H$91)/12</f>
        <v>0</v>
      </c>
      <c r="N34" s="529">
        <f>SUM(B34:M34)</f>
        <v>0</v>
      </c>
    </row>
    <row r="35" spans="1:14" ht="15" x14ac:dyDescent="0.25">
      <c r="A35" s="527" t="s">
        <v>337</v>
      </c>
      <c r="B35" s="528">
        <f>SUM('F) Remuneraciones'!I77:I91)*0.5</f>
        <v>0</v>
      </c>
      <c r="C35" s="528">
        <v>0</v>
      </c>
      <c r="D35" s="528">
        <v>0</v>
      </c>
      <c r="E35" s="528">
        <v>0</v>
      </c>
      <c r="F35" s="528">
        <v>0</v>
      </c>
      <c r="G35" s="528">
        <v>0</v>
      </c>
      <c r="H35" s="528">
        <v>0</v>
      </c>
      <c r="I35" s="528">
        <v>0</v>
      </c>
      <c r="J35" s="528">
        <f>SUM('F) Remuneraciones'!J77:J91)*0.5</f>
        <v>0</v>
      </c>
      <c r="K35" s="528">
        <v>0</v>
      </c>
      <c r="L35" s="528">
        <v>0</v>
      </c>
      <c r="M35" s="528">
        <f>+B35+J35</f>
        <v>0</v>
      </c>
      <c r="N35" s="529">
        <f>SUM(B35:M35)</f>
        <v>0</v>
      </c>
    </row>
    <row r="36" spans="1:14" ht="15" x14ac:dyDescent="0.25">
      <c r="A36" s="527" t="s">
        <v>338</v>
      </c>
      <c r="B36" s="528">
        <f>(+'C) Costos Directos'!$H$339-'C) Costos Directos'!$D$278)/12</f>
        <v>252698.08333333334</v>
      </c>
      <c r="C36" s="528">
        <f>(+'C) Costos Directos'!$H$339-'C) Costos Directos'!$D$278)/12</f>
        <v>252698.08333333334</v>
      </c>
      <c r="D36" s="528">
        <f>(+'C) Costos Directos'!$H$339-'C) Costos Directos'!$D$278)/12</f>
        <v>252698.08333333334</v>
      </c>
      <c r="E36" s="528">
        <f>(+'C) Costos Directos'!$H$339-'C) Costos Directos'!$D$278)/12</f>
        <v>252698.08333333334</v>
      </c>
      <c r="F36" s="528">
        <f>(+'C) Costos Directos'!$H$339-'C) Costos Directos'!$D$278)/12</f>
        <v>252698.08333333334</v>
      </c>
      <c r="G36" s="528">
        <f>(+'C) Costos Directos'!$H$339-'C) Costos Directos'!$D$278)/12</f>
        <v>252698.08333333334</v>
      </c>
      <c r="H36" s="528">
        <f>(+'C) Costos Directos'!$H$339-'C) Costos Directos'!$D$278)/12</f>
        <v>252698.08333333334</v>
      </c>
      <c r="I36" s="528">
        <f>(+'C) Costos Directos'!$H$339-'C) Costos Directos'!$D$278)/12</f>
        <v>252698.08333333334</v>
      </c>
      <c r="J36" s="528">
        <f>(+'C) Costos Directos'!$H$339-'C) Costos Directos'!$D$278)/12</f>
        <v>252698.08333333334</v>
      </c>
      <c r="K36" s="528">
        <f>(+'C) Costos Directos'!$H$339-'C) Costos Directos'!$D$278)/12</f>
        <v>252698.08333333334</v>
      </c>
      <c r="L36" s="528">
        <f>(+'C) Costos Directos'!$H$339-'C) Costos Directos'!$D$278)/12</f>
        <v>252698.08333333334</v>
      </c>
      <c r="M36" s="528">
        <f>(+'C) Costos Directos'!$H$339-'C) Costos Directos'!$D$278)/12</f>
        <v>252698.08333333334</v>
      </c>
      <c r="N36" s="529">
        <f>SUM(B36:M36)</f>
        <v>3032377.0000000005</v>
      </c>
    </row>
    <row r="37" spans="1:14" ht="15" x14ac:dyDescent="0.25">
      <c r="A37" s="530" t="s">
        <v>339</v>
      </c>
      <c r="B37" s="531">
        <f t="shared" ref="B37:N37" si="2">+B33-B34-B35-B36</f>
        <v>-252698.08333333334</v>
      </c>
      <c r="C37" s="531">
        <f t="shared" si="2"/>
        <v>-252698.08333333334</v>
      </c>
      <c r="D37" s="531">
        <f t="shared" si="2"/>
        <v>-252698.08333333334</v>
      </c>
      <c r="E37" s="531">
        <f t="shared" si="2"/>
        <v>-252698.08333333334</v>
      </c>
      <c r="F37" s="531">
        <f t="shared" si="2"/>
        <v>-252698.08333333334</v>
      </c>
      <c r="G37" s="531">
        <f t="shared" si="2"/>
        <v>-252698.08333333334</v>
      </c>
      <c r="H37" s="531">
        <f t="shared" si="2"/>
        <v>-252698.08333333334</v>
      </c>
      <c r="I37" s="531">
        <f t="shared" si="2"/>
        <v>-252698.08333333334</v>
      </c>
      <c r="J37" s="531">
        <f t="shared" si="2"/>
        <v>-252698.08333333334</v>
      </c>
      <c r="K37" s="531">
        <f t="shared" si="2"/>
        <v>-252698.08333333334</v>
      </c>
      <c r="L37" s="531">
        <f t="shared" si="2"/>
        <v>-252698.08333333334</v>
      </c>
      <c r="M37" s="531">
        <f t="shared" si="2"/>
        <v>-252698.08333333334</v>
      </c>
      <c r="N37" s="531">
        <f t="shared" si="2"/>
        <v>-3032377.0000000005</v>
      </c>
    </row>
    <row r="38" spans="1:14" ht="15" x14ac:dyDescent="0.25">
      <c r="A38" s="532"/>
      <c r="B38" s="533"/>
      <c r="C38" s="533"/>
      <c r="D38" s="533"/>
      <c r="E38" s="533"/>
      <c r="F38" s="533"/>
      <c r="G38" s="533"/>
      <c r="H38" s="533"/>
      <c r="I38" s="533"/>
      <c r="J38" s="533"/>
      <c r="K38" s="533"/>
      <c r="L38" s="533"/>
      <c r="M38" s="533"/>
      <c r="N38" s="533"/>
    </row>
    <row r="39" spans="1:14" ht="15" x14ac:dyDescent="0.25">
      <c r="A39" s="532"/>
      <c r="B39" s="533"/>
      <c r="C39" s="533"/>
      <c r="D39" s="533"/>
      <c r="E39" s="533"/>
      <c r="F39" s="533"/>
      <c r="G39" s="533"/>
      <c r="H39" s="533"/>
      <c r="I39" s="533"/>
      <c r="J39" s="533"/>
      <c r="K39" s="533"/>
      <c r="L39" s="533"/>
      <c r="M39" s="533"/>
      <c r="N39" s="533"/>
    </row>
    <row r="40" spans="1:14" ht="15" x14ac:dyDescent="0.25">
      <c r="A40" s="521" t="s">
        <v>59</v>
      </c>
      <c r="B40" s="522" t="s">
        <v>320</v>
      </c>
      <c r="C40" s="522" t="s">
        <v>321</v>
      </c>
      <c r="D40" s="522" t="s">
        <v>322</v>
      </c>
      <c r="E40" s="522" t="s">
        <v>323</v>
      </c>
      <c r="F40" s="522" t="s">
        <v>324</v>
      </c>
      <c r="G40" s="522" t="s">
        <v>325</v>
      </c>
      <c r="H40" s="522" t="s">
        <v>188</v>
      </c>
      <c r="I40" s="522" t="s">
        <v>326</v>
      </c>
      <c r="J40" s="522" t="s">
        <v>327</v>
      </c>
      <c r="K40" s="522" t="s">
        <v>328</v>
      </c>
      <c r="L40" s="522" t="s">
        <v>329</v>
      </c>
      <c r="M40" s="522" t="s">
        <v>330</v>
      </c>
      <c r="N40" s="533"/>
    </row>
    <row r="41" spans="1:14" ht="15" x14ac:dyDescent="0.25">
      <c r="A41" s="523" t="s">
        <v>331</v>
      </c>
      <c r="B41" s="524">
        <f>+'B) Reajuste Tarifas y Ocupación'!$I$51</f>
        <v>0</v>
      </c>
      <c r="C41" s="524">
        <f>+'B) Reajuste Tarifas y Ocupación'!$I$51</f>
        <v>0</v>
      </c>
      <c r="D41" s="524">
        <f>+'B) Reajuste Tarifas y Ocupación'!$I$51</f>
        <v>0</v>
      </c>
      <c r="E41" s="524">
        <f>+'B) Reajuste Tarifas y Ocupación'!$I$51</f>
        <v>0</v>
      </c>
      <c r="F41" s="524">
        <f>+'B) Reajuste Tarifas y Ocupación'!$I$51</f>
        <v>0</v>
      </c>
      <c r="G41" s="524">
        <f>+'B) Reajuste Tarifas y Ocupación'!$I$51</f>
        <v>0</v>
      </c>
      <c r="H41" s="524">
        <f>+'B) Reajuste Tarifas y Ocupación'!$I$51</f>
        <v>0</v>
      </c>
      <c r="I41" s="524">
        <f>+'B) Reajuste Tarifas y Ocupación'!$I$51</f>
        <v>0</v>
      </c>
      <c r="J41" s="524">
        <f>+'B) Reajuste Tarifas y Ocupación'!$I$51</f>
        <v>0</v>
      </c>
      <c r="K41" s="524">
        <f>+'B) Reajuste Tarifas y Ocupación'!$I$51</f>
        <v>0</v>
      </c>
      <c r="L41" s="524">
        <f>+'B) Reajuste Tarifas y Ocupación'!$I$51</f>
        <v>0</v>
      </c>
      <c r="M41" s="524">
        <f>+'B) Reajuste Tarifas y Ocupación'!$I$51</f>
        <v>0</v>
      </c>
      <c r="N41" s="533"/>
    </row>
    <row r="42" spans="1:14" ht="15" x14ac:dyDescent="0.25">
      <c r="A42" s="523" t="s">
        <v>332</v>
      </c>
      <c r="B42" s="524">
        <f>+COUNTA('F) Remuneraciones'!$C$107:$C$127)</f>
        <v>0</v>
      </c>
      <c r="C42" s="524">
        <f>+COUNTA('F) Remuneraciones'!$C$107:$C$127)</f>
        <v>0</v>
      </c>
      <c r="D42" s="524">
        <f>+COUNTA('F) Remuneraciones'!$C$107:$C$127)</f>
        <v>0</v>
      </c>
      <c r="E42" s="524">
        <f>+COUNTA('F) Remuneraciones'!$C$107:$C$127)</f>
        <v>0</v>
      </c>
      <c r="F42" s="524">
        <f>+COUNTA('F) Remuneraciones'!$C$107:$C$127)</f>
        <v>0</v>
      </c>
      <c r="G42" s="524">
        <f>+COUNTA('F) Remuneraciones'!$C$107:$C$127)</f>
        <v>0</v>
      </c>
      <c r="H42" s="524">
        <f>+COUNTA('F) Remuneraciones'!$C$107:$C$127)</f>
        <v>0</v>
      </c>
      <c r="I42" s="524">
        <f>+COUNTA('F) Remuneraciones'!$C$107:$C$127)</f>
        <v>0</v>
      </c>
      <c r="J42" s="524">
        <f>+COUNTA('F) Remuneraciones'!$C$107:$C$127)</f>
        <v>0</v>
      </c>
      <c r="K42" s="524">
        <f>+COUNTA('F) Remuneraciones'!$C$107:$C$127)</f>
        <v>0</v>
      </c>
      <c r="L42" s="524">
        <f>+COUNTA('F) Remuneraciones'!$C$107:$C$127)</f>
        <v>0</v>
      </c>
      <c r="M42" s="524">
        <f>+COUNTA('F) Remuneraciones'!$C$107:$C$127)</f>
        <v>0</v>
      </c>
      <c r="N42" s="533"/>
    </row>
    <row r="43" spans="1:14" ht="15" x14ac:dyDescent="0.25">
      <c r="A43" s="532"/>
      <c r="B43" s="533"/>
      <c r="C43" s="533"/>
      <c r="D43" s="533"/>
      <c r="E43" s="533"/>
      <c r="F43" s="533"/>
      <c r="G43" s="533"/>
      <c r="H43" s="533"/>
      <c r="I43" s="533"/>
      <c r="J43" s="533"/>
      <c r="K43" s="533"/>
      <c r="L43" s="533"/>
      <c r="M43" s="533"/>
      <c r="N43" s="533"/>
    </row>
    <row r="45" spans="1:14" ht="30" x14ac:dyDescent="0.2">
      <c r="A45" s="526" t="s">
        <v>342</v>
      </c>
      <c r="B45" s="522" t="s">
        <v>320</v>
      </c>
      <c r="C45" s="522" t="s">
        <v>321</v>
      </c>
      <c r="D45" s="522" t="s">
        <v>322</v>
      </c>
      <c r="E45" s="522" t="s">
        <v>323</v>
      </c>
      <c r="F45" s="522" t="s">
        <v>324</v>
      </c>
      <c r="G45" s="522" t="s">
        <v>325</v>
      </c>
      <c r="H45" s="522" t="s">
        <v>188</v>
      </c>
      <c r="I45" s="522" t="s">
        <v>326</v>
      </c>
      <c r="J45" s="522" t="s">
        <v>327</v>
      </c>
      <c r="K45" s="522" t="s">
        <v>328</v>
      </c>
      <c r="L45" s="522" t="s">
        <v>329</v>
      </c>
      <c r="M45" s="522" t="s">
        <v>330</v>
      </c>
      <c r="N45" s="522" t="s">
        <v>334</v>
      </c>
    </row>
    <row r="46" spans="1:14" ht="15" x14ac:dyDescent="0.25">
      <c r="A46" s="527" t="s">
        <v>335</v>
      </c>
      <c r="B46" s="528">
        <f>+'A) Resumen Ingresos y Egresos'!$N$63/12+'A) Resumen Ingresos y Egresos'!$O$63/12+'A) Resumen Ingresos y Egresos'!$N$69/12+'A) Resumen Ingresos y Egresos'!$O$69/12</f>
        <v>0</v>
      </c>
      <c r="C46" s="528">
        <f>+'A) Resumen Ingresos y Egresos'!$N$63/12+'A) Resumen Ingresos y Egresos'!$O$63/12+'A) Resumen Ingresos y Egresos'!$N$69/12+'A) Resumen Ingresos y Egresos'!$O$69/12</f>
        <v>0</v>
      </c>
      <c r="D46" s="528">
        <f>+'A) Resumen Ingresos y Egresos'!$N$63/12+'A) Resumen Ingresos y Egresos'!$O$63/12+'A) Resumen Ingresos y Egresos'!$N$69/12+'A) Resumen Ingresos y Egresos'!$O$69/12</f>
        <v>0</v>
      </c>
      <c r="E46" s="528">
        <f>+'A) Resumen Ingresos y Egresos'!$N$63/12+'A) Resumen Ingresos y Egresos'!$O$63/12+'A) Resumen Ingresos y Egresos'!$N$69/12+'A) Resumen Ingresos y Egresos'!$O$69/12</f>
        <v>0</v>
      </c>
      <c r="F46" s="528">
        <f>+'A) Resumen Ingresos y Egresos'!$N$63/12+'A) Resumen Ingresos y Egresos'!$O$63/12+'A) Resumen Ingresos y Egresos'!$N$69/12+'A) Resumen Ingresos y Egresos'!$O$69/12</f>
        <v>0</v>
      </c>
      <c r="G46" s="528">
        <f>+'A) Resumen Ingresos y Egresos'!$N$63/12+'A) Resumen Ingresos y Egresos'!$O$63/12+'A) Resumen Ingresos y Egresos'!$N$69/12+'A) Resumen Ingresos y Egresos'!$O$69/12</f>
        <v>0</v>
      </c>
      <c r="H46" s="528">
        <f>+'A) Resumen Ingresos y Egresos'!$N$63/12+'A) Resumen Ingresos y Egresos'!$O$63/12+'A) Resumen Ingresos y Egresos'!$N$69/12+'A) Resumen Ingresos y Egresos'!$O$69/12</f>
        <v>0</v>
      </c>
      <c r="I46" s="528">
        <f>+'A) Resumen Ingresos y Egresos'!$N$63/12+'A) Resumen Ingresos y Egresos'!$O$63/12+'A) Resumen Ingresos y Egresos'!$N$69/12+'A) Resumen Ingresos y Egresos'!$O$69/12</f>
        <v>0</v>
      </c>
      <c r="J46" s="528">
        <f>+'A) Resumen Ingresos y Egresos'!$N$63/12+'A) Resumen Ingresos y Egresos'!$O$63/12+'A) Resumen Ingresos y Egresos'!$N$69/12+'A) Resumen Ingresos y Egresos'!$O$69/12</f>
        <v>0</v>
      </c>
      <c r="K46" s="528">
        <f>+'A) Resumen Ingresos y Egresos'!$N$63/12+'A) Resumen Ingresos y Egresos'!$O$63/12+'A) Resumen Ingresos y Egresos'!$N$69/12+'A) Resumen Ingresos y Egresos'!$O$69/12</f>
        <v>0</v>
      </c>
      <c r="L46" s="528">
        <f>+'A) Resumen Ingresos y Egresos'!$N$63/12+'A) Resumen Ingresos y Egresos'!$O$63/12+'A) Resumen Ingresos y Egresos'!$N$69/12+'A) Resumen Ingresos y Egresos'!$O$69/12</f>
        <v>0</v>
      </c>
      <c r="M46" s="528">
        <f>+'A) Resumen Ingresos y Egresos'!$N$63/12+'A) Resumen Ingresos y Egresos'!$O$63/12+'A) Resumen Ingresos y Egresos'!$N$69/12+'A) Resumen Ingresos y Egresos'!$O$69/12</f>
        <v>0</v>
      </c>
      <c r="N46" s="529">
        <f>SUM(B46:M46)</f>
        <v>0</v>
      </c>
    </row>
    <row r="47" spans="1:14" ht="15" x14ac:dyDescent="0.25">
      <c r="A47" s="527" t="s">
        <v>336</v>
      </c>
      <c r="B47" s="528">
        <f>SUM('F) Remuneraciones'!$H$107:$H$127)/12</f>
        <v>0</v>
      </c>
      <c r="C47" s="528">
        <f>SUM('F) Remuneraciones'!$H$107:$H$127)/12</f>
        <v>0</v>
      </c>
      <c r="D47" s="528">
        <f>SUM('F) Remuneraciones'!$H$107:$H$127)/12</f>
        <v>0</v>
      </c>
      <c r="E47" s="528">
        <f>SUM('F) Remuneraciones'!$H$107:$H$127)/12</f>
        <v>0</v>
      </c>
      <c r="F47" s="528">
        <f>SUM('F) Remuneraciones'!$H$107:$H$127)/12</f>
        <v>0</v>
      </c>
      <c r="G47" s="528">
        <f>SUM('F) Remuneraciones'!$H$107:$H$127)/12</f>
        <v>0</v>
      </c>
      <c r="H47" s="528">
        <f>SUM('F) Remuneraciones'!$H$107:$H$127)/12</f>
        <v>0</v>
      </c>
      <c r="I47" s="528">
        <f>SUM('F) Remuneraciones'!$H$107:$H$127)/12</f>
        <v>0</v>
      </c>
      <c r="J47" s="528">
        <f>SUM('F) Remuneraciones'!$H$107:$H$127)/12</f>
        <v>0</v>
      </c>
      <c r="K47" s="528">
        <f>SUM('F) Remuneraciones'!$H$107:$H$127)/12</f>
        <v>0</v>
      </c>
      <c r="L47" s="528">
        <f>SUM('F) Remuneraciones'!$H$107:$H$127)/12</f>
        <v>0</v>
      </c>
      <c r="M47" s="528">
        <f>SUM('F) Remuneraciones'!$H$107:$H$127)/12</f>
        <v>0</v>
      </c>
      <c r="N47" s="529">
        <f>SUM(B47:M47)</f>
        <v>0</v>
      </c>
    </row>
    <row r="48" spans="1:14" ht="15" x14ac:dyDescent="0.25">
      <c r="A48" s="527" t="s">
        <v>337</v>
      </c>
      <c r="B48" s="528">
        <f>SUM('F) Remuneraciones'!I107:I127)*0.5</f>
        <v>0</v>
      </c>
      <c r="C48" s="528">
        <v>0</v>
      </c>
      <c r="D48" s="528">
        <v>0</v>
      </c>
      <c r="E48" s="528">
        <v>0</v>
      </c>
      <c r="F48" s="528">
        <v>0</v>
      </c>
      <c r="G48" s="528">
        <v>0</v>
      </c>
      <c r="H48" s="528">
        <v>0</v>
      </c>
      <c r="I48" s="528">
        <v>0</v>
      </c>
      <c r="J48" s="528">
        <f>SUM('F) Remuneraciones'!J107:J127)*0.5</f>
        <v>0</v>
      </c>
      <c r="K48" s="528">
        <v>0</v>
      </c>
      <c r="L48" s="528">
        <v>0</v>
      </c>
      <c r="M48" s="528">
        <f>+B48+J48</f>
        <v>0</v>
      </c>
      <c r="N48" s="529">
        <f>SUM(B48:M48)</f>
        <v>0</v>
      </c>
    </row>
    <row r="49" spans="1:14" ht="15" x14ac:dyDescent="0.25">
      <c r="A49" s="527" t="s">
        <v>338</v>
      </c>
      <c r="B49" s="528">
        <f>(+'C) Costos Directos'!$H$471-'C) Costos Directos'!$D$410)/12</f>
        <v>175281.92500000002</v>
      </c>
      <c r="C49" s="528">
        <f>(+'C) Costos Directos'!$H$471-'C) Costos Directos'!$D$410)/12</f>
        <v>175281.92500000002</v>
      </c>
      <c r="D49" s="528">
        <f>(+'C) Costos Directos'!$H$471-'C) Costos Directos'!$D$410)/12</f>
        <v>175281.92500000002</v>
      </c>
      <c r="E49" s="528">
        <f>(+'C) Costos Directos'!$H$471-'C) Costos Directos'!$D$410)/12</f>
        <v>175281.92500000002</v>
      </c>
      <c r="F49" s="528">
        <f>(+'C) Costos Directos'!$H$471-'C) Costos Directos'!$D$410)/12</f>
        <v>175281.92500000002</v>
      </c>
      <c r="G49" s="528">
        <f>(+'C) Costos Directos'!$H$471-'C) Costos Directos'!$D$410)/12</f>
        <v>175281.92500000002</v>
      </c>
      <c r="H49" s="528">
        <f>(+'C) Costos Directos'!$H$471-'C) Costos Directos'!$D$410)/12</f>
        <v>175281.92500000002</v>
      </c>
      <c r="I49" s="528">
        <f>(+'C) Costos Directos'!$H$471-'C) Costos Directos'!$D$410)/12</f>
        <v>175281.92500000002</v>
      </c>
      <c r="J49" s="528">
        <f>(+'C) Costos Directos'!$H$471-'C) Costos Directos'!$D$410)/12</f>
        <v>175281.92500000002</v>
      </c>
      <c r="K49" s="528">
        <f>(+'C) Costos Directos'!$H$471-'C) Costos Directos'!$D$410)/12</f>
        <v>175281.92500000002</v>
      </c>
      <c r="L49" s="528">
        <f>(+'C) Costos Directos'!$H$471-'C) Costos Directos'!$D$410)/12</f>
        <v>175281.92500000002</v>
      </c>
      <c r="M49" s="528">
        <f>(+'C) Costos Directos'!$H$471-'C) Costos Directos'!$D$410)/12</f>
        <v>175281.92500000002</v>
      </c>
      <c r="N49" s="529">
        <f>SUM(B49:M49)</f>
        <v>2103383.1</v>
      </c>
    </row>
    <row r="50" spans="1:14" ht="15" x14ac:dyDescent="0.25">
      <c r="A50" s="530" t="s">
        <v>339</v>
      </c>
      <c r="B50" s="531">
        <f t="shared" ref="B50:N50" si="3">+B46-B47-B48-B49</f>
        <v>-175281.92500000002</v>
      </c>
      <c r="C50" s="531">
        <f t="shared" si="3"/>
        <v>-175281.92500000002</v>
      </c>
      <c r="D50" s="531">
        <f t="shared" si="3"/>
        <v>-175281.92500000002</v>
      </c>
      <c r="E50" s="531">
        <f t="shared" si="3"/>
        <v>-175281.92500000002</v>
      </c>
      <c r="F50" s="531">
        <f t="shared" si="3"/>
        <v>-175281.92500000002</v>
      </c>
      <c r="G50" s="531">
        <f t="shared" si="3"/>
        <v>-175281.92500000002</v>
      </c>
      <c r="H50" s="531">
        <f t="shared" si="3"/>
        <v>-175281.92500000002</v>
      </c>
      <c r="I50" s="531">
        <f t="shared" si="3"/>
        <v>-175281.92500000002</v>
      </c>
      <c r="J50" s="531">
        <f t="shared" si="3"/>
        <v>-175281.92500000002</v>
      </c>
      <c r="K50" s="531">
        <f t="shared" si="3"/>
        <v>-175281.92500000002</v>
      </c>
      <c r="L50" s="531">
        <f t="shared" si="3"/>
        <v>-175281.92500000002</v>
      </c>
      <c r="M50" s="531">
        <f t="shared" si="3"/>
        <v>-175281.92500000002</v>
      </c>
      <c r="N50" s="531">
        <f t="shared" si="3"/>
        <v>-2103383.1</v>
      </c>
    </row>
    <row r="51" spans="1:14" ht="15" x14ac:dyDescent="0.25">
      <c r="A51" s="532"/>
      <c r="B51" s="533"/>
      <c r="C51" s="533"/>
      <c r="D51" s="533"/>
      <c r="E51" s="533"/>
      <c r="F51" s="533"/>
      <c r="G51" s="533"/>
      <c r="H51" s="533"/>
      <c r="I51" s="533"/>
      <c r="J51" s="533"/>
      <c r="K51" s="533"/>
      <c r="L51" s="533"/>
      <c r="M51" s="533"/>
      <c r="N51" s="533"/>
    </row>
    <row r="53" spans="1:14" ht="15" x14ac:dyDescent="0.2">
      <c r="A53" s="521" t="s">
        <v>59</v>
      </c>
      <c r="B53" s="522" t="s">
        <v>320</v>
      </c>
      <c r="C53" s="522" t="s">
        <v>321</v>
      </c>
      <c r="D53" s="522" t="s">
        <v>322</v>
      </c>
      <c r="E53" s="522" t="s">
        <v>323</v>
      </c>
      <c r="F53" s="522" t="s">
        <v>324</v>
      </c>
      <c r="G53" s="522" t="s">
        <v>325</v>
      </c>
      <c r="H53" s="522" t="s">
        <v>188</v>
      </c>
      <c r="I53" s="522" t="s">
        <v>326</v>
      </c>
      <c r="J53" s="522" t="s">
        <v>327</v>
      </c>
      <c r="K53" s="522" t="s">
        <v>328</v>
      </c>
      <c r="L53" s="522" t="s">
        <v>329</v>
      </c>
      <c r="M53" s="522" t="s">
        <v>330</v>
      </c>
    </row>
    <row r="54" spans="1:14" ht="15" x14ac:dyDescent="0.25">
      <c r="A54" s="523" t="s">
        <v>331</v>
      </c>
      <c r="B54" s="524">
        <f>+'B) Reajuste Tarifas y Ocupación'!$H$50</f>
        <v>0</v>
      </c>
      <c r="C54" s="524">
        <f>+'B) Reajuste Tarifas y Ocupación'!$H$50</f>
        <v>0</v>
      </c>
      <c r="D54" s="524">
        <f>+'B) Reajuste Tarifas y Ocupación'!$H$50</f>
        <v>0</v>
      </c>
      <c r="E54" s="524">
        <f>+'B) Reajuste Tarifas y Ocupación'!$H$50</f>
        <v>0</v>
      </c>
      <c r="F54" s="524">
        <f>+'B) Reajuste Tarifas y Ocupación'!$H$50</f>
        <v>0</v>
      </c>
      <c r="G54" s="524">
        <f>+'B) Reajuste Tarifas y Ocupación'!$H$50</f>
        <v>0</v>
      </c>
      <c r="H54" s="524">
        <f>+'B) Reajuste Tarifas y Ocupación'!$H$50</f>
        <v>0</v>
      </c>
      <c r="I54" s="524">
        <f>+'B) Reajuste Tarifas y Ocupación'!$H$50</f>
        <v>0</v>
      </c>
      <c r="J54" s="524">
        <f>+'B) Reajuste Tarifas y Ocupación'!$H$50</f>
        <v>0</v>
      </c>
      <c r="K54" s="524">
        <f>+'B) Reajuste Tarifas y Ocupación'!$H$50</f>
        <v>0</v>
      </c>
      <c r="L54" s="524">
        <f>+'B) Reajuste Tarifas y Ocupación'!$H$50</f>
        <v>0</v>
      </c>
      <c r="M54" s="524">
        <f>+'B) Reajuste Tarifas y Ocupación'!$H$50</f>
        <v>0</v>
      </c>
    </row>
    <row r="55" spans="1:14" ht="15" x14ac:dyDescent="0.25">
      <c r="A55" s="523" t="s">
        <v>332</v>
      </c>
      <c r="B55" s="524">
        <f>+COUNTA('F) Remuneraciones'!$C$128:$C$142)</f>
        <v>0</v>
      </c>
      <c r="C55" s="524">
        <f>+COUNTA('F) Remuneraciones'!$C$128:$C$142)</f>
        <v>0</v>
      </c>
      <c r="D55" s="524">
        <f>+COUNTA('F) Remuneraciones'!$C$128:$C$142)</f>
        <v>0</v>
      </c>
      <c r="E55" s="524">
        <f>+COUNTA('F) Remuneraciones'!$C$128:$C$142)</f>
        <v>0</v>
      </c>
      <c r="F55" s="524">
        <f>+COUNTA('F) Remuneraciones'!$C$128:$C$142)</f>
        <v>0</v>
      </c>
      <c r="G55" s="524">
        <f>+COUNTA('F) Remuneraciones'!$C$128:$C$142)</f>
        <v>0</v>
      </c>
      <c r="H55" s="524">
        <f>+COUNTA('F) Remuneraciones'!$C$128:$C$142)</f>
        <v>0</v>
      </c>
      <c r="I55" s="524">
        <f>+COUNTA('F) Remuneraciones'!$C$128:$C$142)</f>
        <v>0</v>
      </c>
      <c r="J55" s="524">
        <f>+COUNTA('F) Remuneraciones'!$C$128:$C$142)</f>
        <v>0</v>
      </c>
      <c r="K55" s="524">
        <f>+COUNTA('F) Remuneraciones'!$C$128:$C$142)</f>
        <v>0</v>
      </c>
      <c r="L55" s="524">
        <f>+COUNTA('F) Remuneraciones'!$C$128:$C$142)</f>
        <v>0</v>
      </c>
      <c r="M55" s="524">
        <f>+COUNTA('F) Remuneraciones'!$C$128:$C$142)</f>
        <v>0</v>
      </c>
    </row>
    <row r="57" spans="1:14" ht="30" x14ac:dyDescent="0.2">
      <c r="A57" s="526" t="s">
        <v>343</v>
      </c>
      <c r="B57" s="522" t="s">
        <v>320</v>
      </c>
      <c r="C57" s="522" t="s">
        <v>321</v>
      </c>
      <c r="D57" s="522" t="s">
        <v>322</v>
      </c>
      <c r="E57" s="522" t="s">
        <v>323</v>
      </c>
      <c r="F57" s="522" t="s">
        <v>324</v>
      </c>
      <c r="G57" s="522" t="s">
        <v>325</v>
      </c>
      <c r="H57" s="522" t="s">
        <v>188</v>
      </c>
      <c r="I57" s="522" t="s">
        <v>326</v>
      </c>
      <c r="J57" s="522" t="s">
        <v>327</v>
      </c>
      <c r="K57" s="522" t="s">
        <v>328</v>
      </c>
      <c r="L57" s="522" t="s">
        <v>329</v>
      </c>
      <c r="M57" s="522" t="s">
        <v>330</v>
      </c>
      <c r="N57" s="522" t="s">
        <v>334</v>
      </c>
    </row>
    <row r="58" spans="1:14" ht="15" x14ac:dyDescent="0.25">
      <c r="A58" s="527" t="s">
        <v>335</v>
      </c>
      <c r="B58" s="528">
        <f>+'A) Resumen Ingresos y Egresos'!$O$66/12</f>
        <v>0</v>
      </c>
      <c r="C58" s="528">
        <f>+'A) Resumen Ingresos y Egresos'!$O$66/12</f>
        <v>0</v>
      </c>
      <c r="D58" s="528">
        <f>+'A) Resumen Ingresos y Egresos'!$O$66/12</f>
        <v>0</v>
      </c>
      <c r="E58" s="528">
        <f>+'A) Resumen Ingresos y Egresos'!$O$66/12</f>
        <v>0</v>
      </c>
      <c r="F58" s="528">
        <f>+'A) Resumen Ingresos y Egresos'!$O$66/12</f>
        <v>0</v>
      </c>
      <c r="G58" s="528">
        <f>+'A) Resumen Ingresos y Egresos'!$O$66/12</f>
        <v>0</v>
      </c>
      <c r="H58" s="528">
        <f>+'A) Resumen Ingresos y Egresos'!$O$66/12</f>
        <v>0</v>
      </c>
      <c r="I58" s="528">
        <f>+'A) Resumen Ingresos y Egresos'!$O$66/12</f>
        <v>0</v>
      </c>
      <c r="J58" s="528">
        <f>+'A) Resumen Ingresos y Egresos'!$O$66/12</f>
        <v>0</v>
      </c>
      <c r="K58" s="528">
        <f>+'A) Resumen Ingresos y Egresos'!$O$66/12</f>
        <v>0</v>
      </c>
      <c r="L58" s="528">
        <f>+'A) Resumen Ingresos y Egresos'!$O$66/12</f>
        <v>0</v>
      </c>
      <c r="M58" s="528">
        <f>+'A) Resumen Ingresos y Egresos'!$O$66/12</f>
        <v>0</v>
      </c>
      <c r="N58" s="529">
        <f>SUM(B58:M58)</f>
        <v>0</v>
      </c>
    </row>
    <row r="59" spans="1:14" ht="15" x14ac:dyDescent="0.25">
      <c r="A59" s="527" t="s">
        <v>336</v>
      </c>
      <c r="B59" s="528">
        <f>SUM('F) Remuneraciones'!$H$128:$H$142)/12</f>
        <v>0</v>
      </c>
      <c r="C59" s="528">
        <f>SUM('F) Remuneraciones'!$H$128:$H$142)/12</f>
        <v>0</v>
      </c>
      <c r="D59" s="528">
        <f>SUM('F) Remuneraciones'!$H$128:$H$142)/12</f>
        <v>0</v>
      </c>
      <c r="E59" s="528">
        <f>SUM('F) Remuneraciones'!$H$128:$H$142)/12</f>
        <v>0</v>
      </c>
      <c r="F59" s="528">
        <f>SUM('F) Remuneraciones'!$H$128:$H$142)/12</f>
        <v>0</v>
      </c>
      <c r="G59" s="528">
        <f>SUM('F) Remuneraciones'!$H$128:$H$142)/12</f>
        <v>0</v>
      </c>
      <c r="H59" s="528">
        <f>SUM('F) Remuneraciones'!$H$128:$H$142)/12</f>
        <v>0</v>
      </c>
      <c r="I59" s="528">
        <f>SUM('F) Remuneraciones'!$H$128:$H$142)/12</f>
        <v>0</v>
      </c>
      <c r="J59" s="528">
        <f>SUM('F) Remuneraciones'!$H$128:$H$142)/12</f>
        <v>0</v>
      </c>
      <c r="K59" s="528">
        <f>SUM('F) Remuneraciones'!$H$128:$H$142)/12</f>
        <v>0</v>
      </c>
      <c r="L59" s="528">
        <f>SUM('F) Remuneraciones'!$H$128:$H$142)/12</f>
        <v>0</v>
      </c>
      <c r="M59" s="528">
        <f>SUM('F) Remuneraciones'!$H$128:$H$142)/12</f>
        <v>0</v>
      </c>
      <c r="N59" s="529">
        <f>SUM(B59:M59)</f>
        <v>0</v>
      </c>
    </row>
    <row r="60" spans="1:14" ht="15" x14ac:dyDescent="0.25">
      <c r="A60" s="527" t="s">
        <v>337</v>
      </c>
      <c r="B60" s="528">
        <f>SUM('F) Remuneraciones'!I128:I142)*0.5</f>
        <v>0</v>
      </c>
      <c r="C60" s="528">
        <v>0</v>
      </c>
      <c r="D60" s="528">
        <v>0</v>
      </c>
      <c r="E60" s="528">
        <v>0</v>
      </c>
      <c r="F60" s="528">
        <v>0</v>
      </c>
      <c r="G60" s="528">
        <v>0</v>
      </c>
      <c r="H60" s="528">
        <v>0</v>
      </c>
      <c r="I60" s="528">
        <v>0</v>
      </c>
      <c r="J60" s="528">
        <f>SUM('F) Remuneraciones'!J128:J142)*0.5</f>
        <v>0</v>
      </c>
      <c r="K60" s="528">
        <v>0</v>
      </c>
      <c r="L60" s="528">
        <v>0</v>
      </c>
      <c r="M60" s="528">
        <f>+B60+J60</f>
        <v>0</v>
      </c>
      <c r="N60" s="529">
        <f>SUM(B60:M60)</f>
        <v>0</v>
      </c>
    </row>
    <row r="61" spans="1:14" ht="15" x14ac:dyDescent="0.25">
      <c r="A61" s="527" t="s">
        <v>338</v>
      </c>
      <c r="B61" s="528">
        <f>(+'C) Costos Directos'!$H$537-'C) Costos Directos'!$D$476)/12</f>
        <v>75120.824999999997</v>
      </c>
      <c r="C61" s="528">
        <f>(+'C) Costos Directos'!$H$537-'C) Costos Directos'!$D$476)/12</f>
        <v>75120.824999999997</v>
      </c>
      <c r="D61" s="528">
        <f>(+'C) Costos Directos'!$H$537-'C) Costos Directos'!$D$476)/12</f>
        <v>75120.824999999997</v>
      </c>
      <c r="E61" s="528">
        <f>(+'C) Costos Directos'!$H$537-'C) Costos Directos'!$D$476)/12</f>
        <v>75120.824999999997</v>
      </c>
      <c r="F61" s="528">
        <f>(+'C) Costos Directos'!$H$537-'C) Costos Directos'!$D$476)/12</f>
        <v>75120.824999999997</v>
      </c>
      <c r="G61" s="528">
        <f>(+'C) Costos Directos'!$H$537-'C) Costos Directos'!$D$476)/12</f>
        <v>75120.824999999997</v>
      </c>
      <c r="H61" s="528">
        <f>(+'C) Costos Directos'!$H$537-'C) Costos Directos'!$D$476)/12</f>
        <v>75120.824999999997</v>
      </c>
      <c r="I61" s="528">
        <f>(+'C) Costos Directos'!$H$537-'C) Costos Directos'!$D$476)/12</f>
        <v>75120.824999999997</v>
      </c>
      <c r="J61" s="528">
        <f>(+'C) Costos Directos'!$H$537-'C) Costos Directos'!$D$476)/12</f>
        <v>75120.824999999997</v>
      </c>
      <c r="K61" s="528">
        <f>(+'C) Costos Directos'!$H$537-'C) Costos Directos'!$D$476)/12</f>
        <v>75120.824999999997</v>
      </c>
      <c r="L61" s="528">
        <f>(+'C) Costos Directos'!$H$537-'C) Costos Directos'!$D$476)/12</f>
        <v>75120.824999999997</v>
      </c>
      <c r="M61" s="528">
        <f>(+'C) Costos Directos'!$H$537-'C) Costos Directos'!$D$476)/12</f>
        <v>75120.824999999997</v>
      </c>
      <c r="N61" s="529">
        <f>SUM(B61:M61)</f>
        <v>901449.89999999979</v>
      </c>
    </row>
    <row r="62" spans="1:14" ht="15" x14ac:dyDescent="0.25">
      <c r="A62" s="530" t="s">
        <v>339</v>
      </c>
      <c r="B62" s="531">
        <f t="shared" ref="B62:N62" si="4">+B58-B59-B60-B61</f>
        <v>-75120.824999999997</v>
      </c>
      <c r="C62" s="531">
        <f t="shared" si="4"/>
        <v>-75120.824999999997</v>
      </c>
      <c r="D62" s="531">
        <f t="shared" si="4"/>
        <v>-75120.824999999997</v>
      </c>
      <c r="E62" s="531">
        <f t="shared" si="4"/>
        <v>-75120.824999999997</v>
      </c>
      <c r="F62" s="531">
        <f t="shared" si="4"/>
        <v>-75120.824999999997</v>
      </c>
      <c r="G62" s="531">
        <f t="shared" si="4"/>
        <v>-75120.824999999997</v>
      </c>
      <c r="H62" s="531">
        <f t="shared" si="4"/>
        <v>-75120.824999999997</v>
      </c>
      <c r="I62" s="531">
        <f t="shared" si="4"/>
        <v>-75120.824999999997</v>
      </c>
      <c r="J62" s="531">
        <f t="shared" si="4"/>
        <v>-75120.824999999997</v>
      </c>
      <c r="K62" s="531">
        <f t="shared" si="4"/>
        <v>-75120.824999999997</v>
      </c>
      <c r="L62" s="531">
        <f t="shared" si="4"/>
        <v>-75120.824999999997</v>
      </c>
      <c r="M62" s="531">
        <f t="shared" si="4"/>
        <v>-75120.824999999997</v>
      </c>
      <c r="N62" s="531">
        <f t="shared" si="4"/>
        <v>-901449.89999999979</v>
      </c>
    </row>
  </sheetData>
  <sheetProtection sheet="1" objects="1" scenarios="1"/>
  <mergeCells count="1">
    <mergeCell ref="A2:D2"/>
  </mergeCell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56"/>
  <sheetViews>
    <sheetView showGridLines="0" topLeftCell="A13" zoomScale="80" zoomScaleNormal="80" workbookViewId="0">
      <selection activeCell="B56" sqref="B56"/>
    </sheetView>
  </sheetViews>
  <sheetFormatPr baseColWidth="10" defaultColWidth="9.140625" defaultRowHeight="12.75" x14ac:dyDescent="0.2"/>
  <cols>
    <col min="1" max="1025" width="11.7109375" style="3"/>
  </cols>
  <sheetData>
    <row r="1" spans="2:11" x14ac:dyDescent="0.2">
      <c r="H1" s="4"/>
    </row>
    <row r="2" spans="2:11" x14ac:dyDescent="0.2">
      <c r="H2" s="4" t="s">
        <v>1</v>
      </c>
    </row>
    <row r="5" spans="2:11" x14ac:dyDescent="0.2">
      <c r="B5" s="862" t="s">
        <v>2</v>
      </c>
      <c r="C5" s="862"/>
      <c r="D5" s="862"/>
      <c r="E5" s="862"/>
      <c r="F5" s="862"/>
    </row>
    <row r="7" spans="2:11" x14ac:dyDescent="0.2">
      <c r="C7" s="5" t="s">
        <v>3</v>
      </c>
      <c r="D7" s="6"/>
      <c r="E7" s="6"/>
      <c r="F7" s="6"/>
      <c r="G7" s="5"/>
      <c r="H7" s="5"/>
      <c r="I7" s="5"/>
      <c r="J7" s="5"/>
      <c r="K7" s="5"/>
    </row>
    <row r="9" spans="2:11" x14ac:dyDescent="0.2">
      <c r="C9" s="5" t="s">
        <v>4</v>
      </c>
      <c r="D9" s="6"/>
      <c r="E9" s="6"/>
      <c r="F9" s="6"/>
      <c r="G9" s="5"/>
      <c r="H9" s="5"/>
      <c r="I9" s="7"/>
      <c r="J9" s="7"/>
      <c r="K9" s="7"/>
    </row>
    <row r="11" spans="2:11" x14ac:dyDescent="0.2">
      <c r="B11" s="862" t="s">
        <v>5</v>
      </c>
      <c r="C11" s="862"/>
      <c r="D11" s="862"/>
      <c r="E11" s="862"/>
      <c r="F11" s="862"/>
    </row>
    <row r="13" spans="2:11" x14ac:dyDescent="0.2">
      <c r="C13" s="8" t="s">
        <v>6</v>
      </c>
      <c r="D13" s="9"/>
      <c r="E13" s="9"/>
      <c r="F13" s="9"/>
      <c r="G13" s="8"/>
      <c r="H13" s="8"/>
    </row>
    <row r="15" spans="2:11" x14ac:dyDescent="0.2">
      <c r="C15" s="8" t="s">
        <v>7</v>
      </c>
      <c r="D15" s="9"/>
      <c r="E15" s="9"/>
      <c r="F15" s="9"/>
      <c r="G15" s="9"/>
      <c r="H15" s="9"/>
      <c r="I15" s="7"/>
      <c r="J15" s="7"/>
      <c r="K15" s="7"/>
    </row>
    <row r="19" spans="2:16" x14ac:dyDescent="0.2">
      <c r="B19" s="862" t="s">
        <v>8</v>
      </c>
      <c r="C19" s="862"/>
      <c r="D19" s="862"/>
      <c r="E19" s="862"/>
      <c r="F19" s="862"/>
    </row>
    <row r="21" spans="2:16" x14ac:dyDescent="0.2">
      <c r="C21" s="8" t="s">
        <v>9</v>
      </c>
      <c r="D21" s="9"/>
      <c r="E21" s="9"/>
      <c r="F21" s="10"/>
      <c r="G21" s="10"/>
      <c r="H21" s="10"/>
    </row>
    <row r="22" spans="2:16" x14ac:dyDescent="0.2">
      <c r="C22" s="863"/>
      <c r="D22" s="863"/>
      <c r="E22" s="863"/>
      <c r="F22" s="863"/>
      <c r="G22" s="863"/>
      <c r="H22" s="863"/>
      <c r="I22" s="863"/>
      <c r="J22" s="863"/>
      <c r="K22" s="863"/>
    </row>
    <row r="24" spans="2:16" x14ac:dyDescent="0.2">
      <c r="B24" s="862" t="s">
        <v>10</v>
      </c>
      <c r="C24" s="862"/>
      <c r="D24" s="862"/>
      <c r="E24" s="862"/>
      <c r="F24" s="862"/>
    </row>
    <row r="26" spans="2:16" x14ac:dyDescent="0.2">
      <c r="C26" s="5" t="s">
        <v>11</v>
      </c>
      <c r="D26" s="6"/>
      <c r="E26" s="6"/>
      <c r="F26" s="6"/>
      <c r="G26" s="6"/>
      <c r="H26" s="6"/>
      <c r="I26" s="6"/>
      <c r="J26" s="6"/>
    </row>
    <row r="27" spans="2:16" ht="12.75" customHeight="1" x14ac:dyDescent="0.2">
      <c r="C27" s="864" t="s">
        <v>12</v>
      </c>
      <c r="D27" s="864"/>
      <c r="E27" s="864"/>
      <c r="F27" s="864"/>
      <c r="G27" s="864"/>
      <c r="H27" s="864"/>
      <c r="I27" s="864"/>
      <c r="J27" s="864"/>
      <c r="K27" s="864"/>
      <c r="L27" s="864"/>
      <c r="M27" s="864"/>
    </row>
    <row r="28" spans="2:16" ht="12.75" customHeight="1" x14ac:dyDescent="0.2">
      <c r="C28" s="864"/>
      <c r="D28" s="864"/>
      <c r="E28" s="864"/>
      <c r="F28" s="864"/>
      <c r="G28" s="864"/>
      <c r="H28" s="864"/>
      <c r="I28" s="864"/>
      <c r="J28" s="864"/>
      <c r="K28" s="864"/>
      <c r="L28" s="864"/>
      <c r="M28" s="864"/>
    </row>
    <row r="29" spans="2:16" ht="12.75" customHeight="1" x14ac:dyDescent="0.2">
      <c r="C29" s="5" t="s">
        <v>13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10"/>
    </row>
    <row r="30" spans="2:16" ht="12.75" customHeight="1" x14ac:dyDescent="0.2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/>
    </row>
    <row r="31" spans="2:16" ht="12.75" customHeight="1" x14ac:dyDescent="0.2">
      <c r="C31" s="10" t="s">
        <v>14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0"/>
      <c r="O31" s="10"/>
      <c r="P31" s="10"/>
    </row>
    <row r="32" spans="2:16" ht="12.75" customHeight="1" x14ac:dyDescent="0.2">
      <c r="C32" s="12"/>
      <c r="D32" s="12"/>
      <c r="E32" s="12"/>
      <c r="F32" s="12"/>
      <c r="G32" s="12"/>
      <c r="H32" s="12"/>
      <c r="I32" s="11"/>
      <c r="J32" s="11"/>
      <c r="K32" s="11"/>
      <c r="L32" s="11"/>
      <c r="M32" s="11"/>
      <c r="N32" s="10"/>
    </row>
    <row r="33" spans="2:19" ht="12.75" customHeight="1" x14ac:dyDescent="0.2">
      <c r="C33" s="865" t="s">
        <v>15</v>
      </c>
      <c r="D33" s="865"/>
      <c r="E33" s="865"/>
      <c r="F33" s="865"/>
      <c r="G33" s="865"/>
      <c r="H33" s="865"/>
      <c r="I33" s="865"/>
      <c r="J33" s="865"/>
      <c r="K33" s="865"/>
      <c r="L33" s="865"/>
      <c r="M33" s="865"/>
      <c r="N33" s="10"/>
    </row>
    <row r="34" spans="2:19" ht="12.75" customHeight="1" x14ac:dyDescent="0.2">
      <c r="C34" s="14"/>
      <c r="D34" s="14"/>
      <c r="E34" s="14"/>
      <c r="F34" s="14"/>
      <c r="G34" s="14"/>
      <c r="H34" s="14"/>
      <c r="I34" s="5"/>
      <c r="J34" s="5"/>
      <c r="K34" s="5"/>
      <c r="L34" s="5"/>
      <c r="M34" s="5"/>
      <c r="N34" s="10"/>
    </row>
    <row r="35" spans="2:19" ht="12.75" customHeight="1" x14ac:dyDescent="0.2">
      <c r="C35" s="13" t="s">
        <v>16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0"/>
    </row>
    <row r="36" spans="2:19" ht="12.75" customHeight="1" x14ac:dyDescent="0.2">
      <c r="C36" s="12"/>
      <c r="D36" s="12"/>
      <c r="E36" s="12"/>
      <c r="F36" s="12"/>
      <c r="G36" s="12"/>
      <c r="H36" s="12"/>
      <c r="I36" s="11"/>
      <c r="J36" s="11"/>
      <c r="K36" s="11"/>
      <c r="L36" s="11"/>
      <c r="M36" s="11"/>
      <c r="N36" s="10"/>
    </row>
    <row r="37" spans="2:19" ht="12.75" customHeight="1" x14ac:dyDescent="0.2"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2:19" ht="12.75" customHeight="1" x14ac:dyDescent="0.2"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2:19" ht="12.75" customHeight="1" x14ac:dyDescent="0.2">
      <c r="B39" s="10" t="s">
        <v>17</v>
      </c>
      <c r="C39" s="6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2:19" x14ac:dyDescent="0.2">
      <c r="O40" s="863"/>
      <c r="P40" s="863"/>
      <c r="Q40" s="863"/>
      <c r="R40" s="863"/>
      <c r="S40" s="863"/>
    </row>
    <row r="41" spans="2:19" x14ac:dyDescent="0.2">
      <c r="C41" s="866" t="s">
        <v>18</v>
      </c>
      <c r="D41" s="866"/>
      <c r="E41" s="866"/>
      <c r="F41" s="866"/>
    </row>
    <row r="42" spans="2:19" x14ac:dyDescent="0.2">
      <c r="C42" s="863"/>
      <c r="D42" s="863"/>
      <c r="E42" s="863"/>
      <c r="F42" s="863"/>
      <c r="G42" s="863"/>
      <c r="H42" s="863"/>
      <c r="I42" s="863"/>
      <c r="J42" s="863"/>
    </row>
    <row r="44" spans="2:19" x14ac:dyDescent="0.2">
      <c r="B44" s="862" t="s">
        <v>19</v>
      </c>
      <c r="C44" s="862"/>
      <c r="D44" s="862"/>
      <c r="E44" s="862"/>
      <c r="F44" s="862"/>
    </row>
    <row r="46" spans="2:19" x14ac:dyDescent="0.2">
      <c r="C46" s="16" t="s">
        <v>20</v>
      </c>
      <c r="D46" s="17"/>
      <c r="E46" s="17"/>
      <c r="F46" s="17"/>
      <c r="G46" s="17"/>
      <c r="H46" s="17"/>
      <c r="I46" s="17"/>
      <c r="J46" s="17"/>
      <c r="K46" s="18"/>
      <c r="L46" s="18"/>
      <c r="M46" s="18"/>
    </row>
    <row r="50" spans="2:13" x14ac:dyDescent="0.2">
      <c r="B50" s="862" t="s">
        <v>21</v>
      </c>
      <c r="C50" s="862"/>
      <c r="D50" s="862"/>
      <c r="E50" s="862"/>
      <c r="F50" s="862"/>
    </row>
    <row r="52" spans="2:13" x14ac:dyDescent="0.2">
      <c r="C52" s="5" t="s">
        <v>22</v>
      </c>
      <c r="D52" s="6"/>
      <c r="E52" s="6"/>
      <c r="F52" s="6"/>
      <c r="G52" s="10"/>
      <c r="H52" s="10"/>
      <c r="I52" s="10"/>
      <c r="J52" s="10"/>
      <c r="K52" s="10"/>
      <c r="L52" s="10"/>
      <c r="M52" s="10"/>
    </row>
    <row r="54" spans="2:13" x14ac:dyDescent="0.2">
      <c r="B54" s="10" t="s">
        <v>23</v>
      </c>
      <c r="C54" s="10"/>
    </row>
    <row r="56" spans="2:13" x14ac:dyDescent="0.2">
      <c r="B56" s="10" t="s">
        <v>24</v>
      </c>
    </row>
  </sheetData>
  <sheetProtection sheet="1" objects="1" scenarios="1"/>
  <mergeCells count="12">
    <mergeCell ref="B44:F44"/>
    <mergeCell ref="B50:F50"/>
    <mergeCell ref="C27:M28"/>
    <mergeCell ref="C33:M33"/>
    <mergeCell ref="O40:S40"/>
    <mergeCell ref="C41:F41"/>
    <mergeCell ref="C42:J42"/>
    <mergeCell ref="B5:F5"/>
    <mergeCell ref="B11:F11"/>
    <mergeCell ref="B19:F19"/>
    <mergeCell ref="C22:K22"/>
    <mergeCell ref="B24:F24"/>
  </mergeCells>
  <hyperlinks>
    <hyperlink ref="B5" location="'A) Resumen Ingresos y Egresos'!Área_de_impresión" display="A) Resumen Ingresos y Egresos" xr:uid="{00000000-0004-0000-0100-000000000000}"/>
    <hyperlink ref="C7" location="'A) Resumen Ingresos y Egresos'!A6" display="TABLA 1: RESUMEN DE INGRESOS Y EGRESOS DE CENTROS DE BENEFICIOS" xr:uid="{00000000-0004-0000-0100-000001000000}"/>
    <hyperlink ref="C9" location="'A) Resumen Ingresos y Egresos'!A22" display="TABLA 2: DETALLE DE INGRESOS POR PRESTACIÓN Y SEGMENTO" xr:uid="{00000000-0004-0000-0100-000002000000}"/>
    <hyperlink ref="B11" location="'B) Reajuste Tarifas y Ocupación'!A1" display="B) Reajuste Tarifas y Ocupación" xr:uid="{00000000-0004-0000-0100-000003000000}"/>
    <hyperlink ref="C13" location="'B) Reajuste Tarifas y Ocupación'!A8" display="TABLA 3: REAJUSTE DE TARIFAS POR PRESTACIÓN Y SEGMENTO" xr:uid="{00000000-0004-0000-0100-000004000000}"/>
    <hyperlink ref="C15" location="'B) Reajuste Tarifas y Ocupación'!A32" display="TABLA 4: METAS DE OCUPACIÓN POR PRESTACIÓN Y SEGMENTO" xr:uid="{00000000-0004-0000-0100-000005000000}"/>
    <hyperlink ref="B19" location="'C) Costos Directos'!Área_de_impresión" display="C) Costos Directos" xr:uid="{00000000-0004-0000-0100-000006000000}"/>
    <hyperlink ref="C21" location="'C) Costos Directos'!A8" display="TABLA 5: COSTOS DIRECTOS DE CENTROS DE BENEFICIOS" xr:uid="{00000000-0004-0000-0100-000007000000}"/>
    <hyperlink ref="B24" location="'D) Costos Indirectos'!A1" display="D) Costos Indirectos" xr:uid="{00000000-0004-0000-0100-000008000000}"/>
    <hyperlink ref="C26" location="'D) Costos Indirectos'!A9" display="TABLA 6: REMUNERACIONES DEL PERSONAL LEY 18.712 ADMINISTRACION CENTRAL Y APOYO ADMINISTRATIVO ASISTENCIA EDUCACIONAL" xr:uid="{00000000-0004-0000-0100-000009000000}"/>
    <hyperlink ref="C27" location="'D) Costos Indirectos'!M9" display="TABLA 7: DISTRIBUCION COSTOS REMUNERACIONES ADMINISTRACION CENTRAL Y APOYO ADMINISTRATIVO A. EDUCACIONAL" xr:uid="{00000000-0004-0000-0100-00000A000000}"/>
    <hyperlink ref="C29" location="'D) Costos Indirectos'!U9" display="TABLA 8: COSTOS DE OPERACION ADMINISTRACIÓN CENTRAL Y  APOYO ADMINISTRATIVO ASISTENCIA EDUCACIONAL" xr:uid="{00000000-0004-0000-0100-00000B000000}"/>
    <hyperlink ref="C31" location="'D) Costos Indirectos'!Z9" display="TABLA 9: RESUMEN DISTRIBUCION COSTOS REMUNERACIONES ADMINISTRACION CENTRAL Y APOYO ADMINISTRATIVO A. EDUCACIONAL" xr:uid="{00000000-0004-0000-0100-00000C000000}"/>
    <hyperlink ref="C33" location="'D) Costos Indirectos'!AG9" display="TABLA 10: RESUMEN DISTRIBUCION COSTOS OPERACIÓN ADMINISTRACION CENTRAL  Y APOYO ADMINISTRATIVO A. EDUCACIONAL" xr:uid="{00000000-0004-0000-0100-00000D000000}"/>
    <hyperlink ref="C35" location="'D) Costos Indirectos'!AN9" display="TABLA 11: FINANCIAMIENTO ADM. CENTRAL  Y APOYO ADMINISTRATIVO _x000a_(REMUNERACIONES + COSTO OPERACIÓN)" xr:uid="{00000000-0004-0000-0100-00000E000000}"/>
    <hyperlink ref="B39" location="'E) Resumen Tarifado '!A1" display="E) Resumen Tarifado" xr:uid="{00000000-0004-0000-0100-00000F000000}"/>
    <hyperlink ref="C41" location="'E) Resumen Tarifado '!A6" display="TABLA 12: RESUMEN DE TARIFADO" xr:uid="{00000000-0004-0000-0100-000010000000}"/>
    <hyperlink ref="B44" location="'F) Remuneraciones'!A1" display="F) Remuneraciones" xr:uid="{00000000-0004-0000-0100-000011000000}"/>
    <hyperlink ref="C46" location="'F) Remuneraciones'!B7" display="TABLA 13: REMUNERACIONES DEL PERSONAL LEY 18.712 DE CENTROS DE BENEFICIOS" xr:uid="{00000000-0004-0000-0100-000012000000}"/>
    <hyperlink ref="B50" location="'G) Comparación Mercado'!A1" display="G) Comparación Mercado" xr:uid="{00000000-0004-0000-0100-000013000000}"/>
    <hyperlink ref="C52" location="'G) Comparación Mercado'!A12" display="TABLA 14: COMPARACIÓN TARIFAS CON PRECIOS DE MERCADO" xr:uid="{00000000-0004-0000-0100-000014000000}"/>
    <hyperlink ref="B54" location="'H) Detalle Datos'!A1" display="H) Detalle Datos" xr:uid="{00000000-0004-0000-0100-000015000000}"/>
    <hyperlink ref="B56" location="'I) Proyección Mensual'!A1" display="I) Proyección Mensual" xr:uid="{00000000-0004-0000-0100-000016000000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71"/>
  <sheetViews>
    <sheetView showGridLines="0" topLeftCell="A19" zoomScale="80" zoomScaleNormal="80" workbookViewId="0">
      <selection activeCell="A73" sqref="A73"/>
    </sheetView>
  </sheetViews>
  <sheetFormatPr baseColWidth="10" defaultColWidth="9.140625" defaultRowHeight="12.75" x14ac:dyDescent="0.2"/>
  <cols>
    <col min="1" max="1" width="38.28515625" style="19"/>
    <col min="2" max="2" width="22.140625" style="19"/>
    <col min="3" max="3" width="21.42578125" style="19"/>
    <col min="4" max="4" width="20" style="19"/>
    <col min="5" max="6" width="19.42578125" style="19"/>
    <col min="7" max="7" width="18.42578125" style="19"/>
    <col min="8" max="8" width="18.85546875" style="19"/>
    <col min="9" max="9" width="18.5703125" style="19"/>
    <col min="10" max="11" width="19.140625" style="19"/>
    <col min="12" max="12" width="17" style="19"/>
    <col min="13" max="13" width="18" style="19"/>
    <col min="14" max="14" width="17.85546875" style="19"/>
    <col min="15" max="15" width="18.85546875" style="19"/>
    <col min="16" max="16" width="16.42578125" style="19"/>
    <col min="17" max="17" width="20.28515625" style="19"/>
    <col min="18" max="18" width="16.28515625" style="19"/>
    <col min="19" max="1025" width="11.7109375" style="19"/>
    <col min="1026" max="16384" width="9.140625" style="603"/>
  </cols>
  <sheetData>
    <row r="1" spans="1:247" s="21" customFormat="1" x14ac:dyDescent="0.2">
      <c r="A1" s="20"/>
      <c r="C1" s="22"/>
      <c r="D1" s="22"/>
      <c r="E1" s="4" t="s">
        <v>25</v>
      </c>
      <c r="F1" s="4"/>
      <c r="G1" s="22"/>
      <c r="H1" s="22"/>
      <c r="IL1" s="19"/>
      <c r="IM1" s="19"/>
    </row>
    <row r="2" spans="1:247" x14ac:dyDescent="0.2">
      <c r="A2" s="23"/>
      <c r="B2" s="21"/>
      <c r="C2" s="22"/>
      <c r="D2" s="22"/>
      <c r="E2" s="4" t="s">
        <v>26</v>
      </c>
      <c r="F2" s="4"/>
      <c r="G2" s="22"/>
      <c r="H2" s="22"/>
      <c r="I2" s="21"/>
      <c r="J2" s="21"/>
      <c r="K2" s="21"/>
      <c r="L2" s="22"/>
      <c r="M2" s="22"/>
    </row>
    <row r="4" spans="1:247" ht="18.75" customHeight="1" x14ac:dyDescent="0.2">
      <c r="A4" s="24"/>
      <c r="B4" s="25"/>
      <c r="C4" s="867" t="s">
        <v>27</v>
      </c>
      <c r="D4" s="867"/>
      <c r="E4" s="868" t="s">
        <v>28</v>
      </c>
      <c r="F4" s="868"/>
      <c r="G4" s="868"/>
      <c r="L4" s="26"/>
    </row>
    <row r="5" spans="1:247" x14ac:dyDescent="0.2">
      <c r="G5" s="27"/>
      <c r="H5" s="593"/>
      <c r="I5" s="22"/>
      <c r="J5" s="22"/>
      <c r="K5" s="22"/>
      <c r="L5" s="26"/>
    </row>
    <row r="6" spans="1:247" ht="15.75" x14ac:dyDescent="0.2">
      <c r="A6" s="869" t="s">
        <v>3</v>
      </c>
      <c r="B6" s="869"/>
      <c r="C6" s="869"/>
      <c r="D6" s="869"/>
      <c r="G6" s="27"/>
      <c r="H6" s="593"/>
      <c r="I6" s="22"/>
      <c r="J6" s="22"/>
      <c r="K6" s="22"/>
      <c r="L6" s="26"/>
    </row>
    <row r="7" spans="1:247" x14ac:dyDescent="0.2">
      <c r="B7" s="22"/>
      <c r="C7" s="22"/>
      <c r="E7" s="30"/>
      <c r="F7" s="22"/>
      <c r="G7" s="22"/>
      <c r="H7" s="22"/>
      <c r="I7" s="22"/>
      <c r="M7" s="31"/>
    </row>
    <row r="8" spans="1:247" ht="39" customHeight="1" x14ac:dyDescent="0.2">
      <c r="A8" s="32" t="s">
        <v>29</v>
      </c>
      <c r="B8" s="33" t="str">
        <f>+N24</f>
        <v>Ingreso por Matrícula</v>
      </c>
      <c r="C8" s="34" t="str">
        <f>+O24</f>
        <v>Ingreso por Mensualidad</v>
      </c>
      <c r="D8" s="34" t="s">
        <v>30</v>
      </c>
      <c r="E8" s="35" t="s">
        <v>31</v>
      </c>
      <c r="F8" s="36" t="s">
        <v>32</v>
      </c>
      <c r="G8" s="37" t="s">
        <v>33</v>
      </c>
      <c r="H8" s="36" t="s">
        <v>34</v>
      </c>
      <c r="I8" s="38" t="s">
        <v>35</v>
      </c>
      <c r="L8" s="38" t="s">
        <v>36</v>
      </c>
      <c r="N8" s="39"/>
    </row>
    <row r="9" spans="1:247" x14ac:dyDescent="0.2">
      <c r="A9" s="40" t="str">
        <f>+'B) Reajuste Tarifas y Ocupación'!A12</f>
        <v>Jardín Infantil Lobito Marino</v>
      </c>
      <c r="B9" s="41">
        <f>+N32</f>
        <v>0</v>
      </c>
      <c r="C9" s="42">
        <f>+O32</f>
        <v>0</v>
      </c>
      <c r="D9" s="41">
        <f>+P32</f>
        <v>1641600</v>
      </c>
      <c r="E9" s="43">
        <f>+B9+D9+C9</f>
        <v>1641600</v>
      </c>
      <c r="F9" s="44">
        <f>+'C) Costos Directos'!H75</f>
        <v>2090586</v>
      </c>
      <c r="G9" s="45">
        <f>+IFERROR('D) Costos Indirectos'!$AP$15*(F9/$F$17),0)</f>
        <v>0</v>
      </c>
      <c r="H9" s="46">
        <f>+F9+G9</f>
        <v>2090586</v>
      </c>
      <c r="I9" s="47">
        <f>E9-H9</f>
        <v>-448986</v>
      </c>
      <c r="J9" s="48"/>
      <c r="L9" s="49">
        <f t="shared" ref="L9:L16" si="0">+IFERROR(G9/$G$17,0)</f>
        <v>0</v>
      </c>
      <c r="N9" s="50"/>
    </row>
    <row r="10" spans="1:247" x14ac:dyDescent="0.2">
      <c r="A10" s="40" t="str">
        <f>+'B) Reajuste Tarifas y Ocupación'!A14</f>
        <v>Jardín Infantil Los Delfines</v>
      </c>
      <c r="B10" s="41">
        <f>+N39</f>
        <v>0</v>
      </c>
      <c r="C10" s="42">
        <f>+O39</f>
        <v>0</v>
      </c>
      <c r="D10" s="41">
        <f>+P39</f>
        <v>0</v>
      </c>
      <c r="E10" s="43">
        <f>+B10+D10+C10</f>
        <v>0</v>
      </c>
      <c r="F10" s="51">
        <f>+'C) Costos Directos'!H141</f>
        <v>2878767</v>
      </c>
      <c r="G10" s="45">
        <f>+IFERROR('D) Costos Indirectos'!$AP$15*(F10/$F$17),0)</f>
        <v>0</v>
      </c>
      <c r="H10" s="46">
        <f>+F10+G10</f>
        <v>2878767</v>
      </c>
      <c r="I10" s="47">
        <f>E10-H10</f>
        <v>-2878767</v>
      </c>
      <c r="J10" s="48"/>
      <c r="L10" s="49">
        <f t="shared" si="0"/>
        <v>0</v>
      </c>
      <c r="N10" s="50"/>
      <c r="O10" s="52"/>
    </row>
    <row r="11" spans="1:247" x14ac:dyDescent="0.2">
      <c r="A11" s="40" t="str">
        <f>+'B) Reajuste Tarifas y Ocupación'!A16</f>
        <v>Jardín Infantil Pecesitos de Colores</v>
      </c>
      <c r="B11" s="41">
        <f>+N43</f>
        <v>0</v>
      </c>
      <c r="C11" s="41">
        <f>+O43</f>
        <v>0</v>
      </c>
      <c r="D11" s="41">
        <f>+P43</f>
        <v>0</v>
      </c>
      <c r="E11" s="43">
        <f>+B11+D11+C11</f>
        <v>0</v>
      </c>
      <c r="F11" s="51">
        <f>+'C) Costos Directos'!H207</f>
        <v>485197</v>
      </c>
      <c r="G11" s="45">
        <f>+IFERROR('D) Costos Indirectos'!$AP$15*(F11/$F$17),0)</f>
        <v>0</v>
      </c>
      <c r="H11" s="46">
        <f>+F11+G11</f>
        <v>485197</v>
      </c>
      <c r="I11" s="47">
        <f>E11-H11</f>
        <v>-485197</v>
      </c>
      <c r="J11" s="48"/>
      <c r="L11" s="49">
        <f t="shared" si="0"/>
        <v>0</v>
      </c>
      <c r="N11" s="50"/>
      <c r="O11" s="52"/>
    </row>
    <row r="12" spans="1:247" x14ac:dyDescent="0.2">
      <c r="A12" s="40" t="str">
        <f>+'B) Reajuste Tarifas y Ocupación'!A17</f>
        <v>Jardín Infantil Caracolito de Mar</v>
      </c>
      <c r="B12" s="53"/>
      <c r="C12" s="54"/>
      <c r="D12" s="53"/>
      <c r="E12" s="55"/>
      <c r="F12" s="56"/>
      <c r="G12" s="57"/>
      <c r="H12" s="57"/>
      <c r="I12" s="58"/>
      <c r="J12" s="48"/>
      <c r="L12" s="49">
        <f t="shared" si="0"/>
        <v>0</v>
      </c>
      <c r="N12" s="59"/>
      <c r="O12" s="52"/>
    </row>
    <row r="13" spans="1:247" x14ac:dyDescent="0.2">
      <c r="A13" s="40" t="s">
        <v>37</v>
      </c>
      <c r="B13" s="41">
        <f>+N53+N59</f>
        <v>0</v>
      </c>
      <c r="C13" s="41">
        <f>+O53+O59</f>
        <v>0</v>
      </c>
      <c r="D13" s="41">
        <f>+P53+P59</f>
        <v>0</v>
      </c>
      <c r="E13" s="43">
        <f>+B13+D13+C13</f>
        <v>0</v>
      </c>
      <c r="F13" s="51">
        <f>+'C) Costos Directos'!H339</f>
        <v>3032377</v>
      </c>
      <c r="G13" s="45">
        <f>+IFERROR('D) Costos Indirectos'!$AP$15*(F13/$F$17),0)</f>
        <v>0</v>
      </c>
      <c r="H13" s="46">
        <f>+F13+G13</f>
        <v>3032377</v>
      </c>
      <c r="I13" s="47">
        <f>E13-H13</f>
        <v>-3032377</v>
      </c>
      <c r="J13" s="48"/>
      <c r="L13" s="49">
        <f t="shared" si="0"/>
        <v>0</v>
      </c>
      <c r="N13" s="59"/>
      <c r="O13" s="52"/>
    </row>
    <row r="14" spans="1:247" x14ac:dyDescent="0.2">
      <c r="A14" s="40" t="s">
        <v>38</v>
      </c>
      <c r="B14" s="53"/>
      <c r="C14" s="54"/>
      <c r="D14" s="53"/>
      <c r="E14" s="55"/>
      <c r="F14" s="56"/>
      <c r="G14" s="57"/>
      <c r="H14" s="57"/>
      <c r="I14" s="58"/>
      <c r="J14" s="48"/>
      <c r="L14" s="49">
        <f t="shared" si="0"/>
        <v>0</v>
      </c>
      <c r="N14" s="59"/>
      <c r="O14" s="52"/>
    </row>
    <row r="15" spans="1:247" x14ac:dyDescent="0.2">
      <c r="A15" s="40" t="s">
        <v>39</v>
      </c>
      <c r="B15" s="60">
        <f>+N63+N69</f>
        <v>0</v>
      </c>
      <c r="C15" s="60">
        <f>+O63+O69</f>
        <v>0</v>
      </c>
      <c r="D15" s="60">
        <f>+P63+P69</f>
        <v>0</v>
      </c>
      <c r="E15" s="61">
        <f>+B15+D15+C15</f>
        <v>0</v>
      </c>
      <c r="F15" s="51">
        <f>+'C) Costos Directos'!H471</f>
        <v>2103383.1</v>
      </c>
      <c r="G15" s="45">
        <f>+IFERROR('D) Costos Indirectos'!$AP$15*(F15/$F$17),0)</f>
        <v>0</v>
      </c>
      <c r="H15" s="46">
        <f>+F15+G15</f>
        <v>2103383.1</v>
      </c>
      <c r="I15" s="47">
        <f>E15-H15</f>
        <v>-2103383.1</v>
      </c>
      <c r="J15" s="48"/>
      <c r="L15" s="49">
        <f t="shared" si="0"/>
        <v>0</v>
      </c>
      <c r="N15" s="59"/>
      <c r="O15" s="52"/>
    </row>
    <row r="16" spans="1:247" x14ac:dyDescent="0.2">
      <c r="A16" s="40" t="s">
        <v>40</v>
      </c>
      <c r="B16" s="60">
        <f>+N66</f>
        <v>0</v>
      </c>
      <c r="C16" s="60">
        <f>+O66</f>
        <v>0</v>
      </c>
      <c r="D16" s="60">
        <f>+P66</f>
        <v>0</v>
      </c>
      <c r="E16" s="62">
        <f>+B16+D16+C16</f>
        <v>0</v>
      </c>
      <c r="F16" s="51">
        <f>+'C) Costos Directos'!H537</f>
        <v>901449.9</v>
      </c>
      <c r="G16" s="45">
        <f>+IFERROR('D) Costos Indirectos'!$AP$15*(F16/$F$17),0)</f>
        <v>0</v>
      </c>
      <c r="H16" s="63">
        <f>+F16+G16</f>
        <v>901449.9</v>
      </c>
      <c r="I16" s="64">
        <f>E16-H16</f>
        <v>-901449.9</v>
      </c>
      <c r="J16" s="48"/>
      <c r="L16" s="49">
        <f t="shared" si="0"/>
        <v>0</v>
      </c>
      <c r="N16" s="59"/>
      <c r="O16" s="52"/>
    </row>
    <row r="17" spans="1:247" s="21" customFormat="1" ht="15" x14ac:dyDescent="0.2">
      <c r="A17" s="65" t="s">
        <v>41</v>
      </c>
      <c r="B17" s="66">
        <f t="shared" ref="B17:D17" si="1">SUM(B9:B16)</f>
        <v>0</v>
      </c>
      <c r="C17" s="66">
        <f t="shared" si="1"/>
        <v>0</v>
      </c>
      <c r="D17" s="66">
        <f t="shared" si="1"/>
        <v>1641600</v>
      </c>
      <c r="E17" s="67">
        <f>SUM(E9:E16)</f>
        <v>1641600</v>
      </c>
      <c r="F17" s="66">
        <f>SUM(F9:F16)</f>
        <v>11491760</v>
      </c>
      <c r="G17" s="66">
        <f>SUM(G9:G16)</f>
        <v>0</v>
      </c>
      <c r="H17" s="66">
        <f>SUM(H9:H16)</f>
        <v>11491760</v>
      </c>
      <c r="I17" s="66">
        <f>SUM(I9:I16)</f>
        <v>-9850160</v>
      </c>
      <c r="J17" s="68"/>
      <c r="L17" s="69">
        <f>SUM(L9:L16)</f>
        <v>0</v>
      </c>
      <c r="N17" s="31"/>
      <c r="O17" s="52"/>
      <c r="IB17" s="19"/>
      <c r="IC17" s="19"/>
      <c r="ID17" s="19"/>
      <c r="IE17" s="19"/>
      <c r="IF17" s="19"/>
      <c r="IG17" s="19"/>
      <c r="IH17" s="19"/>
    </row>
    <row r="18" spans="1:247" ht="15.75" customHeight="1" x14ac:dyDescent="0.2">
      <c r="A18" s="70"/>
      <c r="B18" s="70"/>
      <c r="C18" s="48"/>
      <c r="D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247" ht="15.75" customHeight="1" x14ac:dyDescent="0.2">
      <c r="A19" s="70"/>
      <c r="B19" s="70"/>
      <c r="C19" s="70"/>
      <c r="D19" s="48"/>
      <c r="F19" s="48"/>
      <c r="G19" s="48"/>
      <c r="H19" s="48"/>
      <c r="I19" s="48"/>
      <c r="J19" s="48"/>
      <c r="K19" s="48"/>
      <c r="L19" s="48"/>
      <c r="M19" s="48"/>
      <c r="N19" s="48"/>
      <c r="O19" s="68"/>
    </row>
    <row r="20" spans="1:247" ht="15.75" customHeight="1" x14ac:dyDescent="0.2">
      <c r="A20" s="70"/>
      <c r="B20" s="70"/>
      <c r="C20" s="70"/>
      <c r="D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247" ht="15.75" customHeight="1" x14ac:dyDescent="0.2">
      <c r="A21" s="70"/>
      <c r="B21" s="70"/>
      <c r="C21" s="70"/>
      <c r="D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247" ht="15.75" customHeight="1" x14ac:dyDescent="0.2">
      <c r="A22" s="869" t="s">
        <v>4</v>
      </c>
      <c r="B22" s="869"/>
      <c r="C22" s="869"/>
      <c r="D22" s="869"/>
      <c r="F22" s="48"/>
      <c r="G22" s="48"/>
      <c r="H22" s="48"/>
      <c r="I22" s="48"/>
      <c r="J22" s="48"/>
      <c r="K22" s="48"/>
      <c r="L22" s="48"/>
      <c r="M22" s="48"/>
      <c r="N22" s="48"/>
    </row>
    <row r="23" spans="1:247" s="21" customFormat="1" x14ac:dyDescent="0.2">
      <c r="B23" s="22"/>
      <c r="C23" s="22"/>
      <c r="D23" s="22"/>
      <c r="E23" s="22"/>
      <c r="F23" s="22"/>
      <c r="G23" s="22"/>
      <c r="H23" s="22"/>
      <c r="I23" s="71"/>
      <c r="J23" s="71"/>
      <c r="K23" s="71"/>
      <c r="L23" s="26"/>
      <c r="M23" s="26"/>
      <c r="O23" s="72"/>
      <c r="P23" s="72"/>
      <c r="IL23" s="19"/>
      <c r="IM23" s="19"/>
    </row>
    <row r="24" spans="1:247" s="73" customFormat="1" ht="15.75" customHeight="1" x14ac:dyDescent="0.2">
      <c r="A24" s="870" t="s">
        <v>29</v>
      </c>
      <c r="B24" s="871" t="s">
        <v>42</v>
      </c>
      <c r="C24" s="872" t="s">
        <v>43</v>
      </c>
      <c r="D24" s="873" t="s">
        <v>369</v>
      </c>
      <c r="E24" s="873"/>
      <c r="F24" s="873"/>
      <c r="G24" s="873"/>
      <c r="H24" s="873"/>
      <c r="I24" s="874" t="s">
        <v>370</v>
      </c>
      <c r="J24" s="874"/>
      <c r="K24" s="874"/>
      <c r="L24" s="874"/>
      <c r="M24" s="874"/>
      <c r="N24" s="875" t="s">
        <v>45</v>
      </c>
      <c r="O24" s="876" t="s">
        <v>46</v>
      </c>
      <c r="P24" s="877" t="s">
        <v>30</v>
      </c>
      <c r="Q24" s="878" t="s">
        <v>47</v>
      </c>
    </row>
    <row r="25" spans="1:247" ht="39" thickBot="1" x14ac:dyDescent="0.25">
      <c r="A25" s="870"/>
      <c r="B25" s="871"/>
      <c r="C25" s="872"/>
      <c r="D25" s="74" t="s">
        <v>48</v>
      </c>
      <c r="E25" s="75" t="s">
        <v>49</v>
      </c>
      <c r="F25" s="75" t="s">
        <v>50</v>
      </c>
      <c r="G25" s="75" t="s">
        <v>51</v>
      </c>
      <c r="H25" s="76" t="s">
        <v>52</v>
      </c>
      <c r="I25" s="74" t="s">
        <v>48</v>
      </c>
      <c r="J25" s="75" t="s">
        <v>49</v>
      </c>
      <c r="K25" s="75" t="s">
        <v>50</v>
      </c>
      <c r="L25" s="75" t="s">
        <v>51</v>
      </c>
      <c r="M25" s="77" t="s">
        <v>52</v>
      </c>
      <c r="N25" s="875"/>
      <c r="O25" s="876"/>
      <c r="P25" s="877"/>
      <c r="Q25" s="878"/>
    </row>
    <row r="26" spans="1:247" ht="12.75" customHeight="1" thickBot="1" x14ac:dyDescent="0.25">
      <c r="A26" s="879" t="str">
        <f>+'B) Reajuste Tarifas y Ocupación'!A12</f>
        <v>Jardín Infantil Lobito Marino</v>
      </c>
      <c r="B26" s="880" t="str">
        <f>+'B) Reajuste Tarifas y Ocupación'!B12</f>
        <v>Media jornada</v>
      </c>
      <c r="C26" s="78" t="s">
        <v>371</v>
      </c>
      <c r="D26" s="79">
        <f t="shared" ref="D26:H27" si="2">+I26</f>
        <v>94700</v>
      </c>
      <c r="E26" s="80">
        <f t="shared" si="2"/>
        <v>113700</v>
      </c>
      <c r="F26" s="80">
        <f t="shared" si="2"/>
        <v>113700</v>
      </c>
      <c r="G26" s="80">
        <f t="shared" si="2"/>
        <v>126900</v>
      </c>
      <c r="H26" s="82">
        <f t="shared" si="2"/>
        <v>186700</v>
      </c>
      <c r="I26" s="565">
        <f>+'B) Reajuste Tarifas y Ocupación'!M12</f>
        <v>94700</v>
      </c>
      <c r="J26" s="80">
        <f>+'B) Reajuste Tarifas y Ocupación'!N12</f>
        <v>113700</v>
      </c>
      <c r="K26" s="80">
        <f>+'B) Reajuste Tarifas y Ocupación'!O12</f>
        <v>113700</v>
      </c>
      <c r="L26" s="80">
        <f>+'B) Reajuste Tarifas y Ocupación'!P12</f>
        <v>126900</v>
      </c>
      <c r="M26" s="82">
        <f>+'B) Reajuste Tarifas y Ocupación'!Q12</f>
        <v>186700</v>
      </c>
      <c r="N26" s="83"/>
      <c r="O26" s="84"/>
      <c r="P26" s="85">
        <f>+'B) Reajuste Tarifas y Ocupación'!C12</f>
        <v>83800</v>
      </c>
      <c r="Q26" s="881"/>
    </row>
    <row r="27" spans="1:247" ht="13.5" thickBot="1" x14ac:dyDescent="0.25">
      <c r="A27" s="879"/>
      <c r="B27" s="880"/>
      <c r="C27" s="86" t="s">
        <v>53</v>
      </c>
      <c r="D27" s="87">
        <f t="shared" si="2"/>
        <v>0</v>
      </c>
      <c r="E27" s="88">
        <f t="shared" si="2"/>
        <v>0</v>
      </c>
      <c r="F27" s="88">
        <f t="shared" si="2"/>
        <v>0</v>
      </c>
      <c r="G27" s="88">
        <f t="shared" si="2"/>
        <v>0</v>
      </c>
      <c r="H27" s="89">
        <f t="shared" si="2"/>
        <v>0</v>
      </c>
      <c r="I27" s="566">
        <f>+'B) Reajuste Tarifas y Ocupación'!C36</f>
        <v>0</v>
      </c>
      <c r="J27" s="88">
        <f>+'B) Reajuste Tarifas y Ocupación'!D36</f>
        <v>0</v>
      </c>
      <c r="K27" s="88">
        <f>+'B) Reajuste Tarifas y Ocupación'!E36</f>
        <v>0</v>
      </c>
      <c r="L27" s="88">
        <f>+'B) Reajuste Tarifas y Ocupación'!F36</f>
        <v>0</v>
      </c>
      <c r="M27" s="89">
        <f>+'B) Reajuste Tarifas y Ocupación'!G36</f>
        <v>0</v>
      </c>
      <c r="N27" s="90"/>
      <c r="O27" s="91"/>
      <c r="P27" s="92"/>
      <c r="Q27" s="881"/>
    </row>
    <row r="28" spans="1:247" ht="13.5" thickBot="1" x14ac:dyDescent="0.25">
      <c r="A28" s="879"/>
      <c r="B28" s="880"/>
      <c r="C28" s="93" t="s">
        <v>54</v>
      </c>
      <c r="D28" s="94">
        <f>D27*D26</f>
        <v>0</v>
      </c>
      <c r="E28" s="95">
        <f>E27*E26</f>
        <v>0</v>
      </c>
      <c r="F28" s="95">
        <f>F27*F26</f>
        <v>0</v>
      </c>
      <c r="G28" s="95">
        <f>G27*G26</f>
        <v>0</v>
      </c>
      <c r="H28" s="96">
        <f>H27*H26</f>
        <v>0</v>
      </c>
      <c r="I28" s="567">
        <f>I27*I26*10</f>
        <v>0</v>
      </c>
      <c r="J28" s="95">
        <f>J27*J26*10</f>
        <v>0</v>
      </c>
      <c r="K28" s="95">
        <f>K27*K26*10</f>
        <v>0</v>
      </c>
      <c r="L28" s="95">
        <f>L27*L26*10</f>
        <v>0</v>
      </c>
      <c r="M28" s="96">
        <f>M27*M26*10</f>
        <v>0</v>
      </c>
      <c r="N28" s="97">
        <f>SUM(D28:H28)</f>
        <v>0</v>
      </c>
      <c r="O28" s="98">
        <f>SUM(I28:M28)</f>
        <v>0</v>
      </c>
      <c r="P28" s="95">
        <f>P27*P26</f>
        <v>0</v>
      </c>
      <c r="Q28" s="99">
        <f>N28+O28+P28</f>
        <v>0</v>
      </c>
    </row>
    <row r="29" spans="1:247" ht="13.5" thickBot="1" x14ac:dyDescent="0.25">
      <c r="A29" s="879"/>
      <c r="B29" s="882" t="str">
        <f>+'B) Reajuste Tarifas y Ocupación'!B13</f>
        <v>Jornada completa</v>
      </c>
      <c r="C29" s="86" t="s">
        <v>371</v>
      </c>
      <c r="D29" s="100">
        <f t="shared" ref="D29:H30" si="3">+I29</f>
        <v>154600</v>
      </c>
      <c r="E29" s="101">
        <f t="shared" si="3"/>
        <v>185600</v>
      </c>
      <c r="F29" s="101">
        <f t="shared" si="3"/>
        <v>185600</v>
      </c>
      <c r="G29" s="101">
        <f t="shared" si="3"/>
        <v>261000</v>
      </c>
      <c r="H29" s="102">
        <f t="shared" si="3"/>
        <v>389200</v>
      </c>
      <c r="I29" s="568">
        <f>+'B) Reajuste Tarifas y Ocupación'!M13</f>
        <v>154600</v>
      </c>
      <c r="J29" s="101">
        <f>+'B) Reajuste Tarifas y Ocupación'!N13</f>
        <v>185600</v>
      </c>
      <c r="K29" s="101">
        <f>+'B) Reajuste Tarifas y Ocupación'!O13</f>
        <v>185600</v>
      </c>
      <c r="L29" s="101">
        <f>+'B) Reajuste Tarifas y Ocupación'!P13</f>
        <v>261000</v>
      </c>
      <c r="M29" s="102">
        <f>+'B) Reajuste Tarifas y Ocupación'!Q13</f>
        <v>389200</v>
      </c>
      <c r="N29" s="90"/>
      <c r="O29" s="91"/>
      <c r="P29" s="103">
        <f>+'B) Reajuste Tarifas y Ocupación'!C13</f>
        <v>136800</v>
      </c>
      <c r="Q29" s="883"/>
    </row>
    <row r="30" spans="1:247" ht="13.5" thickBot="1" x14ac:dyDescent="0.25">
      <c r="A30" s="879"/>
      <c r="B30" s="882"/>
      <c r="C30" s="86" t="s">
        <v>53</v>
      </c>
      <c r="D30" s="87">
        <f t="shared" si="3"/>
        <v>0</v>
      </c>
      <c r="E30" s="88">
        <f t="shared" si="3"/>
        <v>0</v>
      </c>
      <c r="F30" s="88">
        <f t="shared" si="3"/>
        <v>0</v>
      </c>
      <c r="G30" s="88">
        <f t="shared" si="3"/>
        <v>0</v>
      </c>
      <c r="H30" s="89">
        <f t="shared" si="3"/>
        <v>0</v>
      </c>
      <c r="I30" s="566">
        <f>+'B) Reajuste Tarifas y Ocupación'!C37</f>
        <v>0</v>
      </c>
      <c r="J30" s="88">
        <f>+'B) Reajuste Tarifas y Ocupación'!D37</f>
        <v>0</v>
      </c>
      <c r="K30" s="88">
        <f>+'B) Reajuste Tarifas y Ocupación'!E37</f>
        <v>0</v>
      </c>
      <c r="L30" s="88">
        <f>+'B) Reajuste Tarifas y Ocupación'!F37</f>
        <v>0</v>
      </c>
      <c r="M30" s="89">
        <f>+'B) Reajuste Tarifas y Ocupación'!G37</f>
        <v>0</v>
      </c>
      <c r="N30" s="90"/>
      <c r="O30" s="91"/>
      <c r="P30" s="92">
        <v>12</v>
      </c>
      <c r="Q30" s="883"/>
    </row>
    <row r="31" spans="1:247" ht="13.5" thickBot="1" x14ac:dyDescent="0.25">
      <c r="A31" s="879"/>
      <c r="B31" s="882"/>
      <c r="C31" s="93" t="s">
        <v>54</v>
      </c>
      <c r="D31" s="94">
        <f>D30*D29</f>
        <v>0</v>
      </c>
      <c r="E31" s="95">
        <f>E30*E29</f>
        <v>0</v>
      </c>
      <c r="F31" s="95">
        <f>F30*F29</f>
        <v>0</v>
      </c>
      <c r="G31" s="95">
        <f>G30*G29</f>
        <v>0</v>
      </c>
      <c r="H31" s="96">
        <f>H30*H29</f>
        <v>0</v>
      </c>
      <c r="I31" s="567">
        <f>I30*I29*10</f>
        <v>0</v>
      </c>
      <c r="J31" s="95">
        <f>J30*J29*10</f>
        <v>0</v>
      </c>
      <c r="K31" s="95">
        <f>K30*K29*10</f>
        <v>0</v>
      </c>
      <c r="L31" s="95">
        <f>L30*L29*10</f>
        <v>0</v>
      </c>
      <c r="M31" s="96">
        <f>M30*M29*10</f>
        <v>0</v>
      </c>
      <c r="N31" s="97">
        <f>SUM(D31:H31)</f>
        <v>0</v>
      </c>
      <c r="O31" s="98">
        <f>SUM(I31:M31)</f>
        <v>0</v>
      </c>
      <c r="P31" s="95">
        <f>P30*P29</f>
        <v>1641600</v>
      </c>
      <c r="Q31" s="99">
        <f>N31+O31+P31</f>
        <v>1641600</v>
      </c>
    </row>
    <row r="32" spans="1:247" ht="15" x14ac:dyDescent="0.2">
      <c r="A32" s="879"/>
      <c r="B32" s="884" t="s">
        <v>55</v>
      </c>
      <c r="C32" s="884"/>
      <c r="D32" s="104">
        <f t="shared" ref="D32:Q32" si="4">+D28+D31</f>
        <v>0</v>
      </c>
      <c r="E32" s="105">
        <f t="shared" si="4"/>
        <v>0</v>
      </c>
      <c r="F32" s="105">
        <f t="shared" si="4"/>
        <v>0</v>
      </c>
      <c r="G32" s="105">
        <f t="shared" si="4"/>
        <v>0</v>
      </c>
      <c r="H32" s="106">
        <f t="shared" si="4"/>
        <v>0</v>
      </c>
      <c r="I32" s="107">
        <f t="shared" si="4"/>
        <v>0</v>
      </c>
      <c r="J32" s="105">
        <f t="shared" si="4"/>
        <v>0</v>
      </c>
      <c r="K32" s="105">
        <f t="shared" si="4"/>
        <v>0</v>
      </c>
      <c r="L32" s="105">
        <f t="shared" si="4"/>
        <v>0</v>
      </c>
      <c r="M32" s="106">
        <f t="shared" si="4"/>
        <v>0</v>
      </c>
      <c r="N32" s="107">
        <f t="shared" si="4"/>
        <v>0</v>
      </c>
      <c r="O32" s="105">
        <f t="shared" si="4"/>
        <v>0</v>
      </c>
      <c r="P32" s="105">
        <f t="shared" si="4"/>
        <v>1641600</v>
      </c>
      <c r="Q32" s="106">
        <f t="shared" si="4"/>
        <v>1641600</v>
      </c>
    </row>
    <row r="33" spans="1:17" x14ac:dyDescent="0.2">
      <c r="A33" s="885" t="str">
        <f>+'B) Reajuste Tarifas y Ocupación'!A14</f>
        <v>Jardín Infantil Los Delfines</v>
      </c>
      <c r="B33" s="882" t="str">
        <f>+'B) Reajuste Tarifas y Ocupación'!B14</f>
        <v>Media jornada</v>
      </c>
      <c r="C33" s="86" t="s">
        <v>371</v>
      </c>
      <c r="D33" s="100">
        <f t="shared" ref="D33:H34" si="5">+I33</f>
        <v>94700</v>
      </c>
      <c r="E33" s="101">
        <f t="shared" si="5"/>
        <v>113700</v>
      </c>
      <c r="F33" s="101">
        <f t="shared" si="5"/>
        <v>113700</v>
      </c>
      <c r="G33" s="101">
        <f t="shared" si="5"/>
        <v>126900</v>
      </c>
      <c r="H33" s="102">
        <f t="shared" si="5"/>
        <v>186700</v>
      </c>
      <c r="I33" s="568">
        <f>+'B) Reajuste Tarifas y Ocupación'!M14</f>
        <v>94700</v>
      </c>
      <c r="J33" s="101">
        <f>+'B) Reajuste Tarifas y Ocupación'!N14</f>
        <v>113700</v>
      </c>
      <c r="K33" s="101">
        <f>+'B) Reajuste Tarifas y Ocupación'!O14</f>
        <v>113700</v>
      </c>
      <c r="L33" s="101">
        <f>+'B) Reajuste Tarifas y Ocupación'!P14</f>
        <v>126900</v>
      </c>
      <c r="M33" s="102">
        <f>+'B) Reajuste Tarifas y Ocupación'!Q14</f>
        <v>186700</v>
      </c>
      <c r="N33" s="90"/>
      <c r="O33" s="91"/>
      <c r="P33" s="103">
        <f>+'B) Reajuste Tarifas y Ocupación'!C14</f>
        <v>83800</v>
      </c>
      <c r="Q33" s="883"/>
    </row>
    <row r="34" spans="1:17" x14ac:dyDescent="0.2">
      <c r="A34" s="885"/>
      <c r="B34" s="882"/>
      <c r="C34" s="86" t="s">
        <v>53</v>
      </c>
      <c r="D34" s="87">
        <f t="shared" si="5"/>
        <v>0</v>
      </c>
      <c r="E34" s="88">
        <f t="shared" si="5"/>
        <v>0</v>
      </c>
      <c r="F34" s="88">
        <f t="shared" si="5"/>
        <v>0</v>
      </c>
      <c r="G34" s="88">
        <f t="shared" si="5"/>
        <v>0</v>
      </c>
      <c r="H34" s="89">
        <f t="shared" si="5"/>
        <v>0</v>
      </c>
      <c r="I34" s="566">
        <f>+'B) Reajuste Tarifas y Ocupación'!C38</f>
        <v>0</v>
      </c>
      <c r="J34" s="88">
        <f>+'B) Reajuste Tarifas y Ocupación'!D38</f>
        <v>0</v>
      </c>
      <c r="K34" s="88">
        <f>+'B) Reajuste Tarifas y Ocupación'!E38</f>
        <v>0</v>
      </c>
      <c r="L34" s="88">
        <f>+'B) Reajuste Tarifas y Ocupación'!F38</f>
        <v>0</v>
      </c>
      <c r="M34" s="89">
        <f>+'B) Reajuste Tarifas y Ocupación'!G38</f>
        <v>0</v>
      </c>
      <c r="N34" s="90"/>
      <c r="O34" s="91"/>
      <c r="P34" s="604">
        <v>0</v>
      </c>
      <c r="Q34" s="883"/>
    </row>
    <row r="35" spans="1:17" x14ac:dyDescent="0.2">
      <c r="A35" s="885"/>
      <c r="B35" s="882"/>
      <c r="C35" s="93" t="s">
        <v>54</v>
      </c>
      <c r="D35" s="94">
        <f>D34*D33</f>
        <v>0</v>
      </c>
      <c r="E35" s="95">
        <f>E34*E33</f>
        <v>0</v>
      </c>
      <c r="F35" s="95">
        <f>F34*F33</f>
        <v>0</v>
      </c>
      <c r="G35" s="95">
        <f>G34*G33</f>
        <v>0</v>
      </c>
      <c r="H35" s="96">
        <f>H34*H33</f>
        <v>0</v>
      </c>
      <c r="I35" s="567">
        <f>I34*I33*10</f>
        <v>0</v>
      </c>
      <c r="J35" s="95">
        <f>J34*J33*10</f>
        <v>0</v>
      </c>
      <c r="K35" s="95">
        <f>K34*K33*10</f>
        <v>0</v>
      </c>
      <c r="L35" s="95">
        <f>L34*L33*10</f>
        <v>0</v>
      </c>
      <c r="M35" s="96">
        <f>M34*M33*10</f>
        <v>0</v>
      </c>
      <c r="N35" s="97">
        <f>SUM(D35:H35)</f>
        <v>0</v>
      </c>
      <c r="O35" s="98">
        <f>SUM(I35:M35)</f>
        <v>0</v>
      </c>
      <c r="P35" s="95">
        <f>P34*P33</f>
        <v>0</v>
      </c>
      <c r="Q35" s="99">
        <f>N35+O35+P35</f>
        <v>0</v>
      </c>
    </row>
    <row r="36" spans="1:17" x14ac:dyDescent="0.2">
      <c r="A36" s="885"/>
      <c r="B36" s="882" t="str">
        <f>+'B) Reajuste Tarifas y Ocupación'!B13</f>
        <v>Jornada completa</v>
      </c>
      <c r="C36" s="86" t="s">
        <v>371</v>
      </c>
      <c r="D36" s="100">
        <f t="shared" ref="D36:H37" si="6">+I36</f>
        <v>154600</v>
      </c>
      <c r="E36" s="101">
        <f t="shared" si="6"/>
        <v>185600</v>
      </c>
      <c r="F36" s="101">
        <f t="shared" si="6"/>
        <v>185600</v>
      </c>
      <c r="G36" s="101">
        <f t="shared" si="6"/>
        <v>261000</v>
      </c>
      <c r="H36" s="102">
        <f t="shared" si="6"/>
        <v>389200</v>
      </c>
      <c r="I36" s="568">
        <f>+'B) Reajuste Tarifas y Ocupación'!M15</f>
        <v>154600</v>
      </c>
      <c r="J36" s="101">
        <f>+'B) Reajuste Tarifas y Ocupación'!N15</f>
        <v>185600</v>
      </c>
      <c r="K36" s="101">
        <f>+'B) Reajuste Tarifas y Ocupación'!O15</f>
        <v>185600</v>
      </c>
      <c r="L36" s="101">
        <f>+'B) Reajuste Tarifas y Ocupación'!P15</f>
        <v>261000</v>
      </c>
      <c r="M36" s="102">
        <f>+'B) Reajuste Tarifas y Ocupación'!Q15</f>
        <v>389200</v>
      </c>
      <c r="N36" s="90"/>
      <c r="O36" s="91"/>
      <c r="P36" s="103">
        <f>+'B) Reajuste Tarifas y Ocupación'!C15</f>
        <v>136800</v>
      </c>
      <c r="Q36" s="883"/>
    </row>
    <row r="37" spans="1:17" x14ac:dyDescent="0.2">
      <c r="A37" s="885"/>
      <c r="B37" s="882"/>
      <c r="C37" s="86" t="s">
        <v>53</v>
      </c>
      <c r="D37" s="87">
        <f t="shared" si="6"/>
        <v>0</v>
      </c>
      <c r="E37" s="88">
        <f t="shared" si="6"/>
        <v>0</v>
      </c>
      <c r="F37" s="88">
        <f t="shared" si="6"/>
        <v>0</v>
      </c>
      <c r="G37" s="88">
        <f t="shared" si="6"/>
        <v>0</v>
      </c>
      <c r="H37" s="89">
        <f t="shared" si="6"/>
        <v>0</v>
      </c>
      <c r="I37" s="566">
        <f>+'B) Reajuste Tarifas y Ocupación'!C39</f>
        <v>0</v>
      </c>
      <c r="J37" s="88">
        <f>+'B) Reajuste Tarifas y Ocupación'!D39</f>
        <v>0</v>
      </c>
      <c r="K37" s="88">
        <f>+'B) Reajuste Tarifas y Ocupación'!E39</f>
        <v>0</v>
      </c>
      <c r="L37" s="88">
        <f>+'B) Reajuste Tarifas y Ocupación'!F39</f>
        <v>0</v>
      </c>
      <c r="M37" s="89">
        <f>+'B) Reajuste Tarifas y Ocupación'!G39</f>
        <v>0</v>
      </c>
      <c r="N37" s="90"/>
      <c r="O37" s="91"/>
      <c r="P37" s="92">
        <v>0</v>
      </c>
      <c r="Q37" s="883"/>
    </row>
    <row r="38" spans="1:17" x14ac:dyDescent="0.2">
      <c r="A38" s="885"/>
      <c r="B38" s="882"/>
      <c r="C38" s="93" t="s">
        <v>54</v>
      </c>
      <c r="D38" s="94">
        <f>D37*D36</f>
        <v>0</v>
      </c>
      <c r="E38" s="95">
        <f>E37*E36</f>
        <v>0</v>
      </c>
      <c r="F38" s="95">
        <f>F37*F36</f>
        <v>0</v>
      </c>
      <c r="G38" s="95">
        <f>G37*G36</f>
        <v>0</v>
      </c>
      <c r="H38" s="96">
        <f>H37*H36</f>
        <v>0</v>
      </c>
      <c r="I38" s="567">
        <f>I37*I36*10</f>
        <v>0</v>
      </c>
      <c r="J38" s="95">
        <f>J37*J36*10</f>
        <v>0</v>
      </c>
      <c r="K38" s="95">
        <f>K37*K36*10</f>
        <v>0</v>
      </c>
      <c r="L38" s="95">
        <f>L37*L36*10</f>
        <v>0</v>
      </c>
      <c r="M38" s="96">
        <f>M37*M36*10</f>
        <v>0</v>
      </c>
      <c r="N38" s="97">
        <f>SUM(D38:H38)</f>
        <v>0</v>
      </c>
      <c r="O38" s="98">
        <f>SUM(I38:M38)</f>
        <v>0</v>
      </c>
      <c r="P38" s="95">
        <f>P37*P36</f>
        <v>0</v>
      </c>
      <c r="Q38" s="99">
        <f>N38+O38+P38</f>
        <v>0</v>
      </c>
    </row>
    <row r="39" spans="1:17" ht="15" x14ac:dyDescent="0.2">
      <c r="A39" s="885"/>
      <c r="B39" s="884" t="s">
        <v>55</v>
      </c>
      <c r="C39" s="884"/>
      <c r="D39" s="104">
        <f t="shared" ref="D39:Q39" si="7">+D35+D38</f>
        <v>0</v>
      </c>
      <c r="E39" s="105">
        <f t="shared" si="7"/>
        <v>0</v>
      </c>
      <c r="F39" s="105">
        <f t="shared" si="7"/>
        <v>0</v>
      </c>
      <c r="G39" s="105">
        <f t="shared" si="7"/>
        <v>0</v>
      </c>
      <c r="H39" s="106">
        <f t="shared" si="7"/>
        <v>0</v>
      </c>
      <c r="I39" s="107">
        <f t="shared" si="7"/>
        <v>0</v>
      </c>
      <c r="J39" s="105">
        <f t="shared" si="7"/>
        <v>0</v>
      </c>
      <c r="K39" s="105">
        <f t="shared" si="7"/>
        <v>0</v>
      </c>
      <c r="L39" s="105">
        <f t="shared" si="7"/>
        <v>0</v>
      </c>
      <c r="M39" s="106">
        <f t="shared" si="7"/>
        <v>0</v>
      </c>
      <c r="N39" s="107">
        <f t="shared" si="7"/>
        <v>0</v>
      </c>
      <c r="O39" s="105">
        <f>+O35+O38</f>
        <v>0</v>
      </c>
      <c r="P39" s="105">
        <f t="shared" si="7"/>
        <v>0</v>
      </c>
      <c r="Q39" s="106">
        <f t="shared" si="7"/>
        <v>0</v>
      </c>
    </row>
    <row r="40" spans="1:17" x14ac:dyDescent="0.2">
      <c r="A40" s="885" t="str">
        <f>+'B) Reajuste Tarifas y Ocupación'!A16</f>
        <v>Jardín Infantil Pecesitos de Colores</v>
      </c>
      <c r="B40" s="882" t="str">
        <f>+'B) Reajuste Tarifas y Ocupación'!B16</f>
        <v>Media jornada</v>
      </c>
      <c r="C40" s="86" t="s">
        <v>371</v>
      </c>
      <c r="D40" s="100">
        <f t="shared" ref="D40:H41" si="8">+I40</f>
        <v>38100</v>
      </c>
      <c r="E40" s="101">
        <f t="shared" si="8"/>
        <v>45700</v>
      </c>
      <c r="F40" s="101">
        <f t="shared" si="8"/>
        <v>45700</v>
      </c>
      <c r="G40" s="101">
        <f t="shared" si="8"/>
        <v>47800</v>
      </c>
      <c r="H40" s="102">
        <f t="shared" si="8"/>
        <v>57200</v>
      </c>
      <c r="I40" s="568">
        <f>+'B) Reajuste Tarifas y Ocupación'!M16</f>
        <v>38100</v>
      </c>
      <c r="J40" s="101">
        <f>+'B) Reajuste Tarifas y Ocupación'!N16</f>
        <v>45700</v>
      </c>
      <c r="K40" s="101">
        <f>+'B) Reajuste Tarifas y Ocupación'!O16</f>
        <v>45700</v>
      </c>
      <c r="L40" s="101">
        <f>+'B) Reajuste Tarifas y Ocupación'!P16</f>
        <v>47800</v>
      </c>
      <c r="M40" s="102">
        <f>+'B) Reajuste Tarifas y Ocupación'!Q16</f>
        <v>57200</v>
      </c>
      <c r="N40" s="90"/>
      <c r="O40" s="91"/>
      <c r="P40" s="103">
        <f>+'B) Reajuste Tarifas y Ocupación'!C19</f>
        <v>0</v>
      </c>
      <c r="Q40" s="883"/>
    </row>
    <row r="41" spans="1:17" x14ac:dyDescent="0.2">
      <c r="A41" s="885"/>
      <c r="B41" s="882"/>
      <c r="C41" s="86" t="s">
        <v>53</v>
      </c>
      <c r="D41" s="87">
        <f>+I41</f>
        <v>0</v>
      </c>
      <c r="E41" s="88">
        <f t="shared" si="8"/>
        <v>0</v>
      </c>
      <c r="F41" s="88">
        <f t="shared" si="8"/>
        <v>0</v>
      </c>
      <c r="G41" s="88">
        <f t="shared" si="8"/>
        <v>0</v>
      </c>
      <c r="H41" s="89">
        <f t="shared" si="8"/>
        <v>0</v>
      </c>
      <c r="I41" s="566">
        <f>+'B) Reajuste Tarifas y Ocupación'!C40</f>
        <v>0</v>
      </c>
      <c r="J41" s="88">
        <f>+'B) Reajuste Tarifas y Ocupación'!D40</f>
        <v>0</v>
      </c>
      <c r="K41" s="88">
        <f>+'B) Reajuste Tarifas y Ocupación'!E40</f>
        <v>0</v>
      </c>
      <c r="L41" s="88">
        <f>+'B) Reajuste Tarifas y Ocupación'!F40</f>
        <v>0</v>
      </c>
      <c r="M41" s="89">
        <f>+'B) Reajuste Tarifas y Ocupación'!G40</f>
        <v>0</v>
      </c>
      <c r="N41" s="90"/>
      <c r="O41" s="91"/>
      <c r="P41" s="92">
        <v>0</v>
      </c>
      <c r="Q41" s="883"/>
    </row>
    <row r="42" spans="1:17" x14ac:dyDescent="0.2">
      <c r="A42" s="885"/>
      <c r="B42" s="882"/>
      <c r="C42" s="93" t="s">
        <v>54</v>
      </c>
      <c r="D42" s="94">
        <f>D41*D40</f>
        <v>0</v>
      </c>
      <c r="E42" s="95">
        <f>E41*E40</f>
        <v>0</v>
      </c>
      <c r="F42" s="95">
        <f>F41*F40</f>
        <v>0</v>
      </c>
      <c r="G42" s="95">
        <f>G41*G40</f>
        <v>0</v>
      </c>
      <c r="H42" s="96">
        <f>H41*H40</f>
        <v>0</v>
      </c>
      <c r="I42" s="567">
        <f>I41*I40*10</f>
        <v>0</v>
      </c>
      <c r="J42" s="95">
        <f>J41*J40*10</f>
        <v>0</v>
      </c>
      <c r="K42" s="95">
        <f>K41*K40*10</f>
        <v>0</v>
      </c>
      <c r="L42" s="95">
        <f>L41*L40*10</f>
        <v>0</v>
      </c>
      <c r="M42" s="96">
        <f>M41*M40*10</f>
        <v>0</v>
      </c>
      <c r="N42" s="97">
        <f>SUM(D42:H42)</f>
        <v>0</v>
      </c>
      <c r="O42" s="98">
        <f>SUM(I42:M42)</f>
        <v>0</v>
      </c>
      <c r="P42" s="95">
        <f>P41*P40</f>
        <v>0</v>
      </c>
      <c r="Q42" s="99">
        <f>N42+O42+P42</f>
        <v>0</v>
      </c>
    </row>
    <row r="43" spans="1:17" ht="15.75" customHeight="1" x14ac:dyDescent="0.2">
      <c r="A43" s="885"/>
      <c r="B43" s="884" t="s">
        <v>55</v>
      </c>
      <c r="C43" s="884"/>
      <c r="D43" s="104">
        <f t="shared" ref="D43:Q43" si="9">+D42</f>
        <v>0</v>
      </c>
      <c r="E43" s="105">
        <f t="shared" si="9"/>
        <v>0</v>
      </c>
      <c r="F43" s="105">
        <f t="shared" si="9"/>
        <v>0</v>
      </c>
      <c r="G43" s="105">
        <f t="shared" si="9"/>
        <v>0</v>
      </c>
      <c r="H43" s="106">
        <f t="shared" si="9"/>
        <v>0</v>
      </c>
      <c r="I43" s="107">
        <f t="shared" si="9"/>
        <v>0</v>
      </c>
      <c r="J43" s="105">
        <f t="shared" si="9"/>
        <v>0</v>
      </c>
      <c r="K43" s="105">
        <f t="shared" si="9"/>
        <v>0</v>
      </c>
      <c r="L43" s="105">
        <f t="shared" si="9"/>
        <v>0</v>
      </c>
      <c r="M43" s="106">
        <f t="shared" si="9"/>
        <v>0</v>
      </c>
      <c r="N43" s="107">
        <f t="shared" si="9"/>
        <v>0</v>
      </c>
      <c r="O43" s="105">
        <f t="shared" si="9"/>
        <v>0</v>
      </c>
      <c r="P43" s="105">
        <f t="shared" si="9"/>
        <v>0</v>
      </c>
      <c r="Q43" s="106">
        <f t="shared" si="9"/>
        <v>0</v>
      </c>
    </row>
    <row r="44" spans="1:17" ht="13.5" thickBot="1" x14ac:dyDescent="0.25">
      <c r="A44" s="886" t="str">
        <f>+'B) Reajuste Tarifas y Ocupación'!A17</f>
        <v>Jardín Infantil Caracolito de Mar</v>
      </c>
      <c r="B44" s="882" t="str">
        <f>+'B) Reajuste Tarifas y Ocupación'!B17</f>
        <v>Media jornada</v>
      </c>
      <c r="C44" s="86" t="s">
        <v>371</v>
      </c>
      <c r="D44" s="108"/>
      <c r="E44" s="109"/>
      <c r="F44" s="109"/>
      <c r="G44" s="109"/>
      <c r="H44" s="110"/>
      <c r="I44" s="569"/>
      <c r="J44" s="109"/>
      <c r="K44" s="109"/>
      <c r="L44" s="109"/>
      <c r="M44" s="110"/>
      <c r="N44" s="90"/>
      <c r="O44" s="91"/>
      <c r="P44" s="109"/>
      <c r="Q44" s="887"/>
    </row>
    <row r="45" spans="1:17" ht="13.5" thickBot="1" x14ac:dyDescent="0.25">
      <c r="A45" s="886"/>
      <c r="B45" s="882"/>
      <c r="C45" s="86" t="s">
        <v>53</v>
      </c>
      <c r="D45" s="111"/>
      <c r="E45" s="112"/>
      <c r="F45" s="112"/>
      <c r="G45" s="112"/>
      <c r="H45" s="113"/>
      <c r="I45" s="570"/>
      <c r="J45" s="112"/>
      <c r="K45" s="112"/>
      <c r="L45" s="112"/>
      <c r="M45" s="113"/>
      <c r="N45" s="90"/>
      <c r="O45" s="91"/>
      <c r="P45" s="114"/>
      <c r="Q45" s="887"/>
    </row>
    <row r="46" spans="1:17" ht="13.5" thickBot="1" x14ac:dyDescent="0.25">
      <c r="A46" s="886"/>
      <c r="B46" s="882"/>
      <c r="C46" s="93" t="s">
        <v>54</v>
      </c>
      <c r="D46" s="115">
        <f>D45*D44</f>
        <v>0</v>
      </c>
      <c r="E46" s="116">
        <f>E45*E44</f>
        <v>0</v>
      </c>
      <c r="F46" s="116">
        <f>F45*F44</f>
        <v>0</v>
      </c>
      <c r="G46" s="116">
        <f>G45*G44</f>
        <v>0</v>
      </c>
      <c r="H46" s="117">
        <f>H45*H44</f>
        <v>0</v>
      </c>
      <c r="I46" s="571">
        <f>I45*I44*10</f>
        <v>0</v>
      </c>
      <c r="J46" s="116">
        <f>J45*J44*10</f>
        <v>0</v>
      </c>
      <c r="K46" s="116">
        <f>K45*K44*10</f>
        <v>0</v>
      </c>
      <c r="L46" s="116">
        <f>L45*L44*10</f>
        <v>0</v>
      </c>
      <c r="M46" s="117">
        <f>M45*M44*10</f>
        <v>0</v>
      </c>
      <c r="N46" s="118">
        <f>SUM(D46:H46)</f>
        <v>0</v>
      </c>
      <c r="O46" s="119">
        <f>SUM(I46:M46)</f>
        <v>0</v>
      </c>
      <c r="P46" s="116">
        <f>P45*P44</f>
        <v>0</v>
      </c>
      <c r="Q46" s="120">
        <f>N46+O46+P46</f>
        <v>0</v>
      </c>
    </row>
    <row r="47" spans="1:17" ht="13.5" thickBot="1" x14ac:dyDescent="0.25">
      <c r="A47" s="886"/>
      <c r="B47" s="882" t="str">
        <f>+'B) Reajuste Tarifas y Ocupación'!B18</f>
        <v>Jornada completa</v>
      </c>
      <c r="C47" s="86" t="s">
        <v>371</v>
      </c>
      <c r="D47" s="108"/>
      <c r="E47" s="109"/>
      <c r="F47" s="109"/>
      <c r="G47" s="109"/>
      <c r="H47" s="110"/>
      <c r="I47" s="569"/>
      <c r="J47" s="109"/>
      <c r="K47" s="109"/>
      <c r="L47" s="109"/>
      <c r="M47" s="110"/>
      <c r="N47" s="90"/>
      <c r="O47" s="91"/>
      <c r="P47" s="109"/>
      <c r="Q47" s="887"/>
    </row>
    <row r="48" spans="1:17" ht="13.5" thickBot="1" x14ac:dyDescent="0.25">
      <c r="A48" s="886"/>
      <c r="B48" s="882"/>
      <c r="C48" s="86" t="s">
        <v>53</v>
      </c>
      <c r="D48" s="111"/>
      <c r="E48" s="112"/>
      <c r="F48" s="112"/>
      <c r="G48" s="112"/>
      <c r="H48" s="113"/>
      <c r="I48" s="570"/>
      <c r="J48" s="112"/>
      <c r="K48" s="112"/>
      <c r="L48" s="112"/>
      <c r="M48" s="113"/>
      <c r="N48" s="90"/>
      <c r="O48" s="91"/>
      <c r="P48" s="114"/>
      <c r="Q48" s="887"/>
    </row>
    <row r="49" spans="1:17" ht="13.5" thickBot="1" x14ac:dyDescent="0.25">
      <c r="A49" s="886"/>
      <c r="B49" s="882"/>
      <c r="C49" s="93" t="s">
        <v>54</v>
      </c>
      <c r="D49" s="115">
        <f>D48*D47</f>
        <v>0</v>
      </c>
      <c r="E49" s="116">
        <f>E48*E47</f>
        <v>0</v>
      </c>
      <c r="F49" s="116">
        <f>F48*F47</f>
        <v>0</v>
      </c>
      <c r="G49" s="116">
        <f>G48*G47</f>
        <v>0</v>
      </c>
      <c r="H49" s="117">
        <f>H48*H47</f>
        <v>0</v>
      </c>
      <c r="I49" s="571">
        <f>I48*I47*10</f>
        <v>0</v>
      </c>
      <c r="J49" s="116">
        <f>J48*J47*10</f>
        <v>0</v>
      </c>
      <c r="K49" s="116">
        <f>K48*K47*10</f>
        <v>0</v>
      </c>
      <c r="L49" s="116">
        <f>L48*L47*10</f>
        <v>0</v>
      </c>
      <c r="M49" s="117">
        <f>M48*M47*10</f>
        <v>0</v>
      </c>
      <c r="N49" s="118">
        <f>SUM(D49:H49)</f>
        <v>0</v>
      </c>
      <c r="O49" s="119">
        <f>SUM(I49:M49)</f>
        <v>0</v>
      </c>
      <c r="P49" s="116">
        <f>P48*P47</f>
        <v>0</v>
      </c>
      <c r="Q49" s="120">
        <f>N49+O49+P49</f>
        <v>0</v>
      </c>
    </row>
    <row r="50" spans="1:17" ht="15.75" thickBot="1" x14ac:dyDescent="0.25">
      <c r="A50" s="886"/>
      <c r="B50" s="888" t="s">
        <v>55</v>
      </c>
      <c r="C50" s="888"/>
      <c r="D50" s="121">
        <f t="shared" ref="D50:Q50" si="10">+D46+D49</f>
        <v>0</v>
      </c>
      <c r="E50" s="122">
        <f t="shared" si="10"/>
        <v>0</v>
      </c>
      <c r="F50" s="122">
        <f t="shared" si="10"/>
        <v>0</v>
      </c>
      <c r="G50" s="122">
        <f t="shared" si="10"/>
        <v>0</v>
      </c>
      <c r="H50" s="123">
        <f t="shared" si="10"/>
        <v>0</v>
      </c>
      <c r="I50" s="124">
        <f t="shared" si="10"/>
        <v>0</v>
      </c>
      <c r="J50" s="122">
        <f t="shared" si="10"/>
        <v>0</v>
      </c>
      <c r="K50" s="122">
        <f t="shared" si="10"/>
        <v>0</v>
      </c>
      <c r="L50" s="122">
        <f t="shared" si="10"/>
        <v>0</v>
      </c>
      <c r="M50" s="123">
        <f t="shared" si="10"/>
        <v>0</v>
      </c>
      <c r="N50" s="124">
        <f t="shared" si="10"/>
        <v>0</v>
      </c>
      <c r="O50" s="122">
        <f t="shared" si="10"/>
        <v>0</v>
      </c>
      <c r="P50" s="122">
        <f t="shared" si="10"/>
        <v>0</v>
      </c>
      <c r="Q50" s="123">
        <f t="shared" si="10"/>
        <v>0</v>
      </c>
    </row>
    <row r="51" spans="1:17" ht="13.5" thickBot="1" x14ac:dyDescent="0.25">
      <c r="A51" s="889" t="str">
        <f>+'B) Reajuste Tarifas y Ocupación'!A22</f>
        <v>Sala Cuna Caracolito de Mar</v>
      </c>
      <c r="B51" s="890" t="str">
        <f>+'B) Reajuste Tarifas y Ocupación'!B22</f>
        <v>Diurna</v>
      </c>
      <c r="C51" s="125" t="s">
        <v>371</v>
      </c>
      <c r="D51" s="605"/>
      <c r="E51" s="606">
        <f t="shared" ref="E51:H52" si="11">+J51</f>
        <v>416900</v>
      </c>
      <c r="F51" s="606">
        <f t="shared" si="11"/>
        <v>416900</v>
      </c>
      <c r="G51" s="606">
        <f t="shared" si="11"/>
        <v>434200</v>
      </c>
      <c r="H51" s="607">
        <f t="shared" si="11"/>
        <v>521100</v>
      </c>
      <c r="I51" s="608">
        <f>+'B) Reajuste Tarifas y Ocupación'!M22</f>
        <v>347400</v>
      </c>
      <c r="J51" s="606">
        <f>+'B) Reajuste Tarifas y Ocupación'!N22</f>
        <v>416900</v>
      </c>
      <c r="K51" s="606">
        <f>+'B) Reajuste Tarifas y Ocupación'!O22</f>
        <v>416900</v>
      </c>
      <c r="L51" s="606">
        <f>+'B) Reajuste Tarifas y Ocupación'!P22</f>
        <v>434200</v>
      </c>
      <c r="M51" s="607">
        <f>+'B) Reajuste Tarifas y Ocupación'!Q22</f>
        <v>521100</v>
      </c>
      <c r="N51" s="126"/>
      <c r="O51" s="127"/>
      <c r="P51" s="128"/>
      <c r="Q51" s="891"/>
    </row>
    <row r="52" spans="1:17" x14ac:dyDescent="0.2">
      <c r="A52" s="889"/>
      <c r="B52" s="890"/>
      <c r="C52" s="86" t="s">
        <v>53</v>
      </c>
      <c r="D52" s="609"/>
      <c r="E52" s="88">
        <f t="shared" si="11"/>
        <v>0</v>
      </c>
      <c r="F52" s="88">
        <f t="shared" si="11"/>
        <v>0</v>
      </c>
      <c r="G52" s="88">
        <f t="shared" si="11"/>
        <v>0</v>
      </c>
      <c r="H52" s="89">
        <f t="shared" si="11"/>
        <v>0</v>
      </c>
      <c r="I52" s="87">
        <f>+'B) Reajuste Tarifas y Ocupación'!C46</f>
        <v>0</v>
      </c>
      <c r="J52" s="88">
        <f>+'B) Reajuste Tarifas y Ocupación'!D46</f>
        <v>0</v>
      </c>
      <c r="K52" s="88">
        <f>+'B) Reajuste Tarifas y Ocupación'!E46</f>
        <v>0</v>
      </c>
      <c r="L52" s="88">
        <f>+'B) Reajuste Tarifas y Ocupación'!F46</f>
        <v>0</v>
      </c>
      <c r="M52" s="89">
        <f>+'B) Reajuste Tarifas y Ocupación'!G46</f>
        <v>0</v>
      </c>
      <c r="N52" s="90"/>
      <c r="O52" s="91"/>
      <c r="P52" s="112"/>
      <c r="Q52" s="891"/>
    </row>
    <row r="53" spans="1:17" x14ac:dyDescent="0.2">
      <c r="A53" s="889"/>
      <c r="B53" s="890"/>
      <c r="C53" s="93" t="s">
        <v>54</v>
      </c>
      <c r="D53" s="94">
        <f>D52*D51</f>
        <v>0</v>
      </c>
      <c r="E53" s="95">
        <f>E52*E51</f>
        <v>0</v>
      </c>
      <c r="F53" s="95">
        <f>F52*F51</f>
        <v>0</v>
      </c>
      <c r="G53" s="95">
        <f>G52*G51</f>
        <v>0</v>
      </c>
      <c r="H53" s="96">
        <f>H52*H51</f>
        <v>0</v>
      </c>
      <c r="I53" s="94">
        <f>I52*I51*12</f>
        <v>0</v>
      </c>
      <c r="J53" s="95">
        <f>J52*J51*12</f>
        <v>0</v>
      </c>
      <c r="K53" s="95">
        <f>K52*K51*12</f>
        <v>0</v>
      </c>
      <c r="L53" s="95">
        <f>L52*L51*12</f>
        <v>0</v>
      </c>
      <c r="M53" s="96">
        <f>M52*M51*12</f>
        <v>0</v>
      </c>
      <c r="N53" s="97">
        <f>SUM(D53:H53)</f>
        <v>0</v>
      </c>
      <c r="O53" s="98">
        <f>SUM(I53:M53)</f>
        <v>0</v>
      </c>
      <c r="P53" s="129">
        <f>P52*P51</f>
        <v>0</v>
      </c>
      <c r="Q53" s="99">
        <f>N53+O53+P53</f>
        <v>0</v>
      </c>
    </row>
    <row r="54" spans="1:17" x14ac:dyDescent="0.2">
      <c r="A54" s="889"/>
      <c r="B54" s="882" t="str">
        <f>+'B) Reajuste Tarifas y Ocupación'!B23</f>
        <v>Nocturna</v>
      </c>
      <c r="C54" s="86" t="s">
        <v>371</v>
      </c>
      <c r="D54" s="609"/>
      <c r="E54" s="610"/>
      <c r="F54" s="610"/>
      <c r="G54" s="610"/>
      <c r="H54" s="611"/>
      <c r="I54" s="609"/>
      <c r="J54" s="610"/>
      <c r="K54" s="610"/>
      <c r="L54" s="610"/>
      <c r="M54" s="611"/>
      <c r="N54" s="90"/>
      <c r="O54" s="91"/>
      <c r="P54" s="109"/>
      <c r="Q54" s="883"/>
    </row>
    <row r="55" spans="1:17" x14ac:dyDescent="0.2">
      <c r="A55" s="889"/>
      <c r="B55" s="882"/>
      <c r="C55" s="86" t="s">
        <v>53</v>
      </c>
      <c r="D55" s="609"/>
      <c r="E55" s="112"/>
      <c r="F55" s="112"/>
      <c r="G55" s="112"/>
      <c r="H55" s="113"/>
      <c r="I55" s="111"/>
      <c r="J55" s="112"/>
      <c r="K55" s="112"/>
      <c r="L55" s="112"/>
      <c r="M55" s="113"/>
      <c r="N55" s="90"/>
      <c r="O55" s="91"/>
      <c r="P55" s="112"/>
      <c r="Q55" s="883"/>
    </row>
    <row r="56" spans="1:17" x14ac:dyDescent="0.2">
      <c r="A56" s="889"/>
      <c r="B56" s="882"/>
      <c r="C56" s="93" t="s">
        <v>54</v>
      </c>
      <c r="D56" s="94">
        <f>D55*D54</f>
        <v>0</v>
      </c>
      <c r="E56" s="95">
        <f>E55*E54</f>
        <v>0</v>
      </c>
      <c r="F56" s="95">
        <f>F55*F54</f>
        <v>0</v>
      </c>
      <c r="G56" s="95">
        <f>G55*G54</f>
        <v>0</v>
      </c>
      <c r="H56" s="96">
        <f>H55*H54</f>
        <v>0</v>
      </c>
      <c r="I56" s="94">
        <f>I55*I54*12</f>
        <v>0</v>
      </c>
      <c r="J56" s="95">
        <f>J55*J54*12</f>
        <v>0</v>
      </c>
      <c r="K56" s="95">
        <f>K55*K54*12</f>
        <v>0</v>
      </c>
      <c r="L56" s="95">
        <f>L55*L54*12</f>
        <v>0</v>
      </c>
      <c r="M56" s="96">
        <f>M55*M54*12</f>
        <v>0</v>
      </c>
      <c r="N56" s="97">
        <f>SUM(D56:H56)</f>
        <v>0</v>
      </c>
      <c r="O56" s="98">
        <f>SUM(I56:M56)</f>
        <v>0</v>
      </c>
      <c r="P56" s="95">
        <f>P55*P54</f>
        <v>0</v>
      </c>
      <c r="Q56" s="99">
        <f>N56+O56+P56</f>
        <v>0</v>
      </c>
    </row>
    <row r="57" spans="1:17" x14ac:dyDescent="0.2">
      <c r="A57" s="889"/>
      <c r="B57" s="882" t="str">
        <f>+'B) Reajuste Tarifas y Ocupación'!B24</f>
        <v>Media Jornada</v>
      </c>
      <c r="C57" s="86" t="s">
        <v>371</v>
      </c>
      <c r="D57" s="609"/>
      <c r="E57" s="612">
        <f t="shared" ref="E57:H58" si="12">+J57</f>
        <v>250200</v>
      </c>
      <c r="F57" s="612">
        <f t="shared" si="12"/>
        <v>250200</v>
      </c>
      <c r="G57" s="612">
        <f t="shared" si="12"/>
        <v>312700</v>
      </c>
      <c r="H57" s="613">
        <f t="shared" si="12"/>
        <v>416900</v>
      </c>
      <c r="I57" s="614">
        <f>+'B) Reajuste Tarifas y Ocupación'!M24</f>
        <v>208600</v>
      </c>
      <c r="J57" s="612">
        <f>+'B) Reajuste Tarifas y Ocupación'!N24</f>
        <v>250200</v>
      </c>
      <c r="K57" s="612">
        <f>+'B) Reajuste Tarifas y Ocupación'!O24</f>
        <v>250200</v>
      </c>
      <c r="L57" s="612">
        <f>+'B) Reajuste Tarifas y Ocupación'!P24</f>
        <v>312700</v>
      </c>
      <c r="M57" s="613">
        <f>+'B) Reajuste Tarifas y Ocupación'!Q24</f>
        <v>416900</v>
      </c>
      <c r="N57" s="90"/>
      <c r="O57" s="91"/>
      <c r="P57" s="109"/>
      <c r="Q57" s="883"/>
    </row>
    <row r="58" spans="1:17" x14ac:dyDescent="0.2">
      <c r="A58" s="889"/>
      <c r="B58" s="882"/>
      <c r="C58" s="86" t="s">
        <v>53</v>
      </c>
      <c r="D58" s="609"/>
      <c r="E58" s="88">
        <f t="shared" si="12"/>
        <v>0</v>
      </c>
      <c r="F58" s="88">
        <f t="shared" si="12"/>
        <v>0</v>
      </c>
      <c r="G58" s="88">
        <f t="shared" si="12"/>
        <v>0</v>
      </c>
      <c r="H58" s="89">
        <f t="shared" si="12"/>
        <v>0</v>
      </c>
      <c r="I58" s="87">
        <f>+'B) Reajuste Tarifas y Ocupación'!C48</f>
        <v>0</v>
      </c>
      <c r="J58" s="88">
        <f>+'B) Reajuste Tarifas y Ocupación'!D48</f>
        <v>0</v>
      </c>
      <c r="K58" s="88">
        <f>+'B) Reajuste Tarifas y Ocupación'!E48</f>
        <v>0</v>
      </c>
      <c r="L58" s="88">
        <f>+'B) Reajuste Tarifas y Ocupación'!F48</f>
        <v>0</v>
      </c>
      <c r="M58" s="89">
        <f>+'B) Reajuste Tarifas y Ocupación'!G48</f>
        <v>0</v>
      </c>
      <c r="N58" s="90"/>
      <c r="O58" s="91"/>
      <c r="P58" s="112"/>
      <c r="Q58" s="883"/>
    </row>
    <row r="59" spans="1:17" x14ac:dyDescent="0.2">
      <c r="A59" s="889"/>
      <c r="B59" s="882"/>
      <c r="C59" s="93" t="s">
        <v>54</v>
      </c>
      <c r="D59" s="94">
        <f>D58*D57</f>
        <v>0</v>
      </c>
      <c r="E59" s="95">
        <f>E58*E57</f>
        <v>0</v>
      </c>
      <c r="F59" s="95">
        <f>F58*F57</f>
        <v>0</v>
      </c>
      <c r="G59" s="95">
        <f>G58*G57</f>
        <v>0</v>
      </c>
      <c r="H59" s="96">
        <f>H58*H57</f>
        <v>0</v>
      </c>
      <c r="I59" s="94">
        <f>I58*I57*12</f>
        <v>0</v>
      </c>
      <c r="J59" s="95">
        <f>J58*J57*12</f>
        <v>0</v>
      </c>
      <c r="K59" s="95">
        <f>K58*K57*12</f>
        <v>0</v>
      </c>
      <c r="L59" s="95">
        <f>L58*L57*12</f>
        <v>0</v>
      </c>
      <c r="M59" s="96">
        <f>M58*M57*12</f>
        <v>0</v>
      </c>
      <c r="N59" s="97">
        <f>SUM(D59:H59)</f>
        <v>0</v>
      </c>
      <c r="O59" s="98">
        <f>SUM(I59:M59)</f>
        <v>0</v>
      </c>
      <c r="P59" s="129">
        <f>P58*P57</f>
        <v>0</v>
      </c>
      <c r="Q59" s="99">
        <f>N59+O59+P59</f>
        <v>0</v>
      </c>
    </row>
    <row r="60" spans="1:17" ht="15" x14ac:dyDescent="0.2">
      <c r="A60" s="889"/>
      <c r="B60" s="888" t="s">
        <v>55</v>
      </c>
      <c r="C60" s="888"/>
      <c r="D60" s="130">
        <f t="shared" ref="D60:Q60" si="13">SUM(D53,D56,D59)</f>
        <v>0</v>
      </c>
      <c r="E60" s="131">
        <f t="shared" si="13"/>
        <v>0</v>
      </c>
      <c r="F60" s="131">
        <f t="shared" si="13"/>
        <v>0</v>
      </c>
      <c r="G60" s="131">
        <f t="shared" si="13"/>
        <v>0</v>
      </c>
      <c r="H60" s="132">
        <f t="shared" si="13"/>
        <v>0</v>
      </c>
      <c r="I60" s="130">
        <f t="shared" si="13"/>
        <v>0</v>
      </c>
      <c r="J60" s="131">
        <f t="shared" si="13"/>
        <v>0</v>
      </c>
      <c r="K60" s="131">
        <f t="shared" si="13"/>
        <v>0</v>
      </c>
      <c r="L60" s="131">
        <f t="shared" si="13"/>
        <v>0</v>
      </c>
      <c r="M60" s="132">
        <f t="shared" si="13"/>
        <v>0</v>
      </c>
      <c r="N60" s="133">
        <f t="shared" si="13"/>
        <v>0</v>
      </c>
      <c r="O60" s="134">
        <f t="shared" si="13"/>
        <v>0</v>
      </c>
      <c r="P60" s="135">
        <f t="shared" si="13"/>
        <v>0</v>
      </c>
      <c r="Q60" s="136">
        <f t="shared" si="13"/>
        <v>0</v>
      </c>
    </row>
    <row r="61" spans="1:17" ht="12.75" customHeight="1" x14ac:dyDescent="0.2">
      <c r="A61" s="893" t="str">
        <f>+'B) Reajuste Tarifas y Ocupación'!A25</f>
        <v>Sala Cuna Mar Azul</v>
      </c>
      <c r="B61" s="890" t="str">
        <f>+'B) Reajuste Tarifas y Ocupación'!B25</f>
        <v>Diurna</v>
      </c>
      <c r="C61" s="125" t="s">
        <v>371</v>
      </c>
      <c r="D61" s="605"/>
      <c r="E61" s="606">
        <f t="shared" ref="E61:H62" si="14">+J61</f>
        <v>416900</v>
      </c>
      <c r="F61" s="606">
        <f t="shared" si="14"/>
        <v>416900</v>
      </c>
      <c r="G61" s="606">
        <f t="shared" si="14"/>
        <v>434200</v>
      </c>
      <c r="H61" s="607">
        <f t="shared" si="14"/>
        <v>521100</v>
      </c>
      <c r="I61" s="608">
        <f>+'B) Reajuste Tarifas y Ocupación'!M25</f>
        <v>347400</v>
      </c>
      <c r="J61" s="606">
        <f>+'B) Reajuste Tarifas y Ocupación'!N25</f>
        <v>416900</v>
      </c>
      <c r="K61" s="606">
        <f>+'B) Reajuste Tarifas y Ocupación'!O25</f>
        <v>416900</v>
      </c>
      <c r="L61" s="606">
        <f>+'B) Reajuste Tarifas y Ocupación'!P25</f>
        <v>434200</v>
      </c>
      <c r="M61" s="607">
        <f>+'B) Reajuste Tarifas y Ocupación'!Q25</f>
        <v>521100</v>
      </c>
      <c r="N61" s="83"/>
      <c r="O61" s="84"/>
      <c r="P61" s="137"/>
      <c r="Q61" s="881"/>
    </row>
    <row r="62" spans="1:17" x14ac:dyDescent="0.2">
      <c r="A62" s="893"/>
      <c r="B62" s="890"/>
      <c r="C62" s="86" t="s">
        <v>53</v>
      </c>
      <c r="D62" s="609"/>
      <c r="E62" s="88">
        <f t="shared" si="14"/>
        <v>0</v>
      </c>
      <c r="F62" s="88">
        <f t="shared" si="14"/>
        <v>0</v>
      </c>
      <c r="G62" s="88">
        <f t="shared" si="14"/>
        <v>0</v>
      </c>
      <c r="H62" s="89">
        <f t="shared" si="14"/>
        <v>0</v>
      </c>
      <c r="I62" s="87">
        <f>+'B) Reajuste Tarifas y Ocupación'!C49</f>
        <v>0</v>
      </c>
      <c r="J62" s="88">
        <f>+'B) Reajuste Tarifas y Ocupación'!D49</f>
        <v>0</v>
      </c>
      <c r="K62" s="88">
        <f>+'B) Reajuste Tarifas y Ocupación'!E49</f>
        <v>0</v>
      </c>
      <c r="L62" s="88">
        <f>+'B) Reajuste Tarifas y Ocupación'!F49</f>
        <v>0</v>
      </c>
      <c r="M62" s="89">
        <f>+'B) Reajuste Tarifas y Ocupación'!G49</f>
        <v>0</v>
      </c>
      <c r="N62" s="90"/>
      <c r="O62" s="91"/>
      <c r="P62" s="112"/>
      <c r="Q62" s="881"/>
    </row>
    <row r="63" spans="1:17" x14ac:dyDescent="0.2">
      <c r="A63" s="893"/>
      <c r="B63" s="890"/>
      <c r="C63" s="93" t="s">
        <v>54</v>
      </c>
      <c r="D63" s="615">
        <f>D62*D61</f>
        <v>0</v>
      </c>
      <c r="E63" s="95">
        <f>E62*E61</f>
        <v>0</v>
      </c>
      <c r="F63" s="95">
        <f>F62*F61</f>
        <v>0</v>
      </c>
      <c r="G63" s="95">
        <f>G62*G61</f>
        <v>0</v>
      </c>
      <c r="H63" s="96">
        <f>H62*H61</f>
        <v>0</v>
      </c>
      <c r="I63" s="94">
        <f>I62*I61*12</f>
        <v>0</v>
      </c>
      <c r="J63" s="95">
        <f>J62*J61*12</f>
        <v>0</v>
      </c>
      <c r="K63" s="95">
        <f>K62*K61*12</f>
        <v>0</v>
      </c>
      <c r="L63" s="95">
        <f>L62*L61*12</f>
        <v>0</v>
      </c>
      <c r="M63" s="96">
        <f>M62*M61*12</f>
        <v>0</v>
      </c>
      <c r="N63" s="97">
        <f>SUM(D63:H63)</f>
        <v>0</v>
      </c>
      <c r="O63" s="98">
        <f>SUM(I63:M63)</f>
        <v>0</v>
      </c>
      <c r="P63" s="129">
        <f>P62*P61</f>
        <v>0</v>
      </c>
      <c r="Q63" s="99">
        <f>N63+O63+P63</f>
        <v>0</v>
      </c>
    </row>
    <row r="64" spans="1:17" x14ac:dyDescent="0.2">
      <c r="A64" s="893"/>
      <c r="B64" s="882" t="str">
        <f>+'B) Reajuste Tarifas y Ocupación'!B26</f>
        <v>Nocturna</v>
      </c>
      <c r="C64" s="86" t="s">
        <v>371</v>
      </c>
      <c r="D64" s="609"/>
      <c r="E64" s="610"/>
      <c r="F64" s="610"/>
      <c r="G64" s="610"/>
      <c r="H64" s="611"/>
      <c r="I64" s="614">
        <f>+'B) Reajuste Tarifas y Ocupación'!M26</f>
        <v>280200</v>
      </c>
      <c r="J64" s="610"/>
      <c r="K64" s="610"/>
      <c r="L64" s="610"/>
      <c r="M64" s="611"/>
      <c r="N64" s="90"/>
      <c r="O64" s="91"/>
      <c r="P64" s="109"/>
      <c r="Q64" s="883"/>
    </row>
    <row r="65" spans="1:17" x14ac:dyDescent="0.2">
      <c r="A65" s="893"/>
      <c r="B65" s="882"/>
      <c r="C65" s="86" t="s">
        <v>53</v>
      </c>
      <c r="D65" s="609"/>
      <c r="E65" s="112"/>
      <c r="F65" s="112"/>
      <c r="G65" s="112"/>
      <c r="H65" s="113"/>
      <c r="I65" s="87">
        <f>+'B) Reajuste Tarifas y Ocupación'!C50</f>
        <v>0</v>
      </c>
      <c r="J65" s="112"/>
      <c r="K65" s="112"/>
      <c r="L65" s="112"/>
      <c r="M65" s="113"/>
      <c r="N65" s="90"/>
      <c r="O65" s="91"/>
      <c r="P65" s="112"/>
      <c r="Q65" s="883"/>
    </row>
    <row r="66" spans="1:17" x14ac:dyDescent="0.2">
      <c r="A66" s="893"/>
      <c r="B66" s="882"/>
      <c r="C66" s="93" t="s">
        <v>54</v>
      </c>
      <c r="D66" s="615">
        <f>D65*D64</f>
        <v>0</v>
      </c>
      <c r="E66" s="95">
        <f>E65*E64</f>
        <v>0</v>
      </c>
      <c r="F66" s="95">
        <f>F65*F64</f>
        <v>0</v>
      </c>
      <c r="G66" s="95">
        <f>G65*G64</f>
        <v>0</v>
      </c>
      <c r="H66" s="96">
        <f>H65*H64</f>
        <v>0</v>
      </c>
      <c r="I66" s="94">
        <f>I65*I64*12</f>
        <v>0</v>
      </c>
      <c r="J66" s="95">
        <f>J65*J64*12</f>
        <v>0</v>
      </c>
      <c r="K66" s="95">
        <f>K65*K64*12</f>
        <v>0</v>
      </c>
      <c r="L66" s="95">
        <f>L65*L64*12</f>
        <v>0</v>
      </c>
      <c r="M66" s="96">
        <f>M65*M64*12</f>
        <v>0</v>
      </c>
      <c r="N66" s="138">
        <f>SUM(D66:H66)</f>
        <v>0</v>
      </c>
      <c r="O66" s="98">
        <f>SUM(I66:M66)</f>
        <v>0</v>
      </c>
      <c r="P66" s="129">
        <f>P65*P64</f>
        <v>0</v>
      </c>
      <c r="Q66" s="99">
        <f>N66+O66+P66</f>
        <v>0</v>
      </c>
    </row>
    <row r="67" spans="1:17" x14ac:dyDescent="0.2">
      <c r="A67" s="893"/>
      <c r="B67" s="882" t="str">
        <f>+'B) Reajuste Tarifas y Ocupación'!B27</f>
        <v>Media Jornada</v>
      </c>
      <c r="C67" s="86" t="s">
        <v>371</v>
      </c>
      <c r="D67" s="609"/>
      <c r="E67" s="612">
        <f t="shared" ref="E67:H68" si="15">+J67</f>
        <v>250200</v>
      </c>
      <c r="F67" s="612">
        <f t="shared" si="15"/>
        <v>250200</v>
      </c>
      <c r="G67" s="612">
        <f t="shared" si="15"/>
        <v>312700</v>
      </c>
      <c r="H67" s="613">
        <f t="shared" si="15"/>
        <v>416900</v>
      </c>
      <c r="I67" s="614">
        <f>+'B) Reajuste Tarifas y Ocupación'!M27</f>
        <v>208600</v>
      </c>
      <c r="J67" s="612">
        <f>+'B) Reajuste Tarifas y Ocupación'!N27</f>
        <v>250200</v>
      </c>
      <c r="K67" s="612">
        <f>+'B) Reajuste Tarifas y Ocupación'!O27</f>
        <v>250200</v>
      </c>
      <c r="L67" s="612">
        <f>+'B) Reajuste Tarifas y Ocupación'!P27</f>
        <v>312700</v>
      </c>
      <c r="M67" s="613">
        <f>+'B) Reajuste Tarifas y Ocupación'!Q27</f>
        <v>416900</v>
      </c>
      <c r="N67" s="90"/>
      <c r="O67" s="91"/>
      <c r="P67" s="109"/>
      <c r="Q67" s="883"/>
    </row>
    <row r="68" spans="1:17" x14ac:dyDescent="0.2">
      <c r="A68" s="893"/>
      <c r="B68" s="882"/>
      <c r="C68" s="86" t="s">
        <v>53</v>
      </c>
      <c r="D68" s="609"/>
      <c r="E68" s="88">
        <f t="shared" si="15"/>
        <v>0</v>
      </c>
      <c r="F68" s="88">
        <f t="shared" si="15"/>
        <v>0</v>
      </c>
      <c r="G68" s="88">
        <f t="shared" si="15"/>
        <v>0</v>
      </c>
      <c r="H68" s="89">
        <f t="shared" si="15"/>
        <v>0</v>
      </c>
      <c r="I68" s="87">
        <f>+'B) Reajuste Tarifas y Ocupación'!C51</f>
        <v>0</v>
      </c>
      <c r="J68" s="88">
        <f>+'B) Reajuste Tarifas y Ocupación'!D51</f>
        <v>0</v>
      </c>
      <c r="K68" s="88">
        <f>+'B) Reajuste Tarifas y Ocupación'!E51</f>
        <v>0</v>
      </c>
      <c r="L68" s="88">
        <f>+'B) Reajuste Tarifas y Ocupación'!F51</f>
        <v>0</v>
      </c>
      <c r="M68" s="89">
        <f>+'B) Reajuste Tarifas y Ocupación'!G51</f>
        <v>0</v>
      </c>
      <c r="N68" s="90"/>
      <c r="O68" s="91"/>
      <c r="P68" s="112"/>
      <c r="Q68" s="883"/>
    </row>
    <row r="69" spans="1:17" x14ac:dyDescent="0.2">
      <c r="A69" s="893"/>
      <c r="B69" s="882"/>
      <c r="C69" s="93" t="s">
        <v>54</v>
      </c>
      <c r="D69" s="615">
        <f>D68*D67</f>
        <v>0</v>
      </c>
      <c r="E69" s="95">
        <f>E68*E67</f>
        <v>0</v>
      </c>
      <c r="F69" s="95">
        <f>F68*F67</f>
        <v>0</v>
      </c>
      <c r="G69" s="95">
        <f>G68*G67</f>
        <v>0</v>
      </c>
      <c r="H69" s="96">
        <f>H68*H67</f>
        <v>0</v>
      </c>
      <c r="I69" s="94">
        <f>I68*I67*12</f>
        <v>0</v>
      </c>
      <c r="J69" s="95">
        <f>J68*J67*12</f>
        <v>0</v>
      </c>
      <c r="K69" s="95">
        <f>K68*K67*12</f>
        <v>0</v>
      </c>
      <c r="L69" s="95">
        <f>L68*L67*12</f>
        <v>0</v>
      </c>
      <c r="M69" s="96">
        <f>M68*M67*12</f>
        <v>0</v>
      </c>
      <c r="N69" s="97">
        <f>SUM(D69:H69)</f>
        <v>0</v>
      </c>
      <c r="O69" s="98">
        <f>SUM(I69:M69)</f>
        <v>0</v>
      </c>
      <c r="P69" s="129">
        <f>P68*P67</f>
        <v>0</v>
      </c>
      <c r="Q69" s="99">
        <f>N69+O69+P69</f>
        <v>0</v>
      </c>
    </row>
    <row r="70" spans="1:17" ht="15" x14ac:dyDescent="0.2">
      <c r="A70" s="893"/>
      <c r="B70" s="894" t="s">
        <v>55</v>
      </c>
      <c r="C70" s="894"/>
      <c r="D70" s="139">
        <f t="shared" ref="D70:Q70" si="16">SUM(D63,D66,D69)</f>
        <v>0</v>
      </c>
      <c r="E70" s="131">
        <f t="shared" si="16"/>
        <v>0</v>
      </c>
      <c r="F70" s="131">
        <f t="shared" si="16"/>
        <v>0</v>
      </c>
      <c r="G70" s="131">
        <f t="shared" si="16"/>
        <v>0</v>
      </c>
      <c r="H70" s="132">
        <f t="shared" si="16"/>
        <v>0</v>
      </c>
      <c r="I70" s="130">
        <f t="shared" si="16"/>
        <v>0</v>
      </c>
      <c r="J70" s="131">
        <f t="shared" si="16"/>
        <v>0</v>
      </c>
      <c r="K70" s="131">
        <f t="shared" si="16"/>
        <v>0</v>
      </c>
      <c r="L70" s="131">
        <f t="shared" si="16"/>
        <v>0</v>
      </c>
      <c r="M70" s="132">
        <f t="shared" si="16"/>
        <v>0</v>
      </c>
      <c r="N70" s="133">
        <f t="shared" si="16"/>
        <v>0</v>
      </c>
      <c r="O70" s="134">
        <f t="shared" si="16"/>
        <v>0</v>
      </c>
      <c r="P70" s="135">
        <f t="shared" si="16"/>
        <v>0</v>
      </c>
      <c r="Q70" s="136">
        <f t="shared" si="16"/>
        <v>0</v>
      </c>
    </row>
    <row r="71" spans="1:17" ht="15" customHeight="1" x14ac:dyDescent="0.2">
      <c r="A71" s="892" t="s">
        <v>56</v>
      </c>
      <c r="B71" s="892"/>
      <c r="C71" s="892"/>
      <c r="D71" s="140">
        <f t="shared" ref="D71:Q71" si="17">+D32+D39+D43+D50+D60+D70</f>
        <v>0</v>
      </c>
      <c r="E71" s="141">
        <f t="shared" si="17"/>
        <v>0</v>
      </c>
      <c r="F71" s="141">
        <f t="shared" si="17"/>
        <v>0</v>
      </c>
      <c r="G71" s="141">
        <f t="shared" si="17"/>
        <v>0</v>
      </c>
      <c r="H71" s="142">
        <f t="shared" si="17"/>
        <v>0</v>
      </c>
      <c r="I71" s="143">
        <f t="shared" si="17"/>
        <v>0</v>
      </c>
      <c r="J71" s="141">
        <f t="shared" si="17"/>
        <v>0</v>
      </c>
      <c r="K71" s="141">
        <f t="shared" si="17"/>
        <v>0</v>
      </c>
      <c r="L71" s="141">
        <f t="shared" si="17"/>
        <v>0</v>
      </c>
      <c r="M71" s="144">
        <f t="shared" si="17"/>
        <v>0</v>
      </c>
      <c r="N71" s="140">
        <f t="shared" si="17"/>
        <v>0</v>
      </c>
      <c r="O71" s="141">
        <f t="shared" si="17"/>
        <v>0</v>
      </c>
      <c r="P71" s="141">
        <f t="shared" si="17"/>
        <v>1641600</v>
      </c>
      <c r="Q71" s="144">
        <f t="shared" si="17"/>
        <v>1641600</v>
      </c>
    </row>
  </sheetData>
  <sheetProtection algorithmName="SHA-512" hashValue="d8AjcX2NdhruTYGIO9hAYIT97d8Ytjl1q/uHFGdj52zcWEsn9A8WpLxWaRlufhdORuATcpkzKWcq04I0CG+s5A==" saltValue="05+h4dYIVO3PXGAt6XJt+Q==" spinCount="100000" sheet="1" objects="1" scenarios="1"/>
  <mergeCells count="52">
    <mergeCell ref="A71:C71"/>
    <mergeCell ref="A61:A70"/>
    <mergeCell ref="B61:B63"/>
    <mergeCell ref="Q61:Q62"/>
    <mergeCell ref="B64:B66"/>
    <mergeCell ref="Q64:Q65"/>
    <mergeCell ref="B67:B69"/>
    <mergeCell ref="Q67:Q68"/>
    <mergeCell ref="B70:C70"/>
    <mergeCell ref="A51:A60"/>
    <mergeCell ref="B51:B53"/>
    <mergeCell ref="Q51:Q52"/>
    <mergeCell ref="B54:B56"/>
    <mergeCell ref="Q54:Q55"/>
    <mergeCell ref="B57:B59"/>
    <mergeCell ref="Q57:Q58"/>
    <mergeCell ref="B60:C60"/>
    <mergeCell ref="A40:A43"/>
    <mergeCell ref="B40:B42"/>
    <mergeCell ref="Q40:Q41"/>
    <mergeCell ref="B43:C43"/>
    <mergeCell ref="A44:A50"/>
    <mergeCell ref="B44:B46"/>
    <mergeCell ref="Q44:Q45"/>
    <mergeCell ref="B47:B49"/>
    <mergeCell ref="Q47:Q48"/>
    <mergeCell ref="B50:C50"/>
    <mergeCell ref="A33:A39"/>
    <mergeCell ref="B33:B35"/>
    <mergeCell ref="Q33:Q34"/>
    <mergeCell ref="B36:B38"/>
    <mergeCell ref="Q36:Q37"/>
    <mergeCell ref="B39:C39"/>
    <mergeCell ref="A26:A32"/>
    <mergeCell ref="B26:B28"/>
    <mergeCell ref="Q26:Q27"/>
    <mergeCell ref="B29:B31"/>
    <mergeCell ref="Q29:Q30"/>
    <mergeCell ref="B32:C32"/>
    <mergeCell ref="I24:M24"/>
    <mergeCell ref="N24:N25"/>
    <mergeCell ref="O24:O25"/>
    <mergeCell ref="P24:P25"/>
    <mergeCell ref="Q24:Q25"/>
    <mergeCell ref="C4:D4"/>
    <mergeCell ref="E4:G4"/>
    <mergeCell ref="A6:D6"/>
    <mergeCell ref="A22:D22"/>
    <mergeCell ref="A24:A25"/>
    <mergeCell ref="B24:B25"/>
    <mergeCell ref="C24:C25"/>
    <mergeCell ref="D24:H24"/>
  </mergeCells>
  <conditionalFormatting sqref="B17:I17 C18:D18 B12:F13 D19:D21 F18:N22 J9:J16 B9:I10 H12:I13 G13 E15:I16 E11 G11:I11">
    <cfRule type="cellIs" dxfId="7" priority="2" operator="lessThan">
      <formula>0</formula>
    </cfRule>
  </conditionalFormatting>
  <conditionalFormatting sqref="B15:D16">
    <cfRule type="cellIs" dxfId="6" priority="3" operator="lessThan">
      <formula>0</formula>
    </cfRule>
  </conditionalFormatting>
  <conditionalFormatting sqref="B14:F14 H14:I14">
    <cfRule type="cellIs" dxfId="5" priority="4" operator="lessThan">
      <formula>0</formula>
    </cfRule>
  </conditionalFormatting>
  <conditionalFormatting sqref="G12">
    <cfRule type="cellIs" dxfId="4" priority="5" operator="lessThan">
      <formula>0</formula>
    </cfRule>
  </conditionalFormatting>
  <conditionalFormatting sqref="G14">
    <cfRule type="cellIs" dxfId="3" priority="6" operator="lessThan">
      <formula>0</formula>
    </cfRule>
  </conditionalFormatting>
  <conditionalFormatting sqref="B11:D11 F11">
    <cfRule type="cellIs" dxfId="2" priority="7" operator="lessThan">
      <formula>0</formula>
    </cfRule>
  </conditionalFormatting>
  <pageMargins left="0.196527777777778" right="0.196527777777778" top="0.27500000000000002" bottom="0.196527777777778" header="0.196527777777778" footer="0.51180555555555496"/>
  <pageSetup firstPageNumber="0" fitToHeight="14" orientation="landscape" horizontalDpi="300" verticalDpi="300" r:id="rId1"/>
  <headerFooter>
    <oddHeader>&amp;LSEPT - 2004&amp;CDIRECTIVA D.B.S.A.
ORDINARIA&amp;R02-BS/0307/02
Pag &amp;P de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MK51"/>
  <sheetViews>
    <sheetView showGridLines="0" topLeftCell="A20" zoomScale="80" zoomScaleNormal="80" workbookViewId="0">
      <selection activeCell="J35" sqref="J35"/>
    </sheetView>
  </sheetViews>
  <sheetFormatPr baseColWidth="10" defaultColWidth="9.140625" defaultRowHeight="12.75" x14ac:dyDescent="0.2"/>
  <cols>
    <col min="1" max="1" width="58.42578125" style="145"/>
    <col min="2" max="2" width="35" style="145"/>
    <col min="3" max="3" width="12.7109375" style="145"/>
    <col min="4" max="4" width="14" style="145"/>
    <col min="5" max="5" width="16" style="145"/>
    <col min="6" max="6" width="15" style="145"/>
    <col min="7" max="7" width="15.28515625" style="145"/>
    <col min="8" max="8" width="12.28515625" style="145"/>
    <col min="9" max="9" width="15" style="145"/>
    <col min="10" max="10" width="17.85546875" style="145" customWidth="1"/>
    <col min="11" max="12" width="12.28515625" style="145"/>
    <col min="13" max="13" width="14.28515625" style="145"/>
    <col min="14" max="15" width="15" style="145"/>
    <col min="16" max="18" width="12.28515625" style="145"/>
    <col min="19" max="19" width="33.7109375" style="145"/>
    <col min="20" max="20" width="34" style="145"/>
    <col min="21" max="21" width="14.140625" style="145"/>
    <col min="22" max="23" width="15" style="145"/>
    <col min="24" max="24" width="13.28515625" style="145"/>
    <col min="25" max="1025" width="11.7109375" style="145"/>
    <col min="1026" max="16384" width="9.140625" style="603"/>
  </cols>
  <sheetData>
    <row r="1" spans="1:256" s="21" customFormat="1" x14ac:dyDescent="0.2">
      <c r="A1" s="20"/>
      <c r="C1" s="22"/>
      <c r="D1" s="22"/>
      <c r="E1" s="22"/>
      <c r="F1" s="4" t="s">
        <v>57</v>
      </c>
      <c r="G1" s="22"/>
      <c r="S1" s="20"/>
      <c r="IU1" s="19"/>
      <c r="IV1" s="19"/>
    </row>
    <row r="2" spans="1:256" x14ac:dyDescent="0.2">
      <c r="A2" s="23"/>
      <c r="B2" s="21"/>
      <c r="C2" s="22"/>
      <c r="D2" s="22"/>
      <c r="E2" s="22"/>
      <c r="F2" s="4" t="s">
        <v>58</v>
      </c>
      <c r="G2" s="22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3"/>
      <c r="T2" s="21"/>
      <c r="U2" s="21"/>
      <c r="V2" s="22"/>
      <c r="W2" s="22"/>
      <c r="X2" s="22"/>
      <c r="IU2" s="19"/>
      <c r="IV2" s="19"/>
    </row>
    <row r="3" spans="1:256" x14ac:dyDescent="0.2">
      <c r="A3" s="19"/>
      <c r="B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9"/>
      <c r="IU3" s="19"/>
      <c r="IV3" s="19"/>
    </row>
    <row r="4" spans="1:256" x14ac:dyDescent="0.2">
      <c r="A4" s="24"/>
      <c r="B4" s="25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4"/>
      <c r="T4" s="25"/>
      <c r="U4" s="22"/>
      <c r="V4" s="22"/>
      <c r="W4" s="22"/>
      <c r="X4" s="22"/>
      <c r="Y4" s="22"/>
      <c r="IL4" s="19"/>
      <c r="IM4" s="19"/>
      <c r="IN4" s="19"/>
      <c r="IO4" s="19"/>
      <c r="IP4" s="19"/>
      <c r="IQ4" s="19"/>
    </row>
    <row r="5" spans="1:256" ht="18" customHeight="1" x14ac:dyDescent="0.2">
      <c r="A5" s="24"/>
      <c r="B5" s="25"/>
      <c r="C5" s="895" t="s">
        <v>27</v>
      </c>
      <c r="D5" s="895"/>
      <c r="E5" s="593"/>
      <c r="F5" s="896" t="s">
        <v>59</v>
      </c>
      <c r="G5" s="896"/>
      <c r="R5" s="21"/>
      <c r="S5" s="24"/>
      <c r="T5" s="25"/>
      <c r="V5" s="26"/>
      <c r="W5" s="26"/>
      <c r="IL5" s="19"/>
      <c r="IM5" s="19"/>
      <c r="IN5" s="19"/>
      <c r="IO5" s="19"/>
      <c r="IP5" s="19"/>
      <c r="IQ5" s="19"/>
    </row>
    <row r="6" spans="1:256" ht="18" customHeight="1" x14ac:dyDescent="0.2">
      <c r="A6" s="24"/>
      <c r="B6" s="25"/>
      <c r="C6" s="593"/>
      <c r="D6" s="593"/>
      <c r="E6" s="593"/>
      <c r="F6" s="4"/>
      <c r="G6" s="4"/>
      <c r="R6" s="21"/>
      <c r="S6" s="24"/>
      <c r="T6" s="25"/>
      <c r="V6" s="26"/>
      <c r="W6" s="26"/>
      <c r="IL6" s="19"/>
      <c r="IM6" s="19"/>
      <c r="IN6" s="19"/>
      <c r="IO6" s="19"/>
      <c r="IP6" s="19"/>
      <c r="IQ6" s="19"/>
    </row>
    <row r="7" spans="1:256" ht="18" customHeight="1" x14ac:dyDescent="0.2">
      <c r="A7" s="24"/>
      <c r="B7" s="25"/>
      <c r="C7" s="593"/>
      <c r="D7" s="593"/>
      <c r="E7" s="593"/>
      <c r="F7" s="4"/>
      <c r="G7" s="4"/>
      <c r="R7" s="21"/>
      <c r="S7" s="24"/>
      <c r="T7" s="25"/>
      <c r="V7" s="146"/>
      <c r="W7" s="146"/>
      <c r="IL7" s="19"/>
      <c r="IM7" s="19"/>
      <c r="IN7" s="19"/>
      <c r="IO7" s="19"/>
      <c r="IP7" s="19"/>
      <c r="IQ7" s="19"/>
    </row>
    <row r="8" spans="1:256" s="21" customFormat="1" ht="15.75" x14ac:dyDescent="0.2">
      <c r="A8" s="897" t="s">
        <v>6</v>
      </c>
      <c r="B8" s="897"/>
      <c r="C8" s="897"/>
      <c r="D8" s="897"/>
      <c r="E8" s="591"/>
      <c r="F8" s="4"/>
      <c r="G8" s="4"/>
      <c r="IL8" s="19"/>
      <c r="IM8" s="19"/>
      <c r="IN8" s="19"/>
      <c r="IO8" s="19"/>
      <c r="IP8" s="19"/>
      <c r="IQ8" s="19"/>
    </row>
    <row r="9" spans="1:256" ht="13.5" customHeight="1" x14ac:dyDescent="0.2"/>
    <row r="10" spans="1:256" ht="15.75" customHeight="1" x14ac:dyDescent="0.2">
      <c r="A10" s="898" t="s">
        <v>60</v>
      </c>
      <c r="B10" s="899" t="s">
        <v>42</v>
      </c>
      <c r="C10" s="874" t="s">
        <v>44</v>
      </c>
      <c r="D10" s="874"/>
      <c r="E10" s="874"/>
      <c r="F10" s="874"/>
      <c r="G10" s="874"/>
      <c r="H10" s="900" t="s">
        <v>61</v>
      </c>
      <c r="I10" s="900"/>
      <c r="J10" s="900"/>
      <c r="K10" s="900"/>
      <c r="L10" s="900"/>
      <c r="M10" s="874" t="s">
        <v>372</v>
      </c>
      <c r="N10" s="874"/>
      <c r="O10" s="874"/>
      <c r="P10" s="874"/>
      <c r="Q10" s="874"/>
      <c r="R10" s="147"/>
    </row>
    <row r="11" spans="1:256" ht="70.5" customHeight="1" x14ac:dyDescent="0.2">
      <c r="A11" s="898"/>
      <c r="B11" s="899"/>
      <c r="C11" s="74" t="s">
        <v>48</v>
      </c>
      <c r="D11" s="75" t="s">
        <v>49</v>
      </c>
      <c r="E11" s="75" t="s">
        <v>50</v>
      </c>
      <c r="F11" s="75" t="s">
        <v>51</v>
      </c>
      <c r="G11" s="76" t="s">
        <v>52</v>
      </c>
      <c r="H11" s="592" t="s">
        <v>48</v>
      </c>
      <c r="I11" s="148" t="s">
        <v>49</v>
      </c>
      <c r="J11" s="148" t="s">
        <v>50</v>
      </c>
      <c r="K11" s="149" t="s">
        <v>51</v>
      </c>
      <c r="L11" s="150" t="s">
        <v>52</v>
      </c>
      <c r="M11" s="151" t="s">
        <v>48</v>
      </c>
      <c r="N11" s="75" t="s">
        <v>49</v>
      </c>
      <c r="O11" s="75" t="s">
        <v>50</v>
      </c>
      <c r="P11" s="75" t="s">
        <v>51</v>
      </c>
      <c r="Q11" s="77" t="s">
        <v>52</v>
      </c>
      <c r="R11" s="147"/>
    </row>
    <row r="12" spans="1:256" ht="13.5" customHeight="1" thickBot="1" x14ac:dyDescent="0.25">
      <c r="A12" s="901" t="s">
        <v>62</v>
      </c>
      <c r="B12" s="192" t="s">
        <v>63</v>
      </c>
      <c r="C12" s="153">
        <v>83800</v>
      </c>
      <c r="D12" s="154">
        <v>100500</v>
      </c>
      <c r="E12" s="154">
        <v>100500</v>
      </c>
      <c r="F12" s="154">
        <v>112300</v>
      </c>
      <c r="G12" s="833">
        <v>165200</v>
      </c>
      <c r="H12" s="156">
        <v>0.13</v>
      </c>
      <c r="I12" s="157">
        <f>+H12</f>
        <v>0.13</v>
      </c>
      <c r="J12" s="157">
        <f>+H12</f>
        <v>0.13</v>
      </c>
      <c r="K12" s="157">
        <f>+H12</f>
        <v>0.13</v>
      </c>
      <c r="L12" s="158">
        <f>+H12</f>
        <v>0.13</v>
      </c>
      <c r="M12" s="159">
        <f>CEILING(C12*(1+H12),100)</f>
        <v>94700</v>
      </c>
      <c r="N12" s="160">
        <f>+CEILING(C12*(1.2)*(1+I12),100)</f>
        <v>113700</v>
      </c>
      <c r="O12" s="160">
        <f>+CEILING(C12*(1.2)*(1+J12),100)</f>
        <v>113700</v>
      </c>
      <c r="P12" s="160">
        <f t="shared" ref="P12:Q16" si="0">+CEILING(F12*(1+K12),100)</f>
        <v>126900</v>
      </c>
      <c r="Q12" s="161">
        <f t="shared" si="0"/>
        <v>186700</v>
      </c>
      <c r="R12" s="162"/>
    </row>
    <row r="13" spans="1:256" ht="13.5" customHeight="1" thickBot="1" x14ac:dyDescent="0.25">
      <c r="A13" s="902"/>
      <c r="B13" s="835" t="s">
        <v>64</v>
      </c>
      <c r="C13" s="177">
        <v>136800</v>
      </c>
      <c r="D13" s="829">
        <v>164200</v>
      </c>
      <c r="E13" s="829">
        <v>164200</v>
      </c>
      <c r="F13" s="829">
        <v>230900</v>
      </c>
      <c r="G13" s="836">
        <v>344400</v>
      </c>
      <c r="H13" s="167">
        <v>0.13</v>
      </c>
      <c r="I13" s="168">
        <f>+H13</f>
        <v>0.13</v>
      </c>
      <c r="J13" s="168">
        <f>+H13</f>
        <v>0.13</v>
      </c>
      <c r="K13" s="168">
        <f>+H13</f>
        <v>0.13</v>
      </c>
      <c r="L13" s="169">
        <f>+H13</f>
        <v>0.13</v>
      </c>
      <c r="M13" s="170">
        <f>CEILING(C13*(1+H13),100)</f>
        <v>154600</v>
      </c>
      <c r="N13" s="171">
        <f>+CEILING(C13*(1.2)*(1+I13),100)</f>
        <v>185600</v>
      </c>
      <c r="O13" s="171">
        <f>+CEILING(C13*(1.2)*(1+J13),100)</f>
        <v>185600</v>
      </c>
      <c r="P13" s="171">
        <f t="shared" si="0"/>
        <v>261000</v>
      </c>
      <c r="Q13" s="172">
        <f t="shared" si="0"/>
        <v>389200</v>
      </c>
    </row>
    <row r="14" spans="1:256" ht="12.75" customHeight="1" x14ac:dyDescent="0.2">
      <c r="A14" s="903" t="s">
        <v>65</v>
      </c>
      <c r="B14" s="192" t="s">
        <v>63</v>
      </c>
      <c r="C14" s="153">
        <f>C12</f>
        <v>83800</v>
      </c>
      <c r="D14" s="154">
        <f t="shared" ref="D14:G14" si="1">D12</f>
        <v>100500</v>
      </c>
      <c r="E14" s="154">
        <f t="shared" si="1"/>
        <v>100500</v>
      </c>
      <c r="F14" s="154">
        <f t="shared" si="1"/>
        <v>112300</v>
      </c>
      <c r="G14" s="833">
        <f t="shared" si="1"/>
        <v>165200</v>
      </c>
      <c r="H14" s="827">
        <v>0.13</v>
      </c>
      <c r="I14" s="157">
        <f>+H14</f>
        <v>0.13</v>
      </c>
      <c r="J14" s="157">
        <f>+H14</f>
        <v>0.13</v>
      </c>
      <c r="K14" s="157">
        <f>+H14</f>
        <v>0.13</v>
      </c>
      <c r="L14" s="158">
        <f>+H14</f>
        <v>0.13</v>
      </c>
      <c r="M14" s="173">
        <f>CEILING(C14*(1+H14),100)</f>
        <v>94700</v>
      </c>
      <c r="N14" s="174">
        <f>+CEILING(C14*(1.2)*(1+I14),100)</f>
        <v>113700</v>
      </c>
      <c r="O14" s="174">
        <f>+CEILING(C14*(1.2)*(1+J14),100)</f>
        <v>113700</v>
      </c>
      <c r="P14" s="174">
        <f t="shared" si="0"/>
        <v>126900</v>
      </c>
      <c r="Q14" s="175">
        <f t="shared" si="0"/>
        <v>186700</v>
      </c>
      <c r="R14" s="176"/>
    </row>
    <row r="15" spans="1:256" ht="12.75" customHeight="1" thickBot="1" x14ac:dyDescent="0.25">
      <c r="A15" s="904"/>
      <c r="B15" s="194" t="s">
        <v>64</v>
      </c>
      <c r="C15" s="164">
        <f>C13</f>
        <v>136800</v>
      </c>
      <c r="D15" s="165">
        <f t="shared" ref="D15:G15" si="2">D13</f>
        <v>164200</v>
      </c>
      <c r="E15" s="165">
        <f t="shared" si="2"/>
        <v>164200</v>
      </c>
      <c r="F15" s="165">
        <f t="shared" si="2"/>
        <v>230900</v>
      </c>
      <c r="G15" s="834">
        <f t="shared" si="2"/>
        <v>344400</v>
      </c>
      <c r="H15" s="828">
        <v>0.13</v>
      </c>
      <c r="I15" s="179">
        <f>+H15</f>
        <v>0.13</v>
      </c>
      <c r="J15" s="179">
        <f>+H15</f>
        <v>0.13</v>
      </c>
      <c r="K15" s="179">
        <f>+H15</f>
        <v>0.13</v>
      </c>
      <c r="L15" s="180">
        <f>+H15</f>
        <v>0.13</v>
      </c>
      <c r="M15" s="181">
        <f>CEILING(C15*(1+H15),100)</f>
        <v>154600</v>
      </c>
      <c r="N15" s="182">
        <f>+CEILING(C15*(1.2)*(1+I15),100)</f>
        <v>185600</v>
      </c>
      <c r="O15" s="182">
        <f>+CEILING(C15*(1.2)*(1+J15),100)</f>
        <v>185600</v>
      </c>
      <c r="P15" s="182">
        <f t="shared" si="0"/>
        <v>261000</v>
      </c>
      <c r="Q15" s="183">
        <f t="shared" si="0"/>
        <v>389200</v>
      </c>
      <c r="R15" s="176"/>
    </row>
    <row r="16" spans="1:256" ht="19.5" customHeight="1" thickBot="1" x14ac:dyDescent="0.25">
      <c r="A16" s="824" t="s">
        <v>66</v>
      </c>
      <c r="B16" s="830" t="s">
        <v>63</v>
      </c>
      <c r="C16" s="831">
        <v>33700</v>
      </c>
      <c r="D16" s="832">
        <v>40400</v>
      </c>
      <c r="E16" s="832">
        <v>40400</v>
      </c>
      <c r="F16" s="832">
        <v>42300</v>
      </c>
      <c r="G16" s="837">
        <v>50600</v>
      </c>
      <c r="H16" s="617">
        <v>0.13</v>
      </c>
      <c r="I16" s="184">
        <f>+H16</f>
        <v>0.13</v>
      </c>
      <c r="J16" s="184">
        <f>+H16</f>
        <v>0.13</v>
      </c>
      <c r="K16" s="184">
        <f>+H16</f>
        <v>0.13</v>
      </c>
      <c r="L16" s="185">
        <f>+H16</f>
        <v>0.13</v>
      </c>
      <c r="M16" s="186">
        <f>CEILING(C16*(1+H16),100)</f>
        <v>38100</v>
      </c>
      <c r="N16" s="187">
        <f>+CEILING(C16*(1.2)*(1+I16),100)</f>
        <v>45700</v>
      </c>
      <c r="O16" s="187">
        <f>+CEILING(C16*(1.2)*(1+J16),100)</f>
        <v>45700</v>
      </c>
      <c r="P16" s="187">
        <f t="shared" si="0"/>
        <v>47800</v>
      </c>
      <c r="Q16" s="188">
        <f t="shared" si="0"/>
        <v>57200</v>
      </c>
    </row>
    <row r="17" spans="1:18" ht="12.75" customHeight="1" thickBot="1" x14ac:dyDescent="0.25">
      <c r="A17" s="901" t="s">
        <v>67</v>
      </c>
      <c r="B17" s="152" t="s">
        <v>63</v>
      </c>
      <c r="C17" s="905"/>
      <c r="D17" s="905"/>
      <c r="E17" s="905"/>
      <c r="F17" s="905"/>
      <c r="G17" s="905"/>
      <c r="H17" s="906"/>
      <c r="I17" s="906"/>
      <c r="J17" s="906"/>
      <c r="K17" s="906"/>
      <c r="L17" s="906"/>
      <c r="M17" s="907"/>
      <c r="N17" s="907"/>
      <c r="O17" s="907"/>
      <c r="P17" s="907"/>
      <c r="Q17" s="907"/>
    </row>
    <row r="18" spans="1:18" ht="12.75" customHeight="1" x14ac:dyDescent="0.2">
      <c r="A18" s="901"/>
      <c r="B18" s="163" t="s">
        <v>64</v>
      </c>
      <c r="C18" s="905"/>
      <c r="D18" s="905"/>
      <c r="E18" s="905"/>
      <c r="F18" s="905"/>
      <c r="G18" s="905"/>
      <c r="H18" s="906"/>
      <c r="I18" s="906"/>
      <c r="J18" s="906"/>
      <c r="K18" s="906"/>
      <c r="L18" s="906"/>
      <c r="M18" s="907"/>
      <c r="N18" s="907"/>
      <c r="O18" s="907"/>
      <c r="P18" s="907"/>
      <c r="Q18" s="907"/>
    </row>
    <row r="19" spans="1:18" ht="12.75" customHeight="1" x14ac:dyDescent="0.2"/>
    <row r="20" spans="1:18" ht="15.75" customHeight="1" x14ac:dyDescent="0.2">
      <c r="A20" s="898" t="s">
        <v>68</v>
      </c>
      <c r="B20" s="899" t="s">
        <v>42</v>
      </c>
      <c r="C20" s="874" t="s">
        <v>44</v>
      </c>
      <c r="D20" s="874"/>
      <c r="E20" s="874"/>
      <c r="F20" s="874"/>
      <c r="G20" s="874"/>
      <c r="H20" s="908" t="s">
        <v>61</v>
      </c>
      <c r="I20" s="908"/>
      <c r="J20" s="908"/>
      <c r="K20" s="908"/>
      <c r="L20" s="908"/>
      <c r="M20" s="874" t="s">
        <v>372</v>
      </c>
      <c r="N20" s="874"/>
      <c r="O20" s="874"/>
      <c r="P20" s="874"/>
      <c r="Q20" s="874"/>
      <c r="R20" s="147"/>
    </row>
    <row r="21" spans="1:18" ht="74.25" customHeight="1" x14ac:dyDescent="0.2">
      <c r="A21" s="898"/>
      <c r="B21" s="899"/>
      <c r="C21" s="74" t="s">
        <v>48</v>
      </c>
      <c r="D21" s="75" t="s">
        <v>49</v>
      </c>
      <c r="E21" s="75" t="s">
        <v>50</v>
      </c>
      <c r="F21" s="75" t="s">
        <v>51</v>
      </c>
      <c r="G21" s="77" t="s">
        <v>52</v>
      </c>
      <c r="H21" s="189" t="s">
        <v>48</v>
      </c>
      <c r="I21" s="190" t="s">
        <v>49</v>
      </c>
      <c r="J21" s="190" t="s">
        <v>50</v>
      </c>
      <c r="K21" s="190" t="s">
        <v>51</v>
      </c>
      <c r="L21" s="191" t="s">
        <v>52</v>
      </c>
      <c r="M21" s="74" t="s">
        <v>48</v>
      </c>
      <c r="N21" s="75" t="s">
        <v>49</v>
      </c>
      <c r="O21" s="75" t="s">
        <v>50</v>
      </c>
      <c r="P21" s="75" t="s">
        <v>51</v>
      </c>
      <c r="Q21" s="77" t="s">
        <v>52</v>
      </c>
      <c r="R21" s="147"/>
    </row>
    <row r="22" spans="1:18" ht="12.75" customHeight="1" thickBot="1" x14ac:dyDescent="0.25">
      <c r="A22" s="901" t="s">
        <v>69</v>
      </c>
      <c r="B22" s="192" t="s">
        <v>70</v>
      </c>
      <c r="C22" s="153">
        <v>327700</v>
      </c>
      <c r="D22" s="154">
        <v>393300</v>
      </c>
      <c r="E22" s="154">
        <v>393300</v>
      </c>
      <c r="F22" s="154">
        <v>409600</v>
      </c>
      <c r="G22" s="155">
        <v>491600</v>
      </c>
      <c r="H22" s="156">
        <v>0.06</v>
      </c>
      <c r="I22" s="157">
        <f>+H22</f>
        <v>0.06</v>
      </c>
      <c r="J22" s="157">
        <f>+H22</f>
        <v>0.06</v>
      </c>
      <c r="K22" s="157">
        <f>+H22</f>
        <v>0.06</v>
      </c>
      <c r="L22" s="158">
        <f>+H22</f>
        <v>0.06</v>
      </c>
      <c r="M22" s="159">
        <f>CEILING(C22*(1+H22),100)</f>
        <v>347400</v>
      </c>
      <c r="N22" s="160">
        <f>+CEILING(C22*(1.2)*(1+I22),100)</f>
        <v>416900</v>
      </c>
      <c r="O22" s="160">
        <f>+CEILING(C22*(1.2)*(1+J22),100)</f>
        <v>416900</v>
      </c>
      <c r="P22" s="160">
        <f>+CEILING(F22*(1+K22),100)</f>
        <v>434200</v>
      </c>
      <c r="Q22" s="161">
        <f>+CEILING(G22*(1+L22),100)</f>
        <v>521100</v>
      </c>
      <c r="R22" s="176"/>
    </row>
    <row r="23" spans="1:18" ht="13.5" thickBot="1" x14ac:dyDescent="0.25">
      <c r="A23" s="901"/>
      <c r="B23" s="193" t="s">
        <v>71</v>
      </c>
      <c r="C23" s="909"/>
      <c r="D23" s="909"/>
      <c r="E23" s="909"/>
      <c r="F23" s="909"/>
      <c r="G23" s="909"/>
      <c r="H23" s="823"/>
      <c r="I23" s="910"/>
      <c r="J23" s="910"/>
      <c r="K23" s="910"/>
      <c r="L23" s="910"/>
      <c r="M23" s="910"/>
      <c r="N23" s="910"/>
      <c r="O23" s="910"/>
      <c r="P23" s="910"/>
      <c r="Q23" s="910"/>
      <c r="R23" s="176"/>
    </row>
    <row r="24" spans="1:18" ht="13.5" thickBot="1" x14ac:dyDescent="0.25">
      <c r="A24" s="901"/>
      <c r="B24" s="194" t="s">
        <v>72</v>
      </c>
      <c r="C24" s="164">
        <v>196700</v>
      </c>
      <c r="D24" s="165">
        <v>236000</v>
      </c>
      <c r="E24" s="165">
        <v>236000</v>
      </c>
      <c r="F24" s="165">
        <v>295000</v>
      </c>
      <c r="G24" s="166">
        <v>393300</v>
      </c>
      <c r="H24" s="178">
        <v>0.06</v>
      </c>
      <c r="I24" s="179">
        <f>+H24</f>
        <v>0.06</v>
      </c>
      <c r="J24" s="179">
        <f>+H24</f>
        <v>0.06</v>
      </c>
      <c r="K24" s="179">
        <f>+H24</f>
        <v>0.06</v>
      </c>
      <c r="L24" s="180">
        <f>+H24</f>
        <v>0.06</v>
      </c>
      <c r="M24" s="170">
        <f>CEILING(C24*(1+H24),100)</f>
        <v>208600</v>
      </c>
      <c r="N24" s="171">
        <f>CEILING(D24*(1+I24),100)</f>
        <v>250200</v>
      </c>
      <c r="O24" s="171">
        <f>CEILING(E24*(1+J24),100)</f>
        <v>250200</v>
      </c>
      <c r="P24" s="171">
        <f>CEILING(F24*(1+K24),100)</f>
        <v>312700</v>
      </c>
      <c r="Q24" s="172">
        <f>CEILING(G24*(1+L24),100)</f>
        <v>416900</v>
      </c>
      <c r="R24" s="176"/>
    </row>
    <row r="25" spans="1:18" ht="12.75" customHeight="1" x14ac:dyDescent="0.2">
      <c r="A25" s="911" t="s">
        <v>73</v>
      </c>
      <c r="B25" s="195" t="s">
        <v>70</v>
      </c>
      <c r="C25" s="616">
        <f>C22</f>
        <v>327700</v>
      </c>
      <c r="D25" s="616">
        <f t="shared" ref="D25:G25" si="3">D22</f>
        <v>393300</v>
      </c>
      <c r="E25" s="616">
        <f t="shared" si="3"/>
        <v>393300</v>
      </c>
      <c r="F25" s="616">
        <f t="shared" si="3"/>
        <v>409600</v>
      </c>
      <c r="G25" s="616">
        <f t="shared" si="3"/>
        <v>491600</v>
      </c>
      <c r="H25" s="156">
        <v>0.06</v>
      </c>
      <c r="I25" s="157">
        <f>+H25</f>
        <v>0.06</v>
      </c>
      <c r="J25" s="157">
        <f>+H25</f>
        <v>0.06</v>
      </c>
      <c r="K25" s="157">
        <f>+H25</f>
        <v>0.06</v>
      </c>
      <c r="L25" s="158">
        <f>+H25</f>
        <v>0.06</v>
      </c>
      <c r="M25" s="173">
        <f>CEILING(C25*(1+H25),100)</f>
        <v>347400</v>
      </c>
      <c r="N25" s="174">
        <f>+CEILING(C25*(1.2)*(1+I25),100)</f>
        <v>416900</v>
      </c>
      <c r="O25" s="174">
        <f>+CEILING(C25*(1.2)*(1+J25),100)</f>
        <v>416900</v>
      </c>
      <c r="P25" s="174">
        <f>+CEILING(F25*(1+K25),100)</f>
        <v>434200</v>
      </c>
      <c r="Q25" s="175">
        <f>+CEILING(G25*(1+L25),100)</f>
        <v>521100</v>
      </c>
    </row>
    <row r="26" spans="1:18" x14ac:dyDescent="0.2">
      <c r="A26" s="911"/>
      <c r="B26" s="193" t="s">
        <v>71</v>
      </c>
      <c r="C26" s="826">
        <v>264300</v>
      </c>
      <c r="D26" s="196"/>
      <c r="E26" s="196"/>
      <c r="F26" s="196"/>
      <c r="G26" s="197"/>
      <c r="H26" s="198">
        <v>0.06</v>
      </c>
      <c r="I26" s="912"/>
      <c r="J26" s="912"/>
      <c r="K26" s="912"/>
      <c r="L26" s="912"/>
      <c r="M26" s="199">
        <f>CEILING(C26*(1+H26),100)</f>
        <v>280200</v>
      </c>
      <c r="N26" s="913"/>
      <c r="O26" s="913"/>
      <c r="P26" s="913"/>
      <c r="Q26" s="913"/>
    </row>
    <row r="27" spans="1:18" x14ac:dyDescent="0.2">
      <c r="A27" s="911"/>
      <c r="B27" s="194" t="s">
        <v>72</v>
      </c>
      <c r="C27" s="164">
        <f>C24</f>
        <v>196700</v>
      </c>
      <c r="D27" s="164">
        <f t="shared" ref="D27:G27" si="4">D24</f>
        <v>236000</v>
      </c>
      <c r="E27" s="164">
        <f t="shared" si="4"/>
        <v>236000</v>
      </c>
      <c r="F27" s="164">
        <f t="shared" si="4"/>
        <v>295000</v>
      </c>
      <c r="G27" s="164">
        <f t="shared" si="4"/>
        <v>393300</v>
      </c>
      <c r="H27" s="167">
        <v>0.06</v>
      </c>
      <c r="I27" s="168">
        <f>+H27</f>
        <v>0.06</v>
      </c>
      <c r="J27" s="168">
        <f>+H27</f>
        <v>0.06</v>
      </c>
      <c r="K27" s="168">
        <f>+H27</f>
        <v>0.06</v>
      </c>
      <c r="L27" s="169">
        <f>+H27</f>
        <v>0.06</v>
      </c>
      <c r="M27" s="170">
        <f>CEILING(C27*(1+H27),100)</f>
        <v>208600</v>
      </c>
      <c r="N27" s="171">
        <f>CEILING(D27*(1+I27),100)</f>
        <v>250200</v>
      </c>
      <c r="O27" s="171">
        <f>CEILING(E27*(1+J27),100)</f>
        <v>250200</v>
      </c>
      <c r="P27" s="171">
        <f>CEILING(F27*(1+K27),100)</f>
        <v>312700</v>
      </c>
      <c r="Q27" s="172">
        <f>CEILING(G27*(1+L27),100)</f>
        <v>416900</v>
      </c>
    </row>
    <row r="31" spans="1:18" x14ac:dyDescent="0.2">
      <c r="D31" s="200"/>
    </row>
    <row r="32" spans="1:18" ht="15.75" x14ac:dyDescent="0.2">
      <c r="A32" s="897" t="s">
        <v>7</v>
      </c>
      <c r="B32" s="897"/>
      <c r="C32" s="897"/>
      <c r="D32" s="897"/>
      <c r="E32" s="897"/>
      <c r="F32" s="897"/>
      <c r="G32" s="21"/>
      <c r="H32" s="21"/>
    </row>
    <row r="34" spans="1:13" ht="16.5" customHeight="1" x14ac:dyDescent="0.2">
      <c r="A34" s="914" t="s">
        <v>60</v>
      </c>
      <c r="B34" s="915" t="s">
        <v>42</v>
      </c>
      <c r="C34" s="916" t="s">
        <v>373</v>
      </c>
      <c r="D34" s="916"/>
      <c r="E34" s="916"/>
      <c r="F34" s="916"/>
      <c r="G34" s="916"/>
      <c r="H34" s="916"/>
    </row>
    <row r="35" spans="1:13" ht="63.75" x14ac:dyDescent="0.2">
      <c r="A35" s="914"/>
      <c r="B35" s="915"/>
      <c r="C35" s="201" t="s">
        <v>48</v>
      </c>
      <c r="D35" s="202" t="s">
        <v>49</v>
      </c>
      <c r="E35" s="202" t="s">
        <v>50</v>
      </c>
      <c r="F35" s="202" t="s">
        <v>51</v>
      </c>
      <c r="G35" s="203" t="s">
        <v>52</v>
      </c>
      <c r="H35" s="599" t="s">
        <v>74</v>
      </c>
    </row>
    <row r="36" spans="1:13" ht="20.100000000000001" customHeight="1" thickBot="1" x14ac:dyDescent="0.25">
      <c r="A36" s="917" t="str">
        <f>+A12</f>
        <v>Jardín Infantil Lobito Marino</v>
      </c>
      <c r="B36" s="204" t="str">
        <f>+B12</f>
        <v>Media jornada</v>
      </c>
      <c r="C36" s="205">
        <v>0</v>
      </c>
      <c r="D36" s="206">
        <v>0</v>
      </c>
      <c r="E36" s="206">
        <v>0</v>
      </c>
      <c r="F36" s="206">
        <v>0</v>
      </c>
      <c r="G36" s="207">
        <v>0</v>
      </c>
      <c r="H36" s="208">
        <f>SUM(C36:G36)</f>
        <v>0</v>
      </c>
    </row>
    <row r="37" spans="1:13" ht="20.100000000000001" customHeight="1" thickBot="1" x14ac:dyDescent="0.25">
      <c r="A37" s="917"/>
      <c r="B37" s="209" t="str">
        <f t="shared" ref="B37:B42" si="5">+B13</f>
        <v>Jornada completa</v>
      </c>
      <c r="C37" s="730">
        <v>0</v>
      </c>
      <c r="D37" s="731">
        <v>0</v>
      </c>
      <c r="E37" s="731">
        <v>0</v>
      </c>
      <c r="F37" s="731">
        <v>0</v>
      </c>
      <c r="G37" s="732">
        <v>0</v>
      </c>
      <c r="H37" s="213">
        <f>SUM(C37:G37)</f>
        <v>0</v>
      </c>
      <c r="I37" s="214">
        <f>SUM(H36:H37)</f>
        <v>0</v>
      </c>
      <c r="J37" s="215"/>
      <c r="K37" s="215"/>
      <c r="L37" s="215"/>
      <c r="M37" s="215"/>
    </row>
    <row r="38" spans="1:13" ht="20.100000000000001" customHeight="1" thickBot="1" x14ac:dyDescent="0.25">
      <c r="A38" s="920" t="str">
        <f>+A14</f>
        <v>Jardín Infantil Los Delfines</v>
      </c>
      <c r="B38" s="204" t="str">
        <f t="shared" si="5"/>
        <v>Media jornada</v>
      </c>
      <c r="C38" s="236">
        <v>0</v>
      </c>
      <c r="D38" s="236">
        <v>0</v>
      </c>
      <c r="E38" s="236">
        <v>0</v>
      </c>
      <c r="F38" s="236">
        <v>0</v>
      </c>
      <c r="G38" s="236">
        <v>0</v>
      </c>
      <c r="H38" s="728">
        <f>SUM(C38:G38)</f>
        <v>0</v>
      </c>
      <c r="I38" s="216"/>
      <c r="J38" s="215"/>
      <c r="K38" s="215"/>
      <c r="L38" s="217"/>
      <c r="M38" s="215"/>
    </row>
    <row r="39" spans="1:13" ht="20.100000000000001" customHeight="1" thickBot="1" x14ac:dyDescent="0.25">
      <c r="A39" s="920"/>
      <c r="B39" s="218" t="str">
        <f t="shared" si="5"/>
        <v>Jornada completa</v>
      </c>
      <c r="C39" s="236">
        <v>0</v>
      </c>
      <c r="D39" s="236">
        <v>0</v>
      </c>
      <c r="E39" s="236">
        <v>0</v>
      </c>
      <c r="F39" s="236">
        <v>0</v>
      </c>
      <c r="G39" s="236">
        <v>0</v>
      </c>
      <c r="H39" s="729">
        <f>SUM(C39:G39)</f>
        <v>0</v>
      </c>
      <c r="I39" s="214">
        <f>SUM(H38:H39)</f>
        <v>0</v>
      </c>
      <c r="J39" s="220"/>
      <c r="K39" s="215"/>
      <c r="L39" s="217"/>
      <c r="M39" s="215"/>
    </row>
    <row r="40" spans="1:13" ht="20.100000000000001" customHeight="1" thickBot="1" x14ac:dyDescent="0.25">
      <c r="A40" s="590" t="str">
        <f>+A16</f>
        <v>Jardín Infantil Pecesitos de Colores</v>
      </c>
      <c r="B40" s="221" t="str">
        <f t="shared" si="5"/>
        <v>Media jornada</v>
      </c>
      <c r="C40" s="733">
        <v>0</v>
      </c>
      <c r="D40" s="733">
        <v>0</v>
      </c>
      <c r="E40" s="733">
        <v>0</v>
      </c>
      <c r="F40" s="733">
        <v>0</v>
      </c>
      <c r="G40" s="734">
        <v>0</v>
      </c>
      <c r="H40" s="219">
        <f>SUM(C40:G40)</f>
        <v>0</v>
      </c>
      <c r="I40" s="214">
        <f>+H40</f>
        <v>0</v>
      </c>
      <c r="J40" s="220"/>
      <c r="K40" s="215"/>
      <c r="L40" s="215"/>
      <c r="M40" s="215"/>
    </row>
    <row r="41" spans="1:13" ht="20.100000000000001" customHeight="1" thickBot="1" x14ac:dyDescent="0.25">
      <c r="A41" s="921" t="str">
        <f>+A17</f>
        <v>Jardín Infantil Caracolito de Mar</v>
      </c>
      <c r="B41" s="222" t="str">
        <f t="shared" si="5"/>
        <v>Media jornada</v>
      </c>
      <c r="C41" s="922"/>
      <c r="D41" s="922"/>
      <c r="E41" s="922"/>
      <c r="F41" s="922"/>
      <c r="G41" s="922"/>
      <c r="H41" s="223"/>
      <c r="I41" s="216"/>
    </row>
    <row r="42" spans="1:13" ht="20.100000000000001" customHeight="1" x14ac:dyDescent="0.2">
      <c r="A42" s="921"/>
      <c r="B42" s="209" t="str">
        <f t="shared" si="5"/>
        <v>Jornada completa</v>
      </c>
      <c r="C42" s="922"/>
      <c r="D42" s="922"/>
      <c r="E42" s="922"/>
      <c r="F42" s="922"/>
      <c r="G42" s="922"/>
      <c r="H42" s="224"/>
      <c r="I42" s="216"/>
    </row>
    <row r="43" spans="1:13" x14ac:dyDescent="0.2">
      <c r="I43" s="216"/>
    </row>
    <row r="44" spans="1:13" ht="16.5" customHeight="1" x14ac:dyDescent="0.2">
      <c r="A44" s="898" t="s">
        <v>68</v>
      </c>
      <c r="B44" s="923" t="s">
        <v>42</v>
      </c>
      <c r="C44" s="916" t="s">
        <v>373</v>
      </c>
      <c r="D44" s="916"/>
      <c r="E44" s="916"/>
      <c r="F44" s="916"/>
      <c r="G44" s="916"/>
      <c r="H44" s="916"/>
      <c r="I44" s="216"/>
    </row>
    <row r="45" spans="1:13" ht="63.75" x14ac:dyDescent="0.2">
      <c r="A45" s="898"/>
      <c r="B45" s="923"/>
      <c r="C45" s="201" t="s">
        <v>48</v>
      </c>
      <c r="D45" s="202" t="s">
        <v>49</v>
      </c>
      <c r="E45" s="202" t="s">
        <v>50</v>
      </c>
      <c r="F45" s="202" t="s">
        <v>51</v>
      </c>
      <c r="G45" s="203" t="s">
        <v>52</v>
      </c>
      <c r="H45" s="599" t="s">
        <v>74</v>
      </c>
      <c r="I45" s="216"/>
    </row>
    <row r="46" spans="1:13" ht="20.100000000000001" customHeight="1" x14ac:dyDescent="0.2">
      <c r="A46" s="918" t="str">
        <f>+A22</f>
        <v>Sala Cuna Caracolito de Mar</v>
      </c>
      <c r="B46" s="225" t="str">
        <f>+B22</f>
        <v>Diurna</v>
      </c>
      <c r="C46" s="735">
        <v>0</v>
      </c>
      <c r="D46" s="206">
        <v>0</v>
      </c>
      <c r="E46" s="206">
        <v>0</v>
      </c>
      <c r="F46" s="206">
        <v>0</v>
      </c>
      <c r="G46" s="207">
        <v>0</v>
      </c>
      <c r="H46" s="208">
        <f>SUM(C46:G46)</f>
        <v>0</v>
      </c>
      <c r="I46" s="226"/>
    </row>
    <row r="47" spans="1:13" ht="20.100000000000001" customHeight="1" x14ac:dyDescent="0.2">
      <c r="A47" s="918"/>
      <c r="B47" s="227" t="str">
        <f>+B23</f>
        <v>Nocturna</v>
      </c>
      <c r="C47" s="919"/>
      <c r="D47" s="919"/>
      <c r="E47" s="919"/>
      <c r="F47" s="919"/>
      <c r="G47" s="919"/>
      <c r="H47" s="228"/>
      <c r="I47" s="216"/>
    </row>
    <row r="48" spans="1:13" ht="20.100000000000001" customHeight="1" x14ac:dyDescent="0.2">
      <c r="A48" s="918"/>
      <c r="B48" s="229" t="str">
        <f>+B24</f>
        <v>Media Jornada</v>
      </c>
      <c r="C48" s="210"/>
      <c r="D48" s="211"/>
      <c r="E48" s="211"/>
      <c r="F48" s="211"/>
      <c r="G48" s="212"/>
      <c r="H48" s="213">
        <f>SUM(C48:G48)</f>
        <v>0</v>
      </c>
      <c r="I48" s="214">
        <f>+H46+H48</f>
        <v>0</v>
      </c>
    </row>
    <row r="49" spans="1:9" ht="20.100000000000001" customHeight="1" x14ac:dyDescent="0.2">
      <c r="A49" s="917" t="str">
        <f>+A25</f>
        <v>Sala Cuna Mar Azul</v>
      </c>
      <c r="B49" s="222" t="str">
        <f>+B25</f>
        <v>Diurna</v>
      </c>
      <c r="C49" s="230">
        <v>0</v>
      </c>
      <c r="D49" s="231">
        <v>0</v>
      </c>
      <c r="E49" s="231">
        <v>0</v>
      </c>
      <c r="F49" s="231">
        <v>0</v>
      </c>
      <c r="G49" s="232">
        <v>0</v>
      </c>
      <c r="H49" s="233">
        <f>SUM(C49:G49)</f>
        <v>0</v>
      </c>
      <c r="I49" s="216"/>
    </row>
    <row r="50" spans="1:9" ht="20.100000000000001" customHeight="1" x14ac:dyDescent="0.2">
      <c r="A50" s="917"/>
      <c r="B50" s="234" t="str">
        <f>+B26</f>
        <v>Nocturna</v>
      </c>
      <c r="C50" s="235">
        <v>0</v>
      </c>
      <c r="D50" s="236">
        <v>0</v>
      </c>
      <c r="E50" s="236">
        <v>0</v>
      </c>
      <c r="F50" s="236">
        <v>0</v>
      </c>
      <c r="G50" s="237">
        <v>0</v>
      </c>
      <c r="H50" s="238">
        <f>SUM(C50:G50)</f>
        <v>0</v>
      </c>
      <c r="I50" s="216"/>
    </row>
    <row r="51" spans="1:9" ht="20.100000000000001" customHeight="1" x14ac:dyDescent="0.2">
      <c r="A51" s="917"/>
      <c r="B51" s="209" t="str">
        <f>+B27</f>
        <v>Media Jornada</v>
      </c>
      <c r="C51" s="210">
        <v>0</v>
      </c>
      <c r="D51" s="211">
        <v>0</v>
      </c>
      <c r="E51" s="211">
        <v>0</v>
      </c>
      <c r="F51" s="211">
        <v>0</v>
      </c>
      <c r="G51" s="212">
        <v>0</v>
      </c>
      <c r="H51" s="213">
        <f>SUM(C51:G51)</f>
        <v>0</v>
      </c>
      <c r="I51" s="214">
        <f>+H49+H51</f>
        <v>0</v>
      </c>
    </row>
  </sheetData>
  <sheetProtection algorithmName="SHA-512" hashValue="0sVIG7p2Dq030nDb1lnhNHmrXPNv+G5DG3UNhM0afA+3F/pD+0HEJMlra9FyuzcOdRfHAiBDl7Ru+Tg0sMOp8g==" saltValue="GsmdaTk+h3vF3rmR0HsEEg==" spinCount="100000" sheet="1" objects="1" scenarios="1"/>
  <mergeCells count="40">
    <mergeCell ref="A46:A48"/>
    <mergeCell ref="C47:G47"/>
    <mergeCell ref="A49:A51"/>
    <mergeCell ref="A38:A39"/>
    <mergeCell ref="A41:A42"/>
    <mergeCell ref="C41:G42"/>
    <mergeCell ref="A44:A45"/>
    <mergeCell ref="B44:B45"/>
    <mergeCell ref="C44:H44"/>
    <mergeCell ref="A32:F32"/>
    <mergeCell ref="A34:A35"/>
    <mergeCell ref="B34:B35"/>
    <mergeCell ref="C34:H34"/>
    <mergeCell ref="A36:A37"/>
    <mergeCell ref="A22:A24"/>
    <mergeCell ref="C23:G23"/>
    <mergeCell ref="M23:Q23"/>
    <mergeCell ref="A25:A27"/>
    <mergeCell ref="I26:L26"/>
    <mergeCell ref="N26:Q26"/>
    <mergeCell ref="I23:L23"/>
    <mergeCell ref="A20:A21"/>
    <mergeCell ref="B20:B21"/>
    <mergeCell ref="C20:G20"/>
    <mergeCell ref="H20:L20"/>
    <mergeCell ref="M20:Q20"/>
    <mergeCell ref="H10:L10"/>
    <mergeCell ref="M10:Q10"/>
    <mergeCell ref="A12:A13"/>
    <mergeCell ref="A14:A15"/>
    <mergeCell ref="A17:A18"/>
    <mergeCell ref="C17:G18"/>
    <mergeCell ref="H17:L18"/>
    <mergeCell ref="M17:Q18"/>
    <mergeCell ref="C5:D5"/>
    <mergeCell ref="F5:G5"/>
    <mergeCell ref="A8:D8"/>
    <mergeCell ref="A10:A11"/>
    <mergeCell ref="B10:B11"/>
    <mergeCell ref="C10:G10"/>
  </mergeCell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AMK538"/>
  <sheetViews>
    <sheetView showGridLines="0" topLeftCell="A127" zoomScale="80" zoomScaleNormal="80" workbookViewId="0">
      <selection activeCell="G150" sqref="G150"/>
    </sheetView>
  </sheetViews>
  <sheetFormatPr baseColWidth="10" defaultColWidth="9.140625" defaultRowHeight="12.75" x14ac:dyDescent="0.2"/>
  <cols>
    <col min="1" max="1" width="31.28515625" style="19"/>
    <col min="2" max="2" width="21.7109375" style="19"/>
    <col min="3" max="3" width="66.7109375" style="19" customWidth="1"/>
    <col min="4" max="4" width="17.5703125" style="19"/>
    <col min="5" max="5" width="14.85546875" style="19"/>
    <col min="6" max="6" width="14.85546875" style="239"/>
    <col min="7" max="7" width="14.85546875" style="21"/>
    <col min="8" max="8" width="23.7109375" style="21"/>
    <col min="9" max="9" width="11.7109375" style="240" customWidth="1"/>
    <col min="10" max="10" width="16.140625" style="240"/>
    <col min="11" max="11" width="96.7109375" style="19"/>
    <col min="12" max="12" width="14.85546875" style="19"/>
    <col min="13" max="13" width="13.85546875" style="19"/>
    <col min="14" max="14" width="14" style="19"/>
    <col min="15" max="15" width="13.28515625" style="19"/>
    <col min="16" max="1025" width="11.7109375" style="19"/>
    <col min="1026" max="16384" width="9.140625" style="603"/>
  </cols>
  <sheetData>
    <row r="1" spans="1:8" x14ac:dyDescent="0.2">
      <c r="C1" s="4"/>
      <c r="D1" s="4" t="s">
        <v>75</v>
      </c>
      <c r="E1" s="4"/>
      <c r="F1" s="4"/>
      <c r="G1" s="4"/>
      <c r="H1" s="4"/>
    </row>
    <row r="2" spans="1:8" x14ac:dyDescent="0.2">
      <c r="C2" s="4"/>
      <c r="D2" s="4" t="s">
        <v>76</v>
      </c>
      <c r="E2" s="4"/>
      <c r="F2" s="4"/>
      <c r="G2" s="4"/>
      <c r="H2" s="4"/>
    </row>
    <row r="3" spans="1:8" x14ac:dyDescent="0.2">
      <c r="C3" s="4"/>
      <c r="E3" s="4"/>
      <c r="F3" s="4"/>
      <c r="G3" s="4"/>
      <c r="H3" s="4"/>
    </row>
    <row r="4" spans="1:8" ht="19.5" customHeight="1" x14ac:dyDescent="0.2">
      <c r="C4" s="593" t="s">
        <v>27</v>
      </c>
      <c r="D4" s="868" t="s">
        <v>77</v>
      </c>
      <c r="E4" s="868"/>
      <c r="F4" s="4"/>
      <c r="G4" s="4"/>
      <c r="H4" s="4"/>
    </row>
    <row r="5" spans="1:8" x14ac:dyDescent="0.2">
      <c r="B5" s="4"/>
      <c r="C5" s="4"/>
      <c r="D5" s="4"/>
      <c r="E5" s="4"/>
      <c r="F5" s="4"/>
      <c r="G5" s="4"/>
      <c r="H5" s="4"/>
    </row>
    <row r="6" spans="1:8" x14ac:dyDescent="0.2">
      <c r="B6" s="4"/>
      <c r="C6" s="4"/>
      <c r="D6" s="4"/>
      <c r="E6" s="4"/>
      <c r="F6" s="4"/>
      <c r="G6" s="4"/>
      <c r="H6" s="4"/>
    </row>
    <row r="7" spans="1:8" x14ac:dyDescent="0.2">
      <c r="C7" s="21"/>
    </row>
    <row r="8" spans="1:8" ht="15.75" x14ac:dyDescent="0.2">
      <c r="A8" s="897" t="s">
        <v>9</v>
      </c>
      <c r="B8" s="897"/>
      <c r="C8" s="897"/>
      <c r="D8" s="4"/>
      <c r="G8" s="19"/>
    </row>
    <row r="10" spans="1:8" ht="12.75" customHeight="1" x14ac:dyDescent="0.2">
      <c r="A10" s="924" t="s">
        <v>29</v>
      </c>
      <c r="B10" s="925" t="s">
        <v>78</v>
      </c>
      <c r="C10" s="926" t="s">
        <v>79</v>
      </c>
      <c r="D10" s="927" t="s">
        <v>80</v>
      </c>
      <c r="E10" s="928" t="s">
        <v>81</v>
      </c>
      <c r="F10" s="928"/>
      <c r="G10" s="928"/>
      <c r="H10" s="929" t="s">
        <v>374</v>
      </c>
    </row>
    <row r="11" spans="1:8" ht="25.5" x14ac:dyDescent="0.2">
      <c r="A11" s="924"/>
      <c r="B11" s="925"/>
      <c r="C11" s="926"/>
      <c r="D11" s="927"/>
      <c r="E11" s="38" t="s">
        <v>82</v>
      </c>
      <c r="F11" s="241" t="s">
        <v>83</v>
      </c>
      <c r="G11" s="594" t="s">
        <v>84</v>
      </c>
      <c r="H11" s="929"/>
    </row>
    <row r="12" spans="1:8" ht="15.75" customHeight="1" x14ac:dyDescent="0.2">
      <c r="A12" s="930" t="str">
        <f>+'B) Reajuste Tarifas y Ocupación'!A12</f>
        <v>Jardín Infantil Lobito Marino</v>
      </c>
      <c r="B12" s="242"/>
      <c r="C12" s="243" t="s">
        <v>85</v>
      </c>
      <c r="D12" s="244">
        <f>SUM(D13,D18)</f>
        <v>0</v>
      </c>
      <c r="E12" s="245"/>
      <c r="F12" s="245"/>
      <c r="G12" s="246">
        <f>SUM(G13,G18)</f>
        <v>0</v>
      </c>
      <c r="H12" s="247">
        <f>SUM(H13,H18)</f>
        <v>0</v>
      </c>
    </row>
    <row r="13" spans="1:8" x14ac:dyDescent="0.2">
      <c r="A13" s="930"/>
      <c r="B13" s="248"/>
      <c r="C13" s="249" t="s">
        <v>86</v>
      </c>
      <c r="D13" s="250">
        <f>SUM(D14:D17)</f>
        <v>0</v>
      </c>
      <c r="E13" s="251"/>
      <c r="F13" s="251"/>
      <c r="G13" s="46">
        <f>SUM(G14:G17)</f>
        <v>0</v>
      </c>
      <c r="H13" s="252">
        <f>SUM(H14:H17)</f>
        <v>0</v>
      </c>
    </row>
    <row r="14" spans="1:8" x14ac:dyDescent="0.2">
      <c r="A14" s="930"/>
      <c r="B14" s="618">
        <v>53103040100000</v>
      </c>
      <c r="C14" s="619" t="s">
        <v>87</v>
      </c>
      <c r="D14" s="281">
        <f>'F) Remuneraciones'!L11</f>
        <v>0</v>
      </c>
      <c r="E14" s="620"/>
      <c r="F14" s="621"/>
      <c r="G14" s="253">
        <f>E14*F14</f>
        <v>0</v>
      </c>
      <c r="H14" s="254">
        <f>D14+G14</f>
        <v>0</v>
      </c>
    </row>
    <row r="15" spans="1:8" x14ac:dyDescent="0.2">
      <c r="A15" s="930"/>
      <c r="B15" s="618">
        <v>53103050000000</v>
      </c>
      <c r="C15" s="619" t="s">
        <v>88</v>
      </c>
      <c r="D15" s="255">
        <v>0</v>
      </c>
      <c r="E15" s="256">
        <v>0</v>
      </c>
      <c r="F15" s="257">
        <v>0</v>
      </c>
      <c r="G15" s="253">
        <f>E15*F15</f>
        <v>0</v>
      </c>
      <c r="H15" s="254">
        <f>D15+G15</f>
        <v>0</v>
      </c>
    </row>
    <row r="16" spans="1:8" x14ac:dyDescent="0.2">
      <c r="A16" s="930"/>
      <c r="B16" s="623">
        <v>53103040400000</v>
      </c>
      <c r="C16" s="624" t="s">
        <v>89</v>
      </c>
      <c r="D16" s="255">
        <v>0</v>
      </c>
      <c r="E16" s="256">
        <v>0</v>
      </c>
      <c r="F16" s="257">
        <v>0</v>
      </c>
      <c r="G16" s="253">
        <f>E16*F16</f>
        <v>0</v>
      </c>
      <c r="H16" s="254">
        <f>D16+G16</f>
        <v>0</v>
      </c>
    </row>
    <row r="17" spans="1:8" x14ac:dyDescent="0.2">
      <c r="A17" s="930"/>
      <c r="B17" s="618">
        <v>53103080010000</v>
      </c>
      <c r="C17" s="619" t="s">
        <v>90</v>
      </c>
      <c r="D17" s="255">
        <v>0</v>
      </c>
      <c r="E17" s="256">
        <v>0</v>
      </c>
      <c r="F17" s="257">
        <v>0</v>
      </c>
      <c r="G17" s="253">
        <f>E17*F17</f>
        <v>0</v>
      </c>
      <c r="H17" s="254">
        <f>D17+G17</f>
        <v>0</v>
      </c>
    </row>
    <row r="18" spans="1:8" x14ac:dyDescent="0.2">
      <c r="A18" s="930"/>
      <c r="B18" s="248"/>
      <c r="C18" s="249" t="s">
        <v>91</v>
      </c>
      <c r="D18" s="250">
        <f>SUM(D19:D38)</f>
        <v>0</v>
      </c>
      <c r="E18" s="251"/>
      <c r="F18" s="251"/>
      <c r="G18" s="250">
        <f>SUM(G19:G38)</f>
        <v>0</v>
      </c>
      <c r="H18" s="252">
        <f>SUM(H19:H38)</f>
        <v>0</v>
      </c>
    </row>
    <row r="19" spans="1:8" x14ac:dyDescent="0.2">
      <c r="A19" s="930"/>
      <c r="B19" s="618">
        <v>53201010100000</v>
      </c>
      <c r="C19" s="619" t="s">
        <v>92</v>
      </c>
      <c r="D19" s="753">
        <v>0</v>
      </c>
      <c r="E19" s="753">
        <v>0</v>
      </c>
      <c r="F19" s="749">
        <v>0</v>
      </c>
      <c r="G19" s="747">
        <f t="shared" ref="G19:G38" si="0">E19*F19</f>
        <v>0</v>
      </c>
      <c r="H19" s="748">
        <f t="shared" ref="H19:H38" si="1">D19+G19</f>
        <v>0</v>
      </c>
    </row>
    <row r="20" spans="1:8" x14ac:dyDescent="0.2">
      <c r="A20" s="930"/>
      <c r="B20" s="618">
        <v>53201010100000</v>
      </c>
      <c r="C20" s="619" t="s">
        <v>93</v>
      </c>
      <c r="D20" s="753">
        <v>0</v>
      </c>
      <c r="E20" s="753">
        <v>0</v>
      </c>
      <c r="F20" s="749">
        <v>0</v>
      </c>
      <c r="G20" s="747">
        <f t="shared" si="0"/>
        <v>0</v>
      </c>
      <c r="H20" s="748">
        <f t="shared" si="1"/>
        <v>0</v>
      </c>
    </row>
    <row r="21" spans="1:8" x14ac:dyDescent="0.2">
      <c r="A21" s="930"/>
      <c r="B21" s="618">
        <v>53201010100000</v>
      </c>
      <c r="C21" s="619" t="s">
        <v>94</v>
      </c>
      <c r="D21" s="255">
        <v>0</v>
      </c>
      <c r="E21" s="256">
        <v>0</v>
      </c>
      <c r="F21" s="259">
        <v>0</v>
      </c>
      <c r="G21" s="253">
        <f t="shared" si="0"/>
        <v>0</v>
      </c>
      <c r="H21" s="254">
        <f t="shared" si="1"/>
        <v>0</v>
      </c>
    </row>
    <row r="22" spans="1:8" x14ac:dyDescent="0.2">
      <c r="A22" s="930"/>
      <c r="B22" s="618">
        <v>53202010100000</v>
      </c>
      <c r="C22" s="619" t="s">
        <v>95</v>
      </c>
      <c r="D22" s="256">
        <v>0</v>
      </c>
      <c r="E22" s="256">
        <v>0</v>
      </c>
      <c r="F22" s="260">
        <v>0</v>
      </c>
      <c r="G22" s="253">
        <f t="shared" si="0"/>
        <v>0</v>
      </c>
      <c r="H22" s="254">
        <f t="shared" si="1"/>
        <v>0</v>
      </c>
    </row>
    <row r="23" spans="1:8" x14ac:dyDescent="0.2">
      <c r="A23" s="930"/>
      <c r="B23" s="618">
        <v>53203010100000</v>
      </c>
      <c r="C23" s="619" t="s">
        <v>96</v>
      </c>
      <c r="D23" s="261">
        <v>0</v>
      </c>
      <c r="E23" s="261">
        <v>0</v>
      </c>
      <c r="F23" s="262">
        <v>0</v>
      </c>
      <c r="G23" s="253">
        <f t="shared" si="0"/>
        <v>0</v>
      </c>
      <c r="H23" s="254">
        <f t="shared" si="1"/>
        <v>0</v>
      </c>
    </row>
    <row r="24" spans="1:8" x14ac:dyDescent="0.2">
      <c r="A24" s="930"/>
      <c r="B24" s="618">
        <v>53203030000000</v>
      </c>
      <c r="C24" s="619" t="s">
        <v>97</v>
      </c>
      <c r="D24" s="261">
        <v>0</v>
      </c>
      <c r="E24" s="261">
        <v>0</v>
      </c>
      <c r="F24" s="262">
        <v>0</v>
      </c>
      <c r="G24" s="253">
        <f t="shared" si="0"/>
        <v>0</v>
      </c>
      <c r="H24" s="254">
        <f t="shared" si="1"/>
        <v>0</v>
      </c>
    </row>
    <row r="25" spans="1:8" x14ac:dyDescent="0.2">
      <c r="A25" s="930"/>
      <c r="B25" s="618">
        <v>53204030000000</v>
      </c>
      <c r="C25" s="619" t="s">
        <v>98</v>
      </c>
      <c r="D25" s="261">
        <v>0</v>
      </c>
      <c r="E25" s="261">
        <v>0</v>
      </c>
      <c r="F25" s="262">
        <v>0</v>
      </c>
      <c r="G25" s="253">
        <f t="shared" si="0"/>
        <v>0</v>
      </c>
      <c r="H25" s="254">
        <f t="shared" si="1"/>
        <v>0</v>
      </c>
    </row>
    <row r="26" spans="1:8" x14ac:dyDescent="0.2">
      <c r="A26" s="930"/>
      <c r="B26" s="618">
        <v>53204100100001</v>
      </c>
      <c r="C26" s="619" t="s">
        <v>99</v>
      </c>
      <c r="D26" s="261">
        <v>0</v>
      </c>
      <c r="E26" s="261">
        <v>0</v>
      </c>
      <c r="F26" s="262">
        <v>0</v>
      </c>
      <c r="G26" s="253">
        <f t="shared" si="0"/>
        <v>0</v>
      </c>
      <c r="H26" s="254">
        <f t="shared" si="1"/>
        <v>0</v>
      </c>
    </row>
    <row r="27" spans="1:8" x14ac:dyDescent="0.2">
      <c r="A27" s="930"/>
      <c r="B27" s="618">
        <v>53204130100000</v>
      </c>
      <c r="C27" s="619" t="s">
        <v>100</v>
      </c>
      <c r="D27" s="261">
        <v>0</v>
      </c>
      <c r="E27" s="261">
        <v>0</v>
      </c>
      <c r="F27" s="262">
        <v>0</v>
      </c>
      <c r="G27" s="253">
        <f t="shared" si="0"/>
        <v>0</v>
      </c>
      <c r="H27" s="254">
        <f t="shared" si="1"/>
        <v>0</v>
      </c>
    </row>
    <row r="28" spans="1:8" x14ac:dyDescent="0.2">
      <c r="A28" s="930"/>
      <c r="B28" s="618">
        <v>53205010100000</v>
      </c>
      <c r="C28" s="619" t="s">
        <v>101</v>
      </c>
      <c r="D28" s="261">
        <v>0</v>
      </c>
      <c r="E28" s="261">
        <v>0</v>
      </c>
      <c r="F28" s="262">
        <v>0</v>
      </c>
      <c r="G28" s="253">
        <f t="shared" si="0"/>
        <v>0</v>
      </c>
      <c r="H28" s="254">
        <f t="shared" si="1"/>
        <v>0</v>
      </c>
    </row>
    <row r="29" spans="1:8" x14ac:dyDescent="0.2">
      <c r="A29" s="930"/>
      <c r="B29" s="618">
        <v>53205020100000</v>
      </c>
      <c r="C29" s="619" t="s">
        <v>102</v>
      </c>
      <c r="D29" s="261">
        <v>0</v>
      </c>
      <c r="E29" s="261">
        <v>0</v>
      </c>
      <c r="F29" s="262">
        <v>0</v>
      </c>
      <c r="G29" s="253">
        <f t="shared" si="0"/>
        <v>0</v>
      </c>
      <c r="H29" s="254">
        <f t="shared" si="1"/>
        <v>0</v>
      </c>
    </row>
    <row r="30" spans="1:8" x14ac:dyDescent="0.2">
      <c r="A30" s="930"/>
      <c r="B30" s="618">
        <v>53205030100000</v>
      </c>
      <c r="C30" s="619" t="s">
        <v>103</v>
      </c>
      <c r="D30" s="261">
        <v>0</v>
      </c>
      <c r="E30" s="261">
        <v>0</v>
      </c>
      <c r="F30" s="262">
        <v>0</v>
      </c>
      <c r="G30" s="253">
        <f t="shared" si="0"/>
        <v>0</v>
      </c>
      <c r="H30" s="254">
        <f t="shared" si="1"/>
        <v>0</v>
      </c>
    </row>
    <row r="31" spans="1:8" x14ac:dyDescent="0.2">
      <c r="A31" s="930"/>
      <c r="B31" s="618">
        <v>53205050100000</v>
      </c>
      <c r="C31" s="619" t="s">
        <v>104</v>
      </c>
      <c r="D31" s="261">
        <v>0</v>
      </c>
      <c r="E31" s="261">
        <v>0</v>
      </c>
      <c r="F31" s="262">
        <v>0</v>
      </c>
      <c r="G31" s="253">
        <f t="shared" si="0"/>
        <v>0</v>
      </c>
      <c r="H31" s="254">
        <f t="shared" si="1"/>
        <v>0</v>
      </c>
    </row>
    <row r="32" spans="1:8" x14ac:dyDescent="0.2">
      <c r="A32" s="930"/>
      <c r="B32" s="618">
        <v>53205070100000</v>
      </c>
      <c r="C32" s="619" t="s">
        <v>105</v>
      </c>
      <c r="D32" s="261">
        <v>0</v>
      </c>
      <c r="E32" s="261">
        <v>0</v>
      </c>
      <c r="F32" s="262">
        <v>0</v>
      </c>
      <c r="G32" s="253">
        <f t="shared" si="0"/>
        <v>0</v>
      </c>
      <c r="H32" s="254">
        <f t="shared" si="1"/>
        <v>0</v>
      </c>
    </row>
    <row r="33" spans="1:8" x14ac:dyDescent="0.2">
      <c r="A33" s="930"/>
      <c r="B33" s="618">
        <v>53208010100000</v>
      </c>
      <c r="C33" s="619" t="s">
        <v>106</v>
      </c>
      <c r="D33" s="261">
        <v>0</v>
      </c>
      <c r="E33" s="261">
        <v>0</v>
      </c>
      <c r="F33" s="262">
        <v>0</v>
      </c>
      <c r="G33" s="253">
        <f t="shared" si="0"/>
        <v>0</v>
      </c>
      <c r="H33" s="254">
        <f t="shared" si="1"/>
        <v>0</v>
      </c>
    </row>
    <row r="34" spans="1:8" x14ac:dyDescent="0.2">
      <c r="A34" s="930"/>
      <c r="B34" s="618">
        <v>53208070100001</v>
      </c>
      <c r="C34" s="619" t="s">
        <v>107</v>
      </c>
      <c r="D34" s="263">
        <v>0</v>
      </c>
      <c r="E34" s="263">
        <v>0</v>
      </c>
      <c r="F34" s="260">
        <v>0</v>
      </c>
      <c r="G34" s="253">
        <f t="shared" si="0"/>
        <v>0</v>
      </c>
      <c r="H34" s="254">
        <f t="shared" si="1"/>
        <v>0</v>
      </c>
    </row>
    <row r="35" spans="1:8" x14ac:dyDescent="0.2">
      <c r="A35" s="930"/>
      <c r="B35" s="618">
        <v>53208100100001</v>
      </c>
      <c r="C35" s="619" t="s">
        <v>108</v>
      </c>
      <c r="D35" s="261">
        <v>0</v>
      </c>
      <c r="E35" s="261">
        <v>0</v>
      </c>
      <c r="F35" s="262">
        <v>0</v>
      </c>
      <c r="G35" s="253">
        <f t="shared" si="0"/>
        <v>0</v>
      </c>
      <c r="H35" s="254">
        <f t="shared" si="1"/>
        <v>0</v>
      </c>
    </row>
    <row r="36" spans="1:8" x14ac:dyDescent="0.2">
      <c r="A36" s="930"/>
      <c r="B36" s="618">
        <v>53211030000000</v>
      </c>
      <c r="C36" s="619" t="s">
        <v>109</v>
      </c>
      <c r="D36" s="261">
        <v>0</v>
      </c>
      <c r="E36" s="261">
        <v>0</v>
      </c>
      <c r="F36" s="262">
        <v>0</v>
      </c>
      <c r="G36" s="253">
        <f t="shared" si="0"/>
        <v>0</v>
      </c>
      <c r="H36" s="254">
        <f t="shared" si="1"/>
        <v>0</v>
      </c>
    </row>
    <row r="37" spans="1:8" x14ac:dyDescent="0.2">
      <c r="A37" s="930"/>
      <c r="B37" s="618">
        <v>53212020100000</v>
      </c>
      <c r="C37" s="619" t="s">
        <v>110</v>
      </c>
      <c r="D37" s="261">
        <v>0</v>
      </c>
      <c r="E37" s="261">
        <v>0</v>
      </c>
      <c r="F37" s="262">
        <v>0</v>
      </c>
      <c r="G37" s="253">
        <f t="shared" si="0"/>
        <v>0</v>
      </c>
      <c r="H37" s="254">
        <f t="shared" si="1"/>
        <v>0</v>
      </c>
    </row>
    <row r="38" spans="1:8" x14ac:dyDescent="0.2">
      <c r="A38" s="930"/>
      <c r="B38" s="618">
        <v>53214020000000</v>
      </c>
      <c r="C38" s="619" t="s">
        <v>111</v>
      </c>
      <c r="D38" s="263">
        <v>0</v>
      </c>
      <c r="E38" s="263">
        <v>0</v>
      </c>
      <c r="F38" s="260">
        <v>0</v>
      </c>
      <c r="G38" s="253">
        <f t="shared" si="0"/>
        <v>0</v>
      </c>
      <c r="H38" s="254">
        <f t="shared" si="1"/>
        <v>0</v>
      </c>
    </row>
    <row r="39" spans="1:8" ht="15.75" customHeight="1" x14ac:dyDescent="0.2">
      <c r="A39" s="930"/>
      <c r="B39" s="242"/>
      <c r="C39" s="243" t="s">
        <v>112</v>
      </c>
      <c r="D39" s="244">
        <f>+D40+D45+D47+D56+D65+D73</f>
        <v>2090586</v>
      </c>
      <c r="E39" s="278"/>
      <c r="F39" s="278"/>
      <c r="G39" s="244">
        <f>+G40+G45+G47+G56+G65+G73</f>
        <v>0</v>
      </c>
      <c r="H39" s="244">
        <f>+H40+H45+H47+H56+H65+H73</f>
        <v>2090586</v>
      </c>
    </row>
    <row r="40" spans="1:8" x14ac:dyDescent="0.2">
      <c r="A40" s="930"/>
      <c r="B40" s="248"/>
      <c r="C40" s="249" t="s">
        <v>113</v>
      </c>
      <c r="D40" s="250">
        <f>SUM(D41:D44)</f>
        <v>0</v>
      </c>
      <c r="E40" s="265"/>
      <c r="F40" s="265"/>
      <c r="G40" s="265">
        <f>SUM(G41:G44)</f>
        <v>0</v>
      </c>
      <c r="H40" s="266">
        <f>SUM(H41:H44)</f>
        <v>0</v>
      </c>
    </row>
    <row r="41" spans="1:8" x14ac:dyDescent="0.2">
      <c r="A41" s="930"/>
      <c r="B41" s="618">
        <v>53202020100000</v>
      </c>
      <c r="C41" s="619" t="s">
        <v>114</v>
      </c>
      <c r="D41" s="753">
        <v>0</v>
      </c>
      <c r="E41" s="753">
        <v>0</v>
      </c>
      <c r="F41" s="754">
        <v>0</v>
      </c>
      <c r="G41" s="253">
        <f>E41*F41</f>
        <v>0</v>
      </c>
      <c r="H41" s="254">
        <f>D41+G41</f>
        <v>0</v>
      </c>
    </row>
    <row r="42" spans="1:8" x14ac:dyDescent="0.2">
      <c r="A42" s="930"/>
      <c r="B42" s="618">
        <v>53202030000000</v>
      </c>
      <c r="C42" s="619" t="s">
        <v>115</v>
      </c>
      <c r="D42" s="753">
        <v>0</v>
      </c>
      <c r="E42" s="753">
        <v>0</v>
      </c>
      <c r="F42" s="754">
        <v>0</v>
      </c>
      <c r="G42" s="253">
        <f>E42*F42</f>
        <v>0</v>
      </c>
      <c r="H42" s="254">
        <f>D42+G42</f>
        <v>0</v>
      </c>
    </row>
    <row r="43" spans="1:8" x14ac:dyDescent="0.2">
      <c r="A43" s="930"/>
      <c r="B43" s="618">
        <v>53211020000000</v>
      </c>
      <c r="C43" s="619" t="s">
        <v>116</v>
      </c>
      <c r="D43" s="745"/>
      <c r="E43" s="745"/>
      <c r="F43" s="752"/>
      <c r="G43" s="253">
        <f>E43*F43</f>
        <v>0</v>
      </c>
      <c r="H43" s="254">
        <f>D43+G43</f>
        <v>0</v>
      </c>
    </row>
    <row r="44" spans="1:8" x14ac:dyDescent="0.2">
      <c r="A44" s="930"/>
      <c r="B44" s="618">
        <v>53101040600000</v>
      </c>
      <c r="C44" s="619" t="s">
        <v>117</v>
      </c>
      <c r="D44" s="261">
        <v>0</v>
      </c>
      <c r="E44" s="261">
        <v>0</v>
      </c>
      <c r="F44" s="262">
        <v>0</v>
      </c>
      <c r="G44" s="253">
        <f>E44*F44</f>
        <v>0</v>
      </c>
      <c r="H44" s="254">
        <f>D44+G44</f>
        <v>0</v>
      </c>
    </row>
    <row r="45" spans="1:8" x14ac:dyDescent="0.2">
      <c r="A45" s="930"/>
      <c r="B45" s="248"/>
      <c r="C45" s="249" t="s">
        <v>118</v>
      </c>
      <c r="D45" s="258">
        <f>SUM(D46)</f>
        <v>0</v>
      </c>
      <c r="E45" s="264"/>
      <c r="F45" s="267"/>
      <c r="G45" s="265">
        <f>SUM(G46:G46)</f>
        <v>0</v>
      </c>
      <c r="H45" s="266">
        <f>SUM(H46:H46)</f>
        <v>0</v>
      </c>
    </row>
    <row r="46" spans="1:8" x14ac:dyDescent="0.2">
      <c r="A46" s="930"/>
      <c r="B46" s="626">
        <v>53205990000000</v>
      </c>
      <c r="C46" s="619" t="s">
        <v>119</v>
      </c>
      <c r="D46" s="261">
        <v>0</v>
      </c>
      <c r="E46" s="261">
        <v>0</v>
      </c>
      <c r="F46" s="262">
        <v>0</v>
      </c>
      <c r="G46" s="253">
        <f>E46*F46</f>
        <v>0</v>
      </c>
      <c r="H46" s="254">
        <f>D46+G46</f>
        <v>0</v>
      </c>
    </row>
    <row r="47" spans="1:8" x14ac:dyDescent="0.2">
      <c r="A47" s="930"/>
      <c r="B47" s="248"/>
      <c r="C47" s="249" t="s">
        <v>120</v>
      </c>
      <c r="D47" s="258">
        <f>SUM(D48:D55)</f>
        <v>0</v>
      </c>
      <c r="E47" s="264"/>
      <c r="F47" s="267"/>
      <c r="G47" s="250">
        <f>SUM(G48:G55)</f>
        <v>0</v>
      </c>
      <c r="H47" s="252">
        <f>SUM(H48:H55)</f>
        <v>0</v>
      </c>
    </row>
    <row r="48" spans="1:8" x14ac:dyDescent="0.2">
      <c r="A48" s="930"/>
      <c r="B48" s="618">
        <v>53204010000000</v>
      </c>
      <c r="C48" s="619" t="s">
        <v>121</v>
      </c>
      <c r="D48" s="261"/>
      <c r="E48" s="261">
        <v>0</v>
      </c>
      <c r="F48" s="262">
        <v>0</v>
      </c>
      <c r="G48" s="253">
        <f t="shared" ref="G48:G55" si="2">E48*F48</f>
        <v>0</v>
      </c>
      <c r="H48" s="254">
        <f t="shared" ref="H48:H55" si="3">D48+G48</f>
        <v>0</v>
      </c>
    </row>
    <row r="49" spans="1:8" x14ac:dyDescent="0.2">
      <c r="A49" s="930"/>
      <c r="B49" s="626">
        <v>53204040200000</v>
      </c>
      <c r="C49" s="619" t="s">
        <v>122</v>
      </c>
      <c r="D49" s="261">
        <v>0</v>
      </c>
      <c r="E49" s="261"/>
      <c r="F49" s="262">
        <v>6</v>
      </c>
      <c r="G49" s="253">
        <f t="shared" si="2"/>
        <v>0</v>
      </c>
      <c r="H49" s="254">
        <f t="shared" si="3"/>
        <v>0</v>
      </c>
    </row>
    <row r="50" spans="1:8" x14ac:dyDescent="0.2">
      <c r="A50" s="930"/>
      <c r="B50" s="618">
        <v>53204060000000</v>
      </c>
      <c r="C50" s="619" t="s">
        <v>123</v>
      </c>
      <c r="D50" s="261"/>
      <c r="E50" s="261">
        <v>0</v>
      </c>
      <c r="F50" s="262">
        <v>0</v>
      </c>
      <c r="G50" s="253">
        <f t="shared" si="2"/>
        <v>0</v>
      </c>
      <c r="H50" s="254">
        <f t="shared" si="3"/>
        <v>0</v>
      </c>
    </row>
    <row r="51" spans="1:8" x14ac:dyDescent="0.2">
      <c r="A51" s="930"/>
      <c r="B51" s="618">
        <v>53204070000000</v>
      </c>
      <c r="C51" s="619" t="s">
        <v>124</v>
      </c>
      <c r="D51" s="745">
        <v>0</v>
      </c>
      <c r="E51" s="745">
        <v>0</v>
      </c>
      <c r="F51" s="752">
        <v>0</v>
      </c>
      <c r="G51" s="747">
        <f t="shared" si="2"/>
        <v>0</v>
      </c>
      <c r="H51" s="748">
        <f t="shared" si="3"/>
        <v>0</v>
      </c>
    </row>
    <row r="52" spans="1:8" x14ac:dyDescent="0.2">
      <c r="A52" s="930"/>
      <c r="B52" s="618">
        <v>53204080000000</v>
      </c>
      <c r="C52" s="619" t="s">
        <v>125</v>
      </c>
      <c r="D52" s="261">
        <v>0</v>
      </c>
      <c r="E52" s="261">
        <v>0</v>
      </c>
      <c r="F52" s="262">
        <v>0</v>
      </c>
      <c r="G52" s="253">
        <f t="shared" si="2"/>
        <v>0</v>
      </c>
      <c r="H52" s="254">
        <f t="shared" si="3"/>
        <v>0</v>
      </c>
    </row>
    <row r="53" spans="1:8" x14ac:dyDescent="0.2">
      <c r="A53" s="930"/>
      <c r="B53" s="618">
        <v>53214010000000</v>
      </c>
      <c r="C53" s="619" t="s">
        <v>126</v>
      </c>
      <c r="D53" s="263"/>
      <c r="E53" s="263">
        <v>0</v>
      </c>
      <c r="F53" s="260">
        <v>0</v>
      </c>
      <c r="G53" s="253">
        <f t="shared" si="2"/>
        <v>0</v>
      </c>
      <c r="H53" s="254">
        <f t="shared" si="3"/>
        <v>0</v>
      </c>
    </row>
    <row r="54" spans="1:8" x14ac:dyDescent="0.2">
      <c r="A54" s="930"/>
      <c r="B54" s="618">
        <v>53214040000000</v>
      </c>
      <c r="C54" s="619" t="s">
        <v>127</v>
      </c>
      <c r="D54" s="263">
        <v>0</v>
      </c>
      <c r="E54" s="263">
        <v>0</v>
      </c>
      <c r="F54" s="260">
        <v>0</v>
      </c>
      <c r="G54" s="253">
        <f t="shared" si="2"/>
        <v>0</v>
      </c>
      <c r="H54" s="254">
        <f t="shared" si="3"/>
        <v>0</v>
      </c>
    </row>
    <row r="55" spans="1:8" x14ac:dyDescent="0.2">
      <c r="A55" s="930"/>
      <c r="B55" s="623">
        <v>53204020100000</v>
      </c>
      <c r="C55" s="619" t="s">
        <v>128</v>
      </c>
      <c r="D55" s="261">
        <v>0</v>
      </c>
      <c r="E55" s="261">
        <v>0</v>
      </c>
      <c r="F55" s="262">
        <v>0</v>
      </c>
      <c r="G55" s="253">
        <f t="shared" si="2"/>
        <v>0</v>
      </c>
      <c r="H55" s="254">
        <f t="shared" si="3"/>
        <v>0</v>
      </c>
    </row>
    <row r="56" spans="1:8" x14ac:dyDescent="0.2">
      <c r="A56" s="930"/>
      <c r="B56" s="248"/>
      <c r="C56" s="249" t="s">
        <v>129</v>
      </c>
      <c r="D56" s="250">
        <f>SUM(D57:D64)</f>
        <v>2090586</v>
      </c>
      <c r="E56" s="265"/>
      <c r="F56" s="287"/>
      <c r="G56" s="250">
        <f>SUM(G57:G64)</f>
        <v>0</v>
      </c>
      <c r="H56" s="252">
        <f>SUM(H57:H64)</f>
        <v>2090586</v>
      </c>
    </row>
    <row r="57" spans="1:8" x14ac:dyDescent="0.2">
      <c r="A57" s="930"/>
      <c r="B57" s="618">
        <v>53207010000000</v>
      </c>
      <c r="C57" s="619" t="s">
        <v>130</v>
      </c>
      <c r="D57" s="261">
        <v>0</v>
      </c>
      <c r="E57" s="261">
        <v>0</v>
      </c>
      <c r="F57" s="262">
        <v>0</v>
      </c>
      <c r="G57" s="253">
        <f t="shared" ref="G57:G64" si="4">E57*F57</f>
        <v>0</v>
      </c>
      <c r="H57" s="254">
        <f t="shared" ref="H57:H64" si="5">D57+G57</f>
        <v>0</v>
      </c>
    </row>
    <row r="58" spans="1:8" x14ac:dyDescent="0.2">
      <c r="A58" s="930"/>
      <c r="B58" s="618">
        <v>53207020000000</v>
      </c>
      <c r="C58" s="619" t="s">
        <v>131</v>
      </c>
      <c r="D58" s="261">
        <v>0</v>
      </c>
      <c r="E58" s="261">
        <v>0</v>
      </c>
      <c r="F58" s="262">
        <v>0</v>
      </c>
      <c r="G58" s="253">
        <f t="shared" si="4"/>
        <v>0</v>
      </c>
      <c r="H58" s="254">
        <f t="shared" si="5"/>
        <v>0</v>
      </c>
    </row>
    <row r="59" spans="1:8" x14ac:dyDescent="0.2">
      <c r="A59" s="930"/>
      <c r="B59" s="618">
        <v>53208020000000</v>
      </c>
      <c r="C59" s="619" t="s">
        <v>132</v>
      </c>
      <c r="D59" s="261">
        <v>0</v>
      </c>
      <c r="E59" s="261">
        <v>0</v>
      </c>
      <c r="F59" s="262">
        <v>0</v>
      </c>
      <c r="G59" s="253">
        <f t="shared" si="4"/>
        <v>0</v>
      </c>
      <c r="H59" s="254">
        <f t="shared" si="5"/>
        <v>0</v>
      </c>
    </row>
    <row r="60" spans="1:8" x14ac:dyDescent="0.2">
      <c r="A60" s="930"/>
      <c r="B60" s="618">
        <v>53208990000000</v>
      </c>
      <c r="C60" s="619" t="s">
        <v>133</v>
      </c>
      <c r="D60" s="261">
        <v>0</v>
      </c>
      <c r="E60" s="261">
        <v>0</v>
      </c>
      <c r="F60" s="262">
        <v>0</v>
      </c>
      <c r="G60" s="253">
        <f t="shared" si="4"/>
        <v>0</v>
      </c>
      <c r="H60" s="254">
        <f t="shared" si="5"/>
        <v>0</v>
      </c>
    </row>
    <row r="61" spans="1:8" x14ac:dyDescent="0.2">
      <c r="A61" s="930"/>
      <c r="B61" s="623">
        <v>53210020300000</v>
      </c>
      <c r="C61" s="619" t="s">
        <v>134</v>
      </c>
      <c r="D61" s="268">
        <v>0</v>
      </c>
      <c r="E61" s="41">
        <v>8200</v>
      </c>
      <c r="F61" s="269">
        <f>+'B) Reajuste Tarifas y Ocupación'!I37</f>
        <v>0</v>
      </c>
      <c r="G61" s="253">
        <f t="shared" si="4"/>
        <v>0</v>
      </c>
      <c r="H61" s="254">
        <f t="shared" si="5"/>
        <v>0</v>
      </c>
    </row>
    <row r="62" spans="1:8" x14ac:dyDescent="0.2">
      <c r="A62" s="930"/>
      <c r="B62" s="618">
        <v>53208990000000</v>
      </c>
      <c r="C62" s="619" t="s">
        <v>135</v>
      </c>
      <c r="D62" s="625">
        <v>0</v>
      </c>
      <c r="E62" s="261">
        <v>0</v>
      </c>
      <c r="F62" s="262">
        <v>0</v>
      </c>
      <c r="G62" s="253">
        <f t="shared" si="4"/>
        <v>0</v>
      </c>
      <c r="H62" s="254">
        <f t="shared" si="5"/>
        <v>0</v>
      </c>
    </row>
    <row r="63" spans="1:8" x14ac:dyDescent="0.2">
      <c r="A63" s="930"/>
      <c r="B63" s="618">
        <v>53209990000000</v>
      </c>
      <c r="C63" s="619" t="s">
        <v>136</v>
      </c>
      <c r="D63" s="261">
        <v>0</v>
      </c>
      <c r="E63" s="261">
        <v>0</v>
      </c>
      <c r="F63" s="262">
        <v>0</v>
      </c>
      <c r="G63" s="253">
        <f t="shared" si="4"/>
        <v>0</v>
      </c>
      <c r="H63" s="254">
        <f t="shared" si="5"/>
        <v>0</v>
      </c>
    </row>
    <row r="64" spans="1:8" x14ac:dyDescent="0.2">
      <c r="A64" s="930"/>
      <c r="B64" s="618">
        <v>53210020100000</v>
      </c>
      <c r="C64" s="619" t="s">
        <v>137</v>
      </c>
      <c r="D64" s="625">
        <v>2090586</v>
      </c>
      <c r="E64" s="261">
        <v>0</v>
      </c>
      <c r="F64" s="262">
        <v>0</v>
      </c>
      <c r="G64" s="253">
        <f t="shared" si="4"/>
        <v>0</v>
      </c>
      <c r="H64" s="254">
        <f t="shared" si="5"/>
        <v>2090586</v>
      </c>
    </row>
    <row r="65" spans="1:10" x14ac:dyDescent="0.2">
      <c r="A65" s="930"/>
      <c r="B65" s="248"/>
      <c r="C65" s="249" t="s">
        <v>138</v>
      </c>
      <c r="D65" s="250">
        <f>SUM(D66:D72)</f>
        <v>0</v>
      </c>
      <c r="E65" s="265"/>
      <c r="F65" s="287"/>
      <c r="G65" s="250">
        <f>SUM(G66:G72)</f>
        <v>0</v>
      </c>
      <c r="H65" s="252">
        <f>SUM(H66:H72)</f>
        <v>0</v>
      </c>
    </row>
    <row r="66" spans="1:10" x14ac:dyDescent="0.2">
      <c r="A66" s="930"/>
      <c r="B66" s="618">
        <v>53206030000000</v>
      </c>
      <c r="C66" s="619" t="s">
        <v>139</v>
      </c>
      <c r="D66" s="261">
        <v>0</v>
      </c>
      <c r="E66" s="261">
        <v>0</v>
      </c>
      <c r="F66" s="262">
        <v>0</v>
      </c>
      <c r="G66" s="253">
        <f t="shared" ref="G66:G72" si="6">E66*F66</f>
        <v>0</v>
      </c>
      <c r="H66" s="254">
        <f t="shared" ref="H66:H72" si="7">D66+G66</f>
        <v>0</v>
      </c>
    </row>
    <row r="67" spans="1:10" x14ac:dyDescent="0.2">
      <c r="A67" s="930"/>
      <c r="B67" s="618">
        <v>53206040000000</v>
      </c>
      <c r="C67" s="619" t="s">
        <v>140</v>
      </c>
      <c r="D67" s="261">
        <v>0</v>
      </c>
      <c r="E67" s="261">
        <v>0</v>
      </c>
      <c r="F67" s="262">
        <v>0</v>
      </c>
      <c r="G67" s="253">
        <f t="shared" si="6"/>
        <v>0</v>
      </c>
      <c r="H67" s="254">
        <f t="shared" si="7"/>
        <v>0</v>
      </c>
    </row>
    <row r="68" spans="1:10" x14ac:dyDescent="0.2">
      <c r="A68" s="930"/>
      <c r="B68" s="618">
        <v>53206060000000</v>
      </c>
      <c r="C68" s="619" t="s">
        <v>141</v>
      </c>
      <c r="D68" s="261">
        <v>0</v>
      </c>
      <c r="E68" s="261">
        <v>0</v>
      </c>
      <c r="F68" s="262">
        <v>0</v>
      </c>
      <c r="G68" s="253">
        <f t="shared" si="6"/>
        <v>0</v>
      </c>
      <c r="H68" s="254">
        <f t="shared" si="7"/>
        <v>0</v>
      </c>
    </row>
    <row r="69" spans="1:10" x14ac:dyDescent="0.2">
      <c r="A69" s="930"/>
      <c r="B69" s="618">
        <v>53206070000000</v>
      </c>
      <c r="C69" s="619" t="s">
        <v>142</v>
      </c>
      <c r="D69" s="261">
        <v>0</v>
      </c>
      <c r="E69" s="261">
        <v>0</v>
      </c>
      <c r="F69" s="262">
        <v>0</v>
      </c>
      <c r="G69" s="253">
        <f t="shared" si="6"/>
        <v>0</v>
      </c>
      <c r="H69" s="254">
        <f t="shared" si="7"/>
        <v>0</v>
      </c>
    </row>
    <row r="70" spans="1:10" x14ac:dyDescent="0.2">
      <c r="A70" s="930"/>
      <c r="B70" s="618">
        <v>53206990000000</v>
      </c>
      <c r="C70" s="619" t="s">
        <v>143</v>
      </c>
      <c r="D70" s="261">
        <v>0</v>
      </c>
      <c r="E70" s="261">
        <v>0</v>
      </c>
      <c r="F70" s="262">
        <v>0</v>
      </c>
      <c r="G70" s="253">
        <f t="shared" si="6"/>
        <v>0</v>
      </c>
      <c r="H70" s="254">
        <f t="shared" si="7"/>
        <v>0</v>
      </c>
    </row>
    <row r="71" spans="1:10" x14ac:dyDescent="0.2">
      <c r="A71" s="930"/>
      <c r="B71" s="618">
        <v>53208030000000</v>
      </c>
      <c r="C71" s="619" t="s">
        <v>144</v>
      </c>
      <c r="D71" s="261">
        <v>0</v>
      </c>
      <c r="E71" s="261">
        <v>0</v>
      </c>
      <c r="F71" s="262">
        <v>0</v>
      </c>
      <c r="G71" s="253">
        <f t="shared" si="6"/>
        <v>0</v>
      </c>
      <c r="H71" s="254">
        <f t="shared" si="7"/>
        <v>0</v>
      </c>
    </row>
    <row r="72" spans="1:10" x14ac:dyDescent="0.2">
      <c r="A72" s="930"/>
      <c r="B72" s="618">
        <v>53206990000000</v>
      </c>
      <c r="C72" s="619" t="s">
        <v>145</v>
      </c>
      <c r="D72" s="261">
        <v>0</v>
      </c>
      <c r="E72" s="261">
        <v>0</v>
      </c>
      <c r="F72" s="262">
        <v>0</v>
      </c>
      <c r="G72" s="253">
        <f t="shared" si="6"/>
        <v>0</v>
      </c>
      <c r="H72" s="254">
        <f t="shared" si="7"/>
        <v>0</v>
      </c>
    </row>
    <row r="73" spans="1:10" x14ac:dyDescent="0.2">
      <c r="A73" s="930"/>
      <c r="B73" s="248"/>
      <c r="C73" s="249" t="s">
        <v>146</v>
      </c>
      <c r="D73" s="250">
        <f>SUM(D74)</f>
        <v>0</v>
      </c>
      <c r="E73" s="265"/>
      <c r="F73" s="265"/>
      <c r="G73" s="250">
        <f>SUM(G74:G74)</f>
        <v>0</v>
      </c>
      <c r="H73" s="252">
        <f>SUM(H74:H74)</f>
        <v>0</v>
      </c>
      <c r="I73" s="19"/>
      <c r="J73" s="19"/>
    </row>
    <row r="74" spans="1:10" x14ac:dyDescent="0.2">
      <c r="A74" s="930"/>
      <c r="B74" s="627"/>
      <c r="C74" s="628" t="s">
        <v>147</v>
      </c>
      <c r="D74" s="255">
        <v>0</v>
      </c>
      <c r="E74" s="255">
        <v>0</v>
      </c>
      <c r="F74" s="257">
        <v>0</v>
      </c>
      <c r="G74" s="253">
        <f>E74*F74</f>
        <v>0</v>
      </c>
      <c r="H74" s="270">
        <f>D74+G74</f>
        <v>0</v>
      </c>
      <c r="I74" s="740" t="s">
        <v>148</v>
      </c>
      <c r="J74" s="268">
        <f>+H72+H71+H70+H69+H68+H67+H66+H64+H63+H62+H61+H60+H59+H58+H57+H55+H52+H51+H50+H49+H48+H46+H44+H43+H37+H36+H35+H33+H32+H31+H30+H29+H28+H27+H26+H25+H24+H23</f>
        <v>2090586</v>
      </c>
    </row>
    <row r="75" spans="1:10" x14ac:dyDescent="0.2">
      <c r="A75" s="930"/>
      <c r="B75" s="629"/>
      <c r="C75" s="289" t="s">
        <v>149</v>
      </c>
      <c r="D75" s="271">
        <f>SUM(D12,D39)</f>
        <v>2090586</v>
      </c>
      <c r="E75" s="353"/>
      <c r="F75" s="353"/>
      <c r="G75" s="271">
        <f>SUM(G12,G39)</f>
        <v>0</v>
      </c>
      <c r="H75" s="272">
        <f>SUM(H12,H39)</f>
        <v>2090586</v>
      </c>
      <c r="I75" s="742" t="s">
        <v>150</v>
      </c>
      <c r="J75" s="751">
        <f>+H75-J74</f>
        <v>0</v>
      </c>
    </row>
    <row r="76" spans="1:10" ht="12.75" customHeight="1" x14ac:dyDescent="0.2">
      <c r="A76" s="924" t="s">
        <v>151</v>
      </c>
      <c r="B76" s="925" t="s">
        <v>78</v>
      </c>
      <c r="C76" s="928" t="s">
        <v>79</v>
      </c>
      <c r="D76" s="927" t="s">
        <v>80</v>
      </c>
      <c r="E76" s="928" t="s">
        <v>81</v>
      </c>
      <c r="F76" s="928"/>
      <c r="G76" s="928"/>
      <c r="H76" s="931" t="s">
        <v>374</v>
      </c>
      <c r="I76" s="19"/>
      <c r="J76" s="19"/>
    </row>
    <row r="77" spans="1:10" ht="25.5" x14ac:dyDescent="0.2">
      <c r="A77" s="924"/>
      <c r="B77" s="925"/>
      <c r="C77" s="928"/>
      <c r="D77" s="927"/>
      <c r="E77" s="38" t="s">
        <v>82</v>
      </c>
      <c r="F77" s="241" t="s">
        <v>83</v>
      </c>
      <c r="G77" s="594" t="s">
        <v>84</v>
      </c>
      <c r="H77" s="931"/>
      <c r="I77" s="19"/>
      <c r="J77" s="19"/>
    </row>
    <row r="78" spans="1:10" ht="15.75" customHeight="1" x14ac:dyDescent="0.2">
      <c r="A78" s="932" t="str">
        <f>+'B) Reajuste Tarifas y Ocupación'!A14</f>
        <v>Jardín Infantil Los Delfines</v>
      </c>
      <c r="B78" s="242"/>
      <c r="C78" s="243" t="s">
        <v>85</v>
      </c>
      <c r="D78" s="244">
        <f>SUM(D79,D84)</f>
        <v>0</v>
      </c>
      <c r="E78" s="245"/>
      <c r="F78" s="245"/>
      <c r="G78" s="246">
        <f>SUM(G79,G84)</f>
        <v>0</v>
      </c>
      <c r="H78" s="247">
        <f>SUM(H79,H84)</f>
        <v>0</v>
      </c>
    </row>
    <row r="79" spans="1:10" x14ac:dyDescent="0.2">
      <c r="A79" s="932"/>
      <c r="B79" s="248"/>
      <c r="C79" s="249" t="s">
        <v>86</v>
      </c>
      <c r="D79" s="250">
        <f>SUM(D80:D83)</f>
        <v>0</v>
      </c>
      <c r="E79" s="251"/>
      <c r="F79" s="251"/>
      <c r="G79" s="46">
        <f>SUM(G80:G83)</f>
        <v>0</v>
      </c>
      <c r="H79" s="252">
        <f>SUM(H80:H83)</f>
        <v>0</v>
      </c>
    </row>
    <row r="80" spans="1:10" x14ac:dyDescent="0.2">
      <c r="A80" s="932"/>
      <c r="B80" s="618">
        <v>53103040100000</v>
      </c>
      <c r="C80" s="619" t="s">
        <v>87</v>
      </c>
      <c r="D80" s="281">
        <f>'F) Remuneraciones'!L34</f>
        <v>0</v>
      </c>
      <c r="E80" s="620"/>
      <c r="F80" s="621"/>
      <c r="G80" s="253">
        <f>E80*F80</f>
        <v>0</v>
      </c>
      <c r="H80" s="254">
        <f>D80+G80</f>
        <v>0</v>
      </c>
    </row>
    <row r="81" spans="1:8" x14ac:dyDescent="0.2">
      <c r="A81" s="932"/>
      <c r="B81" s="618">
        <v>53103050000000</v>
      </c>
      <c r="C81" s="619" t="s">
        <v>152</v>
      </c>
      <c r="D81" s="255">
        <v>0</v>
      </c>
      <c r="E81" s="256">
        <v>0</v>
      </c>
      <c r="F81" s="257">
        <v>0</v>
      </c>
      <c r="G81" s="253">
        <f>E81*F81</f>
        <v>0</v>
      </c>
      <c r="H81" s="254">
        <f>D81+G81</f>
        <v>0</v>
      </c>
    </row>
    <row r="82" spans="1:8" x14ac:dyDescent="0.2">
      <c r="A82" s="932"/>
      <c r="B82" s="623">
        <v>53103040400000</v>
      </c>
      <c r="C82" s="624" t="s">
        <v>89</v>
      </c>
      <c r="D82" s="255">
        <v>0</v>
      </c>
      <c r="E82" s="256">
        <v>0</v>
      </c>
      <c r="F82" s="257">
        <v>0</v>
      </c>
      <c r="G82" s="253">
        <f>E82*F82</f>
        <v>0</v>
      </c>
      <c r="H82" s="254">
        <f>D82+G82</f>
        <v>0</v>
      </c>
    </row>
    <row r="83" spans="1:8" x14ac:dyDescent="0.2">
      <c r="A83" s="932"/>
      <c r="B83" s="618">
        <v>53103080010000</v>
      </c>
      <c r="C83" s="619" t="s">
        <v>90</v>
      </c>
      <c r="D83" s="255">
        <v>0</v>
      </c>
      <c r="E83" s="256">
        <v>0</v>
      </c>
      <c r="F83" s="257">
        <v>0</v>
      </c>
      <c r="G83" s="253">
        <f>E83*F83</f>
        <v>0</v>
      </c>
      <c r="H83" s="254">
        <f>D83+G83</f>
        <v>0</v>
      </c>
    </row>
    <row r="84" spans="1:8" x14ac:dyDescent="0.2">
      <c r="A84" s="932"/>
      <c r="B84" s="248"/>
      <c r="C84" s="249" t="s">
        <v>91</v>
      </c>
      <c r="D84" s="250">
        <f>SUM(D85:D104)</f>
        <v>0</v>
      </c>
      <c r="E84" s="251"/>
      <c r="F84" s="251"/>
      <c r="G84" s="250">
        <f>SUM(G85:G104)</f>
        <v>0</v>
      </c>
      <c r="H84" s="252">
        <f>SUM(H85:H104)</f>
        <v>0</v>
      </c>
    </row>
    <row r="85" spans="1:8" x14ac:dyDescent="0.2">
      <c r="A85" s="932"/>
      <c r="B85" s="618">
        <v>53201010100000</v>
      </c>
      <c r="C85" s="619" t="s">
        <v>92</v>
      </c>
      <c r="D85" s="255">
        <v>0</v>
      </c>
      <c r="E85" s="256">
        <v>0</v>
      </c>
      <c r="F85" s="749">
        <v>0</v>
      </c>
      <c r="G85" s="253">
        <f t="shared" ref="G85:G104" si="8">E85*F85</f>
        <v>0</v>
      </c>
      <c r="H85" s="254">
        <f t="shared" ref="H85:H104" si="9">D85+G85</f>
        <v>0</v>
      </c>
    </row>
    <row r="86" spans="1:8" x14ac:dyDescent="0.2">
      <c r="A86" s="932"/>
      <c r="B86" s="618">
        <v>53201010100000</v>
      </c>
      <c r="C86" s="619" t="s">
        <v>93</v>
      </c>
      <c r="D86" s="255">
        <v>0</v>
      </c>
      <c r="E86" s="256">
        <v>0</v>
      </c>
      <c r="F86" s="257">
        <v>0</v>
      </c>
      <c r="G86" s="253">
        <f t="shared" si="8"/>
        <v>0</v>
      </c>
      <c r="H86" s="254">
        <f t="shared" si="9"/>
        <v>0</v>
      </c>
    </row>
    <row r="87" spans="1:8" x14ac:dyDescent="0.2">
      <c r="A87" s="932"/>
      <c r="B87" s="618">
        <v>53201010100000</v>
      </c>
      <c r="C87" s="619" t="s">
        <v>94</v>
      </c>
      <c r="D87" s="255">
        <v>0</v>
      </c>
      <c r="E87" s="256">
        <v>0</v>
      </c>
      <c r="F87" s="257">
        <v>0</v>
      </c>
      <c r="G87" s="253">
        <f t="shared" si="8"/>
        <v>0</v>
      </c>
      <c r="H87" s="254">
        <f t="shared" si="9"/>
        <v>0</v>
      </c>
    </row>
    <row r="88" spans="1:8" x14ac:dyDescent="0.2">
      <c r="A88" s="932"/>
      <c r="B88" s="618">
        <v>53202010100000</v>
      </c>
      <c r="C88" s="619" t="s">
        <v>95</v>
      </c>
      <c r="D88" s="256">
        <v>0</v>
      </c>
      <c r="E88" s="256">
        <v>0</v>
      </c>
      <c r="F88" s="259">
        <v>0</v>
      </c>
      <c r="G88" s="253">
        <f t="shared" si="8"/>
        <v>0</v>
      </c>
      <c r="H88" s="254">
        <f t="shared" si="9"/>
        <v>0</v>
      </c>
    </row>
    <row r="89" spans="1:8" x14ac:dyDescent="0.2">
      <c r="A89" s="932"/>
      <c r="B89" s="618">
        <v>53203010100000</v>
      </c>
      <c r="C89" s="619" t="s">
        <v>96</v>
      </c>
      <c r="D89" s="261">
        <v>0</v>
      </c>
      <c r="E89" s="261">
        <v>0</v>
      </c>
      <c r="F89" s="262">
        <v>0</v>
      </c>
      <c r="G89" s="253">
        <f t="shared" si="8"/>
        <v>0</v>
      </c>
      <c r="H89" s="254">
        <f t="shared" si="9"/>
        <v>0</v>
      </c>
    </row>
    <row r="90" spans="1:8" x14ac:dyDescent="0.2">
      <c r="A90" s="932"/>
      <c r="B90" s="618">
        <v>53203030000000</v>
      </c>
      <c r="C90" s="619" t="s">
        <v>97</v>
      </c>
      <c r="D90" s="261">
        <v>0</v>
      </c>
      <c r="E90" s="261">
        <v>0</v>
      </c>
      <c r="F90" s="262">
        <v>0</v>
      </c>
      <c r="G90" s="253">
        <f t="shared" si="8"/>
        <v>0</v>
      </c>
      <c r="H90" s="254">
        <f t="shared" si="9"/>
        <v>0</v>
      </c>
    </row>
    <row r="91" spans="1:8" x14ac:dyDescent="0.2">
      <c r="A91" s="932"/>
      <c r="B91" s="618">
        <v>53204030000000</v>
      </c>
      <c r="C91" s="619" t="s">
        <v>98</v>
      </c>
      <c r="D91" s="261">
        <v>0</v>
      </c>
      <c r="E91" s="261">
        <v>0</v>
      </c>
      <c r="F91" s="262">
        <v>6</v>
      </c>
      <c r="G91" s="253">
        <f t="shared" si="8"/>
        <v>0</v>
      </c>
      <c r="H91" s="254">
        <f t="shared" si="9"/>
        <v>0</v>
      </c>
    </row>
    <row r="92" spans="1:8" x14ac:dyDescent="0.2">
      <c r="A92" s="932"/>
      <c r="B92" s="618">
        <v>53204100100001</v>
      </c>
      <c r="C92" s="619" t="s">
        <v>99</v>
      </c>
      <c r="D92" s="745">
        <f>'H) Detalle Datos'!U55</f>
        <v>0</v>
      </c>
      <c r="E92" s="261">
        <v>0</v>
      </c>
      <c r="F92" s="262">
        <v>0</v>
      </c>
      <c r="G92" s="253">
        <f t="shared" si="8"/>
        <v>0</v>
      </c>
      <c r="H92" s="254">
        <f t="shared" si="9"/>
        <v>0</v>
      </c>
    </row>
    <row r="93" spans="1:8" x14ac:dyDescent="0.2">
      <c r="A93" s="932"/>
      <c r="B93" s="618">
        <v>53204130100000</v>
      </c>
      <c r="C93" s="619" t="s">
        <v>100</v>
      </c>
      <c r="D93" s="261">
        <v>0</v>
      </c>
      <c r="E93" s="261">
        <v>0</v>
      </c>
      <c r="F93" s="262">
        <v>0</v>
      </c>
      <c r="G93" s="253">
        <f t="shared" si="8"/>
        <v>0</v>
      </c>
      <c r="H93" s="254">
        <f t="shared" si="9"/>
        <v>0</v>
      </c>
    </row>
    <row r="94" spans="1:8" x14ac:dyDescent="0.2">
      <c r="A94" s="932"/>
      <c r="B94" s="618">
        <v>53205010100000</v>
      </c>
      <c r="C94" s="619" t="s">
        <v>101</v>
      </c>
      <c r="D94" s="261">
        <v>0</v>
      </c>
      <c r="E94" s="261">
        <v>0</v>
      </c>
      <c r="F94" s="262">
        <v>0</v>
      </c>
      <c r="G94" s="253">
        <f t="shared" si="8"/>
        <v>0</v>
      </c>
      <c r="H94" s="254">
        <f t="shared" si="9"/>
        <v>0</v>
      </c>
    </row>
    <row r="95" spans="1:8" x14ac:dyDescent="0.2">
      <c r="A95" s="932"/>
      <c r="B95" s="618">
        <v>53205020100000</v>
      </c>
      <c r="C95" s="619" t="s">
        <v>102</v>
      </c>
      <c r="D95" s="261">
        <v>0</v>
      </c>
      <c r="E95" s="261">
        <v>0</v>
      </c>
      <c r="F95" s="262">
        <v>0</v>
      </c>
      <c r="G95" s="253">
        <f t="shared" si="8"/>
        <v>0</v>
      </c>
      <c r="H95" s="254">
        <f t="shared" si="9"/>
        <v>0</v>
      </c>
    </row>
    <row r="96" spans="1:8" x14ac:dyDescent="0.2">
      <c r="A96" s="932"/>
      <c r="B96" s="618">
        <v>53205030100000</v>
      </c>
      <c r="C96" s="619" t="s">
        <v>103</v>
      </c>
      <c r="D96" s="261">
        <v>0</v>
      </c>
      <c r="E96" s="261">
        <v>0</v>
      </c>
      <c r="F96" s="262">
        <v>0</v>
      </c>
      <c r="G96" s="253">
        <f t="shared" si="8"/>
        <v>0</v>
      </c>
      <c r="H96" s="254">
        <f t="shared" si="9"/>
        <v>0</v>
      </c>
    </row>
    <row r="97" spans="1:8" x14ac:dyDescent="0.2">
      <c r="A97" s="932"/>
      <c r="B97" s="618">
        <v>53205050100000</v>
      </c>
      <c r="C97" s="619" t="s">
        <v>104</v>
      </c>
      <c r="D97" s="261">
        <v>0</v>
      </c>
      <c r="E97" s="261">
        <v>0</v>
      </c>
      <c r="F97" s="262">
        <v>0</v>
      </c>
      <c r="G97" s="253">
        <f t="shared" si="8"/>
        <v>0</v>
      </c>
      <c r="H97" s="254">
        <f t="shared" si="9"/>
        <v>0</v>
      </c>
    </row>
    <row r="98" spans="1:8" x14ac:dyDescent="0.2">
      <c r="A98" s="932"/>
      <c r="B98" s="618">
        <v>53205070100000</v>
      </c>
      <c r="C98" s="619" t="s">
        <v>105</v>
      </c>
      <c r="D98" s="261">
        <v>0</v>
      </c>
      <c r="E98" s="261">
        <v>0</v>
      </c>
      <c r="F98" s="262">
        <v>0</v>
      </c>
      <c r="G98" s="253">
        <f t="shared" si="8"/>
        <v>0</v>
      </c>
      <c r="H98" s="254">
        <f t="shared" si="9"/>
        <v>0</v>
      </c>
    </row>
    <row r="99" spans="1:8" x14ac:dyDescent="0.2">
      <c r="A99" s="932"/>
      <c r="B99" s="618">
        <v>53208010100000</v>
      </c>
      <c r="C99" s="619" t="s">
        <v>106</v>
      </c>
      <c r="D99" s="261">
        <v>0</v>
      </c>
      <c r="E99" s="261">
        <v>0</v>
      </c>
      <c r="F99" s="262">
        <v>0</v>
      </c>
      <c r="G99" s="253">
        <f t="shared" si="8"/>
        <v>0</v>
      </c>
      <c r="H99" s="254">
        <f t="shared" si="9"/>
        <v>0</v>
      </c>
    </row>
    <row r="100" spans="1:8" x14ac:dyDescent="0.2">
      <c r="A100" s="932"/>
      <c r="B100" s="618">
        <v>53208070100001</v>
      </c>
      <c r="C100" s="619" t="s">
        <v>107</v>
      </c>
      <c r="D100" s="256">
        <v>0</v>
      </c>
      <c r="E100" s="256">
        <v>0</v>
      </c>
      <c r="F100" s="259">
        <v>0</v>
      </c>
      <c r="G100" s="253">
        <f t="shared" si="8"/>
        <v>0</v>
      </c>
      <c r="H100" s="254">
        <f t="shared" si="9"/>
        <v>0</v>
      </c>
    </row>
    <row r="101" spans="1:8" x14ac:dyDescent="0.2">
      <c r="A101" s="932"/>
      <c r="B101" s="618">
        <v>53208100100001</v>
      </c>
      <c r="C101" s="619" t="s">
        <v>108</v>
      </c>
      <c r="D101" s="261">
        <v>0</v>
      </c>
      <c r="E101" s="261">
        <v>0</v>
      </c>
      <c r="F101" s="262">
        <v>0</v>
      </c>
      <c r="G101" s="253">
        <f t="shared" si="8"/>
        <v>0</v>
      </c>
      <c r="H101" s="254">
        <f t="shared" si="9"/>
        <v>0</v>
      </c>
    </row>
    <row r="102" spans="1:8" x14ac:dyDescent="0.2">
      <c r="A102" s="932"/>
      <c r="B102" s="618">
        <v>53211030000000</v>
      </c>
      <c r="C102" s="619" t="s">
        <v>109</v>
      </c>
      <c r="D102" s="261">
        <v>0</v>
      </c>
      <c r="E102" s="261">
        <v>0</v>
      </c>
      <c r="F102" s="262">
        <v>0</v>
      </c>
      <c r="G102" s="253">
        <f t="shared" si="8"/>
        <v>0</v>
      </c>
      <c r="H102" s="254">
        <f t="shared" si="9"/>
        <v>0</v>
      </c>
    </row>
    <row r="103" spans="1:8" x14ac:dyDescent="0.2">
      <c r="A103" s="932"/>
      <c r="B103" s="618">
        <v>53212020100000</v>
      </c>
      <c r="C103" s="619" t="s">
        <v>110</v>
      </c>
      <c r="D103" s="261">
        <v>0</v>
      </c>
      <c r="E103" s="261">
        <v>0</v>
      </c>
      <c r="F103" s="262">
        <v>0</v>
      </c>
      <c r="G103" s="253">
        <f t="shared" si="8"/>
        <v>0</v>
      </c>
      <c r="H103" s="254">
        <f t="shared" si="9"/>
        <v>0</v>
      </c>
    </row>
    <row r="104" spans="1:8" ht="15.75" customHeight="1" x14ac:dyDescent="0.2">
      <c r="A104" s="932"/>
      <c r="B104" s="618">
        <v>53214020000000</v>
      </c>
      <c r="C104" s="619" t="s">
        <v>111</v>
      </c>
      <c r="D104" s="256"/>
      <c r="E104" s="256">
        <v>0</v>
      </c>
      <c r="F104" s="259">
        <v>0</v>
      </c>
      <c r="G104" s="253">
        <f t="shared" si="8"/>
        <v>0</v>
      </c>
      <c r="H104" s="254">
        <f t="shared" si="9"/>
        <v>0</v>
      </c>
    </row>
    <row r="105" spans="1:8" x14ac:dyDescent="0.2">
      <c r="A105" s="932"/>
      <c r="B105" s="242"/>
      <c r="C105" s="243" t="s">
        <v>112</v>
      </c>
      <c r="D105" s="244">
        <f>+D106+D111+D113+D122+D131+D139</f>
        <v>2878767</v>
      </c>
      <c r="E105" s="278"/>
      <c r="F105" s="286"/>
      <c r="G105" s="244">
        <f>+G106+G111+G113+G122+G131+G139</f>
        <v>0</v>
      </c>
      <c r="H105" s="244">
        <f>+H106+H111+H113+H122+H131+H139</f>
        <v>2878767</v>
      </c>
    </row>
    <row r="106" spans="1:8" x14ac:dyDescent="0.2">
      <c r="A106" s="932"/>
      <c r="B106" s="248"/>
      <c r="C106" s="249" t="s">
        <v>113</v>
      </c>
      <c r="D106" s="250">
        <f>SUM(D107:D110)</f>
        <v>0</v>
      </c>
      <c r="E106" s="265"/>
      <c r="F106" s="287"/>
      <c r="G106" s="265">
        <f>SUM(G107:G110)</f>
        <v>0</v>
      </c>
      <c r="H106" s="266">
        <f>SUM(H107:H110)</f>
        <v>0</v>
      </c>
    </row>
    <row r="107" spans="1:8" x14ac:dyDescent="0.2">
      <c r="A107" s="932"/>
      <c r="B107" s="618">
        <v>53202020100000</v>
      </c>
      <c r="C107" s="619" t="s">
        <v>114</v>
      </c>
      <c r="D107" s="255">
        <v>0</v>
      </c>
      <c r="E107" s="256">
        <v>0</v>
      </c>
      <c r="F107" s="259">
        <v>0</v>
      </c>
      <c r="G107" s="253">
        <f>E107*F107</f>
        <v>0</v>
      </c>
      <c r="H107" s="254">
        <f>D107+G107</f>
        <v>0</v>
      </c>
    </row>
    <row r="108" spans="1:8" x14ac:dyDescent="0.2">
      <c r="A108" s="932"/>
      <c r="B108" s="618">
        <v>53202030000000</v>
      </c>
      <c r="C108" s="619" t="s">
        <v>115</v>
      </c>
      <c r="D108" s="255">
        <v>0</v>
      </c>
      <c r="E108" s="256">
        <v>0</v>
      </c>
      <c r="F108" s="259">
        <v>0</v>
      </c>
      <c r="G108" s="253">
        <f>E108*F108</f>
        <v>0</v>
      </c>
      <c r="H108" s="254">
        <f>D108+G108</f>
        <v>0</v>
      </c>
    </row>
    <row r="109" spans="1:8" x14ac:dyDescent="0.2">
      <c r="A109" s="932"/>
      <c r="B109" s="618">
        <v>53211020000000</v>
      </c>
      <c r="C109" s="619" t="s">
        <v>116</v>
      </c>
      <c r="D109" s="261">
        <v>0</v>
      </c>
      <c r="E109" s="261">
        <v>0</v>
      </c>
      <c r="F109" s="262">
        <v>0</v>
      </c>
      <c r="G109" s="253">
        <f>E109*F109</f>
        <v>0</v>
      </c>
      <c r="H109" s="254">
        <f>D109+G109</f>
        <v>0</v>
      </c>
    </row>
    <row r="110" spans="1:8" x14ac:dyDescent="0.2">
      <c r="A110" s="932"/>
      <c r="B110" s="618">
        <v>53101040600000</v>
      </c>
      <c r="C110" s="619" t="s">
        <v>117</v>
      </c>
      <c r="D110" s="261">
        <v>0</v>
      </c>
      <c r="E110" s="261">
        <v>0</v>
      </c>
      <c r="F110" s="262">
        <v>0</v>
      </c>
      <c r="G110" s="253">
        <f>E110*F110</f>
        <v>0</v>
      </c>
      <c r="H110" s="254">
        <f>D110+G110</f>
        <v>0</v>
      </c>
    </row>
    <row r="111" spans="1:8" x14ac:dyDescent="0.2">
      <c r="A111" s="932"/>
      <c r="B111" s="248"/>
      <c r="C111" s="249" t="s">
        <v>118</v>
      </c>
      <c r="D111" s="250">
        <f>SUM(D112)</f>
        <v>0</v>
      </c>
      <c r="E111" s="265"/>
      <c r="F111" s="287"/>
      <c r="G111" s="265">
        <f>SUM(G112:G112)</f>
        <v>0</v>
      </c>
      <c r="H111" s="266">
        <f>SUM(H112:H112)</f>
        <v>0</v>
      </c>
    </row>
    <row r="112" spans="1:8" x14ac:dyDescent="0.2">
      <c r="A112" s="932"/>
      <c r="B112" s="626">
        <v>53205990000000</v>
      </c>
      <c r="C112" s="619" t="s">
        <v>119</v>
      </c>
      <c r="D112" s="261">
        <v>0</v>
      </c>
      <c r="E112" s="261">
        <v>0</v>
      </c>
      <c r="F112" s="262">
        <v>0</v>
      </c>
      <c r="G112" s="253">
        <f>E112*F112</f>
        <v>0</v>
      </c>
      <c r="H112" s="254">
        <f>D112+G112</f>
        <v>0</v>
      </c>
    </row>
    <row r="113" spans="1:8" x14ac:dyDescent="0.2">
      <c r="A113" s="932"/>
      <c r="B113" s="248"/>
      <c r="C113" s="249" t="s">
        <v>120</v>
      </c>
      <c r="D113" s="250">
        <f>SUM(D114:D121)</f>
        <v>0</v>
      </c>
      <c r="E113" s="265"/>
      <c r="F113" s="287"/>
      <c r="G113" s="250">
        <f>SUM(G114:G121)</f>
        <v>0</v>
      </c>
      <c r="H113" s="252">
        <f>SUM(H114:H121)</f>
        <v>0</v>
      </c>
    </row>
    <row r="114" spans="1:8" x14ac:dyDescent="0.2">
      <c r="A114" s="932"/>
      <c r="B114" s="618">
        <v>53204010000000</v>
      </c>
      <c r="C114" s="619" t="s">
        <v>121</v>
      </c>
      <c r="D114" s="261">
        <v>0</v>
      </c>
      <c r="E114" s="261">
        <v>0</v>
      </c>
      <c r="F114" s="262">
        <v>0</v>
      </c>
      <c r="G114" s="253">
        <f t="shared" ref="G114:G121" si="10">E114*F114</f>
        <v>0</v>
      </c>
      <c r="H114" s="254">
        <f t="shared" ref="H114:H121" si="11">D114+G114</f>
        <v>0</v>
      </c>
    </row>
    <row r="115" spans="1:8" x14ac:dyDescent="0.2">
      <c r="A115" s="932"/>
      <c r="B115" s="626">
        <v>53204040200000</v>
      </c>
      <c r="C115" s="619" t="s">
        <v>122</v>
      </c>
      <c r="D115" s="261">
        <v>0</v>
      </c>
      <c r="E115" s="261">
        <v>0</v>
      </c>
      <c r="F115" s="262">
        <v>6</v>
      </c>
      <c r="G115" s="253">
        <f t="shared" si="10"/>
        <v>0</v>
      </c>
      <c r="H115" s="254">
        <f t="shared" si="11"/>
        <v>0</v>
      </c>
    </row>
    <row r="116" spans="1:8" x14ac:dyDescent="0.2">
      <c r="A116" s="932"/>
      <c r="B116" s="618">
        <v>53204060000000</v>
      </c>
      <c r="C116" s="619" t="s">
        <v>123</v>
      </c>
      <c r="D116" s="261">
        <v>0</v>
      </c>
      <c r="E116" s="261">
        <v>0</v>
      </c>
      <c r="F116" s="262">
        <v>0</v>
      </c>
      <c r="G116" s="253">
        <f t="shared" si="10"/>
        <v>0</v>
      </c>
      <c r="H116" s="254">
        <f t="shared" si="11"/>
        <v>0</v>
      </c>
    </row>
    <row r="117" spans="1:8" x14ac:dyDescent="0.2">
      <c r="A117" s="932"/>
      <c r="B117" s="618">
        <v>53204070000000</v>
      </c>
      <c r="C117" s="619" t="s">
        <v>124</v>
      </c>
      <c r="D117" s="261">
        <v>0</v>
      </c>
      <c r="E117" s="261">
        <v>0</v>
      </c>
      <c r="F117" s="262">
        <v>0</v>
      </c>
      <c r="G117" s="253">
        <f t="shared" si="10"/>
        <v>0</v>
      </c>
      <c r="H117" s="254">
        <f t="shared" si="11"/>
        <v>0</v>
      </c>
    </row>
    <row r="118" spans="1:8" x14ac:dyDescent="0.2">
      <c r="A118" s="932"/>
      <c r="B118" s="618">
        <v>53204080000000</v>
      </c>
      <c r="C118" s="619" t="s">
        <v>125</v>
      </c>
      <c r="D118" s="261">
        <v>0</v>
      </c>
      <c r="E118" s="261">
        <v>0</v>
      </c>
      <c r="F118" s="262">
        <v>0</v>
      </c>
      <c r="G118" s="253">
        <f t="shared" si="10"/>
        <v>0</v>
      </c>
      <c r="H118" s="254">
        <f t="shared" si="11"/>
        <v>0</v>
      </c>
    </row>
    <row r="119" spans="1:8" x14ac:dyDescent="0.2">
      <c r="A119" s="932"/>
      <c r="B119" s="618">
        <v>53214010000000</v>
      </c>
      <c r="C119" s="619" t="s">
        <v>126</v>
      </c>
      <c r="D119" s="263">
        <v>0</v>
      </c>
      <c r="E119" s="263">
        <v>0</v>
      </c>
      <c r="F119" s="260">
        <v>0</v>
      </c>
      <c r="G119" s="253">
        <f t="shared" si="10"/>
        <v>0</v>
      </c>
      <c r="H119" s="254">
        <f t="shared" si="11"/>
        <v>0</v>
      </c>
    </row>
    <row r="120" spans="1:8" x14ac:dyDescent="0.2">
      <c r="A120" s="932"/>
      <c r="B120" s="618">
        <v>53214040000000</v>
      </c>
      <c r="C120" s="619" t="s">
        <v>127</v>
      </c>
      <c r="D120" s="263">
        <v>0</v>
      </c>
      <c r="E120" s="263">
        <v>0</v>
      </c>
      <c r="F120" s="260">
        <v>0</v>
      </c>
      <c r="G120" s="253">
        <f t="shared" si="10"/>
        <v>0</v>
      </c>
      <c r="H120" s="254">
        <f t="shared" si="11"/>
        <v>0</v>
      </c>
    </row>
    <row r="121" spans="1:8" x14ac:dyDescent="0.2">
      <c r="A121" s="932"/>
      <c r="B121" s="623">
        <v>53204020100000</v>
      </c>
      <c r="C121" s="619" t="s">
        <v>128</v>
      </c>
      <c r="D121" s="261">
        <v>0</v>
      </c>
      <c r="E121" s="261">
        <v>0</v>
      </c>
      <c r="F121" s="262">
        <v>0</v>
      </c>
      <c r="G121" s="253">
        <f t="shared" si="10"/>
        <v>0</v>
      </c>
      <c r="H121" s="254">
        <f t="shared" si="11"/>
        <v>0</v>
      </c>
    </row>
    <row r="122" spans="1:8" x14ac:dyDescent="0.2">
      <c r="A122" s="932"/>
      <c r="B122" s="248"/>
      <c r="C122" s="249" t="s">
        <v>129</v>
      </c>
      <c r="D122" s="250">
        <f>SUM(D123:D130)</f>
        <v>2878767</v>
      </c>
      <c r="E122" s="265"/>
      <c r="F122" s="287"/>
      <c r="G122" s="250">
        <f>SUM(G123:G130)</f>
        <v>0</v>
      </c>
      <c r="H122" s="252">
        <f>SUM(H123:H130)</f>
        <v>2878767</v>
      </c>
    </row>
    <row r="123" spans="1:8" x14ac:dyDescent="0.2">
      <c r="A123" s="932"/>
      <c r="B123" s="618">
        <v>53207010000000</v>
      </c>
      <c r="C123" s="619" t="s">
        <v>130</v>
      </c>
      <c r="D123" s="261">
        <v>0</v>
      </c>
      <c r="E123" s="261">
        <v>0</v>
      </c>
      <c r="F123" s="262">
        <v>0</v>
      </c>
      <c r="G123" s="253">
        <f t="shared" ref="G123:G130" si="12">E123*F123</f>
        <v>0</v>
      </c>
      <c r="H123" s="254">
        <f t="shared" ref="H123:H130" si="13">D123+G123</f>
        <v>0</v>
      </c>
    </row>
    <row r="124" spans="1:8" x14ac:dyDescent="0.2">
      <c r="A124" s="932"/>
      <c r="B124" s="618">
        <v>53207020000000</v>
      </c>
      <c r="C124" s="619" t="s">
        <v>131</v>
      </c>
      <c r="D124" s="261">
        <v>0</v>
      </c>
      <c r="E124" s="261">
        <v>0</v>
      </c>
      <c r="F124" s="262">
        <v>0</v>
      </c>
      <c r="G124" s="253">
        <f t="shared" si="12"/>
        <v>0</v>
      </c>
      <c r="H124" s="254">
        <f t="shared" si="13"/>
        <v>0</v>
      </c>
    </row>
    <row r="125" spans="1:8" x14ac:dyDescent="0.2">
      <c r="A125" s="932"/>
      <c r="B125" s="618">
        <v>53208020000000</v>
      </c>
      <c r="C125" s="619" t="s">
        <v>132</v>
      </c>
      <c r="D125" s="261">
        <v>0</v>
      </c>
      <c r="E125" s="261">
        <v>0</v>
      </c>
      <c r="F125" s="262">
        <v>0</v>
      </c>
      <c r="G125" s="253">
        <f t="shared" si="12"/>
        <v>0</v>
      </c>
      <c r="H125" s="254">
        <f t="shared" si="13"/>
        <v>0</v>
      </c>
    </row>
    <row r="126" spans="1:8" x14ac:dyDescent="0.2">
      <c r="A126" s="932"/>
      <c r="B126" s="618">
        <v>53208990000000</v>
      </c>
      <c r="C126" s="619" t="s">
        <v>133</v>
      </c>
      <c r="D126" s="261">
        <v>0</v>
      </c>
      <c r="E126" s="261">
        <v>0</v>
      </c>
      <c r="F126" s="262">
        <v>4</v>
      </c>
      <c r="G126" s="253">
        <f t="shared" si="12"/>
        <v>0</v>
      </c>
      <c r="H126" s="254">
        <f t="shared" si="13"/>
        <v>0</v>
      </c>
    </row>
    <row r="127" spans="1:8" x14ac:dyDescent="0.2">
      <c r="A127" s="932"/>
      <c r="B127" s="623">
        <v>53210020300000</v>
      </c>
      <c r="C127" s="619" t="s">
        <v>134</v>
      </c>
      <c r="D127" s="288">
        <v>0</v>
      </c>
      <c r="E127" s="41">
        <v>8200</v>
      </c>
      <c r="F127" s="269">
        <f>'B) Reajuste Tarifas y Ocupación'!I39</f>
        <v>0</v>
      </c>
      <c r="G127" s="253">
        <f t="shared" si="12"/>
        <v>0</v>
      </c>
      <c r="H127" s="254">
        <f t="shared" si="13"/>
        <v>0</v>
      </c>
    </row>
    <row r="128" spans="1:8" x14ac:dyDescent="0.2">
      <c r="A128" s="932"/>
      <c r="B128" s="618">
        <v>53208990000000</v>
      </c>
      <c r="C128" s="619" t="s">
        <v>135</v>
      </c>
      <c r="D128" s="261">
        <v>0</v>
      </c>
      <c r="E128" s="261">
        <v>0</v>
      </c>
      <c r="F128" s="262">
        <v>0</v>
      </c>
      <c r="G128" s="253">
        <f t="shared" si="12"/>
        <v>0</v>
      </c>
      <c r="H128" s="254">
        <f t="shared" si="13"/>
        <v>0</v>
      </c>
    </row>
    <row r="129" spans="1:10" x14ac:dyDescent="0.2">
      <c r="A129" s="932"/>
      <c r="B129" s="618">
        <v>53209990000000</v>
      </c>
      <c r="C129" s="619" t="s">
        <v>136</v>
      </c>
      <c r="D129" s="261">
        <v>0</v>
      </c>
      <c r="E129" s="261">
        <v>0</v>
      </c>
      <c r="F129" s="262">
        <v>4</v>
      </c>
      <c r="G129" s="253">
        <f t="shared" si="12"/>
        <v>0</v>
      </c>
      <c r="H129" s="254">
        <f t="shared" si="13"/>
        <v>0</v>
      </c>
    </row>
    <row r="130" spans="1:10" x14ac:dyDescent="0.2">
      <c r="A130" s="932"/>
      <c r="B130" s="618">
        <v>53210020100000</v>
      </c>
      <c r="C130" s="619" t="s">
        <v>137</v>
      </c>
      <c r="D130" s="625">
        <v>2878767</v>
      </c>
      <c r="E130" s="261">
        <v>0</v>
      </c>
      <c r="F130" s="262">
        <v>0</v>
      </c>
      <c r="G130" s="253">
        <f t="shared" si="12"/>
        <v>0</v>
      </c>
      <c r="H130" s="254">
        <f t="shared" si="13"/>
        <v>2878767</v>
      </c>
    </row>
    <row r="131" spans="1:10" x14ac:dyDescent="0.2">
      <c r="A131" s="932"/>
      <c r="B131" s="248"/>
      <c r="C131" s="249" t="s">
        <v>138</v>
      </c>
      <c r="D131" s="250">
        <f>SUM(D132:D138)</f>
        <v>0</v>
      </c>
      <c r="E131" s="265"/>
      <c r="F131" s="287"/>
      <c r="G131" s="250">
        <f>SUM(G132:G138)</f>
        <v>0</v>
      </c>
      <c r="H131" s="252">
        <f>SUM(H132:H138)</f>
        <v>0</v>
      </c>
    </row>
    <row r="132" spans="1:10" x14ac:dyDescent="0.2">
      <c r="A132" s="932"/>
      <c r="B132" s="618">
        <v>53206030000000</v>
      </c>
      <c r="C132" s="619" t="s">
        <v>139</v>
      </c>
      <c r="D132" s="261">
        <v>0</v>
      </c>
      <c r="E132" s="261">
        <v>0</v>
      </c>
      <c r="F132" s="262">
        <v>0</v>
      </c>
      <c r="G132" s="253">
        <f t="shared" ref="G132:G138" si="14">E132*F132</f>
        <v>0</v>
      </c>
      <c r="H132" s="254">
        <f t="shared" ref="H132:H138" si="15">D132+G132</f>
        <v>0</v>
      </c>
    </row>
    <row r="133" spans="1:10" x14ac:dyDescent="0.2">
      <c r="A133" s="932"/>
      <c r="B133" s="618">
        <v>53206040000000</v>
      </c>
      <c r="C133" s="619" t="s">
        <v>140</v>
      </c>
      <c r="D133" s="261">
        <v>0</v>
      </c>
      <c r="E133" s="261">
        <v>0</v>
      </c>
      <c r="F133" s="262">
        <v>0</v>
      </c>
      <c r="G133" s="253">
        <f t="shared" si="14"/>
        <v>0</v>
      </c>
      <c r="H133" s="254">
        <f t="shared" si="15"/>
        <v>0</v>
      </c>
    </row>
    <row r="134" spans="1:10" x14ac:dyDescent="0.2">
      <c r="A134" s="932"/>
      <c r="B134" s="618">
        <v>53206060000000</v>
      </c>
      <c r="C134" s="619" t="s">
        <v>141</v>
      </c>
      <c r="D134" s="261">
        <v>0</v>
      </c>
      <c r="E134" s="261">
        <v>0</v>
      </c>
      <c r="F134" s="262">
        <v>0</v>
      </c>
      <c r="G134" s="253">
        <f t="shared" si="14"/>
        <v>0</v>
      </c>
      <c r="H134" s="254">
        <f t="shared" si="15"/>
        <v>0</v>
      </c>
    </row>
    <row r="135" spans="1:10" x14ac:dyDescent="0.2">
      <c r="A135" s="932"/>
      <c r="B135" s="618">
        <v>53206070000000</v>
      </c>
      <c r="C135" s="619" t="s">
        <v>142</v>
      </c>
      <c r="D135" s="261">
        <v>0</v>
      </c>
      <c r="E135" s="261">
        <v>0</v>
      </c>
      <c r="F135" s="262">
        <v>0</v>
      </c>
      <c r="G135" s="253">
        <f t="shared" si="14"/>
        <v>0</v>
      </c>
      <c r="H135" s="254">
        <f t="shared" si="15"/>
        <v>0</v>
      </c>
    </row>
    <row r="136" spans="1:10" x14ac:dyDescent="0.2">
      <c r="A136" s="932"/>
      <c r="B136" s="618">
        <v>53206990000000</v>
      </c>
      <c r="C136" s="619" t="s">
        <v>143</v>
      </c>
      <c r="D136" s="261">
        <v>0</v>
      </c>
      <c r="E136" s="261">
        <v>0</v>
      </c>
      <c r="F136" s="262">
        <v>0</v>
      </c>
      <c r="G136" s="253">
        <f t="shared" si="14"/>
        <v>0</v>
      </c>
      <c r="H136" s="254">
        <f t="shared" si="15"/>
        <v>0</v>
      </c>
    </row>
    <row r="137" spans="1:10" x14ac:dyDescent="0.2">
      <c r="A137" s="932"/>
      <c r="B137" s="618">
        <v>53208030000000</v>
      </c>
      <c r="C137" s="619" t="s">
        <v>144</v>
      </c>
      <c r="D137" s="261">
        <v>0</v>
      </c>
      <c r="E137" s="261">
        <v>0</v>
      </c>
      <c r="F137" s="262">
        <v>6</v>
      </c>
      <c r="G137" s="253">
        <f t="shared" si="14"/>
        <v>0</v>
      </c>
      <c r="H137" s="254">
        <f t="shared" si="15"/>
        <v>0</v>
      </c>
    </row>
    <row r="138" spans="1:10" x14ac:dyDescent="0.2">
      <c r="A138" s="932"/>
      <c r="B138" s="618">
        <v>53206990000000</v>
      </c>
      <c r="C138" s="619" t="s">
        <v>145</v>
      </c>
      <c r="D138" s="261">
        <v>0</v>
      </c>
      <c r="E138" s="261">
        <v>0</v>
      </c>
      <c r="F138" s="262">
        <v>0</v>
      </c>
      <c r="G138" s="253">
        <f t="shared" si="14"/>
        <v>0</v>
      </c>
      <c r="H138" s="254">
        <f t="shared" si="15"/>
        <v>0</v>
      </c>
    </row>
    <row r="139" spans="1:10" x14ac:dyDescent="0.2">
      <c r="A139" s="932"/>
      <c r="B139" s="248"/>
      <c r="C139" s="249" t="s">
        <v>146</v>
      </c>
      <c r="D139" s="250">
        <f>SUM(D140)</f>
        <v>0</v>
      </c>
      <c r="E139" s="265"/>
      <c r="F139" s="265"/>
      <c r="G139" s="250">
        <f>SUM(G140:G140)</f>
        <v>0</v>
      </c>
      <c r="H139" s="252">
        <f>SUM(H140:H140)</f>
        <v>0</v>
      </c>
    </row>
    <row r="140" spans="1:10" x14ac:dyDescent="0.2">
      <c r="A140" s="932"/>
      <c r="B140" s="627"/>
      <c r="C140" s="628" t="s">
        <v>147</v>
      </c>
      <c r="D140" s="255">
        <v>0</v>
      </c>
      <c r="E140" s="255">
        <v>0</v>
      </c>
      <c r="F140" s="257">
        <v>0</v>
      </c>
      <c r="G140" s="253">
        <f>E140*F140</f>
        <v>0</v>
      </c>
      <c r="H140" s="270">
        <f>D140+G140</f>
        <v>0</v>
      </c>
      <c r="I140" s="740" t="s">
        <v>148</v>
      </c>
      <c r="J140" s="741">
        <f>+H138+H137+H136+H135+H134+H133+H132+H130+H129+H128+H127+H126+H125+H124+H123+H121+H118+H117+H116+H115+H114+H112+H110+H109+H103+H102+H101+H99+H98+H97+H96+H95+H94+H93+H92+H91+H90+H89</f>
        <v>2878767</v>
      </c>
    </row>
    <row r="141" spans="1:10" x14ac:dyDescent="0.2">
      <c r="A141" s="932"/>
      <c r="B141" s="273"/>
      <c r="C141" s="274" t="s">
        <v>149</v>
      </c>
      <c r="D141" s="271">
        <f>SUM(D78,D105)</f>
        <v>2878767</v>
      </c>
      <c r="E141" s="353"/>
      <c r="F141" s="353"/>
      <c r="G141" s="271">
        <f>SUM(G78,G105)</f>
        <v>0</v>
      </c>
      <c r="H141" s="272">
        <f>SUM(H78,H105)</f>
        <v>2878767</v>
      </c>
      <c r="I141" s="742" t="s">
        <v>150</v>
      </c>
      <c r="J141" s="743">
        <f>+H141-J140</f>
        <v>0</v>
      </c>
    </row>
    <row r="142" spans="1:10" ht="12.75" customHeight="1" x14ac:dyDescent="0.2">
      <c r="A142" s="924" t="s">
        <v>151</v>
      </c>
      <c r="B142" s="925" t="s">
        <v>78</v>
      </c>
      <c r="C142" s="928" t="s">
        <v>79</v>
      </c>
      <c r="D142" s="927" t="s">
        <v>80</v>
      </c>
      <c r="E142" s="928" t="s">
        <v>81</v>
      </c>
      <c r="F142" s="928"/>
      <c r="G142" s="928"/>
      <c r="H142" s="933" t="s">
        <v>374</v>
      </c>
    </row>
    <row r="143" spans="1:10" ht="25.5" x14ac:dyDescent="0.2">
      <c r="A143" s="924"/>
      <c r="B143" s="925"/>
      <c r="C143" s="928"/>
      <c r="D143" s="927"/>
      <c r="E143" s="275" t="s">
        <v>82</v>
      </c>
      <c r="F143" s="276" t="s">
        <v>83</v>
      </c>
      <c r="G143" s="594" t="s">
        <v>84</v>
      </c>
      <c r="H143" s="933"/>
    </row>
    <row r="144" spans="1:10" ht="15.75" customHeight="1" x14ac:dyDescent="0.2">
      <c r="A144" s="932" t="str">
        <f>+'B) Reajuste Tarifas y Ocupación'!A16</f>
        <v>Jardín Infantil Pecesitos de Colores</v>
      </c>
      <c r="B144" s="242"/>
      <c r="C144" s="277" t="s">
        <v>85</v>
      </c>
      <c r="D144" s="244">
        <f>SUM(D145,D150)</f>
        <v>0</v>
      </c>
      <c r="E144" s="278"/>
      <c r="F144" s="278"/>
      <c r="G144" s="246">
        <f>SUM(G145,G150)</f>
        <v>0</v>
      </c>
      <c r="H144" s="247">
        <f>SUM(H145,H150)</f>
        <v>0</v>
      </c>
      <c r="I144" s="279"/>
      <c r="J144" s="279"/>
    </row>
    <row r="145" spans="1:10" x14ac:dyDescent="0.2">
      <c r="A145" s="932"/>
      <c r="B145" s="248"/>
      <c r="C145" s="280" t="s">
        <v>86</v>
      </c>
      <c r="D145" s="250">
        <f>SUM(D146:D149)</f>
        <v>0</v>
      </c>
      <c r="E145" s="265"/>
      <c r="F145" s="265"/>
      <c r="G145" s="46">
        <f>SUM(G146:G149)</f>
        <v>0</v>
      </c>
      <c r="H145" s="252">
        <f>SUM(H146:H149)</f>
        <v>0</v>
      </c>
      <c r="I145" s="279"/>
      <c r="J145" s="279"/>
    </row>
    <row r="146" spans="1:10" x14ac:dyDescent="0.2">
      <c r="A146" s="932"/>
      <c r="B146" s="618">
        <v>53103040100000</v>
      </c>
      <c r="C146" s="619" t="s">
        <v>87</v>
      </c>
      <c r="D146" s="281">
        <f>'F) Remuneraciones'!L57</f>
        <v>0</v>
      </c>
      <c r="E146" s="282">
        <v>0</v>
      </c>
      <c r="F146" s="283">
        <v>0</v>
      </c>
      <c r="G146" s="253">
        <f>E146*F146</f>
        <v>0</v>
      </c>
      <c r="H146" s="254">
        <f>D146+G146</f>
        <v>0</v>
      </c>
      <c r="I146" s="279"/>
      <c r="J146" s="279"/>
    </row>
    <row r="147" spans="1:10" x14ac:dyDescent="0.2">
      <c r="A147" s="932"/>
      <c r="B147" s="618">
        <v>53103050000000</v>
      </c>
      <c r="C147" s="619" t="s">
        <v>152</v>
      </c>
      <c r="D147" s="255"/>
      <c r="E147" s="256">
        <v>0</v>
      </c>
      <c r="F147" s="257">
        <v>0</v>
      </c>
      <c r="G147" s="253">
        <f>E147*F147</f>
        <v>0</v>
      </c>
      <c r="H147" s="254">
        <f>D147+G147</f>
        <v>0</v>
      </c>
      <c r="I147" s="279"/>
      <c r="J147" s="279"/>
    </row>
    <row r="148" spans="1:10" x14ac:dyDescent="0.2">
      <c r="A148" s="932"/>
      <c r="B148" s="623">
        <v>53103040400000</v>
      </c>
      <c r="C148" s="624" t="s">
        <v>89</v>
      </c>
      <c r="D148" s="255">
        <v>0</v>
      </c>
      <c r="E148" s="256">
        <v>0</v>
      </c>
      <c r="F148" s="257">
        <v>0</v>
      </c>
      <c r="G148" s="253">
        <f>E148*F148</f>
        <v>0</v>
      </c>
      <c r="H148" s="254">
        <f>D148+G148</f>
        <v>0</v>
      </c>
      <c r="I148" s="279"/>
      <c r="J148" s="279"/>
    </row>
    <row r="149" spans="1:10" x14ac:dyDescent="0.2">
      <c r="A149" s="932"/>
      <c r="B149" s="618">
        <v>53103080010000</v>
      </c>
      <c r="C149" s="619" t="s">
        <v>90</v>
      </c>
      <c r="D149" s="255">
        <v>0</v>
      </c>
      <c r="E149" s="256">
        <v>0</v>
      </c>
      <c r="F149" s="257">
        <v>0</v>
      </c>
      <c r="G149" s="253">
        <f>E149*F149</f>
        <v>0</v>
      </c>
      <c r="H149" s="254">
        <f>D149+G149</f>
        <v>0</v>
      </c>
      <c r="I149" s="279"/>
      <c r="J149" s="279"/>
    </row>
    <row r="150" spans="1:10" x14ac:dyDescent="0.2">
      <c r="A150" s="932"/>
      <c r="B150" s="248"/>
      <c r="C150" s="249" t="s">
        <v>91</v>
      </c>
      <c r="D150" s="250">
        <f>SUM(D151:D170)</f>
        <v>0</v>
      </c>
      <c r="E150" s="265"/>
      <c r="F150" s="265"/>
      <c r="G150" s="250">
        <f>SUM(G151:G170)</f>
        <v>0</v>
      </c>
      <c r="H150" s="252">
        <f>SUM(H151:H170)</f>
        <v>0</v>
      </c>
      <c r="I150" s="279"/>
      <c r="J150" s="279"/>
    </row>
    <row r="151" spans="1:10" x14ac:dyDescent="0.2">
      <c r="A151" s="932"/>
      <c r="B151" s="618">
        <v>53201010100000</v>
      </c>
      <c r="C151" s="619" t="s">
        <v>92</v>
      </c>
      <c r="D151" s="255">
        <v>0</v>
      </c>
      <c r="E151" s="256">
        <v>0</v>
      </c>
      <c r="F151" s="257">
        <v>0</v>
      </c>
      <c r="G151" s="253">
        <f t="shared" ref="G151:G170" si="16">E151*F151</f>
        <v>0</v>
      </c>
      <c r="H151" s="254">
        <f t="shared" ref="H151:H170" si="17">D151+G151</f>
        <v>0</v>
      </c>
      <c r="I151" s="279"/>
      <c r="J151" s="279"/>
    </row>
    <row r="152" spans="1:10" x14ac:dyDescent="0.2">
      <c r="A152" s="932"/>
      <c r="B152" s="618">
        <v>53201010100000</v>
      </c>
      <c r="C152" s="619" t="s">
        <v>93</v>
      </c>
      <c r="D152" s="255">
        <v>0</v>
      </c>
      <c r="E152" s="256">
        <v>0</v>
      </c>
      <c r="F152" s="257">
        <v>0</v>
      </c>
      <c r="G152" s="253">
        <f t="shared" si="16"/>
        <v>0</v>
      </c>
      <c r="H152" s="254">
        <f t="shared" si="17"/>
        <v>0</v>
      </c>
      <c r="I152" s="279"/>
      <c r="J152" s="279"/>
    </row>
    <row r="153" spans="1:10" x14ac:dyDescent="0.2">
      <c r="A153" s="932"/>
      <c r="B153" s="618">
        <v>53201010100000</v>
      </c>
      <c r="C153" s="619" t="s">
        <v>94</v>
      </c>
      <c r="D153" s="255">
        <v>0</v>
      </c>
      <c r="E153" s="256">
        <v>0</v>
      </c>
      <c r="F153" s="257">
        <v>0</v>
      </c>
      <c r="G153" s="253">
        <f t="shared" si="16"/>
        <v>0</v>
      </c>
      <c r="H153" s="254">
        <f t="shared" si="17"/>
        <v>0</v>
      </c>
      <c r="I153" s="279"/>
      <c r="J153" s="279"/>
    </row>
    <row r="154" spans="1:10" x14ac:dyDescent="0.2">
      <c r="A154" s="932"/>
      <c r="B154" s="618">
        <v>53202010100000</v>
      </c>
      <c r="C154" s="619" t="s">
        <v>95</v>
      </c>
      <c r="D154" s="263">
        <v>0</v>
      </c>
      <c r="E154" s="263">
        <v>0</v>
      </c>
      <c r="F154" s="284">
        <v>0</v>
      </c>
      <c r="G154" s="253">
        <f t="shared" si="16"/>
        <v>0</v>
      </c>
      <c r="H154" s="254">
        <f t="shared" si="17"/>
        <v>0</v>
      </c>
      <c r="I154" s="279"/>
      <c r="J154" s="279"/>
    </row>
    <row r="155" spans="1:10" x14ac:dyDescent="0.2">
      <c r="A155" s="932"/>
      <c r="B155" s="618">
        <v>53203010100000</v>
      </c>
      <c r="C155" s="619" t="s">
        <v>96</v>
      </c>
      <c r="D155" s="261">
        <v>0</v>
      </c>
      <c r="E155" s="261">
        <v>0</v>
      </c>
      <c r="F155" s="285">
        <v>0</v>
      </c>
      <c r="G155" s="253">
        <f t="shared" si="16"/>
        <v>0</v>
      </c>
      <c r="H155" s="254">
        <f t="shared" si="17"/>
        <v>0</v>
      </c>
      <c r="I155" s="279"/>
      <c r="J155" s="279"/>
    </row>
    <row r="156" spans="1:10" x14ac:dyDescent="0.2">
      <c r="A156" s="932"/>
      <c r="B156" s="618">
        <v>53203030000000</v>
      </c>
      <c r="C156" s="619" t="s">
        <v>97</v>
      </c>
      <c r="D156" s="261">
        <v>0</v>
      </c>
      <c r="E156" s="261">
        <v>0</v>
      </c>
      <c r="F156" s="285">
        <v>0</v>
      </c>
      <c r="G156" s="253">
        <f t="shared" si="16"/>
        <v>0</v>
      </c>
      <c r="H156" s="254">
        <f t="shared" si="17"/>
        <v>0</v>
      </c>
      <c r="I156" s="279"/>
      <c r="J156" s="279"/>
    </row>
    <row r="157" spans="1:10" x14ac:dyDescent="0.2">
      <c r="A157" s="932"/>
      <c r="B157" s="618">
        <v>53204030000000</v>
      </c>
      <c r="C157" s="619" t="s">
        <v>98</v>
      </c>
      <c r="D157" s="261"/>
      <c r="E157" s="261">
        <v>0</v>
      </c>
      <c r="F157" s="285">
        <v>0</v>
      </c>
      <c r="G157" s="253">
        <f t="shared" si="16"/>
        <v>0</v>
      </c>
      <c r="H157" s="254">
        <f t="shared" si="17"/>
        <v>0</v>
      </c>
      <c r="I157" s="279"/>
      <c r="J157" s="279"/>
    </row>
    <row r="158" spans="1:10" x14ac:dyDescent="0.2">
      <c r="A158" s="932"/>
      <c r="B158" s="618">
        <v>53204100100001</v>
      </c>
      <c r="C158" s="619" t="s">
        <v>99</v>
      </c>
      <c r="D158" s="261">
        <v>0</v>
      </c>
      <c r="E158" s="261">
        <v>0</v>
      </c>
      <c r="F158" s="285">
        <v>0</v>
      </c>
      <c r="G158" s="253">
        <f t="shared" si="16"/>
        <v>0</v>
      </c>
      <c r="H158" s="254">
        <f t="shared" si="17"/>
        <v>0</v>
      </c>
      <c r="I158" s="279"/>
      <c r="J158" s="279"/>
    </row>
    <row r="159" spans="1:10" x14ac:dyDescent="0.2">
      <c r="A159" s="932"/>
      <c r="B159" s="618">
        <v>53204130100000</v>
      </c>
      <c r="C159" s="619" t="s">
        <v>100</v>
      </c>
      <c r="D159" s="261">
        <v>0</v>
      </c>
      <c r="E159" s="261">
        <v>0</v>
      </c>
      <c r="F159" s="285">
        <v>0</v>
      </c>
      <c r="G159" s="253">
        <f t="shared" si="16"/>
        <v>0</v>
      </c>
      <c r="H159" s="254">
        <f t="shared" si="17"/>
        <v>0</v>
      </c>
      <c r="I159" s="279"/>
      <c r="J159" s="279"/>
    </row>
    <row r="160" spans="1:10" x14ac:dyDescent="0.2">
      <c r="A160" s="932"/>
      <c r="B160" s="618">
        <v>53205010100000</v>
      </c>
      <c r="C160" s="619" t="s">
        <v>101</v>
      </c>
      <c r="D160" s="261">
        <v>0</v>
      </c>
      <c r="E160" s="261">
        <v>0</v>
      </c>
      <c r="F160" s="285">
        <v>0</v>
      </c>
      <c r="G160" s="253">
        <f t="shared" si="16"/>
        <v>0</v>
      </c>
      <c r="H160" s="254">
        <f t="shared" si="17"/>
        <v>0</v>
      </c>
      <c r="I160" s="279"/>
      <c r="J160" s="279"/>
    </row>
    <row r="161" spans="1:10" x14ac:dyDescent="0.2">
      <c r="A161" s="932"/>
      <c r="B161" s="618">
        <v>53205020100000</v>
      </c>
      <c r="C161" s="619" t="s">
        <v>102</v>
      </c>
      <c r="D161" s="261">
        <v>0</v>
      </c>
      <c r="E161" s="261">
        <v>0</v>
      </c>
      <c r="F161" s="285">
        <v>0</v>
      </c>
      <c r="G161" s="253">
        <f t="shared" si="16"/>
        <v>0</v>
      </c>
      <c r="H161" s="254">
        <f t="shared" si="17"/>
        <v>0</v>
      </c>
      <c r="I161" s="279"/>
      <c r="J161" s="279"/>
    </row>
    <row r="162" spans="1:10" x14ac:dyDescent="0.2">
      <c r="A162" s="932"/>
      <c r="B162" s="618">
        <v>53205030100000</v>
      </c>
      <c r="C162" s="619" t="s">
        <v>103</v>
      </c>
      <c r="D162" s="261">
        <v>0</v>
      </c>
      <c r="E162" s="261">
        <v>0</v>
      </c>
      <c r="F162" s="285">
        <v>0</v>
      </c>
      <c r="G162" s="253">
        <f t="shared" si="16"/>
        <v>0</v>
      </c>
      <c r="H162" s="254">
        <f t="shared" si="17"/>
        <v>0</v>
      </c>
      <c r="I162" s="279"/>
      <c r="J162" s="279"/>
    </row>
    <row r="163" spans="1:10" x14ac:dyDescent="0.2">
      <c r="A163" s="932"/>
      <c r="B163" s="618">
        <v>53205050100000</v>
      </c>
      <c r="C163" s="619" t="s">
        <v>104</v>
      </c>
      <c r="D163" s="261">
        <v>0</v>
      </c>
      <c r="E163" s="261">
        <v>0</v>
      </c>
      <c r="F163" s="285">
        <v>0</v>
      </c>
      <c r="G163" s="253">
        <f t="shared" si="16"/>
        <v>0</v>
      </c>
      <c r="H163" s="254">
        <f t="shared" si="17"/>
        <v>0</v>
      </c>
      <c r="I163" s="279"/>
      <c r="J163" s="279"/>
    </row>
    <row r="164" spans="1:10" x14ac:dyDescent="0.2">
      <c r="A164" s="932"/>
      <c r="B164" s="618">
        <v>53205070100000</v>
      </c>
      <c r="C164" s="619" t="s">
        <v>105</v>
      </c>
      <c r="D164" s="261">
        <v>0</v>
      </c>
      <c r="E164" s="261">
        <v>0</v>
      </c>
      <c r="F164" s="285">
        <v>0</v>
      </c>
      <c r="G164" s="253">
        <f t="shared" si="16"/>
        <v>0</v>
      </c>
      <c r="H164" s="254">
        <f t="shared" si="17"/>
        <v>0</v>
      </c>
      <c r="I164" s="279"/>
      <c r="J164" s="279"/>
    </row>
    <row r="165" spans="1:10" x14ac:dyDescent="0.2">
      <c r="A165" s="932"/>
      <c r="B165" s="618">
        <v>53208010100000</v>
      </c>
      <c r="C165" s="619" t="s">
        <v>106</v>
      </c>
      <c r="D165" s="261">
        <v>0</v>
      </c>
      <c r="E165" s="261">
        <v>0</v>
      </c>
      <c r="F165" s="285">
        <v>0</v>
      </c>
      <c r="G165" s="253">
        <f t="shared" si="16"/>
        <v>0</v>
      </c>
      <c r="H165" s="254">
        <f t="shared" si="17"/>
        <v>0</v>
      </c>
      <c r="I165" s="279"/>
      <c r="J165" s="279"/>
    </row>
    <row r="166" spans="1:10" x14ac:dyDescent="0.2">
      <c r="A166" s="932"/>
      <c r="B166" s="618">
        <v>53208070100001</v>
      </c>
      <c r="C166" s="619" t="s">
        <v>107</v>
      </c>
      <c r="D166" s="263">
        <v>0</v>
      </c>
      <c r="E166" s="263">
        <v>0</v>
      </c>
      <c r="F166" s="284">
        <v>0</v>
      </c>
      <c r="G166" s="253">
        <f t="shared" si="16"/>
        <v>0</v>
      </c>
      <c r="H166" s="254">
        <f t="shared" si="17"/>
        <v>0</v>
      </c>
      <c r="I166" s="279"/>
      <c r="J166" s="279"/>
    </row>
    <row r="167" spans="1:10" x14ac:dyDescent="0.2">
      <c r="A167" s="932"/>
      <c r="B167" s="618">
        <v>53208100100001</v>
      </c>
      <c r="C167" s="619" t="s">
        <v>108</v>
      </c>
      <c r="D167" s="261">
        <v>0</v>
      </c>
      <c r="E167" s="261">
        <v>0</v>
      </c>
      <c r="F167" s="285">
        <v>0</v>
      </c>
      <c r="G167" s="253">
        <f t="shared" si="16"/>
        <v>0</v>
      </c>
      <c r="H167" s="254">
        <f t="shared" si="17"/>
        <v>0</v>
      </c>
      <c r="I167" s="279"/>
      <c r="J167" s="279"/>
    </row>
    <row r="168" spans="1:10" x14ac:dyDescent="0.2">
      <c r="A168" s="932"/>
      <c r="B168" s="618">
        <v>53211030000000</v>
      </c>
      <c r="C168" s="619" t="s">
        <v>109</v>
      </c>
      <c r="D168" s="261">
        <v>0</v>
      </c>
      <c r="E168" s="261">
        <v>0</v>
      </c>
      <c r="F168" s="285">
        <v>0</v>
      </c>
      <c r="G168" s="253">
        <f t="shared" si="16"/>
        <v>0</v>
      </c>
      <c r="H168" s="254">
        <f t="shared" si="17"/>
        <v>0</v>
      </c>
      <c r="I168" s="279"/>
      <c r="J168" s="279"/>
    </row>
    <row r="169" spans="1:10" x14ac:dyDescent="0.2">
      <c r="A169" s="932"/>
      <c r="B169" s="618">
        <v>53212020100000</v>
      </c>
      <c r="C169" s="619" t="s">
        <v>110</v>
      </c>
      <c r="D169" s="261">
        <v>0</v>
      </c>
      <c r="E169" s="261">
        <v>0</v>
      </c>
      <c r="F169" s="285">
        <v>0</v>
      </c>
      <c r="G169" s="253">
        <f t="shared" si="16"/>
        <v>0</v>
      </c>
      <c r="H169" s="254">
        <f t="shared" si="17"/>
        <v>0</v>
      </c>
      <c r="I169" s="279"/>
      <c r="J169" s="279"/>
    </row>
    <row r="170" spans="1:10" ht="15.75" customHeight="1" x14ac:dyDescent="0.2">
      <c r="A170" s="932"/>
      <c r="B170" s="618">
        <v>53214020000000</v>
      </c>
      <c r="C170" s="619" t="s">
        <v>111</v>
      </c>
      <c r="D170" s="263">
        <v>0</v>
      </c>
      <c r="E170" s="263">
        <v>0</v>
      </c>
      <c r="F170" s="284">
        <v>0</v>
      </c>
      <c r="G170" s="253">
        <f t="shared" si="16"/>
        <v>0</v>
      </c>
      <c r="H170" s="254">
        <f t="shared" si="17"/>
        <v>0</v>
      </c>
      <c r="I170" s="279"/>
      <c r="J170" s="279"/>
    </row>
    <row r="171" spans="1:10" x14ac:dyDescent="0.2">
      <c r="A171" s="932"/>
      <c r="B171" s="242"/>
      <c r="C171" s="243" t="s">
        <v>112</v>
      </c>
      <c r="D171" s="244">
        <f>+D172+D177+D179+D188+D197+D205</f>
        <v>485197</v>
      </c>
      <c r="E171" s="278"/>
      <c r="F171" s="286"/>
      <c r="G171" s="244">
        <f>+G172+G177+G179+G188+G197+G205</f>
        <v>0</v>
      </c>
      <c r="H171" s="244">
        <f>+H172+H177+H179+H188+H197+H205</f>
        <v>485197</v>
      </c>
      <c r="I171" s="279"/>
      <c r="J171" s="279"/>
    </row>
    <row r="172" spans="1:10" x14ac:dyDescent="0.2">
      <c r="A172" s="932"/>
      <c r="B172" s="248"/>
      <c r="C172" s="249" t="s">
        <v>113</v>
      </c>
      <c r="D172" s="250">
        <f>SUM(D173:D176)</f>
        <v>0</v>
      </c>
      <c r="E172" s="265"/>
      <c r="F172" s="287"/>
      <c r="G172" s="265">
        <f>SUM(G173:G176)</f>
        <v>0</v>
      </c>
      <c r="H172" s="266">
        <f>SUM(H173:H176)</f>
        <v>0</v>
      </c>
      <c r="I172" s="279"/>
      <c r="J172" s="279"/>
    </row>
    <row r="173" spans="1:10" x14ac:dyDescent="0.2">
      <c r="A173" s="932"/>
      <c r="B173" s="618">
        <v>53202020100000</v>
      </c>
      <c r="C173" s="619" t="s">
        <v>114</v>
      </c>
      <c r="D173" s="255">
        <v>0</v>
      </c>
      <c r="E173" s="256">
        <v>0</v>
      </c>
      <c r="F173" s="259">
        <v>0</v>
      </c>
      <c r="G173" s="253">
        <f>E173*F173</f>
        <v>0</v>
      </c>
      <c r="H173" s="254">
        <f>D173+G173</f>
        <v>0</v>
      </c>
      <c r="I173" s="279"/>
      <c r="J173" s="279"/>
    </row>
    <row r="174" spans="1:10" x14ac:dyDescent="0.2">
      <c r="A174" s="932"/>
      <c r="B174" s="618">
        <v>53202030000000</v>
      </c>
      <c r="C174" s="619" t="s">
        <v>115</v>
      </c>
      <c r="D174" s="255">
        <v>0</v>
      </c>
      <c r="E174" s="256">
        <v>0</v>
      </c>
      <c r="F174" s="259">
        <v>0</v>
      </c>
      <c r="G174" s="253">
        <f>E174*F174</f>
        <v>0</v>
      </c>
      <c r="H174" s="254">
        <f>D174+G174</f>
        <v>0</v>
      </c>
      <c r="I174" s="279"/>
      <c r="J174" s="279"/>
    </row>
    <row r="175" spans="1:10" x14ac:dyDescent="0.2">
      <c r="A175" s="932"/>
      <c r="B175" s="618">
        <v>53211020000000</v>
      </c>
      <c r="C175" s="619" t="s">
        <v>116</v>
      </c>
      <c r="D175" s="261">
        <v>0</v>
      </c>
      <c r="E175" s="261">
        <v>0</v>
      </c>
      <c r="F175" s="262">
        <v>0</v>
      </c>
      <c r="G175" s="253">
        <f>E175*F175</f>
        <v>0</v>
      </c>
      <c r="H175" s="254">
        <f>D175+G175</f>
        <v>0</v>
      </c>
      <c r="I175" s="279"/>
      <c r="J175" s="279"/>
    </row>
    <row r="176" spans="1:10" x14ac:dyDescent="0.2">
      <c r="A176" s="932"/>
      <c r="B176" s="618">
        <v>53101040600000</v>
      </c>
      <c r="C176" s="619" t="s">
        <v>117</v>
      </c>
      <c r="D176" s="261">
        <v>0</v>
      </c>
      <c r="E176" s="261">
        <v>0</v>
      </c>
      <c r="F176" s="262">
        <v>0</v>
      </c>
      <c r="G176" s="253">
        <f>E176*F176</f>
        <v>0</v>
      </c>
      <c r="H176" s="254">
        <f>D176+G176</f>
        <v>0</v>
      </c>
      <c r="I176" s="279"/>
      <c r="J176" s="279"/>
    </row>
    <row r="177" spans="1:10" x14ac:dyDescent="0.2">
      <c r="A177" s="932"/>
      <c r="B177" s="248"/>
      <c r="C177" s="249" t="s">
        <v>118</v>
      </c>
      <c r="D177" s="250">
        <f>SUM(D178)</f>
        <v>0</v>
      </c>
      <c r="E177" s="265"/>
      <c r="F177" s="287"/>
      <c r="G177" s="265">
        <f>SUM(G178:G178)</f>
        <v>0</v>
      </c>
      <c r="H177" s="266">
        <f>SUM(H178:H178)</f>
        <v>0</v>
      </c>
      <c r="I177" s="279"/>
      <c r="J177" s="279"/>
    </row>
    <row r="178" spans="1:10" x14ac:dyDescent="0.2">
      <c r="A178" s="932"/>
      <c r="B178" s="626">
        <v>53205990000000</v>
      </c>
      <c r="C178" s="619" t="s">
        <v>119</v>
      </c>
      <c r="D178" s="261">
        <v>0</v>
      </c>
      <c r="E178" s="261">
        <v>0</v>
      </c>
      <c r="F178" s="262">
        <v>0</v>
      </c>
      <c r="G178" s="253">
        <f>E178*F178</f>
        <v>0</v>
      </c>
      <c r="H178" s="254">
        <f>D178+G178</f>
        <v>0</v>
      </c>
      <c r="I178" s="279"/>
      <c r="J178" s="279"/>
    </row>
    <row r="179" spans="1:10" x14ac:dyDescent="0.2">
      <c r="A179" s="932"/>
      <c r="B179" s="248"/>
      <c r="C179" s="249" t="s">
        <v>120</v>
      </c>
      <c r="D179" s="250">
        <f>SUM(D180:D187)</f>
        <v>0</v>
      </c>
      <c r="E179" s="265"/>
      <c r="F179" s="287"/>
      <c r="G179" s="250">
        <f>SUM(G180:G187)</f>
        <v>0</v>
      </c>
      <c r="H179" s="252">
        <f>SUM(H180:H187)</f>
        <v>0</v>
      </c>
      <c r="I179" s="279"/>
      <c r="J179" s="279"/>
    </row>
    <row r="180" spans="1:10" x14ac:dyDescent="0.2">
      <c r="A180" s="932"/>
      <c r="B180" s="618">
        <v>53204010000000</v>
      </c>
      <c r="C180" s="619" t="s">
        <v>121</v>
      </c>
      <c r="D180" s="261">
        <v>0</v>
      </c>
      <c r="E180" s="261">
        <v>0</v>
      </c>
      <c r="F180" s="262">
        <v>0</v>
      </c>
      <c r="G180" s="253">
        <f t="shared" ref="G180:G187" si="18">E180*F180</f>
        <v>0</v>
      </c>
      <c r="H180" s="254">
        <f t="shared" ref="H180:H187" si="19">D180+G180</f>
        <v>0</v>
      </c>
      <c r="I180" s="279"/>
      <c r="J180" s="279"/>
    </row>
    <row r="181" spans="1:10" x14ac:dyDescent="0.2">
      <c r="A181" s="932"/>
      <c r="B181" s="626">
        <v>53204040200000</v>
      </c>
      <c r="C181" s="619" t="s">
        <v>122</v>
      </c>
      <c r="D181" s="261"/>
      <c r="E181" s="261">
        <v>0</v>
      </c>
      <c r="F181" s="262">
        <v>3</v>
      </c>
      <c r="G181" s="253">
        <f t="shared" si="18"/>
        <v>0</v>
      </c>
      <c r="H181" s="254">
        <f t="shared" si="19"/>
        <v>0</v>
      </c>
      <c r="I181" s="279"/>
      <c r="J181" s="279"/>
    </row>
    <row r="182" spans="1:10" x14ac:dyDescent="0.2">
      <c r="A182" s="932"/>
      <c r="B182" s="618">
        <v>53204060000000</v>
      </c>
      <c r="C182" s="619" t="s">
        <v>123</v>
      </c>
      <c r="D182" s="261">
        <v>0</v>
      </c>
      <c r="E182" s="261">
        <v>0</v>
      </c>
      <c r="F182" s="262">
        <v>0</v>
      </c>
      <c r="G182" s="253">
        <f t="shared" si="18"/>
        <v>0</v>
      </c>
      <c r="H182" s="254">
        <f t="shared" si="19"/>
        <v>0</v>
      </c>
      <c r="I182" s="279"/>
      <c r="J182" s="279"/>
    </row>
    <row r="183" spans="1:10" x14ac:dyDescent="0.2">
      <c r="A183" s="932"/>
      <c r="B183" s="618">
        <v>53204070000000</v>
      </c>
      <c r="C183" s="619" t="s">
        <v>124</v>
      </c>
      <c r="D183" s="261">
        <v>0</v>
      </c>
      <c r="E183" s="261">
        <v>0</v>
      </c>
      <c r="F183" s="262">
        <v>0</v>
      </c>
      <c r="G183" s="253">
        <f t="shared" si="18"/>
        <v>0</v>
      </c>
      <c r="H183" s="254">
        <f t="shared" si="19"/>
        <v>0</v>
      </c>
      <c r="I183" s="279"/>
      <c r="J183" s="279"/>
    </row>
    <row r="184" spans="1:10" x14ac:dyDescent="0.2">
      <c r="A184" s="932"/>
      <c r="B184" s="618">
        <v>53204080000000</v>
      </c>
      <c r="C184" s="619" t="s">
        <v>125</v>
      </c>
      <c r="D184" s="261">
        <v>0</v>
      </c>
      <c r="E184" s="261">
        <v>0</v>
      </c>
      <c r="F184" s="262">
        <v>0</v>
      </c>
      <c r="G184" s="253">
        <f t="shared" si="18"/>
        <v>0</v>
      </c>
      <c r="H184" s="254">
        <f t="shared" si="19"/>
        <v>0</v>
      </c>
      <c r="I184" s="279"/>
      <c r="J184" s="279"/>
    </row>
    <row r="185" spans="1:10" x14ac:dyDescent="0.2">
      <c r="A185" s="932"/>
      <c r="B185" s="618">
        <v>53214010000000</v>
      </c>
      <c r="C185" s="619" t="s">
        <v>126</v>
      </c>
      <c r="D185" s="263">
        <v>0</v>
      </c>
      <c r="E185" s="263">
        <v>0</v>
      </c>
      <c r="F185" s="260">
        <v>0</v>
      </c>
      <c r="G185" s="253">
        <f t="shared" si="18"/>
        <v>0</v>
      </c>
      <c r="H185" s="254">
        <f t="shared" si="19"/>
        <v>0</v>
      </c>
      <c r="I185" s="279"/>
      <c r="J185" s="279"/>
    </row>
    <row r="186" spans="1:10" x14ac:dyDescent="0.2">
      <c r="A186" s="932"/>
      <c r="B186" s="618">
        <v>53214040000000</v>
      </c>
      <c r="C186" s="619" t="s">
        <v>127</v>
      </c>
      <c r="D186" s="263"/>
      <c r="E186" s="263"/>
      <c r="F186" s="260">
        <v>0</v>
      </c>
      <c r="G186" s="253">
        <f t="shared" si="18"/>
        <v>0</v>
      </c>
      <c r="H186" s="254">
        <f t="shared" si="19"/>
        <v>0</v>
      </c>
      <c r="I186" s="279"/>
      <c r="J186" s="279"/>
    </row>
    <row r="187" spans="1:10" x14ac:dyDescent="0.2">
      <c r="A187" s="932"/>
      <c r="B187" s="623">
        <v>53204020100000</v>
      </c>
      <c r="C187" s="619" t="s">
        <v>128</v>
      </c>
      <c r="D187" s="261">
        <v>0</v>
      </c>
      <c r="E187" s="261">
        <v>0</v>
      </c>
      <c r="F187" s="262">
        <v>0</v>
      </c>
      <c r="G187" s="253">
        <f t="shared" si="18"/>
        <v>0</v>
      </c>
      <c r="H187" s="254">
        <f t="shared" si="19"/>
        <v>0</v>
      </c>
      <c r="I187" s="279"/>
      <c r="J187" s="279"/>
    </row>
    <row r="188" spans="1:10" x14ac:dyDescent="0.2">
      <c r="A188" s="932"/>
      <c r="B188" s="248"/>
      <c r="C188" s="249" t="s">
        <v>129</v>
      </c>
      <c r="D188" s="250">
        <f>SUM(D189:D196)</f>
        <v>485197</v>
      </c>
      <c r="E188" s="265"/>
      <c r="F188" s="287"/>
      <c r="G188" s="250">
        <f>SUM(G189:G196)</f>
        <v>0</v>
      </c>
      <c r="H188" s="252">
        <f>SUM(H189:H196)</f>
        <v>485197</v>
      </c>
      <c r="I188" s="279"/>
      <c r="J188" s="279"/>
    </row>
    <row r="189" spans="1:10" x14ac:dyDescent="0.2">
      <c r="A189" s="932"/>
      <c r="B189" s="618">
        <v>53207010000000</v>
      </c>
      <c r="C189" s="619" t="s">
        <v>130</v>
      </c>
      <c r="D189" s="261">
        <v>0</v>
      </c>
      <c r="E189" s="261">
        <v>0</v>
      </c>
      <c r="F189" s="262">
        <v>0</v>
      </c>
      <c r="G189" s="253">
        <f t="shared" ref="G189:G196" si="20">E189*F189</f>
        <v>0</v>
      </c>
      <c r="H189" s="254">
        <f t="shared" ref="H189:H196" si="21">D189+G189</f>
        <v>0</v>
      </c>
      <c r="I189" s="279"/>
      <c r="J189" s="279"/>
    </row>
    <row r="190" spans="1:10" x14ac:dyDescent="0.2">
      <c r="A190" s="932"/>
      <c r="B190" s="618">
        <v>53207020000000</v>
      </c>
      <c r="C190" s="619" t="s">
        <v>131</v>
      </c>
      <c r="D190" s="261">
        <v>0</v>
      </c>
      <c r="E190" s="261">
        <v>0</v>
      </c>
      <c r="F190" s="262">
        <v>0</v>
      </c>
      <c r="G190" s="253">
        <f t="shared" si="20"/>
        <v>0</v>
      </c>
      <c r="H190" s="254">
        <f t="shared" si="21"/>
        <v>0</v>
      </c>
      <c r="I190" s="279"/>
      <c r="J190" s="279"/>
    </row>
    <row r="191" spans="1:10" x14ac:dyDescent="0.2">
      <c r="A191" s="932"/>
      <c r="B191" s="618">
        <v>53208020000000</v>
      </c>
      <c r="C191" s="619" t="s">
        <v>132</v>
      </c>
      <c r="D191" s="261">
        <v>0</v>
      </c>
      <c r="E191" s="261">
        <v>0</v>
      </c>
      <c r="F191" s="262">
        <v>0</v>
      </c>
      <c r="G191" s="253">
        <f t="shared" si="20"/>
        <v>0</v>
      </c>
      <c r="H191" s="254">
        <f t="shared" si="21"/>
        <v>0</v>
      </c>
      <c r="I191" s="279"/>
      <c r="J191" s="279"/>
    </row>
    <row r="192" spans="1:10" x14ac:dyDescent="0.2">
      <c r="A192" s="932"/>
      <c r="B192" s="618">
        <v>53208990000000</v>
      </c>
      <c r="C192" s="619" t="s">
        <v>133</v>
      </c>
      <c r="D192" s="261">
        <v>0</v>
      </c>
      <c r="E192" s="261">
        <v>0</v>
      </c>
      <c r="F192" s="262">
        <v>0</v>
      </c>
      <c r="G192" s="253">
        <f t="shared" si="20"/>
        <v>0</v>
      </c>
      <c r="H192" s="254">
        <f t="shared" si="21"/>
        <v>0</v>
      </c>
      <c r="I192" s="279"/>
      <c r="J192" s="279"/>
    </row>
    <row r="193" spans="1:15" x14ac:dyDescent="0.2">
      <c r="A193" s="932"/>
      <c r="B193" s="623">
        <v>53210020300000</v>
      </c>
      <c r="C193" s="619" t="s">
        <v>134</v>
      </c>
      <c r="D193" s="288">
        <v>0</v>
      </c>
      <c r="E193" s="41">
        <v>8200</v>
      </c>
      <c r="F193" s="269">
        <f>'B) Reajuste Tarifas y Ocupación'!I40</f>
        <v>0</v>
      </c>
      <c r="G193" s="253">
        <f t="shared" si="20"/>
        <v>0</v>
      </c>
      <c r="H193" s="254">
        <f t="shared" si="21"/>
        <v>0</v>
      </c>
      <c r="I193" s="279"/>
      <c r="J193" s="279"/>
    </row>
    <row r="194" spans="1:15" x14ac:dyDescent="0.2">
      <c r="A194" s="932"/>
      <c r="B194" s="618">
        <v>53208990000000</v>
      </c>
      <c r="C194" s="619" t="s">
        <v>135</v>
      </c>
      <c r="D194" s="261">
        <v>0</v>
      </c>
      <c r="E194" s="261">
        <v>0</v>
      </c>
      <c r="F194" s="262">
        <v>0</v>
      </c>
      <c r="G194" s="253">
        <f t="shared" si="20"/>
        <v>0</v>
      </c>
      <c r="H194" s="254">
        <f t="shared" si="21"/>
        <v>0</v>
      </c>
      <c r="I194" s="279"/>
      <c r="J194" s="279"/>
    </row>
    <row r="195" spans="1:15" x14ac:dyDescent="0.2">
      <c r="A195" s="932"/>
      <c r="B195" s="618">
        <v>53209990000000</v>
      </c>
      <c r="C195" s="619" t="s">
        <v>136</v>
      </c>
      <c r="D195" s="261">
        <v>0</v>
      </c>
      <c r="E195" s="261">
        <v>0</v>
      </c>
      <c r="F195" s="262">
        <v>0</v>
      </c>
      <c r="G195" s="253">
        <f t="shared" si="20"/>
        <v>0</v>
      </c>
      <c r="H195" s="254">
        <f t="shared" si="21"/>
        <v>0</v>
      </c>
      <c r="I195" s="279"/>
      <c r="J195" s="279"/>
    </row>
    <row r="196" spans="1:15" x14ac:dyDescent="0.2">
      <c r="A196" s="932"/>
      <c r="B196" s="618">
        <v>53210020100000</v>
      </c>
      <c r="C196" s="619" t="s">
        <v>137</v>
      </c>
      <c r="D196" s="625">
        <v>485197</v>
      </c>
      <c r="E196" s="261">
        <v>0</v>
      </c>
      <c r="F196" s="262">
        <v>0</v>
      </c>
      <c r="G196" s="253">
        <f t="shared" si="20"/>
        <v>0</v>
      </c>
      <c r="H196" s="254">
        <f t="shared" si="21"/>
        <v>485197</v>
      </c>
      <c r="I196" s="279"/>
      <c r="J196" s="279"/>
    </row>
    <row r="197" spans="1:15" x14ac:dyDescent="0.2">
      <c r="A197" s="932"/>
      <c r="B197" s="248"/>
      <c r="C197" s="249" t="s">
        <v>138</v>
      </c>
      <c r="D197" s="250">
        <f>SUM(D198:D204)</f>
        <v>0</v>
      </c>
      <c r="E197" s="265"/>
      <c r="F197" s="287"/>
      <c r="G197" s="250">
        <f>SUM(G198:G204)</f>
        <v>0</v>
      </c>
      <c r="H197" s="252">
        <f>SUM(H198:H204)</f>
        <v>0</v>
      </c>
      <c r="I197" s="279"/>
      <c r="J197" s="279"/>
    </row>
    <row r="198" spans="1:15" x14ac:dyDescent="0.2">
      <c r="A198" s="932"/>
      <c r="B198" s="618">
        <v>53206030000000</v>
      </c>
      <c r="C198" s="619" t="s">
        <v>139</v>
      </c>
      <c r="D198" s="261">
        <v>0</v>
      </c>
      <c r="E198" s="261">
        <v>0</v>
      </c>
      <c r="F198" s="262">
        <v>0</v>
      </c>
      <c r="G198" s="253">
        <f t="shared" ref="G198:G204" si="22">E198*F198</f>
        <v>0</v>
      </c>
      <c r="H198" s="254">
        <f t="shared" ref="H198:H204" si="23">D198+G198</f>
        <v>0</v>
      </c>
      <c r="I198" s="279"/>
      <c r="J198" s="279"/>
    </row>
    <row r="199" spans="1:15" x14ac:dyDescent="0.2">
      <c r="A199" s="932"/>
      <c r="B199" s="618">
        <v>53206040000000</v>
      </c>
      <c r="C199" s="619" t="s">
        <v>140</v>
      </c>
      <c r="D199" s="261">
        <v>0</v>
      </c>
      <c r="E199" s="261">
        <v>0</v>
      </c>
      <c r="F199" s="262">
        <v>0</v>
      </c>
      <c r="G199" s="253">
        <f t="shared" si="22"/>
        <v>0</v>
      </c>
      <c r="H199" s="254">
        <f t="shared" si="23"/>
        <v>0</v>
      </c>
      <c r="I199" s="279"/>
      <c r="J199" s="279"/>
    </row>
    <row r="200" spans="1:15" x14ac:dyDescent="0.2">
      <c r="A200" s="932"/>
      <c r="B200" s="618">
        <v>53206060000000</v>
      </c>
      <c r="C200" s="619" t="s">
        <v>141</v>
      </c>
      <c r="D200" s="261">
        <v>0</v>
      </c>
      <c r="E200" s="261">
        <v>0</v>
      </c>
      <c r="F200" s="262">
        <v>0</v>
      </c>
      <c r="G200" s="253">
        <f t="shared" si="22"/>
        <v>0</v>
      </c>
      <c r="H200" s="254">
        <f t="shared" si="23"/>
        <v>0</v>
      </c>
      <c r="I200" s="279"/>
      <c r="J200" s="279"/>
    </row>
    <row r="201" spans="1:15" x14ac:dyDescent="0.2">
      <c r="A201" s="932"/>
      <c r="B201" s="618">
        <v>53206070000000</v>
      </c>
      <c r="C201" s="619" t="s">
        <v>142</v>
      </c>
      <c r="D201" s="261">
        <v>0</v>
      </c>
      <c r="E201" s="261">
        <v>0</v>
      </c>
      <c r="F201" s="262">
        <v>0</v>
      </c>
      <c r="G201" s="253">
        <f t="shared" si="22"/>
        <v>0</v>
      </c>
      <c r="H201" s="254">
        <f t="shared" si="23"/>
        <v>0</v>
      </c>
      <c r="I201" s="279"/>
      <c r="J201" s="279"/>
    </row>
    <row r="202" spans="1:15" x14ac:dyDescent="0.2">
      <c r="A202" s="932"/>
      <c r="B202" s="618">
        <v>53206990000000</v>
      </c>
      <c r="C202" s="619" t="s">
        <v>143</v>
      </c>
      <c r="D202" s="261">
        <v>0</v>
      </c>
      <c r="E202" s="261">
        <v>0</v>
      </c>
      <c r="F202" s="262">
        <v>0</v>
      </c>
      <c r="G202" s="253">
        <f t="shared" si="22"/>
        <v>0</v>
      </c>
      <c r="H202" s="254">
        <f t="shared" si="23"/>
        <v>0</v>
      </c>
      <c r="I202" s="279"/>
      <c r="J202" s="279"/>
    </row>
    <row r="203" spans="1:15" x14ac:dyDescent="0.2">
      <c r="A203" s="932"/>
      <c r="B203" s="618">
        <v>53208030000000</v>
      </c>
      <c r="C203" s="619" t="s">
        <v>144</v>
      </c>
      <c r="D203" s="261">
        <v>0</v>
      </c>
      <c r="E203" s="261">
        <v>0</v>
      </c>
      <c r="F203" s="262">
        <v>0</v>
      </c>
      <c r="G203" s="253">
        <f t="shared" si="22"/>
        <v>0</v>
      </c>
      <c r="H203" s="254">
        <f t="shared" si="23"/>
        <v>0</v>
      </c>
      <c r="I203" s="279"/>
      <c r="J203" s="279"/>
    </row>
    <row r="204" spans="1:15" x14ac:dyDescent="0.2">
      <c r="A204" s="932"/>
      <c r="B204" s="618">
        <v>53206990000000</v>
      </c>
      <c r="C204" s="619" t="s">
        <v>145</v>
      </c>
      <c r="D204" s="261">
        <v>0</v>
      </c>
      <c r="E204" s="261">
        <v>0</v>
      </c>
      <c r="F204" s="262">
        <v>0</v>
      </c>
      <c r="G204" s="253">
        <f t="shared" si="22"/>
        <v>0</v>
      </c>
      <c r="H204" s="254">
        <f t="shared" si="23"/>
        <v>0</v>
      </c>
      <c r="I204" s="279"/>
      <c r="J204" s="279"/>
    </row>
    <row r="205" spans="1:15" x14ac:dyDescent="0.2">
      <c r="A205" s="932"/>
      <c r="B205" s="248"/>
      <c r="C205" s="249" t="s">
        <v>146</v>
      </c>
      <c r="D205" s="250">
        <f>SUM(D206)</f>
        <v>0</v>
      </c>
      <c r="E205" s="265"/>
      <c r="F205" s="287"/>
      <c r="G205" s="250">
        <f>SUM(G206:G206)</f>
        <v>0</v>
      </c>
      <c r="H205" s="252">
        <f>SUM(H206:H206)</f>
        <v>0</v>
      </c>
      <c r="I205" s="279"/>
      <c r="J205" s="279"/>
    </row>
    <row r="206" spans="1:15" x14ac:dyDescent="0.2">
      <c r="A206" s="932"/>
      <c r="B206" s="627"/>
      <c r="C206" s="628" t="s">
        <v>147</v>
      </c>
      <c r="D206" s="255">
        <v>0</v>
      </c>
      <c r="E206" s="255">
        <v>0</v>
      </c>
      <c r="F206" s="259">
        <v>0</v>
      </c>
      <c r="G206" s="253">
        <f>E206*F206</f>
        <v>0</v>
      </c>
      <c r="H206" s="270">
        <f>D206+G206</f>
        <v>0</v>
      </c>
      <c r="I206" s="740" t="s">
        <v>148</v>
      </c>
      <c r="J206" s="741">
        <f>+H204+H203+H202+H201+H200+H199+H198+H196+H195+H194+H193+H192+H191+H190+H189+H187+H184+H183+H182+H181+H180+H178+H176+H175+H169+H168+H167+H165+H164+H163+H162+H161+H160+H159+H158+H157+H156+H155</f>
        <v>485197</v>
      </c>
    </row>
    <row r="207" spans="1:15" x14ac:dyDescent="0.2">
      <c r="A207" s="932"/>
      <c r="B207" s="273"/>
      <c r="C207" s="289" t="s">
        <v>149</v>
      </c>
      <c r="D207" s="271">
        <f>SUM(D144,D171)</f>
        <v>485197</v>
      </c>
      <c r="E207" s="271"/>
      <c r="F207" s="271"/>
      <c r="G207" s="271">
        <f>SUM(G144,G171)</f>
        <v>0</v>
      </c>
      <c r="H207" s="272">
        <f>SUM(H144,H171)</f>
        <v>485197</v>
      </c>
      <c r="I207" s="742" t="s">
        <v>150</v>
      </c>
      <c r="J207" s="743">
        <f>+H207-J206</f>
        <v>0</v>
      </c>
    </row>
    <row r="208" spans="1:15" ht="12.75" customHeight="1" x14ac:dyDescent="0.2">
      <c r="A208" s="924" t="s">
        <v>151</v>
      </c>
      <c r="B208" s="925" t="s">
        <v>78</v>
      </c>
      <c r="C208" s="926" t="s">
        <v>79</v>
      </c>
      <c r="D208" s="934" t="s">
        <v>80</v>
      </c>
      <c r="E208" s="935" t="s">
        <v>81</v>
      </c>
      <c r="F208" s="935"/>
      <c r="G208" s="935"/>
      <c r="H208" s="936" t="s">
        <v>374</v>
      </c>
      <c r="K208" s="937" t="s">
        <v>153</v>
      </c>
      <c r="L208" s="938" t="s">
        <v>154</v>
      </c>
      <c r="M208" s="938" t="s">
        <v>155</v>
      </c>
      <c r="N208" s="938" t="s">
        <v>156</v>
      </c>
      <c r="O208" s="938" t="s">
        <v>157</v>
      </c>
    </row>
    <row r="209" spans="1:15" ht="25.5" x14ac:dyDescent="0.2">
      <c r="A209" s="924"/>
      <c r="B209" s="925"/>
      <c r="C209" s="926"/>
      <c r="D209" s="934"/>
      <c r="E209" s="290" t="s">
        <v>82</v>
      </c>
      <c r="F209" s="291" t="s">
        <v>83</v>
      </c>
      <c r="G209" s="598" t="s">
        <v>84</v>
      </c>
      <c r="H209" s="936"/>
      <c r="K209" s="937"/>
      <c r="L209" s="938"/>
      <c r="M209" s="938"/>
      <c r="N209" s="938"/>
      <c r="O209" s="938"/>
    </row>
    <row r="210" spans="1:15" ht="15.75" customHeight="1" x14ac:dyDescent="0.2">
      <c r="A210" s="932" t="str">
        <f>+'B) Reajuste Tarifas y Ocupación'!A17</f>
        <v>Jardín Infantil Caracolito de Mar</v>
      </c>
      <c r="B210" s="242"/>
      <c r="C210" s="243" t="s">
        <v>85</v>
      </c>
      <c r="D210" s="292">
        <f>+D211+D216</f>
        <v>0</v>
      </c>
      <c r="E210" s="293"/>
      <c r="F210" s="293"/>
      <c r="G210" s="294">
        <f>SUM(G211,G216)</f>
        <v>0</v>
      </c>
      <c r="H210" s="295">
        <f>SUM(H211,H216)</f>
        <v>0</v>
      </c>
      <c r="K210" s="296" t="s">
        <v>85</v>
      </c>
      <c r="L210" s="939"/>
      <c r="M210" s="939"/>
      <c r="N210" s="939"/>
      <c r="O210" s="939"/>
    </row>
    <row r="211" spans="1:15" x14ac:dyDescent="0.2">
      <c r="A211" s="932"/>
      <c r="B211" s="248"/>
      <c r="C211" s="249" t="s">
        <v>86</v>
      </c>
      <c r="D211" s="297">
        <f>SUM(D212:D215)</f>
        <v>0</v>
      </c>
      <c r="E211" s="298"/>
      <c r="F211" s="298"/>
      <c r="G211" s="299">
        <f>SUM(G212:G215)</f>
        <v>0</v>
      </c>
      <c r="H211" s="300">
        <f>SUM(H212:H215)</f>
        <v>0</v>
      </c>
      <c r="K211" s="301" t="s">
        <v>91</v>
      </c>
      <c r="L211" s="940"/>
      <c r="M211" s="940"/>
      <c r="N211" s="940"/>
      <c r="O211" s="940"/>
    </row>
    <row r="212" spans="1:15" x14ac:dyDescent="0.2">
      <c r="A212" s="932"/>
      <c r="B212" s="618">
        <v>53103040100000</v>
      </c>
      <c r="C212" s="619" t="s">
        <v>87</v>
      </c>
      <c r="D212" s="302">
        <f>+'F) Remuneraciones'!L63</f>
        <v>0</v>
      </c>
      <c r="E212" s="303">
        <v>0</v>
      </c>
      <c r="F212" s="304">
        <v>0</v>
      </c>
      <c r="G212" s="303">
        <f>E212*F212</f>
        <v>0</v>
      </c>
      <c r="H212" s="305">
        <f>D212+G212</f>
        <v>0</v>
      </c>
      <c r="K212" s="306" t="s">
        <v>95</v>
      </c>
      <c r="L212" s="307">
        <v>0</v>
      </c>
      <c r="M212" s="308">
        <f t="shared" ref="M212:M228" si="24">+L212*0.5</f>
        <v>0</v>
      </c>
      <c r="N212" s="308">
        <f t="shared" ref="N212:N228" si="25">+L212*0.1</f>
        <v>0</v>
      </c>
      <c r="O212" s="309">
        <f t="shared" ref="O212:O228" si="26">+L212*0.4</f>
        <v>0</v>
      </c>
    </row>
    <row r="213" spans="1:15" x14ac:dyDescent="0.2">
      <c r="A213" s="932"/>
      <c r="B213" s="618">
        <v>53103050000000</v>
      </c>
      <c r="C213" s="619" t="s">
        <v>152</v>
      </c>
      <c r="D213" s="310">
        <v>0</v>
      </c>
      <c r="E213" s="311">
        <v>0</v>
      </c>
      <c r="F213" s="312">
        <v>0</v>
      </c>
      <c r="G213" s="303">
        <f>E213*F213</f>
        <v>0</v>
      </c>
      <c r="H213" s="305">
        <f>D213+G213</f>
        <v>0</v>
      </c>
      <c r="K213" s="313" t="s">
        <v>96</v>
      </c>
      <c r="L213" s="314">
        <v>0</v>
      </c>
      <c r="M213" s="308">
        <f t="shared" si="24"/>
        <v>0</v>
      </c>
      <c r="N213" s="308">
        <f t="shared" si="25"/>
        <v>0</v>
      </c>
      <c r="O213" s="309">
        <f t="shared" si="26"/>
        <v>0</v>
      </c>
    </row>
    <row r="214" spans="1:15" x14ac:dyDescent="0.2">
      <c r="A214" s="932"/>
      <c r="B214" s="623">
        <v>53103040400000</v>
      </c>
      <c r="C214" s="624" t="s">
        <v>89</v>
      </c>
      <c r="D214" s="310">
        <v>0</v>
      </c>
      <c r="E214" s="311">
        <v>0</v>
      </c>
      <c r="F214" s="312">
        <v>0</v>
      </c>
      <c r="G214" s="303">
        <f>E214*F214</f>
        <v>0</v>
      </c>
      <c r="H214" s="305">
        <f>D214+G214</f>
        <v>0</v>
      </c>
      <c r="K214" s="313" t="s">
        <v>97</v>
      </c>
      <c r="L214" s="314">
        <v>0</v>
      </c>
      <c r="M214" s="308">
        <f t="shared" si="24"/>
        <v>0</v>
      </c>
      <c r="N214" s="308">
        <f t="shared" si="25"/>
        <v>0</v>
      </c>
      <c r="O214" s="309">
        <f t="shared" si="26"/>
        <v>0</v>
      </c>
    </row>
    <row r="215" spans="1:15" x14ac:dyDescent="0.2">
      <c r="A215" s="932"/>
      <c r="B215" s="618">
        <v>53103080010000</v>
      </c>
      <c r="C215" s="619" t="s">
        <v>90</v>
      </c>
      <c r="D215" s="310">
        <v>0</v>
      </c>
      <c r="E215" s="311">
        <v>0</v>
      </c>
      <c r="F215" s="312">
        <v>0</v>
      </c>
      <c r="G215" s="303">
        <f>E215*F215</f>
        <v>0</v>
      </c>
      <c r="H215" s="305">
        <f>D215+G215</f>
        <v>0</v>
      </c>
      <c r="K215" s="313" t="s">
        <v>98</v>
      </c>
      <c r="L215" s="314">
        <v>0</v>
      </c>
      <c r="M215" s="308">
        <f t="shared" si="24"/>
        <v>0</v>
      </c>
      <c r="N215" s="308">
        <f t="shared" si="25"/>
        <v>0</v>
      </c>
      <c r="O215" s="309">
        <f t="shared" si="26"/>
        <v>0</v>
      </c>
    </row>
    <row r="216" spans="1:15" x14ac:dyDescent="0.2">
      <c r="A216" s="932"/>
      <c r="B216" s="248"/>
      <c r="C216" s="249" t="s">
        <v>91</v>
      </c>
      <c r="D216" s="297">
        <f>SUM(D217:D236)</f>
        <v>0</v>
      </c>
      <c r="E216" s="298"/>
      <c r="F216" s="298"/>
      <c r="G216" s="297">
        <f>SUM(G217:G236)</f>
        <v>0</v>
      </c>
      <c r="H216" s="300">
        <f>SUM(H217:H236)</f>
        <v>0</v>
      </c>
      <c r="K216" s="313" t="s">
        <v>99</v>
      </c>
      <c r="L216" s="314">
        <v>0</v>
      </c>
      <c r="M216" s="308">
        <f t="shared" si="24"/>
        <v>0</v>
      </c>
      <c r="N216" s="308">
        <f t="shared" si="25"/>
        <v>0</v>
      </c>
      <c r="O216" s="309">
        <f t="shared" si="26"/>
        <v>0</v>
      </c>
    </row>
    <row r="217" spans="1:15" x14ac:dyDescent="0.2">
      <c r="A217" s="932"/>
      <c r="B217" s="618">
        <v>53201010100000</v>
      </c>
      <c r="C217" s="619" t="s">
        <v>92</v>
      </c>
      <c r="D217" s="310">
        <v>0</v>
      </c>
      <c r="E217" s="311">
        <v>0</v>
      </c>
      <c r="F217" s="312">
        <v>0</v>
      </c>
      <c r="G217" s="303">
        <f t="shared" ref="G217:G236" si="27">E217*F217</f>
        <v>0</v>
      </c>
      <c r="H217" s="305">
        <f t="shared" ref="H217:H236" si="28">D217+G217</f>
        <v>0</v>
      </c>
      <c r="K217" s="313" t="s">
        <v>100</v>
      </c>
      <c r="L217" s="314">
        <v>0</v>
      </c>
      <c r="M217" s="308">
        <f t="shared" si="24"/>
        <v>0</v>
      </c>
      <c r="N217" s="308">
        <f t="shared" si="25"/>
        <v>0</v>
      </c>
      <c r="O217" s="309">
        <f t="shared" si="26"/>
        <v>0</v>
      </c>
    </row>
    <row r="218" spans="1:15" x14ac:dyDescent="0.2">
      <c r="A218" s="932"/>
      <c r="B218" s="618">
        <v>53201010100000</v>
      </c>
      <c r="C218" s="619" t="s">
        <v>93</v>
      </c>
      <c r="D218" s="310">
        <v>0</v>
      </c>
      <c r="E218" s="311">
        <v>0</v>
      </c>
      <c r="F218" s="312">
        <v>0</v>
      </c>
      <c r="G218" s="303">
        <f t="shared" si="27"/>
        <v>0</v>
      </c>
      <c r="H218" s="305">
        <f t="shared" si="28"/>
        <v>0</v>
      </c>
      <c r="K218" s="313" t="s">
        <v>101</v>
      </c>
      <c r="L218" s="314">
        <v>0</v>
      </c>
      <c r="M218" s="308">
        <f t="shared" si="24"/>
        <v>0</v>
      </c>
      <c r="N218" s="308">
        <f t="shared" si="25"/>
        <v>0</v>
      </c>
      <c r="O218" s="309">
        <f t="shared" si="26"/>
        <v>0</v>
      </c>
    </row>
    <row r="219" spans="1:15" x14ac:dyDescent="0.2">
      <c r="A219" s="932"/>
      <c r="B219" s="618">
        <v>53201010100000</v>
      </c>
      <c r="C219" s="619" t="s">
        <v>94</v>
      </c>
      <c r="D219" s="310">
        <v>0</v>
      </c>
      <c r="E219" s="311">
        <v>0</v>
      </c>
      <c r="F219" s="312">
        <v>0</v>
      </c>
      <c r="G219" s="303">
        <f t="shared" si="27"/>
        <v>0</v>
      </c>
      <c r="H219" s="305">
        <f t="shared" si="28"/>
        <v>0</v>
      </c>
      <c r="K219" s="313" t="s">
        <v>102</v>
      </c>
      <c r="L219" s="314">
        <v>0</v>
      </c>
      <c r="M219" s="308">
        <f t="shared" si="24"/>
        <v>0</v>
      </c>
      <c r="N219" s="308">
        <f t="shared" si="25"/>
        <v>0</v>
      </c>
      <c r="O219" s="309">
        <f t="shared" si="26"/>
        <v>0</v>
      </c>
    </row>
    <row r="220" spans="1:15" x14ac:dyDescent="0.2">
      <c r="A220" s="932"/>
      <c r="B220" s="618">
        <v>53202010100000</v>
      </c>
      <c r="C220" s="619" t="s">
        <v>95</v>
      </c>
      <c r="D220" s="315">
        <f t="shared" ref="D220:D236" si="29">+O212</f>
        <v>0</v>
      </c>
      <c r="E220" s="315">
        <v>0</v>
      </c>
      <c r="F220" s="316">
        <v>0</v>
      </c>
      <c r="G220" s="303">
        <f t="shared" si="27"/>
        <v>0</v>
      </c>
      <c r="H220" s="305">
        <f t="shared" si="28"/>
        <v>0</v>
      </c>
      <c r="K220" s="313" t="s">
        <v>103</v>
      </c>
      <c r="L220" s="314">
        <v>0</v>
      </c>
      <c r="M220" s="308">
        <f t="shared" si="24"/>
        <v>0</v>
      </c>
      <c r="N220" s="308">
        <f t="shared" si="25"/>
        <v>0</v>
      </c>
      <c r="O220" s="309">
        <f t="shared" si="26"/>
        <v>0</v>
      </c>
    </row>
    <row r="221" spans="1:15" x14ac:dyDescent="0.2">
      <c r="A221" s="932"/>
      <c r="B221" s="618">
        <v>53203010100000</v>
      </c>
      <c r="C221" s="619" t="s">
        <v>96</v>
      </c>
      <c r="D221" s="315">
        <f t="shared" si="29"/>
        <v>0</v>
      </c>
      <c r="E221" s="303">
        <v>0</v>
      </c>
      <c r="F221" s="316">
        <v>0</v>
      </c>
      <c r="G221" s="303">
        <f t="shared" si="27"/>
        <v>0</v>
      </c>
      <c r="H221" s="305">
        <f t="shared" si="28"/>
        <v>0</v>
      </c>
      <c r="K221" s="313" t="s">
        <v>104</v>
      </c>
      <c r="L221" s="314">
        <v>0</v>
      </c>
      <c r="M221" s="308">
        <f t="shared" si="24"/>
        <v>0</v>
      </c>
      <c r="N221" s="308">
        <f t="shared" si="25"/>
        <v>0</v>
      </c>
      <c r="O221" s="309">
        <f t="shared" si="26"/>
        <v>0</v>
      </c>
    </row>
    <row r="222" spans="1:15" x14ac:dyDescent="0.2">
      <c r="A222" s="932"/>
      <c r="B222" s="618">
        <v>53203030000000</v>
      </c>
      <c r="C222" s="619" t="s">
        <v>97</v>
      </c>
      <c r="D222" s="315">
        <f t="shared" si="29"/>
        <v>0</v>
      </c>
      <c r="E222" s="303">
        <v>0</v>
      </c>
      <c r="F222" s="316">
        <v>0</v>
      </c>
      <c r="G222" s="303">
        <f t="shared" si="27"/>
        <v>0</v>
      </c>
      <c r="H222" s="305">
        <f t="shared" si="28"/>
        <v>0</v>
      </c>
      <c r="K222" s="313" t="s">
        <v>105</v>
      </c>
      <c r="L222" s="314">
        <v>0</v>
      </c>
      <c r="M222" s="308">
        <f t="shared" si="24"/>
        <v>0</v>
      </c>
      <c r="N222" s="308">
        <f t="shared" si="25"/>
        <v>0</v>
      </c>
      <c r="O222" s="309">
        <f t="shared" si="26"/>
        <v>0</v>
      </c>
    </row>
    <row r="223" spans="1:15" x14ac:dyDescent="0.2">
      <c r="A223" s="932"/>
      <c r="B223" s="618">
        <v>53204030000000</v>
      </c>
      <c r="C223" s="619" t="s">
        <v>98</v>
      </c>
      <c r="D223" s="315">
        <f t="shared" si="29"/>
        <v>0</v>
      </c>
      <c r="E223" s="303">
        <v>0</v>
      </c>
      <c r="F223" s="316">
        <v>0</v>
      </c>
      <c r="G223" s="303">
        <f t="shared" si="27"/>
        <v>0</v>
      </c>
      <c r="H223" s="305">
        <f t="shared" si="28"/>
        <v>0</v>
      </c>
      <c r="K223" s="313" t="s">
        <v>106</v>
      </c>
      <c r="L223" s="314">
        <v>0</v>
      </c>
      <c r="M223" s="308">
        <f t="shared" si="24"/>
        <v>0</v>
      </c>
      <c r="N223" s="308">
        <f t="shared" si="25"/>
        <v>0</v>
      </c>
      <c r="O223" s="309">
        <f t="shared" si="26"/>
        <v>0</v>
      </c>
    </row>
    <row r="224" spans="1:15" x14ac:dyDescent="0.2">
      <c r="A224" s="932"/>
      <c r="B224" s="618">
        <v>53204100100001</v>
      </c>
      <c r="C224" s="619" t="s">
        <v>99</v>
      </c>
      <c r="D224" s="315">
        <f t="shared" si="29"/>
        <v>0</v>
      </c>
      <c r="E224" s="303">
        <v>0</v>
      </c>
      <c r="F224" s="316">
        <v>0</v>
      </c>
      <c r="G224" s="303">
        <f t="shared" si="27"/>
        <v>0</v>
      </c>
      <c r="H224" s="305">
        <f t="shared" si="28"/>
        <v>0</v>
      </c>
      <c r="K224" s="313" t="s">
        <v>107</v>
      </c>
      <c r="L224" s="307">
        <v>0</v>
      </c>
      <c r="M224" s="308">
        <f t="shared" si="24"/>
        <v>0</v>
      </c>
      <c r="N224" s="308">
        <f t="shared" si="25"/>
        <v>0</v>
      </c>
      <c r="O224" s="309">
        <f t="shared" si="26"/>
        <v>0</v>
      </c>
    </row>
    <row r="225" spans="1:15" x14ac:dyDescent="0.2">
      <c r="A225" s="932"/>
      <c r="B225" s="618">
        <v>53204130100000</v>
      </c>
      <c r="C225" s="619" t="s">
        <v>100</v>
      </c>
      <c r="D225" s="315">
        <f t="shared" si="29"/>
        <v>0</v>
      </c>
      <c r="E225" s="303">
        <v>0</v>
      </c>
      <c r="F225" s="316">
        <v>0</v>
      </c>
      <c r="G225" s="303">
        <f t="shared" si="27"/>
        <v>0</v>
      </c>
      <c r="H225" s="305">
        <f t="shared" si="28"/>
        <v>0</v>
      </c>
      <c r="K225" s="313" t="s">
        <v>108</v>
      </c>
      <c r="L225" s="314">
        <v>0</v>
      </c>
      <c r="M225" s="308">
        <f t="shared" si="24"/>
        <v>0</v>
      </c>
      <c r="N225" s="308">
        <f t="shared" si="25"/>
        <v>0</v>
      </c>
      <c r="O225" s="309">
        <f t="shared" si="26"/>
        <v>0</v>
      </c>
    </row>
    <row r="226" spans="1:15" x14ac:dyDescent="0.2">
      <c r="A226" s="932"/>
      <c r="B226" s="618">
        <v>53205010100000</v>
      </c>
      <c r="C226" s="619" t="s">
        <v>101</v>
      </c>
      <c r="D226" s="315">
        <f t="shared" si="29"/>
        <v>0</v>
      </c>
      <c r="E226" s="303">
        <v>0</v>
      </c>
      <c r="F226" s="316">
        <v>0</v>
      </c>
      <c r="G226" s="303">
        <f t="shared" si="27"/>
        <v>0</v>
      </c>
      <c r="H226" s="305">
        <f t="shared" si="28"/>
        <v>0</v>
      </c>
      <c r="K226" s="313" t="s">
        <v>109</v>
      </c>
      <c r="L226" s="314">
        <v>0</v>
      </c>
      <c r="M226" s="308">
        <f t="shared" si="24"/>
        <v>0</v>
      </c>
      <c r="N226" s="308">
        <f t="shared" si="25"/>
        <v>0</v>
      </c>
      <c r="O226" s="309">
        <f t="shared" si="26"/>
        <v>0</v>
      </c>
    </row>
    <row r="227" spans="1:15" x14ac:dyDescent="0.2">
      <c r="A227" s="932"/>
      <c r="B227" s="618">
        <v>53205020100000</v>
      </c>
      <c r="C227" s="619" t="s">
        <v>102</v>
      </c>
      <c r="D227" s="315">
        <f t="shared" si="29"/>
        <v>0</v>
      </c>
      <c r="E227" s="303">
        <v>0</v>
      </c>
      <c r="F227" s="316">
        <v>0</v>
      </c>
      <c r="G227" s="303">
        <f t="shared" si="27"/>
        <v>0</v>
      </c>
      <c r="H227" s="305">
        <f t="shared" si="28"/>
        <v>0</v>
      </c>
      <c r="K227" s="306" t="s">
        <v>110</v>
      </c>
      <c r="L227" s="314">
        <v>0</v>
      </c>
      <c r="M227" s="308">
        <f t="shared" si="24"/>
        <v>0</v>
      </c>
      <c r="N227" s="308">
        <f t="shared" si="25"/>
        <v>0</v>
      </c>
      <c r="O227" s="309">
        <f t="shared" si="26"/>
        <v>0</v>
      </c>
    </row>
    <row r="228" spans="1:15" x14ac:dyDescent="0.2">
      <c r="A228" s="932"/>
      <c r="B228" s="618">
        <v>53205030100000</v>
      </c>
      <c r="C228" s="619" t="s">
        <v>103</v>
      </c>
      <c r="D228" s="315">
        <f t="shared" si="29"/>
        <v>0</v>
      </c>
      <c r="E228" s="303">
        <v>0</v>
      </c>
      <c r="F228" s="316">
        <v>0</v>
      </c>
      <c r="G228" s="303">
        <f t="shared" si="27"/>
        <v>0</v>
      </c>
      <c r="H228" s="305">
        <f t="shared" si="28"/>
        <v>0</v>
      </c>
      <c r="K228" s="313" t="s">
        <v>111</v>
      </c>
      <c r="L228" s="307">
        <v>0</v>
      </c>
      <c r="M228" s="308">
        <f t="shared" si="24"/>
        <v>0</v>
      </c>
      <c r="N228" s="308">
        <f t="shared" si="25"/>
        <v>0</v>
      </c>
      <c r="O228" s="309">
        <f t="shared" si="26"/>
        <v>0</v>
      </c>
    </row>
    <row r="229" spans="1:15" x14ac:dyDescent="0.2">
      <c r="A229" s="932"/>
      <c r="B229" s="618">
        <v>53205050100000</v>
      </c>
      <c r="C229" s="619" t="s">
        <v>104</v>
      </c>
      <c r="D229" s="315">
        <f t="shared" si="29"/>
        <v>0</v>
      </c>
      <c r="E229" s="303">
        <v>0</v>
      </c>
      <c r="F229" s="316">
        <v>0</v>
      </c>
      <c r="G229" s="303">
        <f t="shared" si="27"/>
        <v>0</v>
      </c>
      <c r="H229" s="305">
        <f t="shared" si="28"/>
        <v>0</v>
      </c>
      <c r="K229" s="296" t="s">
        <v>112</v>
      </c>
      <c r="L229" s="939"/>
      <c r="M229" s="939"/>
      <c r="N229" s="939"/>
      <c r="O229" s="939"/>
    </row>
    <row r="230" spans="1:15" x14ac:dyDescent="0.2">
      <c r="A230" s="932"/>
      <c r="B230" s="618">
        <v>53205070100000</v>
      </c>
      <c r="C230" s="619" t="s">
        <v>105</v>
      </c>
      <c r="D230" s="315">
        <f t="shared" si="29"/>
        <v>0</v>
      </c>
      <c r="E230" s="303">
        <v>0</v>
      </c>
      <c r="F230" s="316">
        <v>0</v>
      </c>
      <c r="G230" s="303">
        <f t="shared" si="27"/>
        <v>0</v>
      </c>
      <c r="H230" s="305">
        <f t="shared" si="28"/>
        <v>0</v>
      </c>
      <c r="K230" s="301" t="s">
        <v>113</v>
      </c>
      <c r="L230" s="940"/>
      <c r="M230" s="940"/>
      <c r="N230" s="940"/>
      <c r="O230" s="940"/>
    </row>
    <row r="231" spans="1:15" x14ac:dyDescent="0.2">
      <c r="A231" s="932"/>
      <c r="B231" s="618">
        <v>53208010100000</v>
      </c>
      <c r="C231" s="619" t="s">
        <v>106</v>
      </c>
      <c r="D231" s="315">
        <f t="shared" si="29"/>
        <v>0</v>
      </c>
      <c r="E231" s="303">
        <v>0</v>
      </c>
      <c r="F231" s="316">
        <v>0</v>
      </c>
      <c r="G231" s="303">
        <f t="shared" si="27"/>
        <v>0</v>
      </c>
      <c r="H231" s="305">
        <f t="shared" si="28"/>
        <v>0</v>
      </c>
      <c r="K231" s="313" t="s">
        <v>116</v>
      </c>
      <c r="L231" s="314">
        <v>0</v>
      </c>
      <c r="M231" s="308">
        <f>+L231*0.5</f>
        <v>0</v>
      </c>
      <c r="N231" s="308">
        <f>+L231*0.1</f>
        <v>0</v>
      </c>
      <c r="O231" s="309">
        <f>+L231*0.4</f>
        <v>0</v>
      </c>
    </row>
    <row r="232" spans="1:15" x14ac:dyDescent="0.2">
      <c r="A232" s="932"/>
      <c r="B232" s="618">
        <v>53208070100001</v>
      </c>
      <c r="C232" s="619" t="s">
        <v>107</v>
      </c>
      <c r="D232" s="315">
        <f t="shared" si="29"/>
        <v>0</v>
      </c>
      <c r="E232" s="303">
        <v>0</v>
      </c>
      <c r="F232" s="316">
        <v>0</v>
      </c>
      <c r="G232" s="303">
        <f t="shared" si="27"/>
        <v>0</v>
      </c>
      <c r="H232" s="305">
        <f t="shared" si="28"/>
        <v>0</v>
      </c>
      <c r="K232" s="306" t="s">
        <v>117</v>
      </c>
      <c r="L232" s="314">
        <v>0</v>
      </c>
      <c r="M232" s="308">
        <f>+L232*0.5</f>
        <v>0</v>
      </c>
      <c r="N232" s="308">
        <f>+L232*0.1</f>
        <v>0</v>
      </c>
      <c r="O232" s="309">
        <f>+L232*0.4</f>
        <v>0</v>
      </c>
    </row>
    <row r="233" spans="1:15" x14ac:dyDescent="0.2">
      <c r="A233" s="932"/>
      <c r="B233" s="618">
        <v>53208100100001</v>
      </c>
      <c r="C233" s="619" t="s">
        <v>108</v>
      </c>
      <c r="D233" s="315">
        <f t="shared" si="29"/>
        <v>0</v>
      </c>
      <c r="E233" s="303">
        <v>0</v>
      </c>
      <c r="F233" s="316">
        <v>0</v>
      </c>
      <c r="G233" s="303">
        <f t="shared" si="27"/>
        <v>0</v>
      </c>
      <c r="H233" s="305">
        <f t="shared" si="28"/>
        <v>0</v>
      </c>
      <c r="K233" s="301" t="s">
        <v>118</v>
      </c>
      <c r="L233" s="940"/>
      <c r="M233" s="940"/>
      <c r="N233" s="940"/>
      <c r="O233" s="940"/>
    </row>
    <row r="234" spans="1:15" x14ac:dyDescent="0.2">
      <c r="A234" s="932"/>
      <c r="B234" s="618">
        <v>53211030000000</v>
      </c>
      <c r="C234" s="619" t="s">
        <v>109</v>
      </c>
      <c r="D234" s="315">
        <f t="shared" si="29"/>
        <v>0</v>
      </c>
      <c r="E234" s="303">
        <v>0</v>
      </c>
      <c r="F234" s="316">
        <v>0</v>
      </c>
      <c r="G234" s="303">
        <f t="shared" si="27"/>
        <v>0</v>
      </c>
      <c r="H234" s="305">
        <f t="shared" si="28"/>
        <v>0</v>
      </c>
      <c r="K234" s="313" t="s">
        <v>119</v>
      </c>
      <c r="L234" s="314">
        <v>0</v>
      </c>
      <c r="M234" s="308">
        <f>+L234*0.5</f>
        <v>0</v>
      </c>
      <c r="N234" s="308">
        <f>+L234*0.1</f>
        <v>0</v>
      </c>
      <c r="O234" s="309">
        <f>+L234*0.4</f>
        <v>0</v>
      </c>
    </row>
    <row r="235" spans="1:15" x14ac:dyDescent="0.2">
      <c r="A235" s="932"/>
      <c r="B235" s="618">
        <v>53212020100000</v>
      </c>
      <c r="C235" s="619" t="s">
        <v>110</v>
      </c>
      <c r="D235" s="315">
        <f t="shared" si="29"/>
        <v>0</v>
      </c>
      <c r="E235" s="303">
        <v>0</v>
      </c>
      <c r="F235" s="316">
        <v>0</v>
      </c>
      <c r="G235" s="303">
        <f t="shared" si="27"/>
        <v>0</v>
      </c>
      <c r="H235" s="305">
        <f t="shared" si="28"/>
        <v>0</v>
      </c>
      <c r="K235" s="301" t="s">
        <v>120</v>
      </c>
      <c r="L235" s="940"/>
      <c r="M235" s="940"/>
      <c r="N235" s="940"/>
      <c r="O235" s="940"/>
    </row>
    <row r="236" spans="1:15" ht="15.75" customHeight="1" x14ac:dyDescent="0.2">
      <c r="A236" s="932"/>
      <c r="B236" s="618">
        <v>53214020000000</v>
      </c>
      <c r="C236" s="619" t="s">
        <v>111</v>
      </c>
      <c r="D236" s="315">
        <f t="shared" si="29"/>
        <v>0</v>
      </c>
      <c r="E236" s="303">
        <v>0</v>
      </c>
      <c r="F236" s="316">
        <v>0</v>
      </c>
      <c r="G236" s="303">
        <f t="shared" si="27"/>
        <v>0</v>
      </c>
      <c r="H236" s="305">
        <f t="shared" si="28"/>
        <v>0</v>
      </c>
      <c r="K236" s="313" t="s">
        <v>121</v>
      </c>
      <c r="L236" s="314">
        <v>0</v>
      </c>
      <c r="M236" s="308">
        <f t="shared" ref="M236:M243" si="30">+L236*0.5</f>
        <v>0</v>
      </c>
      <c r="N236" s="308">
        <f t="shared" ref="N236:N243" si="31">+L236*0.1</f>
        <v>0</v>
      </c>
      <c r="O236" s="309">
        <f t="shared" ref="O236:O243" si="32">+L236*0.4</f>
        <v>0</v>
      </c>
    </row>
    <row r="237" spans="1:15" x14ac:dyDescent="0.2">
      <c r="A237" s="932"/>
      <c r="B237" s="242"/>
      <c r="C237" s="243" t="s">
        <v>112</v>
      </c>
      <c r="D237" s="317">
        <v>0</v>
      </c>
      <c r="E237" s="293"/>
      <c r="F237" s="293"/>
      <c r="G237" s="292">
        <f>SUM(G238,G243,G245,G254,G263,G271)</f>
        <v>0</v>
      </c>
      <c r="H237" s="317">
        <f>SUM(H238,H243,H245,H254,H263,H271)</f>
        <v>0</v>
      </c>
      <c r="K237" s="313" t="s">
        <v>122</v>
      </c>
      <c r="L237" s="314">
        <v>0</v>
      </c>
      <c r="M237" s="308">
        <f t="shared" si="30"/>
        <v>0</v>
      </c>
      <c r="N237" s="308">
        <f t="shared" si="31"/>
        <v>0</v>
      </c>
      <c r="O237" s="309">
        <f t="shared" si="32"/>
        <v>0</v>
      </c>
    </row>
    <row r="238" spans="1:15" x14ac:dyDescent="0.2">
      <c r="A238" s="932"/>
      <c r="B238" s="248"/>
      <c r="C238" s="249" t="s">
        <v>113</v>
      </c>
      <c r="D238" s="297">
        <f>SUM(D239:D242)</f>
        <v>0</v>
      </c>
      <c r="E238" s="298"/>
      <c r="F238" s="298"/>
      <c r="G238" s="297">
        <f>SUM(G239:G242)</f>
        <v>0</v>
      </c>
      <c r="H238" s="297">
        <f>SUM(H239:H242)</f>
        <v>0</v>
      </c>
      <c r="K238" s="313" t="s">
        <v>123</v>
      </c>
      <c r="L238" s="314">
        <v>0</v>
      </c>
      <c r="M238" s="308">
        <f t="shared" si="30"/>
        <v>0</v>
      </c>
      <c r="N238" s="308">
        <f t="shared" si="31"/>
        <v>0</v>
      </c>
      <c r="O238" s="309">
        <f t="shared" si="32"/>
        <v>0</v>
      </c>
    </row>
    <row r="239" spans="1:15" x14ac:dyDescent="0.2">
      <c r="A239" s="932"/>
      <c r="B239" s="618">
        <v>53202020100000</v>
      </c>
      <c r="C239" s="619" t="s">
        <v>114</v>
      </c>
      <c r="D239" s="310">
        <v>0</v>
      </c>
      <c r="E239" s="311">
        <v>0</v>
      </c>
      <c r="F239" s="318">
        <v>0</v>
      </c>
      <c r="G239" s="303">
        <f>E239*F239</f>
        <v>0</v>
      </c>
      <c r="H239" s="305">
        <f>D239+G239</f>
        <v>0</v>
      </c>
      <c r="K239" s="313" t="s">
        <v>124</v>
      </c>
      <c r="L239" s="314">
        <v>0</v>
      </c>
      <c r="M239" s="308">
        <f t="shared" si="30"/>
        <v>0</v>
      </c>
      <c r="N239" s="308">
        <f t="shared" si="31"/>
        <v>0</v>
      </c>
      <c r="O239" s="309">
        <f t="shared" si="32"/>
        <v>0</v>
      </c>
    </row>
    <row r="240" spans="1:15" x14ac:dyDescent="0.2">
      <c r="A240" s="932"/>
      <c r="B240" s="618">
        <v>53202030000000</v>
      </c>
      <c r="C240" s="619" t="s">
        <v>115</v>
      </c>
      <c r="D240" s="310">
        <v>0</v>
      </c>
      <c r="E240" s="311">
        <v>0</v>
      </c>
      <c r="F240" s="318">
        <v>0</v>
      </c>
      <c r="G240" s="303">
        <f>E240*F240</f>
        <v>0</v>
      </c>
      <c r="H240" s="305">
        <f>D240+G240</f>
        <v>0</v>
      </c>
      <c r="K240" s="313" t="s">
        <v>125</v>
      </c>
      <c r="L240" s="314">
        <v>0</v>
      </c>
      <c r="M240" s="308">
        <f t="shared" si="30"/>
        <v>0</v>
      </c>
      <c r="N240" s="308">
        <f t="shared" si="31"/>
        <v>0</v>
      </c>
      <c r="O240" s="309">
        <f t="shared" si="32"/>
        <v>0</v>
      </c>
    </row>
    <row r="241" spans="1:15" x14ac:dyDescent="0.2">
      <c r="A241" s="932"/>
      <c r="B241" s="618">
        <v>53211020000000</v>
      </c>
      <c r="C241" s="619" t="s">
        <v>116</v>
      </c>
      <c r="D241" s="303">
        <f>+O231</f>
        <v>0</v>
      </c>
      <c r="E241" s="303">
        <v>0</v>
      </c>
      <c r="F241" s="316">
        <v>0</v>
      </c>
      <c r="G241" s="303">
        <f>E241*F241</f>
        <v>0</v>
      </c>
      <c r="H241" s="305">
        <f>D241+G241</f>
        <v>0</v>
      </c>
      <c r="K241" s="313" t="s">
        <v>126</v>
      </c>
      <c r="L241" s="307">
        <v>0</v>
      </c>
      <c r="M241" s="308">
        <f t="shared" si="30"/>
        <v>0</v>
      </c>
      <c r="N241" s="308">
        <f t="shared" si="31"/>
        <v>0</v>
      </c>
      <c r="O241" s="309">
        <f t="shared" si="32"/>
        <v>0</v>
      </c>
    </row>
    <row r="242" spans="1:15" x14ac:dyDescent="0.2">
      <c r="A242" s="932"/>
      <c r="B242" s="618">
        <v>53101040600000</v>
      </c>
      <c r="C242" s="619" t="s">
        <v>117</v>
      </c>
      <c r="D242" s="303">
        <f>+O232</f>
        <v>0</v>
      </c>
      <c r="E242" s="303">
        <v>0</v>
      </c>
      <c r="F242" s="316">
        <v>0</v>
      </c>
      <c r="G242" s="303">
        <f>E242*F242</f>
        <v>0</v>
      </c>
      <c r="H242" s="305">
        <f>D242+G242</f>
        <v>0</v>
      </c>
      <c r="K242" s="306" t="s">
        <v>127</v>
      </c>
      <c r="L242" s="307">
        <v>0</v>
      </c>
      <c r="M242" s="308">
        <f t="shared" si="30"/>
        <v>0</v>
      </c>
      <c r="N242" s="308">
        <f t="shared" si="31"/>
        <v>0</v>
      </c>
      <c r="O242" s="309">
        <f t="shared" si="32"/>
        <v>0</v>
      </c>
    </row>
    <row r="243" spans="1:15" x14ac:dyDescent="0.2">
      <c r="A243" s="932"/>
      <c r="B243" s="248"/>
      <c r="C243" s="249" t="s">
        <v>118</v>
      </c>
      <c r="D243" s="297">
        <f>SUM(D244)</f>
        <v>0</v>
      </c>
      <c r="E243" s="298"/>
      <c r="F243" s="298"/>
      <c r="G243" s="319">
        <f>SUM(G244:G244)</f>
        <v>0</v>
      </c>
      <c r="H243" s="297">
        <f>SUM(H244:H244)</f>
        <v>0</v>
      </c>
      <c r="K243" s="313" t="s">
        <v>128</v>
      </c>
      <c r="L243" s="314">
        <v>0</v>
      </c>
      <c r="M243" s="308">
        <f t="shared" si="30"/>
        <v>0</v>
      </c>
      <c r="N243" s="308">
        <f t="shared" si="31"/>
        <v>0</v>
      </c>
      <c r="O243" s="309">
        <f t="shared" si="32"/>
        <v>0</v>
      </c>
    </row>
    <row r="244" spans="1:15" x14ac:dyDescent="0.2">
      <c r="A244" s="932"/>
      <c r="B244" s="626">
        <v>53205990000000</v>
      </c>
      <c r="C244" s="619" t="s">
        <v>119</v>
      </c>
      <c r="D244" s="303">
        <f>+O234</f>
        <v>0</v>
      </c>
      <c r="E244" s="303">
        <v>0</v>
      </c>
      <c r="F244" s="316">
        <v>0</v>
      </c>
      <c r="G244" s="303">
        <f>E244*F244</f>
        <v>0</v>
      </c>
      <c r="H244" s="305">
        <f>D244+G244</f>
        <v>0</v>
      </c>
      <c r="K244" s="301" t="s">
        <v>129</v>
      </c>
      <c r="L244" s="940"/>
      <c r="M244" s="940"/>
      <c r="N244" s="940"/>
      <c r="O244" s="940"/>
    </row>
    <row r="245" spans="1:15" x14ac:dyDescent="0.2">
      <c r="A245" s="932"/>
      <c r="B245" s="248"/>
      <c r="C245" s="249" t="s">
        <v>120</v>
      </c>
      <c r="D245" s="297">
        <f>SUM(D246:D253)</f>
        <v>0</v>
      </c>
      <c r="E245" s="298"/>
      <c r="F245" s="298"/>
      <c r="G245" s="297">
        <f>SUM(G246:G253)</f>
        <v>0</v>
      </c>
      <c r="H245" s="297">
        <f>SUM(H246:H253)</f>
        <v>0</v>
      </c>
      <c r="K245" s="313" t="s">
        <v>130</v>
      </c>
      <c r="L245" s="314">
        <v>0</v>
      </c>
      <c r="M245" s="308">
        <f t="shared" ref="M245:M251" si="33">+L245*0.5</f>
        <v>0</v>
      </c>
      <c r="N245" s="308">
        <f t="shared" ref="N245:N251" si="34">+L245*0.1</f>
        <v>0</v>
      </c>
      <c r="O245" s="309">
        <f t="shared" ref="O245:O251" si="35">+L245*0.4</f>
        <v>0</v>
      </c>
    </row>
    <row r="246" spans="1:15" x14ac:dyDescent="0.2">
      <c r="A246" s="932"/>
      <c r="B246" s="618">
        <v>53204010000000</v>
      </c>
      <c r="C246" s="619" t="s">
        <v>121</v>
      </c>
      <c r="D246" s="303">
        <f t="shared" ref="D246:D253" si="36">+O236</f>
        <v>0</v>
      </c>
      <c r="E246" s="303">
        <v>0</v>
      </c>
      <c r="F246" s="316">
        <v>0</v>
      </c>
      <c r="G246" s="303">
        <f t="shared" ref="G246:G253" si="37">E246*F246</f>
        <v>0</v>
      </c>
      <c r="H246" s="305">
        <f t="shared" ref="H246:H253" si="38">D246+G246</f>
        <v>0</v>
      </c>
      <c r="K246" s="313" t="s">
        <v>131</v>
      </c>
      <c r="L246" s="314">
        <v>0</v>
      </c>
      <c r="M246" s="308">
        <f t="shared" si="33"/>
        <v>0</v>
      </c>
      <c r="N246" s="308">
        <f t="shared" si="34"/>
        <v>0</v>
      </c>
      <c r="O246" s="309">
        <f t="shared" si="35"/>
        <v>0</v>
      </c>
    </row>
    <row r="247" spans="1:15" x14ac:dyDescent="0.2">
      <c r="A247" s="932"/>
      <c r="B247" s="626">
        <v>53204040200000</v>
      </c>
      <c r="C247" s="619" t="s">
        <v>122</v>
      </c>
      <c r="D247" s="303">
        <f t="shared" si="36"/>
        <v>0</v>
      </c>
      <c r="E247" s="303">
        <v>0</v>
      </c>
      <c r="F247" s="316">
        <v>0</v>
      </c>
      <c r="G247" s="303">
        <f t="shared" si="37"/>
        <v>0</v>
      </c>
      <c r="H247" s="305">
        <f t="shared" si="38"/>
        <v>0</v>
      </c>
      <c r="K247" s="313" t="s">
        <v>132</v>
      </c>
      <c r="L247" s="314">
        <v>0</v>
      </c>
      <c r="M247" s="308">
        <f t="shared" si="33"/>
        <v>0</v>
      </c>
      <c r="N247" s="308">
        <f t="shared" si="34"/>
        <v>0</v>
      </c>
      <c r="O247" s="309">
        <f t="shared" si="35"/>
        <v>0</v>
      </c>
    </row>
    <row r="248" spans="1:15" x14ac:dyDescent="0.2">
      <c r="A248" s="932"/>
      <c r="B248" s="618">
        <v>53204060000000</v>
      </c>
      <c r="C248" s="619" t="s">
        <v>123</v>
      </c>
      <c r="D248" s="303">
        <f t="shared" si="36"/>
        <v>0</v>
      </c>
      <c r="E248" s="303">
        <v>0</v>
      </c>
      <c r="F248" s="316">
        <v>0</v>
      </c>
      <c r="G248" s="303">
        <f t="shared" si="37"/>
        <v>0</v>
      </c>
      <c r="H248" s="305">
        <f t="shared" si="38"/>
        <v>0</v>
      </c>
      <c r="K248" s="313" t="s">
        <v>133</v>
      </c>
      <c r="L248" s="314">
        <v>0</v>
      </c>
      <c r="M248" s="308">
        <f t="shared" si="33"/>
        <v>0</v>
      </c>
      <c r="N248" s="308">
        <f t="shared" si="34"/>
        <v>0</v>
      </c>
      <c r="O248" s="309">
        <f t="shared" si="35"/>
        <v>0</v>
      </c>
    </row>
    <row r="249" spans="1:15" x14ac:dyDescent="0.2">
      <c r="A249" s="932"/>
      <c r="B249" s="618">
        <v>53204070000000</v>
      </c>
      <c r="C249" s="619" t="s">
        <v>124</v>
      </c>
      <c r="D249" s="303">
        <f t="shared" si="36"/>
        <v>0</v>
      </c>
      <c r="E249" s="303">
        <v>0</v>
      </c>
      <c r="F249" s="316">
        <v>0</v>
      </c>
      <c r="G249" s="303">
        <f t="shared" si="37"/>
        <v>0</v>
      </c>
      <c r="H249" s="305">
        <f t="shared" si="38"/>
        <v>0</v>
      </c>
      <c r="K249" s="313" t="s">
        <v>135</v>
      </c>
      <c r="L249" s="314">
        <v>0</v>
      </c>
      <c r="M249" s="308">
        <f t="shared" si="33"/>
        <v>0</v>
      </c>
      <c r="N249" s="308">
        <f t="shared" si="34"/>
        <v>0</v>
      </c>
      <c r="O249" s="309">
        <f t="shared" si="35"/>
        <v>0</v>
      </c>
    </row>
    <row r="250" spans="1:15" x14ac:dyDescent="0.2">
      <c r="A250" s="932"/>
      <c r="B250" s="618">
        <v>53204080000000</v>
      </c>
      <c r="C250" s="619" t="s">
        <v>125</v>
      </c>
      <c r="D250" s="303">
        <f t="shared" si="36"/>
        <v>0</v>
      </c>
      <c r="E250" s="303">
        <v>0</v>
      </c>
      <c r="F250" s="316">
        <v>0</v>
      </c>
      <c r="G250" s="303">
        <f t="shared" si="37"/>
        <v>0</v>
      </c>
      <c r="H250" s="305">
        <f t="shared" si="38"/>
        <v>0</v>
      </c>
      <c r="K250" s="313" t="s">
        <v>136</v>
      </c>
      <c r="L250" s="314">
        <v>0</v>
      </c>
      <c r="M250" s="308">
        <f t="shared" si="33"/>
        <v>0</v>
      </c>
      <c r="N250" s="308">
        <f t="shared" si="34"/>
        <v>0</v>
      </c>
      <c r="O250" s="309">
        <f t="shared" si="35"/>
        <v>0</v>
      </c>
    </row>
    <row r="251" spans="1:15" x14ac:dyDescent="0.2">
      <c r="A251" s="932"/>
      <c r="B251" s="618">
        <v>53214010000000</v>
      </c>
      <c r="C251" s="619" t="s">
        <v>126</v>
      </c>
      <c r="D251" s="303">
        <f t="shared" si="36"/>
        <v>0</v>
      </c>
      <c r="E251" s="303">
        <v>0</v>
      </c>
      <c r="F251" s="316">
        <v>0</v>
      </c>
      <c r="G251" s="303">
        <f t="shared" si="37"/>
        <v>0</v>
      </c>
      <c r="H251" s="305">
        <f t="shared" si="38"/>
        <v>0</v>
      </c>
      <c r="K251" s="313" t="s">
        <v>137</v>
      </c>
      <c r="L251" s="314">
        <v>0</v>
      </c>
      <c r="M251" s="308">
        <f t="shared" si="33"/>
        <v>0</v>
      </c>
      <c r="N251" s="308">
        <f t="shared" si="34"/>
        <v>0</v>
      </c>
      <c r="O251" s="309">
        <f t="shared" si="35"/>
        <v>0</v>
      </c>
    </row>
    <row r="252" spans="1:15" x14ac:dyDescent="0.2">
      <c r="A252" s="932"/>
      <c r="B252" s="618">
        <v>53214040000000</v>
      </c>
      <c r="C252" s="619" t="s">
        <v>127</v>
      </c>
      <c r="D252" s="303">
        <f t="shared" si="36"/>
        <v>0</v>
      </c>
      <c r="E252" s="303">
        <v>0</v>
      </c>
      <c r="F252" s="316">
        <v>0</v>
      </c>
      <c r="G252" s="303">
        <f t="shared" si="37"/>
        <v>0</v>
      </c>
      <c r="H252" s="305">
        <f t="shared" si="38"/>
        <v>0</v>
      </c>
      <c r="K252" s="301" t="s">
        <v>138</v>
      </c>
      <c r="L252" s="940"/>
      <c r="M252" s="940"/>
      <c r="N252" s="940"/>
      <c r="O252" s="940"/>
    </row>
    <row r="253" spans="1:15" x14ac:dyDescent="0.2">
      <c r="A253" s="932"/>
      <c r="B253" s="623">
        <v>53204020100000</v>
      </c>
      <c r="C253" s="619" t="s">
        <v>128</v>
      </c>
      <c r="D253" s="303">
        <f t="shared" si="36"/>
        <v>0</v>
      </c>
      <c r="E253" s="303">
        <v>0</v>
      </c>
      <c r="F253" s="316">
        <v>0</v>
      </c>
      <c r="G253" s="303">
        <f t="shared" si="37"/>
        <v>0</v>
      </c>
      <c r="H253" s="305">
        <f t="shared" si="38"/>
        <v>0</v>
      </c>
      <c r="K253" s="313" t="s">
        <v>139</v>
      </c>
      <c r="L253" s="314">
        <v>0</v>
      </c>
      <c r="M253" s="308">
        <f t="shared" ref="M253:M259" si="39">+L253*0.5</f>
        <v>0</v>
      </c>
      <c r="N253" s="308">
        <f t="shared" ref="N253:N259" si="40">+L253*0.1</f>
        <v>0</v>
      </c>
      <c r="O253" s="309">
        <f t="shared" ref="O253:O259" si="41">+L253*0.4</f>
        <v>0</v>
      </c>
    </row>
    <row r="254" spans="1:15" x14ac:dyDescent="0.2">
      <c r="A254" s="932"/>
      <c r="B254" s="248"/>
      <c r="C254" s="249" t="s">
        <v>129</v>
      </c>
      <c r="D254" s="297"/>
      <c r="E254" s="298"/>
      <c r="F254" s="298"/>
      <c r="G254" s="297">
        <f>SUM(G255:G262)</f>
        <v>0</v>
      </c>
      <c r="H254" s="300">
        <f>SUM(H255:H262)</f>
        <v>0</v>
      </c>
      <c r="K254" s="313" t="s">
        <v>140</v>
      </c>
      <c r="L254" s="314">
        <v>0</v>
      </c>
      <c r="M254" s="308">
        <f t="shared" si="39"/>
        <v>0</v>
      </c>
      <c r="N254" s="308">
        <f t="shared" si="40"/>
        <v>0</v>
      </c>
      <c r="O254" s="309">
        <f t="shared" si="41"/>
        <v>0</v>
      </c>
    </row>
    <row r="255" spans="1:15" x14ac:dyDescent="0.2">
      <c r="A255" s="932"/>
      <c r="B255" s="618">
        <v>53207010000000</v>
      </c>
      <c r="C255" s="619" t="s">
        <v>130</v>
      </c>
      <c r="D255" s="303">
        <f>+O245</f>
        <v>0</v>
      </c>
      <c r="E255" s="303">
        <v>0</v>
      </c>
      <c r="F255" s="316">
        <v>0</v>
      </c>
      <c r="G255" s="303">
        <f t="shared" ref="G255:G262" si="42">E255*F255</f>
        <v>0</v>
      </c>
      <c r="H255" s="305">
        <f t="shared" ref="H255:H262" si="43">D255+G255</f>
        <v>0</v>
      </c>
      <c r="K255" s="313" t="s">
        <v>141</v>
      </c>
      <c r="L255" s="314">
        <v>0</v>
      </c>
      <c r="M255" s="308">
        <f t="shared" si="39"/>
        <v>0</v>
      </c>
      <c r="N255" s="308">
        <f t="shared" si="40"/>
        <v>0</v>
      </c>
      <c r="O255" s="309">
        <f t="shared" si="41"/>
        <v>0</v>
      </c>
    </row>
    <row r="256" spans="1:15" x14ac:dyDescent="0.2">
      <c r="A256" s="932"/>
      <c r="B256" s="618">
        <v>53207020000000</v>
      </c>
      <c r="C256" s="619" t="s">
        <v>131</v>
      </c>
      <c r="D256" s="303">
        <f>+O246</f>
        <v>0</v>
      </c>
      <c r="E256" s="303">
        <v>0</v>
      </c>
      <c r="F256" s="316">
        <v>0</v>
      </c>
      <c r="G256" s="303">
        <f t="shared" si="42"/>
        <v>0</v>
      </c>
      <c r="H256" s="305">
        <f t="shared" si="43"/>
        <v>0</v>
      </c>
      <c r="K256" s="313" t="s">
        <v>142</v>
      </c>
      <c r="L256" s="314">
        <v>0</v>
      </c>
      <c r="M256" s="308">
        <f t="shared" si="39"/>
        <v>0</v>
      </c>
      <c r="N256" s="308">
        <f t="shared" si="40"/>
        <v>0</v>
      </c>
      <c r="O256" s="309">
        <f t="shared" si="41"/>
        <v>0</v>
      </c>
    </row>
    <row r="257" spans="1:15" x14ac:dyDescent="0.2">
      <c r="A257" s="932"/>
      <c r="B257" s="618">
        <v>53208020000000</v>
      </c>
      <c r="C257" s="619" t="s">
        <v>132</v>
      </c>
      <c r="D257" s="303">
        <f>+O247</f>
        <v>0</v>
      </c>
      <c r="E257" s="303">
        <v>0</v>
      </c>
      <c r="F257" s="316">
        <v>0</v>
      </c>
      <c r="G257" s="303">
        <f t="shared" si="42"/>
        <v>0</v>
      </c>
      <c r="H257" s="305">
        <f t="shared" si="43"/>
        <v>0</v>
      </c>
      <c r="K257" s="306" t="s">
        <v>143</v>
      </c>
      <c r="L257" s="314">
        <v>0</v>
      </c>
      <c r="M257" s="308">
        <f t="shared" si="39"/>
        <v>0</v>
      </c>
      <c r="N257" s="308">
        <f t="shared" si="40"/>
        <v>0</v>
      </c>
      <c r="O257" s="309">
        <f t="shared" si="41"/>
        <v>0</v>
      </c>
    </row>
    <row r="258" spans="1:15" x14ac:dyDescent="0.2">
      <c r="A258" s="932"/>
      <c r="B258" s="618">
        <v>53208990000000</v>
      </c>
      <c r="C258" s="619" t="s">
        <v>133</v>
      </c>
      <c r="D258" s="303">
        <f>+O248</f>
        <v>0</v>
      </c>
      <c r="E258" s="303">
        <v>0</v>
      </c>
      <c r="F258" s="316">
        <v>0</v>
      </c>
      <c r="G258" s="303">
        <f t="shared" si="42"/>
        <v>0</v>
      </c>
      <c r="H258" s="305">
        <f t="shared" si="43"/>
        <v>0</v>
      </c>
      <c r="K258" s="313" t="s">
        <v>144</v>
      </c>
      <c r="L258" s="314">
        <v>0</v>
      </c>
      <c r="M258" s="308">
        <f t="shared" si="39"/>
        <v>0</v>
      </c>
      <c r="N258" s="308">
        <f t="shared" si="40"/>
        <v>0</v>
      </c>
      <c r="O258" s="309">
        <f t="shared" si="41"/>
        <v>0</v>
      </c>
    </row>
    <row r="259" spans="1:15" x14ac:dyDescent="0.2">
      <c r="A259" s="932"/>
      <c r="B259" s="623">
        <v>53210020300000</v>
      </c>
      <c r="C259" s="619" t="s">
        <v>134</v>
      </c>
      <c r="D259" s="320">
        <v>0</v>
      </c>
      <c r="E259" s="320">
        <v>0</v>
      </c>
      <c r="F259" s="321">
        <v>0</v>
      </c>
      <c r="G259" s="303">
        <f t="shared" si="42"/>
        <v>0</v>
      </c>
      <c r="H259" s="305">
        <f t="shared" si="43"/>
        <v>0</v>
      </c>
      <c r="K259" s="313" t="s">
        <v>145</v>
      </c>
      <c r="L259" s="314">
        <v>0</v>
      </c>
      <c r="M259" s="308">
        <f t="shared" si="39"/>
        <v>0</v>
      </c>
      <c r="N259" s="308">
        <f t="shared" si="40"/>
        <v>0</v>
      </c>
      <c r="O259" s="309">
        <f t="shared" si="41"/>
        <v>0</v>
      </c>
    </row>
    <row r="260" spans="1:15" x14ac:dyDescent="0.2">
      <c r="A260" s="932"/>
      <c r="B260" s="618">
        <v>53208990000000</v>
      </c>
      <c r="C260" s="619" t="s">
        <v>135</v>
      </c>
      <c r="D260" s="303">
        <f>+O249</f>
        <v>0</v>
      </c>
      <c r="E260" s="303">
        <v>0</v>
      </c>
      <c r="F260" s="316">
        <v>0</v>
      </c>
      <c r="G260" s="303">
        <f t="shared" si="42"/>
        <v>0</v>
      </c>
      <c r="H260" s="305">
        <f t="shared" si="43"/>
        <v>0</v>
      </c>
    </row>
    <row r="261" spans="1:15" x14ac:dyDescent="0.2">
      <c r="A261" s="932"/>
      <c r="B261" s="618">
        <v>53209990000000</v>
      </c>
      <c r="C261" s="619" t="s">
        <v>136</v>
      </c>
      <c r="D261" s="303">
        <f>+O250</f>
        <v>0</v>
      </c>
      <c r="E261" s="303">
        <v>0</v>
      </c>
      <c r="F261" s="316">
        <v>0</v>
      </c>
      <c r="G261" s="303">
        <f t="shared" si="42"/>
        <v>0</v>
      </c>
      <c r="H261" s="305">
        <f t="shared" si="43"/>
        <v>0</v>
      </c>
    </row>
    <row r="262" spans="1:15" x14ac:dyDescent="0.2">
      <c r="A262" s="932"/>
      <c r="B262" s="618">
        <v>53210020100000</v>
      </c>
      <c r="C262" s="619" t="s">
        <v>137</v>
      </c>
      <c r="D262" s="303">
        <f>+O251</f>
        <v>0</v>
      </c>
      <c r="E262" s="303">
        <v>0</v>
      </c>
      <c r="F262" s="316">
        <v>0</v>
      </c>
      <c r="G262" s="303">
        <f t="shared" si="42"/>
        <v>0</v>
      </c>
      <c r="H262" s="305">
        <f t="shared" si="43"/>
        <v>0</v>
      </c>
    </row>
    <row r="263" spans="1:15" x14ac:dyDescent="0.2">
      <c r="A263" s="932"/>
      <c r="B263" s="248"/>
      <c r="C263" s="249" t="s">
        <v>138</v>
      </c>
      <c r="D263" s="297">
        <f>SUM(D264:D270)</f>
        <v>0</v>
      </c>
      <c r="E263" s="298"/>
      <c r="F263" s="298"/>
      <c r="G263" s="297">
        <f>SUM(G264:G270)</f>
        <v>0</v>
      </c>
      <c r="H263" s="300">
        <f>SUM(H264:H270)</f>
        <v>0</v>
      </c>
    </row>
    <row r="264" spans="1:15" x14ac:dyDescent="0.2">
      <c r="A264" s="932"/>
      <c r="B264" s="618">
        <v>53206030000000</v>
      </c>
      <c r="C264" s="619" t="s">
        <v>139</v>
      </c>
      <c r="D264" s="303">
        <f t="shared" ref="D264:D270" si="44">+O253</f>
        <v>0</v>
      </c>
      <c r="E264" s="303">
        <v>0</v>
      </c>
      <c r="F264" s="316">
        <v>0</v>
      </c>
      <c r="G264" s="303">
        <f t="shared" ref="G264:G270" si="45">E264*F264</f>
        <v>0</v>
      </c>
      <c r="H264" s="305">
        <f t="shared" ref="H264:H270" si="46">D264+G264</f>
        <v>0</v>
      </c>
    </row>
    <row r="265" spans="1:15" x14ac:dyDescent="0.2">
      <c r="A265" s="932"/>
      <c r="B265" s="618">
        <v>53206040000000</v>
      </c>
      <c r="C265" s="619" t="s">
        <v>140</v>
      </c>
      <c r="D265" s="303">
        <f t="shared" si="44"/>
        <v>0</v>
      </c>
      <c r="E265" s="303">
        <v>0</v>
      </c>
      <c r="F265" s="316">
        <v>0</v>
      </c>
      <c r="G265" s="303">
        <f t="shared" si="45"/>
        <v>0</v>
      </c>
      <c r="H265" s="305">
        <f t="shared" si="46"/>
        <v>0</v>
      </c>
    </row>
    <row r="266" spans="1:15" x14ac:dyDescent="0.2">
      <c r="A266" s="932"/>
      <c r="B266" s="618">
        <v>53206060000000</v>
      </c>
      <c r="C266" s="619" t="s">
        <v>141</v>
      </c>
      <c r="D266" s="303">
        <f t="shared" si="44"/>
        <v>0</v>
      </c>
      <c r="E266" s="303">
        <v>0</v>
      </c>
      <c r="F266" s="316">
        <v>0</v>
      </c>
      <c r="G266" s="303">
        <f t="shared" si="45"/>
        <v>0</v>
      </c>
      <c r="H266" s="305">
        <f t="shared" si="46"/>
        <v>0</v>
      </c>
    </row>
    <row r="267" spans="1:15" x14ac:dyDescent="0.2">
      <c r="A267" s="932"/>
      <c r="B267" s="618">
        <v>53206070000000</v>
      </c>
      <c r="C267" s="619" t="s">
        <v>142</v>
      </c>
      <c r="D267" s="303">
        <f t="shared" si="44"/>
        <v>0</v>
      </c>
      <c r="E267" s="303">
        <v>0</v>
      </c>
      <c r="F267" s="316">
        <v>0</v>
      </c>
      <c r="G267" s="303">
        <f t="shared" si="45"/>
        <v>0</v>
      </c>
      <c r="H267" s="305">
        <f t="shared" si="46"/>
        <v>0</v>
      </c>
    </row>
    <row r="268" spans="1:15" x14ac:dyDescent="0.2">
      <c r="A268" s="932"/>
      <c r="B268" s="618">
        <v>53206990000000</v>
      </c>
      <c r="C268" s="619" t="s">
        <v>143</v>
      </c>
      <c r="D268" s="303">
        <f t="shared" si="44"/>
        <v>0</v>
      </c>
      <c r="E268" s="303">
        <v>0</v>
      </c>
      <c r="F268" s="316">
        <v>0</v>
      </c>
      <c r="G268" s="303">
        <f t="shared" si="45"/>
        <v>0</v>
      </c>
      <c r="H268" s="305">
        <f t="shared" si="46"/>
        <v>0</v>
      </c>
    </row>
    <row r="269" spans="1:15" x14ac:dyDescent="0.2">
      <c r="A269" s="932"/>
      <c r="B269" s="618">
        <v>53208030000000</v>
      </c>
      <c r="C269" s="619" t="s">
        <v>144</v>
      </c>
      <c r="D269" s="303">
        <f t="shared" si="44"/>
        <v>0</v>
      </c>
      <c r="E269" s="303">
        <v>0</v>
      </c>
      <c r="F269" s="316">
        <v>0</v>
      </c>
      <c r="G269" s="303">
        <f t="shared" si="45"/>
        <v>0</v>
      </c>
      <c r="H269" s="305">
        <f t="shared" si="46"/>
        <v>0</v>
      </c>
    </row>
    <row r="270" spans="1:15" x14ac:dyDescent="0.2">
      <c r="A270" s="932"/>
      <c r="B270" s="618">
        <v>53206990000000</v>
      </c>
      <c r="C270" s="619" t="s">
        <v>145</v>
      </c>
      <c r="D270" s="303">
        <f t="shared" si="44"/>
        <v>0</v>
      </c>
      <c r="E270" s="303">
        <v>0</v>
      </c>
      <c r="F270" s="316">
        <v>0</v>
      </c>
      <c r="G270" s="303">
        <f t="shared" si="45"/>
        <v>0</v>
      </c>
      <c r="H270" s="305">
        <f t="shared" si="46"/>
        <v>0</v>
      </c>
    </row>
    <row r="271" spans="1:15" x14ac:dyDescent="0.2">
      <c r="A271" s="932"/>
      <c r="B271" s="248"/>
      <c r="C271" s="249" t="s">
        <v>146</v>
      </c>
      <c r="D271" s="297">
        <f>SUM(D272:D272)</f>
        <v>0</v>
      </c>
      <c r="E271" s="298"/>
      <c r="F271" s="298"/>
      <c r="G271" s="297">
        <f>SUM(G272:G272)</f>
        <v>0</v>
      </c>
      <c r="H271" s="300">
        <f>SUM(H272:H272)</f>
        <v>0</v>
      </c>
    </row>
    <row r="272" spans="1:15" x14ac:dyDescent="0.2">
      <c r="A272" s="932"/>
      <c r="B272" s="627"/>
      <c r="C272" s="628" t="s">
        <v>147</v>
      </c>
      <c r="D272" s="310">
        <v>0</v>
      </c>
      <c r="E272" s="310">
        <v>0</v>
      </c>
      <c r="F272" s="318">
        <v>0</v>
      </c>
      <c r="G272" s="303">
        <f>E272*F272</f>
        <v>0</v>
      </c>
      <c r="H272" s="322">
        <f>D272+G272</f>
        <v>0</v>
      </c>
      <c r="I272" s="736" t="s">
        <v>148</v>
      </c>
      <c r="J272" s="737">
        <f>+H270+H269+H268+H267+H266+H265+H264+H262+H261+H260+H259+H258+H257+H256+H255+H253+H250+H249+H248+H247+H246+H244+H242+H241+H235+H234+H233+H231+H230+H229+H228+H227+H226+H225+H224+H223+H222+H221</f>
        <v>0</v>
      </c>
    </row>
    <row r="273" spans="1:10" x14ac:dyDescent="0.2">
      <c r="A273" s="932"/>
      <c r="B273" s="273"/>
      <c r="C273" s="289" t="s">
        <v>149</v>
      </c>
      <c r="D273" s="323">
        <f>SUM(D210,D237)</f>
        <v>0</v>
      </c>
      <c r="E273" s="324"/>
      <c r="F273" s="324"/>
      <c r="G273" s="323">
        <f>SUM(G210,G237)</f>
        <v>0</v>
      </c>
      <c r="H273" s="325">
        <f>SUM(H210,H237)</f>
        <v>0</v>
      </c>
      <c r="I273" s="738" t="s">
        <v>150</v>
      </c>
      <c r="J273" s="739">
        <f>+H273-J272</f>
        <v>0</v>
      </c>
    </row>
    <row r="274" spans="1:10" ht="12.75" customHeight="1" x14ac:dyDescent="0.2">
      <c r="A274" s="924" t="s">
        <v>151</v>
      </c>
      <c r="B274" s="925" t="s">
        <v>78</v>
      </c>
      <c r="C274" s="926" t="s">
        <v>79</v>
      </c>
      <c r="D274" s="942" t="s">
        <v>80</v>
      </c>
      <c r="E274" s="943" t="s">
        <v>81</v>
      </c>
      <c r="F274" s="943"/>
      <c r="G274" s="943"/>
      <c r="H274" s="941" t="s">
        <v>374</v>
      </c>
    </row>
    <row r="275" spans="1:10" ht="25.5" x14ac:dyDescent="0.2">
      <c r="A275" s="924"/>
      <c r="B275" s="925"/>
      <c r="C275" s="926"/>
      <c r="D275" s="942"/>
      <c r="E275" s="326" t="s">
        <v>82</v>
      </c>
      <c r="F275" s="327" t="s">
        <v>83</v>
      </c>
      <c r="G275" s="595" t="s">
        <v>84</v>
      </c>
      <c r="H275" s="941"/>
    </row>
    <row r="276" spans="1:10" ht="15.75" customHeight="1" x14ac:dyDescent="0.2">
      <c r="A276" s="932" t="s">
        <v>37</v>
      </c>
      <c r="B276" s="242"/>
      <c r="C276" s="243" t="s">
        <v>85</v>
      </c>
      <c r="D276" s="244">
        <f>+D277+D282</f>
        <v>0</v>
      </c>
      <c r="E276" s="278"/>
      <c r="F276" s="278"/>
      <c r="G276" s="246">
        <f>SUM(G277,G282)</f>
        <v>0</v>
      </c>
      <c r="H276" s="247">
        <f>SUM(H277,H282)</f>
        <v>0</v>
      </c>
    </row>
    <row r="277" spans="1:10" x14ac:dyDescent="0.2">
      <c r="A277" s="932"/>
      <c r="B277" s="248"/>
      <c r="C277" s="249" t="s">
        <v>86</v>
      </c>
      <c r="D277" s="250">
        <f>SUM(D278:D281)</f>
        <v>0</v>
      </c>
      <c r="E277" s="265"/>
      <c r="F277" s="265"/>
      <c r="G277" s="46">
        <f>SUM(G278:G281)</f>
        <v>0</v>
      </c>
      <c r="H277" s="252">
        <f>SUM(H278:H281)</f>
        <v>0</v>
      </c>
    </row>
    <row r="278" spans="1:10" x14ac:dyDescent="0.2">
      <c r="A278" s="932"/>
      <c r="B278" s="618">
        <v>53103040100000</v>
      </c>
      <c r="C278" s="619" t="s">
        <v>87</v>
      </c>
      <c r="D278" s="281">
        <f>+'F) Remuneraciones'!L77</f>
        <v>0</v>
      </c>
      <c r="E278" s="253">
        <v>0</v>
      </c>
      <c r="F278" s="630">
        <v>0</v>
      </c>
      <c r="G278" s="253">
        <f>E278*F278</f>
        <v>0</v>
      </c>
      <c r="H278" s="254">
        <f>D278+G278</f>
        <v>0</v>
      </c>
    </row>
    <row r="279" spans="1:10" x14ac:dyDescent="0.2">
      <c r="A279" s="932"/>
      <c r="B279" s="618">
        <v>53103050000000</v>
      </c>
      <c r="C279" s="619" t="s">
        <v>152</v>
      </c>
      <c r="D279" s="255">
        <v>0</v>
      </c>
      <c r="E279" s="256">
        <v>0</v>
      </c>
      <c r="F279" s="257">
        <v>0</v>
      </c>
      <c r="G279" s="253">
        <f>E279*F279</f>
        <v>0</v>
      </c>
      <c r="H279" s="254">
        <f>D279+G279</f>
        <v>0</v>
      </c>
    </row>
    <row r="280" spans="1:10" x14ac:dyDescent="0.2">
      <c r="A280" s="932"/>
      <c r="B280" s="623">
        <v>53103040400000</v>
      </c>
      <c r="C280" s="624" t="s">
        <v>89</v>
      </c>
      <c r="D280" s="255">
        <v>0</v>
      </c>
      <c r="E280" s="256">
        <v>0</v>
      </c>
      <c r="F280" s="257">
        <v>0</v>
      </c>
      <c r="G280" s="253">
        <f>E280*F280</f>
        <v>0</v>
      </c>
      <c r="H280" s="254">
        <f>D280+G280</f>
        <v>0</v>
      </c>
    </row>
    <row r="281" spans="1:10" x14ac:dyDescent="0.2">
      <c r="A281" s="932"/>
      <c r="B281" s="618">
        <v>53103080010000</v>
      </c>
      <c r="C281" s="619" t="s">
        <v>90</v>
      </c>
      <c r="D281" s="255">
        <v>0</v>
      </c>
      <c r="E281" s="256">
        <v>0</v>
      </c>
      <c r="F281" s="257">
        <v>0</v>
      </c>
      <c r="G281" s="253">
        <f>E281*F281</f>
        <v>0</v>
      </c>
      <c r="H281" s="254">
        <f>D281+G281</f>
        <v>0</v>
      </c>
    </row>
    <row r="282" spans="1:10" x14ac:dyDescent="0.2">
      <c r="A282" s="932"/>
      <c r="B282" s="248"/>
      <c r="C282" s="249" t="s">
        <v>91</v>
      </c>
      <c r="D282" s="250">
        <f>SUM(D283:D302)</f>
        <v>0</v>
      </c>
      <c r="E282" s="265"/>
      <c r="F282" s="265"/>
      <c r="G282" s="250">
        <f>SUM(G283:G302)</f>
        <v>0</v>
      </c>
      <c r="H282" s="252">
        <f>SUM(H283:H302)</f>
        <v>0</v>
      </c>
    </row>
    <row r="283" spans="1:10" x14ac:dyDescent="0.2">
      <c r="A283" s="932"/>
      <c r="B283" s="618">
        <v>53201010100000</v>
      </c>
      <c r="C283" s="619" t="s">
        <v>92</v>
      </c>
      <c r="D283" s="255">
        <v>0</v>
      </c>
      <c r="E283" s="256">
        <v>0</v>
      </c>
      <c r="F283" s="749">
        <v>0</v>
      </c>
      <c r="G283" s="253">
        <f t="shared" ref="G283:G302" si="47">E283*F283</f>
        <v>0</v>
      </c>
      <c r="H283" s="254">
        <f t="shared" ref="H283:H302" si="48">D283+G283</f>
        <v>0</v>
      </c>
    </row>
    <row r="284" spans="1:10" x14ac:dyDescent="0.2">
      <c r="A284" s="932"/>
      <c r="B284" s="618">
        <v>53201010100000</v>
      </c>
      <c r="C284" s="619" t="s">
        <v>93</v>
      </c>
      <c r="D284" s="255">
        <v>0</v>
      </c>
      <c r="E284" s="256">
        <v>0</v>
      </c>
      <c r="F284" s="749">
        <v>0</v>
      </c>
      <c r="G284" s="253">
        <f t="shared" si="47"/>
        <v>0</v>
      </c>
      <c r="H284" s="254">
        <f t="shared" si="48"/>
        <v>0</v>
      </c>
    </row>
    <row r="285" spans="1:10" x14ac:dyDescent="0.2">
      <c r="A285" s="932"/>
      <c r="B285" s="618">
        <v>53201010100000</v>
      </c>
      <c r="C285" s="619" t="s">
        <v>94</v>
      </c>
      <c r="D285" s="255">
        <v>0</v>
      </c>
      <c r="E285" s="256">
        <v>0</v>
      </c>
      <c r="F285" s="749">
        <v>0</v>
      </c>
      <c r="G285" s="253">
        <f t="shared" si="47"/>
        <v>0</v>
      </c>
      <c r="H285" s="254">
        <f t="shared" si="48"/>
        <v>0</v>
      </c>
    </row>
    <row r="286" spans="1:10" x14ac:dyDescent="0.2">
      <c r="A286" s="932"/>
      <c r="B286" s="618">
        <v>53202010100000</v>
      </c>
      <c r="C286" s="619" t="s">
        <v>95</v>
      </c>
      <c r="D286" s="256">
        <v>0</v>
      </c>
      <c r="E286" s="256">
        <v>0</v>
      </c>
      <c r="F286" s="750">
        <v>0</v>
      </c>
      <c r="G286" s="253">
        <f t="shared" si="47"/>
        <v>0</v>
      </c>
      <c r="H286" s="254">
        <f t="shared" si="48"/>
        <v>0</v>
      </c>
    </row>
    <row r="287" spans="1:10" x14ac:dyDescent="0.2">
      <c r="A287" s="932"/>
      <c r="B287" s="618">
        <v>53203010100000</v>
      </c>
      <c r="C287" s="619" t="s">
        <v>96</v>
      </c>
      <c r="D287" s="261">
        <v>0</v>
      </c>
      <c r="E287" s="261">
        <v>0</v>
      </c>
      <c r="F287" s="329">
        <v>0</v>
      </c>
      <c r="G287" s="253">
        <f t="shared" si="47"/>
        <v>0</v>
      </c>
      <c r="H287" s="254">
        <f t="shared" si="48"/>
        <v>0</v>
      </c>
    </row>
    <row r="288" spans="1:10" x14ac:dyDescent="0.2">
      <c r="A288" s="932"/>
      <c r="B288" s="618">
        <v>53203030000000</v>
      </c>
      <c r="C288" s="619" t="s">
        <v>97</v>
      </c>
      <c r="D288" s="261">
        <v>0</v>
      </c>
      <c r="E288" s="261">
        <v>0</v>
      </c>
      <c r="F288" s="329">
        <v>0</v>
      </c>
      <c r="G288" s="253">
        <f t="shared" si="47"/>
        <v>0</v>
      </c>
      <c r="H288" s="254">
        <f t="shared" si="48"/>
        <v>0</v>
      </c>
    </row>
    <row r="289" spans="1:8" x14ac:dyDescent="0.2">
      <c r="A289" s="932"/>
      <c r="B289" s="618">
        <v>53204030000000</v>
      </c>
      <c r="C289" s="619" t="s">
        <v>98</v>
      </c>
      <c r="D289" s="261">
        <v>0</v>
      </c>
      <c r="E289" s="261">
        <v>0</v>
      </c>
      <c r="F289" s="329">
        <v>0</v>
      </c>
      <c r="G289" s="253">
        <f t="shared" si="47"/>
        <v>0</v>
      </c>
      <c r="H289" s="254">
        <f t="shared" si="48"/>
        <v>0</v>
      </c>
    </row>
    <row r="290" spans="1:8" x14ac:dyDescent="0.2">
      <c r="A290" s="932"/>
      <c r="B290" s="618">
        <v>53204100100001</v>
      </c>
      <c r="C290" s="619" t="s">
        <v>99</v>
      </c>
      <c r="D290" s="745">
        <v>0</v>
      </c>
      <c r="E290" s="745">
        <v>0</v>
      </c>
      <c r="F290" s="746">
        <v>0</v>
      </c>
      <c r="G290" s="747">
        <f t="shared" si="47"/>
        <v>0</v>
      </c>
      <c r="H290" s="748">
        <f t="shared" si="48"/>
        <v>0</v>
      </c>
    </row>
    <row r="291" spans="1:8" ht="14.25" customHeight="1" x14ac:dyDescent="0.2">
      <c r="A291" s="932"/>
      <c r="B291" s="618">
        <v>53204130100000</v>
      </c>
      <c r="C291" s="619" t="s">
        <v>100</v>
      </c>
      <c r="D291" s="745">
        <v>0</v>
      </c>
      <c r="E291" s="745">
        <v>0</v>
      </c>
      <c r="F291" s="746">
        <v>0</v>
      </c>
      <c r="G291" s="747">
        <f t="shared" si="47"/>
        <v>0</v>
      </c>
      <c r="H291" s="748">
        <f t="shared" si="48"/>
        <v>0</v>
      </c>
    </row>
    <row r="292" spans="1:8" x14ac:dyDescent="0.2">
      <c r="A292" s="932"/>
      <c r="B292" s="618">
        <v>53205010100000</v>
      </c>
      <c r="C292" s="619" t="s">
        <v>101</v>
      </c>
      <c r="D292" s="330">
        <v>0</v>
      </c>
      <c r="E292" s="261">
        <v>0</v>
      </c>
      <c r="F292" s="329">
        <v>0</v>
      </c>
      <c r="G292" s="253">
        <f t="shared" si="47"/>
        <v>0</v>
      </c>
      <c r="H292" s="254">
        <f t="shared" si="48"/>
        <v>0</v>
      </c>
    </row>
    <row r="293" spans="1:8" x14ac:dyDescent="0.2">
      <c r="A293" s="932"/>
      <c r="B293" s="618">
        <v>53205020100000</v>
      </c>
      <c r="C293" s="619" t="s">
        <v>102</v>
      </c>
      <c r="D293" s="330">
        <v>0</v>
      </c>
      <c r="E293" s="261">
        <v>0</v>
      </c>
      <c r="F293" s="329">
        <v>0</v>
      </c>
      <c r="G293" s="253">
        <f t="shared" si="47"/>
        <v>0</v>
      </c>
      <c r="H293" s="254">
        <f t="shared" si="48"/>
        <v>0</v>
      </c>
    </row>
    <row r="294" spans="1:8" ht="12.75" customHeight="1" x14ac:dyDescent="0.2">
      <c r="A294" s="932"/>
      <c r="B294" s="618">
        <v>53205030100000</v>
      </c>
      <c r="C294" s="619" t="s">
        <v>103</v>
      </c>
      <c r="D294" s="330">
        <v>0</v>
      </c>
      <c r="E294" s="261">
        <v>0</v>
      </c>
      <c r="F294" s="329">
        <v>0</v>
      </c>
      <c r="G294" s="253">
        <f t="shared" si="47"/>
        <v>0</v>
      </c>
      <c r="H294" s="254">
        <f t="shared" si="48"/>
        <v>0</v>
      </c>
    </row>
    <row r="295" spans="1:8" x14ac:dyDescent="0.2">
      <c r="A295" s="932"/>
      <c r="B295" s="618">
        <v>53205050100000</v>
      </c>
      <c r="C295" s="619" t="s">
        <v>104</v>
      </c>
      <c r="D295" s="330">
        <v>0</v>
      </c>
      <c r="E295" s="261">
        <v>0</v>
      </c>
      <c r="F295" s="329">
        <v>0</v>
      </c>
      <c r="G295" s="253">
        <f t="shared" si="47"/>
        <v>0</v>
      </c>
      <c r="H295" s="254">
        <f t="shared" si="48"/>
        <v>0</v>
      </c>
    </row>
    <row r="296" spans="1:8" x14ac:dyDescent="0.2">
      <c r="A296" s="932"/>
      <c r="B296" s="618">
        <v>53205070100000</v>
      </c>
      <c r="C296" s="619" t="s">
        <v>105</v>
      </c>
      <c r="D296" s="261">
        <v>0</v>
      </c>
      <c r="E296" s="261">
        <v>0</v>
      </c>
      <c r="F296" s="329">
        <v>0</v>
      </c>
      <c r="G296" s="253">
        <f t="shared" si="47"/>
        <v>0</v>
      </c>
      <c r="H296" s="254">
        <f t="shared" si="48"/>
        <v>0</v>
      </c>
    </row>
    <row r="297" spans="1:8" x14ac:dyDescent="0.2">
      <c r="A297" s="932"/>
      <c r="B297" s="618">
        <v>53208010100000</v>
      </c>
      <c r="C297" s="619" t="s">
        <v>106</v>
      </c>
      <c r="D297" s="261">
        <v>0</v>
      </c>
      <c r="E297" s="261"/>
      <c r="F297" s="329"/>
      <c r="G297" s="253">
        <f t="shared" si="47"/>
        <v>0</v>
      </c>
      <c r="H297" s="254">
        <f t="shared" si="48"/>
        <v>0</v>
      </c>
    </row>
    <row r="298" spans="1:8" x14ac:dyDescent="0.2">
      <c r="A298" s="932"/>
      <c r="B298" s="618">
        <v>53208070100001</v>
      </c>
      <c r="C298" s="619" t="s">
        <v>107</v>
      </c>
      <c r="D298" s="256">
        <v>0</v>
      </c>
      <c r="E298" s="256">
        <v>0</v>
      </c>
      <c r="F298" s="328">
        <v>0</v>
      </c>
      <c r="G298" s="253">
        <f t="shared" si="47"/>
        <v>0</v>
      </c>
      <c r="H298" s="254">
        <f t="shared" si="48"/>
        <v>0</v>
      </c>
    </row>
    <row r="299" spans="1:8" x14ac:dyDescent="0.2">
      <c r="A299" s="932"/>
      <c r="B299" s="618">
        <v>53208100100001</v>
      </c>
      <c r="C299" s="619" t="s">
        <v>108</v>
      </c>
      <c r="D299" s="261">
        <v>0</v>
      </c>
      <c r="E299" s="261">
        <v>0</v>
      </c>
      <c r="F299" s="329">
        <v>0</v>
      </c>
      <c r="G299" s="253">
        <f t="shared" si="47"/>
        <v>0</v>
      </c>
      <c r="H299" s="254">
        <f t="shared" si="48"/>
        <v>0</v>
      </c>
    </row>
    <row r="300" spans="1:8" x14ac:dyDescent="0.2">
      <c r="A300" s="932"/>
      <c r="B300" s="618">
        <v>53211030000000</v>
      </c>
      <c r="C300" s="619" t="s">
        <v>109</v>
      </c>
      <c r="D300" s="261">
        <v>0</v>
      </c>
      <c r="E300" s="261">
        <v>0</v>
      </c>
      <c r="F300" s="329">
        <v>0</v>
      </c>
      <c r="G300" s="253">
        <f t="shared" si="47"/>
        <v>0</v>
      </c>
      <c r="H300" s="254">
        <f t="shared" si="48"/>
        <v>0</v>
      </c>
    </row>
    <row r="301" spans="1:8" x14ac:dyDescent="0.2">
      <c r="A301" s="932"/>
      <c r="B301" s="618">
        <v>53212020100000</v>
      </c>
      <c r="C301" s="619" t="s">
        <v>110</v>
      </c>
      <c r="D301" s="261">
        <v>0</v>
      </c>
      <c r="E301" s="745"/>
      <c r="F301" s="746"/>
      <c r="G301" s="747">
        <f t="shared" si="47"/>
        <v>0</v>
      </c>
      <c r="H301" s="748">
        <f t="shared" si="48"/>
        <v>0</v>
      </c>
    </row>
    <row r="302" spans="1:8" ht="13.5" customHeight="1" x14ac:dyDescent="0.2">
      <c r="A302" s="932"/>
      <c r="B302" s="618">
        <v>53214020000000</v>
      </c>
      <c r="C302" s="619" t="s">
        <v>111</v>
      </c>
      <c r="D302" s="256"/>
      <c r="E302" s="256">
        <v>0</v>
      </c>
      <c r="F302" s="328">
        <v>0</v>
      </c>
      <c r="G302" s="253">
        <f t="shared" si="47"/>
        <v>0</v>
      </c>
      <c r="H302" s="254">
        <f t="shared" si="48"/>
        <v>0</v>
      </c>
    </row>
    <row r="303" spans="1:8" x14ac:dyDescent="0.2">
      <c r="A303" s="932"/>
      <c r="B303" s="242"/>
      <c r="C303" s="243" t="s">
        <v>112</v>
      </c>
      <c r="D303" s="631">
        <f>+D304+D309+D311+D320+D329+D337</f>
        <v>0</v>
      </c>
      <c r="E303" s="278"/>
      <c r="F303" s="278"/>
      <c r="G303" s="244">
        <f>SUM(G304,G309,G311,G320,G329,G337)</f>
        <v>0</v>
      </c>
      <c r="H303" s="631">
        <f>SUM(H304,H309,H311,H320,H329,H337)</f>
        <v>3032377</v>
      </c>
    </row>
    <row r="304" spans="1:8" x14ac:dyDescent="0.2">
      <c r="A304" s="932"/>
      <c r="B304" s="248"/>
      <c r="C304" s="249" t="s">
        <v>113</v>
      </c>
      <c r="D304" s="250">
        <f>SUM(D305:D308)</f>
        <v>0</v>
      </c>
      <c r="E304" s="265"/>
      <c r="F304" s="265"/>
      <c r="G304" s="250">
        <f>SUM(G305:G308)</f>
        <v>0</v>
      </c>
      <c r="H304" s="250">
        <f>SUM(H305:H308)</f>
        <v>0</v>
      </c>
    </row>
    <row r="305" spans="1:8" x14ac:dyDescent="0.2">
      <c r="A305" s="932"/>
      <c r="B305" s="618">
        <v>53202020100000</v>
      </c>
      <c r="C305" s="619" t="s">
        <v>114</v>
      </c>
      <c r="D305" s="255">
        <v>0</v>
      </c>
      <c r="E305" s="256">
        <v>0</v>
      </c>
      <c r="F305" s="331">
        <v>0</v>
      </c>
      <c r="G305" s="253">
        <f>E305*F305</f>
        <v>0</v>
      </c>
      <c r="H305" s="254">
        <f>D305+G305</f>
        <v>0</v>
      </c>
    </row>
    <row r="306" spans="1:8" x14ac:dyDescent="0.2">
      <c r="A306" s="932"/>
      <c r="B306" s="618">
        <v>53202030000000</v>
      </c>
      <c r="C306" s="619" t="s">
        <v>115</v>
      </c>
      <c r="D306" s="255">
        <v>0</v>
      </c>
      <c r="E306" s="256">
        <v>0</v>
      </c>
      <c r="F306" s="331">
        <v>0</v>
      </c>
      <c r="G306" s="253">
        <f>E306*F306</f>
        <v>0</v>
      </c>
      <c r="H306" s="254">
        <f>D306+G306</f>
        <v>0</v>
      </c>
    </row>
    <row r="307" spans="1:8" x14ac:dyDescent="0.2">
      <c r="A307" s="932"/>
      <c r="B307" s="618">
        <v>53211020000000</v>
      </c>
      <c r="C307" s="619" t="s">
        <v>116</v>
      </c>
      <c r="D307" s="261">
        <v>0</v>
      </c>
      <c r="E307" s="261">
        <v>0</v>
      </c>
      <c r="F307" s="332">
        <v>0</v>
      </c>
      <c r="G307" s="253">
        <f>E307*F307</f>
        <v>0</v>
      </c>
      <c r="H307" s="254">
        <f>D307+G307</f>
        <v>0</v>
      </c>
    </row>
    <row r="308" spans="1:8" x14ac:dyDescent="0.2">
      <c r="A308" s="932"/>
      <c r="B308" s="618">
        <v>53101040600000</v>
      </c>
      <c r="C308" s="619" t="s">
        <v>117</v>
      </c>
      <c r="D308" s="261">
        <v>0</v>
      </c>
      <c r="E308" s="261">
        <v>0</v>
      </c>
      <c r="F308" s="332">
        <v>0</v>
      </c>
      <c r="G308" s="253">
        <f>E308*F308</f>
        <v>0</v>
      </c>
      <c r="H308" s="254">
        <f>D308+G308</f>
        <v>0</v>
      </c>
    </row>
    <row r="309" spans="1:8" x14ac:dyDescent="0.2">
      <c r="A309" s="932"/>
      <c r="B309" s="248"/>
      <c r="C309" s="249" t="s">
        <v>118</v>
      </c>
      <c r="D309" s="250">
        <f>SUM(D310)</f>
        <v>0</v>
      </c>
      <c r="E309" s="265"/>
      <c r="F309" s="265"/>
      <c r="G309" s="265">
        <f>SUM(G310:G310)</f>
        <v>0</v>
      </c>
      <c r="H309" s="250">
        <f>SUM(H310:H310)</f>
        <v>0</v>
      </c>
    </row>
    <row r="310" spans="1:8" x14ac:dyDescent="0.2">
      <c r="A310" s="932"/>
      <c r="B310" s="626">
        <v>53205990000000</v>
      </c>
      <c r="C310" s="619" t="s">
        <v>119</v>
      </c>
      <c r="D310" s="261">
        <v>0</v>
      </c>
      <c r="E310" s="261">
        <v>0</v>
      </c>
      <c r="F310" s="332">
        <v>0</v>
      </c>
      <c r="G310" s="253">
        <f>E310*F310</f>
        <v>0</v>
      </c>
      <c r="H310" s="254">
        <f>D310+G310</f>
        <v>0</v>
      </c>
    </row>
    <row r="311" spans="1:8" x14ac:dyDescent="0.2">
      <c r="A311" s="932"/>
      <c r="B311" s="248"/>
      <c r="C311" s="249" t="s">
        <v>120</v>
      </c>
      <c r="D311" s="250">
        <f>SUM(D312:D319)</f>
        <v>0</v>
      </c>
      <c r="E311" s="265"/>
      <c r="F311" s="265"/>
      <c r="G311" s="250">
        <f>SUM(G312:G319)</f>
        <v>0</v>
      </c>
      <c r="H311" s="250">
        <f>SUM(H312:H319)</f>
        <v>0</v>
      </c>
    </row>
    <row r="312" spans="1:8" x14ac:dyDescent="0.2">
      <c r="A312" s="932"/>
      <c r="B312" s="618">
        <v>53204010000000</v>
      </c>
      <c r="C312" s="619" t="s">
        <v>121</v>
      </c>
      <c r="D312" s="261">
        <v>0</v>
      </c>
      <c r="E312" s="261">
        <v>0</v>
      </c>
      <c r="F312" s="332">
        <v>0</v>
      </c>
      <c r="G312" s="253">
        <f t="shared" ref="G312:G319" si="49">E312*F312</f>
        <v>0</v>
      </c>
      <c r="H312" s="254">
        <f t="shared" ref="H312:H319" si="50">D312+G312</f>
        <v>0</v>
      </c>
    </row>
    <row r="313" spans="1:8" x14ac:dyDescent="0.2">
      <c r="A313" s="932"/>
      <c r="B313" s="626">
        <v>53204040200000</v>
      </c>
      <c r="C313" s="619" t="s">
        <v>122</v>
      </c>
      <c r="D313" s="261">
        <v>0</v>
      </c>
      <c r="E313" s="261">
        <v>0</v>
      </c>
      <c r="F313" s="332">
        <v>0</v>
      </c>
      <c r="G313" s="253">
        <f t="shared" si="49"/>
        <v>0</v>
      </c>
      <c r="H313" s="254">
        <f t="shared" si="50"/>
        <v>0</v>
      </c>
    </row>
    <row r="314" spans="1:8" x14ac:dyDescent="0.2">
      <c r="A314" s="932"/>
      <c r="B314" s="618">
        <v>53204060000000</v>
      </c>
      <c r="C314" s="619" t="s">
        <v>123</v>
      </c>
      <c r="D314" s="745">
        <v>0</v>
      </c>
      <c r="E314" s="745">
        <v>0</v>
      </c>
      <c r="F314" s="746">
        <v>0</v>
      </c>
      <c r="G314" s="253">
        <f t="shared" si="49"/>
        <v>0</v>
      </c>
      <c r="H314" s="254">
        <f t="shared" si="50"/>
        <v>0</v>
      </c>
    </row>
    <row r="315" spans="1:8" x14ac:dyDescent="0.2">
      <c r="A315" s="932"/>
      <c r="B315" s="618">
        <v>53204070000000</v>
      </c>
      <c r="C315" s="619" t="s">
        <v>124</v>
      </c>
      <c r="D315" s="745">
        <v>0</v>
      </c>
      <c r="E315" s="745">
        <v>0</v>
      </c>
      <c r="F315" s="746">
        <v>0</v>
      </c>
      <c r="G315" s="747">
        <f t="shared" si="49"/>
        <v>0</v>
      </c>
      <c r="H315" s="748">
        <f t="shared" si="50"/>
        <v>0</v>
      </c>
    </row>
    <row r="316" spans="1:8" x14ac:dyDescent="0.2">
      <c r="A316" s="932"/>
      <c r="B316" s="618">
        <v>53204080000000</v>
      </c>
      <c r="C316" s="619" t="s">
        <v>125</v>
      </c>
      <c r="D316" s="261">
        <v>0</v>
      </c>
      <c r="E316" s="261"/>
      <c r="F316" s="332">
        <v>0</v>
      </c>
      <c r="G316" s="253">
        <f t="shared" si="49"/>
        <v>0</v>
      </c>
      <c r="H316" s="254">
        <f t="shared" si="50"/>
        <v>0</v>
      </c>
    </row>
    <row r="317" spans="1:8" x14ac:dyDescent="0.2">
      <c r="A317" s="932"/>
      <c r="B317" s="618">
        <v>53214010000000</v>
      </c>
      <c r="C317" s="619" t="s">
        <v>126</v>
      </c>
      <c r="D317" s="256"/>
      <c r="E317" s="256"/>
      <c r="F317" s="331">
        <v>0</v>
      </c>
      <c r="G317" s="253">
        <f t="shared" si="49"/>
        <v>0</v>
      </c>
      <c r="H317" s="254">
        <f t="shared" si="50"/>
        <v>0</v>
      </c>
    </row>
    <row r="318" spans="1:8" x14ac:dyDescent="0.2">
      <c r="A318" s="932"/>
      <c r="B318" s="618">
        <v>53214040000000</v>
      </c>
      <c r="C318" s="619" t="s">
        <v>127</v>
      </c>
      <c r="D318" s="256">
        <v>0</v>
      </c>
      <c r="E318" s="256">
        <v>0</v>
      </c>
      <c r="F318" s="331">
        <v>0</v>
      </c>
      <c r="G318" s="253">
        <f t="shared" si="49"/>
        <v>0</v>
      </c>
      <c r="H318" s="254">
        <f t="shared" si="50"/>
        <v>0</v>
      </c>
    </row>
    <row r="319" spans="1:8" x14ac:dyDescent="0.2">
      <c r="A319" s="932"/>
      <c r="B319" s="623">
        <v>53204020100000</v>
      </c>
      <c r="C319" s="619" t="s">
        <v>128</v>
      </c>
      <c r="D319" s="261">
        <v>0</v>
      </c>
      <c r="E319" s="261">
        <v>0</v>
      </c>
      <c r="F319" s="332">
        <v>0</v>
      </c>
      <c r="G319" s="253">
        <f t="shared" si="49"/>
        <v>0</v>
      </c>
      <c r="H319" s="254">
        <f t="shared" si="50"/>
        <v>0</v>
      </c>
    </row>
    <row r="320" spans="1:8" x14ac:dyDescent="0.2">
      <c r="A320" s="932"/>
      <c r="B320" s="248"/>
      <c r="C320" s="249" t="s">
        <v>129</v>
      </c>
      <c r="D320" s="250"/>
      <c r="E320" s="265"/>
      <c r="F320" s="265"/>
      <c r="G320" s="250">
        <f>SUM(G321:G328)</f>
        <v>0</v>
      </c>
      <c r="H320" s="252">
        <f>SUM(H321:H328)</f>
        <v>3032377</v>
      </c>
    </row>
    <row r="321" spans="1:8" x14ac:dyDescent="0.2">
      <c r="A321" s="932"/>
      <c r="B321" s="618">
        <v>53207010000000</v>
      </c>
      <c r="C321" s="619" t="s">
        <v>130</v>
      </c>
      <c r="D321" s="261">
        <v>0</v>
      </c>
      <c r="E321" s="261">
        <v>0</v>
      </c>
      <c r="F321" s="332">
        <v>0</v>
      </c>
      <c r="G321" s="253">
        <f t="shared" ref="G321:G328" si="51">E321*F321</f>
        <v>0</v>
      </c>
      <c r="H321" s="254">
        <f t="shared" ref="H321:H328" si="52">D321+G321</f>
        <v>0</v>
      </c>
    </row>
    <row r="322" spans="1:8" x14ac:dyDescent="0.2">
      <c r="A322" s="932"/>
      <c r="B322" s="618">
        <v>53207020000000</v>
      </c>
      <c r="C322" s="619" t="s">
        <v>131</v>
      </c>
      <c r="D322" s="261">
        <v>0</v>
      </c>
      <c r="E322" s="261">
        <v>0</v>
      </c>
      <c r="F322" s="332">
        <v>0</v>
      </c>
      <c r="G322" s="253">
        <f t="shared" si="51"/>
        <v>0</v>
      </c>
      <c r="H322" s="254">
        <f t="shared" si="52"/>
        <v>0</v>
      </c>
    </row>
    <row r="323" spans="1:8" x14ac:dyDescent="0.2">
      <c r="A323" s="932"/>
      <c r="B323" s="618">
        <v>53208020000000</v>
      </c>
      <c r="C323" s="619" t="s">
        <v>132</v>
      </c>
      <c r="D323" s="261">
        <v>0</v>
      </c>
      <c r="E323" s="261">
        <v>0</v>
      </c>
      <c r="F323" s="332">
        <v>0</v>
      </c>
      <c r="G323" s="253">
        <f t="shared" si="51"/>
        <v>0</v>
      </c>
      <c r="H323" s="254">
        <f t="shared" si="52"/>
        <v>0</v>
      </c>
    </row>
    <row r="324" spans="1:8" x14ac:dyDescent="0.2">
      <c r="A324" s="932"/>
      <c r="B324" s="618">
        <v>53208990000000</v>
      </c>
      <c r="C324" s="619" t="s">
        <v>133</v>
      </c>
      <c r="D324" s="261">
        <v>0</v>
      </c>
      <c r="E324" s="261">
        <v>0</v>
      </c>
      <c r="F324" s="332">
        <v>0</v>
      </c>
      <c r="G324" s="253">
        <f t="shared" si="51"/>
        <v>0</v>
      </c>
      <c r="H324" s="254">
        <f t="shared" si="52"/>
        <v>0</v>
      </c>
    </row>
    <row r="325" spans="1:8" x14ac:dyDescent="0.2">
      <c r="A325" s="932"/>
      <c r="B325" s="623">
        <v>53210020300000</v>
      </c>
      <c r="C325" s="619" t="s">
        <v>134</v>
      </c>
      <c r="D325" s="288">
        <v>0</v>
      </c>
      <c r="E325" s="41">
        <v>8200</v>
      </c>
      <c r="F325" s="333">
        <f>+'B) Reajuste Tarifas y Ocupación'!I48</f>
        <v>0</v>
      </c>
      <c r="G325" s="253">
        <f t="shared" si="51"/>
        <v>0</v>
      </c>
      <c r="H325" s="254">
        <f t="shared" si="52"/>
        <v>0</v>
      </c>
    </row>
    <row r="326" spans="1:8" x14ac:dyDescent="0.2">
      <c r="A326" s="932"/>
      <c r="B326" s="618">
        <v>53208990000000</v>
      </c>
      <c r="C326" s="619" t="s">
        <v>135</v>
      </c>
      <c r="D326" s="261">
        <v>0</v>
      </c>
      <c r="E326" s="261">
        <v>0</v>
      </c>
      <c r="F326" s="332">
        <v>0</v>
      </c>
      <c r="G326" s="253">
        <f t="shared" si="51"/>
        <v>0</v>
      </c>
      <c r="H326" s="254">
        <f t="shared" si="52"/>
        <v>0</v>
      </c>
    </row>
    <row r="327" spans="1:8" x14ac:dyDescent="0.2">
      <c r="A327" s="932"/>
      <c r="B327" s="618">
        <v>53209990000000</v>
      </c>
      <c r="C327" s="619" t="s">
        <v>136</v>
      </c>
      <c r="D327" s="261">
        <v>0</v>
      </c>
      <c r="E327" s="261">
        <v>0</v>
      </c>
      <c r="F327" s="332">
        <v>0</v>
      </c>
      <c r="G327" s="253">
        <f t="shared" si="51"/>
        <v>0</v>
      </c>
      <c r="H327" s="254">
        <f t="shared" si="52"/>
        <v>0</v>
      </c>
    </row>
    <row r="328" spans="1:8" x14ac:dyDescent="0.2">
      <c r="A328" s="932"/>
      <c r="B328" s="618">
        <v>53210020100000</v>
      </c>
      <c r="C328" s="619" t="s">
        <v>137</v>
      </c>
      <c r="D328" s="625">
        <v>3032377</v>
      </c>
      <c r="E328" s="261">
        <v>0</v>
      </c>
      <c r="F328" s="332">
        <v>0</v>
      </c>
      <c r="G328" s="253">
        <f t="shared" si="51"/>
        <v>0</v>
      </c>
      <c r="H328" s="254">
        <f t="shared" si="52"/>
        <v>3032377</v>
      </c>
    </row>
    <row r="329" spans="1:8" x14ac:dyDescent="0.2">
      <c r="A329" s="932"/>
      <c r="B329" s="248"/>
      <c r="C329" s="249" t="s">
        <v>138</v>
      </c>
      <c r="D329" s="250">
        <f>SUM(D330:D336)</f>
        <v>0</v>
      </c>
      <c r="E329" s="265"/>
      <c r="F329" s="265"/>
      <c r="G329" s="250">
        <f>SUM(G330:G336)</f>
        <v>0</v>
      </c>
      <c r="H329" s="252">
        <f>SUM(H330:H336)</f>
        <v>0</v>
      </c>
    </row>
    <row r="330" spans="1:8" x14ac:dyDescent="0.2">
      <c r="A330" s="932"/>
      <c r="B330" s="618">
        <v>53206030000000</v>
      </c>
      <c r="C330" s="619" t="s">
        <v>139</v>
      </c>
      <c r="D330" s="261">
        <v>0</v>
      </c>
      <c r="E330" s="261">
        <v>0</v>
      </c>
      <c r="F330" s="332">
        <v>0</v>
      </c>
      <c r="G330" s="253">
        <f t="shared" ref="G330:G336" si="53">E330*F330</f>
        <v>0</v>
      </c>
      <c r="H330" s="254">
        <f t="shared" ref="H330:H336" si="54">D330+G330</f>
        <v>0</v>
      </c>
    </row>
    <row r="331" spans="1:8" x14ac:dyDescent="0.2">
      <c r="A331" s="932"/>
      <c r="B331" s="618">
        <v>53206040000000</v>
      </c>
      <c r="C331" s="619" t="s">
        <v>140</v>
      </c>
      <c r="D331" s="261">
        <v>0</v>
      </c>
      <c r="E331" s="261">
        <v>0</v>
      </c>
      <c r="F331" s="332">
        <v>0</v>
      </c>
      <c r="G331" s="253">
        <f t="shared" si="53"/>
        <v>0</v>
      </c>
      <c r="H331" s="254">
        <f t="shared" si="54"/>
        <v>0</v>
      </c>
    </row>
    <row r="332" spans="1:8" x14ac:dyDescent="0.2">
      <c r="A332" s="932"/>
      <c r="B332" s="618">
        <v>53206060000000</v>
      </c>
      <c r="C332" s="619" t="s">
        <v>141</v>
      </c>
      <c r="D332" s="261">
        <v>0</v>
      </c>
      <c r="E332" s="261">
        <v>0</v>
      </c>
      <c r="F332" s="332">
        <v>0</v>
      </c>
      <c r="G332" s="253">
        <f t="shared" si="53"/>
        <v>0</v>
      </c>
      <c r="H332" s="254">
        <f t="shared" si="54"/>
        <v>0</v>
      </c>
    </row>
    <row r="333" spans="1:8" x14ac:dyDescent="0.2">
      <c r="A333" s="932"/>
      <c r="B333" s="618">
        <v>53206070000000</v>
      </c>
      <c r="C333" s="619" t="s">
        <v>142</v>
      </c>
      <c r="D333" s="261">
        <v>0</v>
      </c>
      <c r="E333" s="261">
        <v>0</v>
      </c>
      <c r="F333" s="332">
        <v>0</v>
      </c>
      <c r="G333" s="253">
        <f t="shared" si="53"/>
        <v>0</v>
      </c>
      <c r="H333" s="254">
        <f t="shared" si="54"/>
        <v>0</v>
      </c>
    </row>
    <row r="334" spans="1:8" x14ac:dyDescent="0.2">
      <c r="A334" s="932"/>
      <c r="B334" s="618">
        <v>53206990000000</v>
      </c>
      <c r="C334" s="619" t="s">
        <v>143</v>
      </c>
      <c r="D334" s="261">
        <v>0</v>
      </c>
      <c r="E334" s="261">
        <v>0</v>
      </c>
      <c r="F334" s="332">
        <v>0</v>
      </c>
      <c r="G334" s="253">
        <f t="shared" si="53"/>
        <v>0</v>
      </c>
      <c r="H334" s="254">
        <f t="shared" si="54"/>
        <v>0</v>
      </c>
    </row>
    <row r="335" spans="1:8" x14ac:dyDescent="0.2">
      <c r="A335" s="932"/>
      <c r="B335" s="618">
        <v>53208030000000</v>
      </c>
      <c r="C335" s="619" t="s">
        <v>144</v>
      </c>
      <c r="D335" s="261">
        <v>0</v>
      </c>
      <c r="E335" s="261"/>
      <c r="F335" s="332"/>
      <c r="G335" s="253">
        <f t="shared" si="53"/>
        <v>0</v>
      </c>
      <c r="H335" s="254">
        <f t="shared" si="54"/>
        <v>0</v>
      </c>
    </row>
    <row r="336" spans="1:8" x14ac:dyDescent="0.2">
      <c r="A336" s="932"/>
      <c r="B336" s="618">
        <v>53206990000000</v>
      </c>
      <c r="C336" s="619" t="s">
        <v>145</v>
      </c>
      <c r="D336" s="261"/>
      <c r="E336" s="261">
        <v>0</v>
      </c>
      <c r="F336" s="332">
        <v>0</v>
      </c>
      <c r="G336" s="253">
        <f t="shared" si="53"/>
        <v>0</v>
      </c>
      <c r="H336" s="254">
        <f t="shared" si="54"/>
        <v>0</v>
      </c>
    </row>
    <row r="337" spans="1:10" x14ac:dyDescent="0.2">
      <c r="A337" s="932"/>
      <c r="B337" s="248"/>
      <c r="C337" s="249" t="s">
        <v>146</v>
      </c>
      <c r="D337" s="250">
        <f>SUM(D338:D338)</f>
        <v>0</v>
      </c>
      <c r="E337" s="265"/>
      <c r="F337" s="265"/>
      <c r="G337" s="250">
        <f>SUM(G338:G338)</f>
        <v>0</v>
      </c>
      <c r="H337" s="252">
        <f>SUM(H338:H338)</f>
        <v>0</v>
      </c>
    </row>
    <row r="338" spans="1:10" x14ac:dyDescent="0.2">
      <c r="A338" s="932"/>
      <c r="B338" s="627"/>
      <c r="C338" s="628" t="s">
        <v>147</v>
      </c>
      <c r="D338" s="255">
        <v>0</v>
      </c>
      <c r="E338" s="255">
        <v>0</v>
      </c>
      <c r="F338" s="331">
        <v>0</v>
      </c>
      <c r="G338" s="253">
        <f>E338*F338</f>
        <v>0</v>
      </c>
      <c r="H338" s="270">
        <f>D338+G338</f>
        <v>0</v>
      </c>
      <c r="I338" s="740" t="s">
        <v>148</v>
      </c>
      <c r="J338" s="741">
        <f>+H336+H335+H334+H333+H332+H331+H330+H328+H327+H326+H325+H324+H323+H322+H321+H319+H316+H315+H314+H313+H312+H310+H308+H307+H301+H300+H299+H297+H296+H295+H294+H293+H292+H291+H290+H289+H288+H287</f>
        <v>3032377</v>
      </c>
    </row>
    <row r="339" spans="1:10" x14ac:dyDescent="0.2">
      <c r="A339" s="932"/>
      <c r="B339" s="273"/>
      <c r="C339" s="289" t="s">
        <v>149</v>
      </c>
      <c r="D339" s="271">
        <f>SUM(D276,D303)</f>
        <v>0</v>
      </c>
      <c r="E339" s="271"/>
      <c r="F339" s="271"/>
      <c r="G339" s="271">
        <f>SUM(G276,G303)</f>
        <v>0</v>
      </c>
      <c r="H339" s="272">
        <f>SUM(H276,H303)</f>
        <v>3032377</v>
      </c>
      <c r="I339" s="742" t="s">
        <v>150</v>
      </c>
      <c r="J339" s="743">
        <f>+H339-J338</f>
        <v>0</v>
      </c>
    </row>
    <row r="340" spans="1:10" ht="12.75" customHeight="1" x14ac:dyDescent="0.2">
      <c r="A340" s="924" t="s">
        <v>151</v>
      </c>
      <c r="B340" s="925" t="s">
        <v>78</v>
      </c>
      <c r="C340" s="926" t="s">
        <v>79</v>
      </c>
      <c r="D340" s="942" t="s">
        <v>80</v>
      </c>
      <c r="E340" s="943" t="s">
        <v>81</v>
      </c>
      <c r="F340" s="943"/>
      <c r="G340" s="943"/>
      <c r="H340" s="941" t="s">
        <v>374</v>
      </c>
      <c r="I340" s="744"/>
      <c r="J340" s="744"/>
    </row>
    <row r="341" spans="1:10" ht="25.5" x14ac:dyDescent="0.2">
      <c r="A341" s="924"/>
      <c r="B341" s="925"/>
      <c r="C341" s="926"/>
      <c r="D341" s="942"/>
      <c r="E341" s="326" t="s">
        <v>82</v>
      </c>
      <c r="F341" s="327" t="s">
        <v>83</v>
      </c>
      <c r="G341" s="595" t="s">
        <v>84</v>
      </c>
      <c r="H341" s="941"/>
    </row>
    <row r="342" spans="1:10" ht="15.75" customHeight="1" x14ac:dyDescent="0.2">
      <c r="A342" s="932" t="s">
        <v>38</v>
      </c>
      <c r="B342" s="242"/>
      <c r="C342" s="243" t="s">
        <v>85</v>
      </c>
      <c r="D342" s="334">
        <f>+D343+D348</f>
        <v>0</v>
      </c>
      <c r="E342" s="245"/>
      <c r="F342" s="245"/>
      <c r="G342" s="335">
        <f>SUM(G343,G348)</f>
        <v>0</v>
      </c>
      <c r="H342" s="596">
        <f>SUM(H343,H348)</f>
        <v>0</v>
      </c>
    </row>
    <row r="343" spans="1:10" x14ac:dyDescent="0.2">
      <c r="A343" s="932"/>
      <c r="B343" s="248"/>
      <c r="C343" s="249" t="s">
        <v>86</v>
      </c>
      <c r="D343" s="597">
        <f>SUM(D344:D347)</f>
        <v>0</v>
      </c>
      <c r="E343" s="251"/>
      <c r="F343" s="251"/>
      <c r="G343" s="57">
        <f>SUM(G344:G347)</f>
        <v>0</v>
      </c>
      <c r="H343" s="336">
        <f>SUM(H344:H347)</f>
        <v>0</v>
      </c>
    </row>
    <row r="344" spans="1:10" x14ac:dyDescent="0.2">
      <c r="A344" s="932"/>
      <c r="B344" s="618">
        <v>53103040100000</v>
      </c>
      <c r="C344" s="619" t="s">
        <v>87</v>
      </c>
      <c r="D344" s="337">
        <f>+'F) Remuneraciones'!L92</f>
        <v>0</v>
      </c>
      <c r="E344" s="338">
        <v>0</v>
      </c>
      <c r="F344" s="339">
        <v>0</v>
      </c>
      <c r="G344" s="338">
        <f>E344*F344</f>
        <v>0</v>
      </c>
      <c r="H344" s="340">
        <f>D344+G344</f>
        <v>0</v>
      </c>
    </row>
    <row r="345" spans="1:10" x14ac:dyDescent="0.2">
      <c r="A345" s="932"/>
      <c r="B345" s="618">
        <v>53103050000000</v>
      </c>
      <c r="C345" s="619" t="s">
        <v>152</v>
      </c>
      <c r="D345" s="341">
        <v>0</v>
      </c>
      <c r="E345" s="342">
        <v>0</v>
      </c>
      <c r="F345" s="343">
        <v>0</v>
      </c>
      <c r="G345" s="338">
        <f>E345*F345</f>
        <v>0</v>
      </c>
      <c r="H345" s="340">
        <f>D345+G345</f>
        <v>0</v>
      </c>
    </row>
    <row r="346" spans="1:10" x14ac:dyDescent="0.2">
      <c r="A346" s="932"/>
      <c r="B346" s="623">
        <v>53103040400000</v>
      </c>
      <c r="C346" s="624" t="s">
        <v>89</v>
      </c>
      <c r="D346" s="341">
        <v>0</v>
      </c>
      <c r="E346" s="342">
        <v>0</v>
      </c>
      <c r="F346" s="343">
        <v>0</v>
      </c>
      <c r="G346" s="338">
        <f>E346*F346</f>
        <v>0</v>
      </c>
      <c r="H346" s="340">
        <f>D346+G346</f>
        <v>0</v>
      </c>
    </row>
    <row r="347" spans="1:10" x14ac:dyDescent="0.2">
      <c r="A347" s="932"/>
      <c r="B347" s="618">
        <v>53103080010000</v>
      </c>
      <c r="C347" s="619" t="s">
        <v>90</v>
      </c>
      <c r="D347" s="341">
        <v>0</v>
      </c>
      <c r="E347" s="342">
        <v>0</v>
      </c>
      <c r="F347" s="343">
        <v>0</v>
      </c>
      <c r="G347" s="338">
        <f>E347*F347</f>
        <v>0</v>
      </c>
      <c r="H347" s="340">
        <f>D347+G347</f>
        <v>0</v>
      </c>
    </row>
    <row r="348" spans="1:10" x14ac:dyDescent="0.2">
      <c r="A348" s="932"/>
      <c r="B348" s="248"/>
      <c r="C348" s="249" t="s">
        <v>91</v>
      </c>
      <c r="D348" s="597">
        <f>SUM(D349:D368)</f>
        <v>0</v>
      </c>
      <c r="E348" s="251"/>
      <c r="F348" s="251"/>
      <c r="G348" s="597">
        <f>SUM(G349:G368)</f>
        <v>0</v>
      </c>
      <c r="H348" s="336">
        <f>SUM(H349:H368)</f>
        <v>0</v>
      </c>
    </row>
    <row r="349" spans="1:10" x14ac:dyDescent="0.2">
      <c r="A349" s="932"/>
      <c r="B349" s="618">
        <v>53201010100000</v>
      </c>
      <c r="C349" s="619" t="s">
        <v>92</v>
      </c>
      <c r="D349" s="341">
        <v>0</v>
      </c>
      <c r="E349" s="342">
        <v>0</v>
      </c>
      <c r="F349" s="343">
        <v>0</v>
      </c>
      <c r="G349" s="338">
        <f t="shared" ref="G349:G368" si="55">E349*F349</f>
        <v>0</v>
      </c>
      <c r="H349" s="340">
        <f t="shared" ref="H349:H368" si="56">D349+G349</f>
        <v>0</v>
      </c>
    </row>
    <row r="350" spans="1:10" x14ac:dyDescent="0.2">
      <c r="A350" s="932"/>
      <c r="B350" s="618">
        <v>53201010100000</v>
      </c>
      <c r="C350" s="619" t="s">
        <v>93</v>
      </c>
      <c r="D350" s="341">
        <v>0</v>
      </c>
      <c r="E350" s="342">
        <v>0</v>
      </c>
      <c r="F350" s="343">
        <v>0</v>
      </c>
      <c r="G350" s="338">
        <f t="shared" si="55"/>
        <v>0</v>
      </c>
      <c r="H350" s="340">
        <f t="shared" si="56"/>
        <v>0</v>
      </c>
    </row>
    <row r="351" spans="1:10" x14ac:dyDescent="0.2">
      <c r="A351" s="932"/>
      <c r="B351" s="618">
        <v>53201010100000</v>
      </c>
      <c r="C351" s="619" t="s">
        <v>94</v>
      </c>
      <c r="D351" s="341">
        <v>0</v>
      </c>
      <c r="E351" s="342">
        <v>0</v>
      </c>
      <c r="F351" s="343">
        <v>0</v>
      </c>
      <c r="G351" s="338">
        <f t="shared" si="55"/>
        <v>0</v>
      </c>
      <c r="H351" s="340">
        <f t="shared" si="56"/>
        <v>0</v>
      </c>
    </row>
    <row r="352" spans="1:10" x14ac:dyDescent="0.2">
      <c r="A352" s="932"/>
      <c r="B352" s="618">
        <v>53202010100000</v>
      </c>
      <c r="C352" s="619" t="s">
        <v>95</v>
      </c>
      <c r="D352" s="338">
        <f t="shared" ref="D352:D368" si="57">+N212</f>
        <v>0</v>
      </c>
      <c r="E352" s="338">
        <v>0</v>
      </c>
      <c r="F352" s="344">
        <v>0</v>
      </c>
      <c r="G352" s="338">
        <f t="shared" si="55"/>
        <v>0</v>
      </c>
      <c r="H352" s="340">
        <f t="shared" si="56"/>
        <v>0</v>
      </c>
    </row>
    <row r="353" spans="1:8" x14ac:dyDescent="0.2">
      <c r="A353" s="932"/>
      <c r="B353" s="618">
        <v>53203010100000</v>
      </c>
      <c r="C353" s="619" t="s">
        <v>96</v>
      </c>
      <c r="D353" s="338">
        <f t="shared" si="57"/>
        <v>0</v>
      </c>
      <c r="E353" s="338">
        <v>0</v>
      </c>
      <c r="F353" s="344">
        <v>0</v>
      </c>
      <c r="G353" s="338">
        <f t="shared" si="55"/>
        <v>0</v>
      </c>
      <c r="H353" s="340">
        <f t="shared" si="56"/>
        <v>0</v>
      </c>
    </row>
    <row r="354" spans="1:8" x14ac:dyDescent="0.2">
      <c r="A354" s="932"/>
      <c r="B354" s="618">
        <v>53203030000000</v>
      </c>
      <c r="C354" s="619" t="s">
        <v>97</v>
      </c>
      <c r="D354" s="338">
        <f t="shared" si="57"/>
        <v>0</v>
      </c>
      <c r="E354" s="338">
        <v>0</v>
      </c>
      <c r="F354" s="344">
        <v>0</v>
      </c>
      <c r="G354" s="338">
        <f t="shared" si="55"/>
        <v>0</v>
      </c>
      <c r="H354" s="340">
        <f t="shared" si="56"/>
        <v>0</v>
      </c>
    </row>
    <row r="355" spans="1:8" x14ac:dyDescent="0.2">
      <c r="A355" s="932"/>
      <c r="B355" s="618">
        <v>53204030000000</v>
      </c>
      <c r="C355" s="619" t="s">
        <v>98</v>
      </c>
      <c r="D355" s="338">
        <f t="shared" si="57"/>
        <v>0</v>
      </c>
      <c r="E355" s="338">
        <v>0</v>
      </c>
      <c r="F355" s="344">
        <v>0</v>
      </c>
      <c r="G355" s="338">
        <f t="shared" si="55"/>
        <v>0</v>
      </c>
      <c r="H355" s="340">
        <f t="shared" si="56"/>
        <v>0</v>
      </c>
    </row>
    <row r="356" spans="1:8" x14ac:dyDescent="0.2">
      <c r="A356" s="932"/>
      <c r="B356" s="618">
        <v>53204100100001</v>
      </c>
      <c r="C356" s="619" t="s">
        <v>99</v>
      </c>
      <c r="D356" s="338">
        <f t="shared" si="57"/>
        <v>0</v>
      </c>
      <c r="E356" s="338">
        <v>0</v>
      </c>
      <c r="F356" s="344">
        <v>0</v>
      </c>
      <c r="G356" s="338">
        <f t="shared" si="55"/>
        <v>0</v>
      </c>
      <c r="H356" s="340">
        <f t="shared" si="56"/>
        <v>0</v>
      </c>
    </row>
    <row r="357" spans="1:8" x14ac:dyDescent="0.2">
      <c r="A357" s="932"/>
      <c r="B357" s="618">
        <v>53204130100000</v>
      </c>
      <c r="C357" s="619" t="s">
        <v>100</v>
      </c>
      <c r="D357" s="338">
        <f t="shared" si="57"/>
        <v>0</v>
      </c>
      <c r="E357" s="338">
        <v>0</v>
      </c>
      <c r="F357" s="344">
        <v>0</v>
      </c>
      <c r="G357" s="338">
        <f t="shared" si="55"/>
        <v>0</v>
      </c>
      <c r="H357" s="340">
        <f t="shared" si="56"/>
        <v>0</v>
      </c>
    </row>
    <row r="358" spans="1:8" x14ac:dyDescent="0.2">
      <c r="A358" s="932"/>
      <c r="B358" s="618">
        <v>53205010100000</v>
      </c>
      <c r="C358" s="619" t="s">
        <v>101</v>
      </c>
      <c r="D358" s="338">
        <f t="shared" si="57"/>
        <v>0</v>
      </c>
      <c r="E358" s="338">
        <v>0</v>
      </c>
      <c r="F358" s="344">
        <v>0</v>
      </c>
      <c r="G358" s="338">
        <f t="shared" si="55"/>
        <v>0</v>
      </c>
      <c r="H358" s="340">
        <f t="shared" si="56"/>
        <v>0</v>
      </c>
    </row>
    <row r="359" spans="1:8" x14ac:dyDescent="0.2">
      <c r="A359" s="932"/>
      <c r="B359" s="618">
        <v>53205020100000</v>
      </c>
      <c r="C359" s="619" t="s">
        <v>102</v>
      </c>
      <c r="D359" s="338">
        <f t="shared" si="57"/>
        <v>0</v>
      </c>
      <c r="E359" s="338">
        <v>0</v>
      </c>
      <c r="F359" s="344">
        <v>0</v>
      </c>
      <c r="G359" s="338">
        <f t="shared" si="55"/>
        <v>0</v>
      </c>
      <c r="H359" s="340">
        <f t="shared" si="56"/>
        <v>0</v>
      </c>
    </row>
    <row r="360" spans="1:8" x14ac:dyDescent="0.2">
      <c r="A360" s="932"/>
      <c r="B360" s="618">
        <v>53205030100000</v>
      </c>
      <c r="C360" s="619" t="s">
        <v>103</v>
      </c>
      <c r="D360" s="338">
        <f t="shared" si="57"/>
        <v>0</v>
      </c>
      <c r="E360" s="338">
        <v>0</v>
      </c>
      <c r="F360" s="344">
        <v>0</v>
      </c>
      <c r="G360" s="338">
        <f t="shared" si="55"/>
        <v>0</v>
      </c>
      <c r="H360" s="340">
        <f t="shared" si="56"/>
        <v>0</v>
      </c>
    </row>
    <row r="361" spans="1:8" x14ac:dyDescent="0.2">
      <c r="A361" s="932"/>
      <c r="B361" s="618">
        <v>53205050100000</v>
      </c>
      <c r="C361" s="619" t="s">
        <v>104</v>
      </c>
      <c r="D361" s="338">
        <f t="shared" si="57"/>
        <v>0</v>
      </c>
      <c r="E361" s="338">
        <v>0</v>
      </c>
      <c r="F361" s="344">
        <v>0</v>
      </c>
      <c r="G361" s="338">
        <f t="shared" si="55"/>
        <v>0</v>
      </c>
      <c r="H361" s="340">
        <f t="shared" si="56"/>
        <v>0</v>
      </c>
    </row>
    <row r="362" spans="1:8" x14ac:dyDescent="0.2">
      <c r="A362" s="932"/>
      <c r="B362" s="618">
        <v>53205070100000</v>
      </c>
      <c r="C362" s="619" t="s">
        <v>105</v>
      </c>
      <c r="D362" s="338">
        <f t="shared" si="57"/>
        <v>0</v>
      </c>
      <c r="E362" s="338">
        <v>0</v>
      </c>
      <c r="F362" s="344">
        <v>0</v>
      </c>
      <c r="G362" s="338">
        <f t="shared" si="55"/>
        <v>0</v>
      </c>
      <c r="H362" s="340">
        <f t="shared" si="56"/>
        <v>0</v>
      </c>
    </row>
    <row r="363" spans="1:8" x14ac:dyDescent="0.2">
      <c r="A363" s="932"/>
      <c r="B363" s="618">
        <v>53208010100000</v>
      </c>
      <c r="C363" s="619" t="s">
        <v>106</v>
      </c>
      <c r="D363" s="338">
        <f t="shared" si="57"/>
        <v>0</v>
      </c>
      <c r="E363" s="338">
        <v>0</v>
      </c>
      <c r="F363" s="344">
        <v>0</v>
      </c>
      <c r="G363" s="338">
        <f t="shared" si="55"/>
        <v>0</v>
      </c>
      <c r="H363" s="340">
        <f t="shared" si="56"/>
        <v>0</v>
      </c>
    </row>
    <row r="364" spans="1:8" x14ac:dyDescent="0.2">
      <c r="A364" s="932"/>
      <c r="B364" s="618">
        <v>53208070100001</v>
      </c>
      <c r="C364" s="619" t="s">
        <v>107</v>
      </c>
      <c r="D364" s="338">
        <f t="shared" si="57"/>
        <v>0</v>
      </c>
      <c r="E364" s="338">
        <v>0</v>
      </c>
      <c r="F364" s="344">
        <v>0</v>
      </c>
      <c r="G364" s="338">
        <f t="shared" si="55"/>
        <v>0</v>
      </c>
      <c r="H364" s="340">
        <f t="shared" si="56"/>
        <v>0</v>
      </c>
    </row>
    <row r="365" spans="1:8" x14ac:dyDescent="0.2">
      <c r="A365" s="932"/>
      <c r="B365" s="618">
        <v>53208100100001</v>
      </c>
      <c r="C365" s="619" t="s">
        <v>108</v>
      </c>
      <c r="D365" s="338">
        <f t="shared" si="57"/>
        <v>0</v>
      </c>
      <c r="E365" s="338">
        <v>0</v>
      </c>
      <c r="F365" s="344">
        <v>0</v>
      </c>
      <c r="G365" s="338">
        <f t="shared" si="55"/>
        <v>0</v>
      </c>
      <c r="H365" s="340">
        <f t="shared" si="56"/>
        <v>0</v>
      </c>
    </row>
    <row r="366" spans="1:8" x14ac:dyDescent="0.2">
      <c r="A366" s="932"/>
      <c r="B366" s="618">
        <v>53211030000000</v>
      </c>
      <c r="C366" s="619" t="s">
        <v>109</v>
      </c>
      <c r="D366" s="338">
        <f t="shared" si="57"/>
        <v>0</v>
      </c>
      <c r="E366" s="338">
        <v>0</v>
      </c>
      <c r="F366" s="344">
        <v>0</v>
      </c>
      <c r="G366" s="338">
        <f t="shared" si="55"/>
        <v>0</v>
      </c>
      <c r="H366" s="340">
        <f t="shared" si="56"/>
        <v>0</v>
      </c>
    </row>
    <row r="367" spans="1:8" x14ac:dyDescent="0.2">
      <c r="A367" s="932"/>
      <c r="B367" s="618">
        <v>53212020100000</v>
      </c>
      <c r="C367" s="619" t="s">
        <v>110</v>
      </c>
      <c r="D367" s="338">
        <f t="shared" si="57"/>
        <v>0</v>
      </c>
      <c r="E367" s="338">
        <v>0</v>
      </c>
      <c r="F367" s="344">
        <v>0</v>
      </c>
      <c r="G367" s="338">
        <f t="shared" si="55"/>
        <v>0</v>
      </c>
      <c r="H367" s="340">
        <f t="shared" si="56"/>
        <v>0</v>
      </c>
    </row>
    <row r="368" spans="1:8" ht="15.75" customHeight="1" x14ac:dyDescent="0.2">
      <c r="A368" s="932"/>
      <c r="B368" s="618">
        <v>53214020000000</v>
      </c>
      <c r="C368" s="619" t="s">
        <v>111</v>
      </c>
      <c r="D368" s="338">
        <f t="shared" si="57"/>
        <v>0</v>
      </c>
      <c r="E368" s="338">
        <v>0</v>
      </c>
      <c r="F368" s="344">
        <v>0</v>
      </c>
      <c r="G368" s="338">
        <f t="shared" si="55"/>
        <v>0</v>
      </c>
      <c r="H368" s="340">
        <f t="shared" si="56"/>
        <v>0</v>
      </c>
    </row>
    <row r="369" spans="1:8" x14ac:dyDescent="0.2">
      <c r="A369" s="932"/>
      <c r="B369" s="242"/>
      <c r="C369" s="243" t="s">
        <v>112</v>
      </c>
      <c r="D369" s="345">
        <v>0</v>
      </c>
      <c r="E369" s="245"/>
      <c r="F369" s="245"/>
      <c r="G369" s="334">
        <f>SUM(G370,G375,G377,G386,G395,G403)</f>
        <v>0</v>
      </c>
      <c r="H369" s="345">
        <f>SUM(H370,H375,H377,H386,H395,H403)</f>
        <v>0</v>
      </c>
    </row>
    <row r="370" spans="1:8" x14ac:dyDescent="0.2">
      <c r="A370" s="932"/>
      <c r="B370" s="248"/>
      <c r="C370" s="249" t="s">
        <v>113</v>
      </c>
      <c r="D370" s="597">
        <f>SUM(D371:D374)</f>
        <v>0</v>
      </c>
      <c r="E370" s="251"/>
      <c r="F370" s="251"/>
      <c r="G370" s="597">
        <f>SUM(G371:G374)</f>
        <v>0</v>
      </c>
      <c r="H370" s="597">
        <f>SUM(H371:H374)</f>
        <v>0</v>
      </c>
    </row>
    <row r="371" spans="1:8" x14ac:dyDescent="0.2">
      <c r="A371" s="932"/>
      <c r="B371" s="618">
        <v>53202020100000</v>
      </c>
      <c r="C371" s="619" t="s">
        <v>114</v>
      </c>
      <c r="D371" s="341">
        <v>0</v>
      </c>
      <c r="E371" s="342">
        <v>0</v>
      </c>
      <c r="F371" s="346">
        <v>0</v>
      </c>
      <c r="G371" s="338">
        <f>E371*F371</f>
        <v>0</v>
      </c>
      <c r="H371" s="340">
        <f>D371+G371</f>
        <v>0</v>
      </c>
    </row>
    <row r="372" spans="1:8" x14ac:dyDescent="0.2">
      <c r="A372" s="932"/>
      <c r="B372" s="618">
        <v>53202030000000</v>
      </c>
      <c r="C372" s="619" t="s">
        <v>115</v>
      </c>
      <c r="D372" s="341">
        <v>0</v>
      </c>
      <c r="E372" s="342">
        <v>0</v>
      </c>
      <c r="F372" s="346">
        <v>0</v>
      </c>
      <c r="G372" s="338">
        <f>E372*F372</f>
        <v>0</v>
      </c>
      <c r="H372" s="340">
        <f>D372+G372</f>
        <v>0</v>
      </c>
    </row>
    <row r="373" spans="1:8" x14ac:dyDescent="0.2">
      <c r="A373" s="932"/>
      <c r="B373" s="618">
        <v>53211020000000</v>
      </c>
      <c r="C373" s="619" t="s">
        <v>116</v>
      </c>
      <c r="D373" s="338">
        <f>+N231</f>
        <v>0</v>
      </c>
      <c r="E373" s="338">
        <v>0</v>
      </c>
      <c r="F373" s="347">
        <v>0</v>
      </c>
      <c r="G373" s="338">
        <f>E373*F373</f>
        <v>0</v>
      </c>
      <c r="H373" s="340">
        <f>D373+G373</f>
        <v>0</v>
      </c>
    </row>
    <row r="374" spans="1:8" x14ac:dyDescent="0.2">
      <c r="A374" s="932"/>
      <c r="B374" s="618">
        <v>53101040600000</v>
      </c>
      <c r="C374" s="619" t="s">
        <v>117</v>
      </c>
      <c r="D374" s="338">
        <f>+N232</f>
        <v>0</v>
      </c>
      <c r="E374" s="338">
        <v>0</v>
      </c>
      <c r="F374" s="347">
        <v>0</v>
      </c>
      <c r="G374" s="338">
        <f>E374*F374</f>
        <v>0</v>
      </c>
      <c r="H374" s="340">
        <f>D374+G374</f>
        <v>0</v>
      </c>
    </row>
    <row r="375" spans="1:8" x14ac:dyDescent="0.2">
      <c r="A375" s="932"/>
      <c r="B375" s="248"/>
      <c r="C375" s="249" t="s">
        <v>118</v>
      </c>
      <c r="D375" s="597">
        <f>SUM(D376)</f>
        <v>0</v>
      </c>
      <c r="E375" s="251"/>
      <c r="F375" s="251"/>
      <c r="G375" s="348">
        <f>SUM(G376:G376)</f>
        <v>0</v>
      </c>
      <c r="H375" s="597">
        <f>SUM(H376:H376)</f>
        <v>0</v>
      </c>
    </row>
    <row r="376" spans="1:8" x14ac:dyDescent="0.2">
      <c r="A376" s="932"/>
      <c r="B376" s="626">
        <v>53205990000000</v>
      </c>
      <c r="C376" s="619" t="s">
        <v>119</v>
      </c>
      <c r="D376" s="338">
        <f>+N234</f>
        <v>0</v>
      </c>
      <c r="E376" s="338">
        <v>0</v>
      </c>
      <c r="F376" s="347">
        <v>0</v>
      </c>
      <c r="G376" s="338">
        <f>E376*F376</f>
        <v>0</v>
      </c>
      <c r="H376" s="340">
        <f>D376+G376</f>
        <v>0</v>
      </c>
    </row>
    <row r="377" spans="1:8" x14ac:dyDescent="0.2">
      <c r="A377" s="932"/>
      <c r="B377" s="248"/>
      <c r="C377" s="249" t="s">
        <v>120</v>
      </c>
      <c r="D377" s="597">
        <f>SUM(D378:D385)</f>
        <v>0</v>
      </c>
      <c r="E377" s="251"/>
      <c r="F377" s="251"/>
      <c r="G377" s="597">
        <f>SUM(G378:G385)</f>
        <v>0</v>
      </c>
      <c r="H377" s="597">
        <f>SUM(H378:H385)</f>
        <v>0</v>
      </c>
    </row>
    <row r="378" spans="1:8" x14ac:dyDescent="0.2">
      <c r="A378" s="932"/>
      <c r="B378" s="618">
        <v>53204010000000</v>
      </c>
      <c r="C378" s="619" t="s">
        <v>121</v>
      </c>
      <c r="D378" s="338">
        <f>+N236</f>
        <v>0</v>
      </c>
      <c r="E378" s="338">
        <v>0</v>
      </c>
      <c r="F378" s="347">
        <v>0</v>
      </c>
      <c r="G378" s="338">
        <f t="shared" ref="G378:G385" si="58">E378*F378</f>
        <v>0</v>
      </c>
      <c r="H378" s="340">
        <f t="shared" ref="H378:H385" si="59">D378+G378</f>
        <v>0</v>
      </c>
    </row>
    <row r="379" spans="1:8" x14ac:dyDescent="0.2">
      <c r="A379" s="932"/>
      <c r="B379" s="626">
        <v>53204040200000</v>
      </c>
      <c r="C379" s="619" t="s">
        <v>122</v>
      </c>
      <c r="D379" s="338">
        <f t="shared" ref="D379:D385" si="60">+M303</f>
        <v>0</v>
      </c>
      <c r="E379" s="338">
        <v>0</v>
      </c>
      <c r="F379" s="347">
        <v>0</v>
      </c>
      <c r="G379" s="338">
        <f t="shared" si="58"/>
        <v>0</v>
      </c>
      <c r="H379" s="340">
        <f t="shared" si="59"/>
        <v>0</v>
      </c>
    </row>
    <row r="380" spans="1:8" x14ac:dyDescent="0.2">
      <c r="A380" s="932"/>
      <c r="B380" s="618">
        <v>53204060000000</v>
      </c>
      <c r="C380" s="619" t="s">
        <v>123</v>
      </c>
      <c r="D380" s="338">
        <f t="shared" si="60"/>
        <v>0</v>
      </c>
      <c r="E380" s="338">
        <v>0</v>
      </c>
      <c r="F380" s="347">
        <v>0</v>
      </c>
      <c r="G380" s="338">
        <f t="shared" si="58"/>
        <v>0</v>
      </c>
      <c r="H380" s="340">
        <f t="shared" si="59"/>
        <v>0</v>
      </c>
    </row>
    <row r="381" spans="1:8" x14ac:dyDescent="0.2">
      <c r="A381" s="932"/>
      <c r="B381" s="618">
        <v>53204070000000</v>
      </c>
      <c r="C381" s="619" t="s">
        <v>124</v>
      </c>
      <c r="D381" s="338">
        <f t="shared" si="60"/>
        <v>0</v>
      </c>
      <c r="E381" s="338">
        <v>0</v>
      </c>
      <c r="F381" s="347">
        <v>0</v>
      </c>
      <c r="G381" s="338">
        <f t="shared" si="58"/>
        <v>0</v>
      </c>
      <c r="H381" s="340">
        <f t="shared" si="59"/>
        <v>0</v>
      </c>
    </row>
    <row r="382" spans="1:8" x14ac:dyDescent="0.2">
      <c r="A382" s="932"/>
      <c r="B382" s="618">
        <v>53204080000000</v>
      </c>
      <c r="C382" s="619" t="s">
        <v>125</v>
      </c>
      <c r="D382" s="338">
        <f t="shared" si="60"/>
        <v>0</v>
      </c>
      <c r="E382" s="338">
        <v>0</v>
      </c>
      <c r="F382" s="347">
        <v>0</v>
      </c>
      <c r="G382" s="338">
        <f t="shared" si="58"/>
        <v>0</v>
      </c>
      <c r="H382" s="340">
        <f t="shared" si="59"/>
        <v>0</v>
      </c>
    </row>
    <row r="383" spans="1:8" x14ac:dyDescent="0.2">
      <c r="A383" s="932"/>
      <c r="B383" s="618">
        <v>53214010000000</v>
      </c>
      <c r="C383" s="619" t="s">
        <v>126</v>
      </c>
      <c r="D383" s="338">
        <f t="shared" si="60"/>
        <v>0</v>
      </c>
      <c r="E383" s="338">
        <v>0</v>
      </c>
      <c r="F383" s="347">
        <v>0</v>
      </c>
      <c r="G383" s="338">
        <f t="shared" si="58"/>
        <v>0</v>
      </c>
      <c r="H383" s="340">
        <f t="shared" si="59"/>
        <v>0</v>
      </c>
    </row>
    <row r="384" spans="1:8" x14ac:dyDescent="0.2">
      <c r="A384" s="932"/>
      <c r="B384" s="618">
        <v>53214040000000</v>
      </c>
      <c r="C384" s="619" t="s">
        <v>127</v>
      </c>
      <c r="D384" s="338">
        <f t="shared" si="60"/>
        <v>0</v>
      </c>
      <c r="E384" s="338">
        <v>0</v>
      </c>
      <c r="F384" s="347">
        <v>0</v>
      </c>
      <c r="G384" s="338">
        <f t="shared" si="58"/>
        <v>0</v>
      </c>
      <c r="H384" s="340">
        <f t="shared" si="59"/>
        <v>0</v>
      </c>
    </row>
    <row r="385" spans="1:8" x14ac:dyDescent="0.2">
      <c r="A385" s="932"/>
      <c r="B385" s="623">
        <v>53204020100000</v>
      </c>
      <c r="C385" s="619" t="s">
        <v>128</v>
      </c>
      <c r="D385" s="338">
        <f t="shared" si="60"/>
        <v>0</v>
      </c>
      <c r="E385" s="338">
        <v>0</v>
      </c>
      <c r="F385" s="347">
        <v>0</v>
      </c>
      <c r="G385" s="338">
        <f t="shared" si="58"/>
        <v>0</v>
      </c>
      <c r="H385" s="340">
        <f t="shared" si="59"/>
        <v>0</v>
      </c>
    </row>
    <row r="386" spans="1:8" x14ac:dyDescent="0.2">
      <c r="A386" s="932"/>
      <c r="B386" s="248"/>
      <c r="C386" s="249" t="s">
        <v>129</v>
      </c>
      <c r="D386" s="597"/>
      <c r="E386" s="251"/>
      <c r="F386" s="251"/>
      <c r="G386" s="597">
        <f>SUM(G387:G394)</f>
        <v>0</v>
      </c>
      <c r="H386" s="336">
        <f>SUM(H387:H394)</f>
        <v>0</v>
      </c>
    </row>
    <row r="387" spans="1:8" x14ac:dyDescent="0.2">
      <c r="A387" s="932"/>
      <c r="B387" s="618">
        <v>53207010000000</v>
      </c>
      <c r="C387" s="619" t="s">
        <v>130</v>
      </c>
      <c r="D387" s="338">
        <f>+N245</f>
        <v>0</v>
      </c>
      <c r="E387" s="338">
        <v>0</v>
      </c>
      <c r="F387" s="347">
        <v>0</v>
      </c>
      <c r="G387" s="338">
        <f t="shared" ref="G387:G394" si="61">E387*F387</f>
        <v>0</v>
      </c>
      <c r="H387" s="340">
        <f t="shared" ref="H387:H394" si="62">D387+G387</f>
        <v>0</v>
      </c>
    </row>
    <row r="388" spans="1:8" x14ac:dyDescent="0.2">
      <c r="A388" s="932"/>
      <c r="B388" s="618">
        <v>53207020000000</v>
      </c>
      <c r="C388" s="619" t="s">
        <v>131</v>
      </c>
      <c r="D388" s="338">
        <f>+M312</f>
        <v>0</v>
      </c>
      <c r="E388" s="338">
        <v>0</v>
      </c>
      <c r="F388" s="347">
        <v>0</v>
      </c>
      <c r="G388" s="338">
        <f t="shared" si="61"/>
        <v>0</v>
      </c>
      <c r="H388" s="340">
        <f t="shared" si="62"/>
        <v>0</v>
      </c>
    </row>
    <row r="389" spans="1:8" x14ac:dyDescent="0.2">
      <c r="A389" s="932"/>
      <c r="B389" s="618">
        <v>53208020000000</v>
      </c>
      <c r="C389" s="619" t="s">
        <v>132</v>
      </c>
      <c r="D389" s="338">
        <f>+M313</f>
        <v>0</v>
      </c>
      <c r="E389" s="338">
        <v>0</v>
      </c>
      <c r="F389" s="347">
        <v>0</v>
      </c>
      <c r="G389" s="338">
        <f t="shared" si="61"/>
        <v>0</v>
      </c>
      <c r="H389" s="340">
        <f t="shared" si="62"/>
        <v>0</v>
      </c>
    </row>
    <row r="390" spans="1:8" x14ac:dyDescent="0.2">
      <c r="A390" s="932"/>
      <c r="B390" s="618">
        <v>53208990000000</v>
      </c>
      <c r="C390" s="619" t="s">
        <v>133</v>
      </c>
      <c r="D390" s="338">
        <f>+M314</f>
        <v>0</v>
      </c>
      <c r="E390" s="338">
        <v>0</v>
      </c>
      <c r="F390" s="347">
        <v>0</v>
      </c>
      <c r="G390" s="338">
        <f t="shared" si="61"/>
        <v>0</v>
      </c>
      <c r="H390" s="340">
        <f t="shared" si="62"/>
        <v>0</v>
      </c>
    </row>
    <row r="391" spans="1:8" x14ac:dyDescent="0.2">
      <c r="A391" s="932"/>
      <c r="B391" s="623">
        <v>53210020300000</v>
      </c>
      <c r="C391" s="619" t="s">
        <v>134</v>
      </c>
      <c r="D391" s="349">
        <v>0</v>
      </c>
      <c r="E391" s="349">
        <v>0</v>
      </c>
      <c r="F391" s="350">
        <v>0</v>
      </c>
      <c r="G391" s="338">
        <f t="shared" si="61"/>
        <v>0</v>
      </c>
      <c r="H391" s="340">
        <f t="shared" si="62"/>
        <v>0</v>
      </c>
    </row>
    <row r="392" spans="1:8" x14ac:dyDescent="0.2">
      <c r="A392" s="932"/>
      <c r="B392" s="618">
        <v>53208990000000</v>
      </c>
      <c r="C392" s="619" t="s">
        <v>135</v>
      </c>
      <c r="D392" s="338">
        <f>+N249</f>
        <v>0</v>
      </c>
      <c r="E392" s="338">
        <v>0</v>
      </c>
      <c r="F392" s="347">
        <v>0</v>
      </c>
      <c r="G392" s="338">
        <f t="shared" si="61"/>
        <v>0</v>
      </c>
      <c r="H392" s="340">
        <f t="shared" si="62"/>
        <v>0</v>
      </c>
    </row>
    <row r="393" spans="1:8" x14ac:dyDescent="0.2">
      <c r="A393" s="932"/>
      <c r="B393" s="618">
        <v>53209990000000</v>
      </c>
      <c r="C393" s="619" t="s">
        <v>136</v>
      </c>
      <c r="D393" s="338">
        <f>+N250</f>
        <v>0</v>
      </c>
      <c r="E393" s="338">
        <v>0</v>
      </c>
      <c r="F393" s="347">
        <v>0</v>
      </c>
      <c r="G393" s="338">
        <f t="shared" si="61"/>
        <v>0</v>
      </c>
      <c r="H393" s="340">
        <f t="shared" si="62"/>
        <v>0</v>
      </c>
    </row>
    <row r="394" spans="1:8" x14ac:dyDescent="0.2">
      <c r="A394" s="932"/>
      <c r="B394" s="618">
        <v>53210020100000</v>
      </c>
      <c r="C394" s="619" t="s">
        <v>137</v>
      </c>
      <c r="D394" s="338">
        <f>+N251</f>
        <v>0</v>
      </c>
      <c r="E394" s="338">
        <v>0</v>
      </c>
      <c r="F394" s="347">
        <v>0</v>
      </c>
      <c r="G394" s="338">
        <f t="shared" si="61"/>
        <v>0</v>
      </c>
      <c r="H394" s="340">
        <f t="shared" si="62"/>
        <v>0</v>
      </c>
    </row>
    <row r="395" spans="1:8" x14ac:dyDescent="0.2">
      <c r="A395" s="932"/>
      <c r="B395" s="248"/>
      <c r="C395" s="249" t="s">
        <v>138</v>
      </c>
      <c r="D395" s="597">
        <f>SUM(D396:D402)</f>
        <v>0</v>
      </c>
      <c r="E395" s="251"/>
      <c r="F395" s="251"/>
      <c r="G395" s="597">
        <f>SUM(G396:G402)</f>
        <v>0</v>
      </c>
      <c r="H395" s="336">
        <f>SUM(H396:H402)</f>
        <v>0</v>
      </c>
    </row>
    <row r="396" spans="1:8" x14ac:dyDescent="0.2">
      <c r="A396" s="932"/>
      <c r="B396" s="618">
        <v>53206030000000</v>
      </c>
      <c r="C396" s="619" t="s">
        <v>139</v>
      </c>
      <c r="D396" s="338">
        <f t="shared" ref="D396:D402" si="63">+N253</f>
        <v>0</v>
      </c>
      <c r="E396" s="338">
        <v>0</v>
      </c>
      <c r="F396" s="347">
        <v>0</v>
      </c>
      <c r="G396" s="338">
        <f t="shared" ref="G396:G402" si="64">E396*F396</f>
        <v>0</v>
      </c>
      <c r="H396" s="340">
        <f t="shared" ref="H396:H402" si="65">D396+G396</f>
        <v>0</v>
      </c>
    </row>
    <row r="397" spans="1:8" x14ac:dyDescent="0.2">
      <c r="A397" s="932"/>
      <c r="B397" s="618">
        <v>53206040000000</v>
      </c>
      <c r="C397" s="619" t="s">
        <v>140</v>
      </c>
      <c r="D397" s="338">
        <f t="shared" si="63"/>
        <v>0</v>
      </c>
      <c r="E397" s="338">
        <v>0</v>
      </c>
      <c r="F397" s="347">
        <v>0</v>
      </c>
      <c r="G397" s="338">
        <f t="shared" si="64"/>
        <v>0</v>
      </c>
      <c r="H397" s="340">
        <f t="shared" si="65"/>
        <v>0</v>
      </c>
    </row>
    <row r="398" spans="1:8" x14ac:dyDescent="0.2">
      <c r="A398" s="932"/>
      <c r="B398" s="618">
        <v>53206060000000</v>
      </c>
      <c r="C398" s="619" t="s">
        <v>141</v>
      </c>
      <c r="D398" s="338">
        <f t="shared" si="63"/>
        <v>0</v>
      </c>
      <c r="E398" s="338">
        <v>0</v>
      </c>
      <c r="F398" s="347">
        <v>0</v>
      </c>
      <c r="G398" s="338">
        <f t="shared" si="64"/>
        <v>0</v>
      </c>
      <c r="H398" s="340">
        <f t="shared" si="65"/>
        <v>0</v>
      </c>
    </row>
    <row r="399" spans="1:8" x14ac:dyDescent="0.2">
      <c r="A399" s="932"/>
      <c r="B399" s="618">
        <v>53206070000000</v>
      </c>
      <c r="C399" s="619" t="s">
        <v>142</v>
      </c>
      <c r="D399" s="338">
        <f t="shared" si="63"/>
        <v>0</v>
      </c>
      <c r="E399" s="338">
        <v>0</v>
      </c>
      <c r="F399" s="347">
        <v>0</v>
      </c>
      <c r="G399" s="338">
        <f t="shared" si="64"/>
        <v>0</v>
      </c>
      <c r="H399" s="340">
        <f t="shared" si="65"/>
        <v>0</v>
      </c>
    </row>
    <row r="400" spans="1:8" x14ac:dyDescent="0.2">
      <c r="A400" s="932"/>
      <c r="B400" s="618">
        <v>53206990000000</v>
      </c>
      <c r="C400" s="619" t="s">
        <v>143</v>
      </c>
      <c r="D400" s="338">
        <f t="shared" si="63"/>
        <v>0</v>
      </c>
      <c r="E400" s="338">
        <v>0</v>
      </c>
      <c r="F400" s="347">
        <v>0</v>
      </c>
      <c r="G400" s="338">
        <f t="shared" si="64"/>
        <v>0</v>
      </c>
      <c r="H400" s="340">
        <f t="shared" si="65"/>
        <v>0</v>
      </c>
    </row>
    <row r="401" spans="1:14" x14ac:dyDescent="0.2">
      <c r="A401" s="932"/>
      <c r="B401" s="618">
        <v>53208030000000</v>
      </c>
      <c r="C401" s="619" t="s">
        <v>144</v>
      </c>
      <c r="D401" s="338">
        <f t="shared" si="63"/>
        <v>0</v>
      </c>
      <c r="E401" s="338">
        <v>0</v>
      </c>
      <c r="F401" s="347">
        <v>0</v>
      </c>
      <c r="G401" s="338">
        <f t="shared" si="64"/>
        <v>0</v>
      </c>
      <c r="H401" s="340">
        <f t="shared" si="65"/>
        <v>0</v>
      </c>
    </row>
    <row r="402" spans="1:14" x14ac:dyDescent="0.2">
      <c r="A402" s="932"/>
      <c r="B402" s="618">
        <v>53206990000000</v>
      </c>
      <c r="C402" s="619" t="s">
        <v>145</v>
      </c>
      <c r="D402" s="338">
        <f t="shared" si="63"/>
        <v>0</v>
      </c>
      <c r="E402" s="338">
        <v>0</v>
      </c>
      <c r="F402" s="347">
        <v>0</v>
      </c>
      <c r="G402" s="338">
        <f t="shared" si="64"/>
        <v>0</v>
      </c>
      <c r="H402" s="340">
        <f t="shared" si="65"/>
        <v>0</v>
      </c>
    </row>
    <row r="403" spans="1:14" x14ac:dyDescent="0.2">
      <c r="A403" s="932"/>
      <c r="B403" s="248"/>
      <c r="C403" s="249" t="s">
        <v>146</v>
      </c>
      <c r="D403" s="597">
        <f>SUM(D404:D404)</f>
        <v>0</v>
      </c>
      <c r="E403" s="251"/>
      <c r="F403" s="251"/>
      <c r="G403" s="597">
        <f>SUM(G404:G404)</f>
        <v>0</v>
      </c>
      <c r="H403" s="336">
        <f>SUM(H404:H404)</f>
        <v>0</v>
      </c>
    </row>
    <row r="404" spans="1:14" x14ac:dyDescent="0.2">
      <c r="A404" s="932"/>
      <c r="B404" s="627"/>
      <c r="C404" s="628" t="s">
        <v>147</v>
      </c>
      <c r="D404" s="341">
        <v>0</v>
      </c>
      <c r="E404" s="341">
        <v>0</v>
      </c>
      <c r="F404" s="346">
        <v>0</v>
      </c>
      <c r="G404" s="338">
        <f>E404*F404</f>
        <v>0</v>
      </c>
      <c r="H404" s="351">
        <f>D404+G404</f>
        <v>0</v>
      </c>
      <c r="I404" s="740" t="s">
        <v>148</v>
      </c>
      <c r="J404" s="741">
        <f>+H402+H401+H400+H399+H398+H397+H396+H394+H393+H392+H391+H390+H389+H388+H387+H385+H382+H381+H380+H379+H378+H376+H374+H373+H367+H366+H365+H363+H362+H361+H360+H359+H358+H357+H356+H355+H354+H353</f>
        <v>0</v>
      </c>
    </row>
    <row r="405" spans="1:14" x14ac:dyDescent="0.2">
      <c r="A405" s="932"/>
      <c r="B405" s="273"/>
      <c r="C405" s="289" t="s">
        <v>149</v>
      </c>
      <c r="D405" s="352">
        <f>SUM(D342,D369)</f>
        <v>0</v>
      </c>
      <c r="E405" s="353"/>
      <c r="F405" s="353"/>
      <c r="G405" s="352">
        <f>SUM(G342,G369)</f>
        <v>0</v>
      </c>
      <c r="H405" s="354">
        <f>SUM(H342,H369)</f>
        <v>0</v>
      </c>
      <c r="I405" s="742" t="s">
        <v>150</v>
      </c>
      <c r="J405" s="743">
        <f>+H405-J404</f>
        <v>0</v>
      </c>
    </row>
    <row r="406" spans="1:14" ht="12.75" customHeight="1" x14ac:dyDescent="0.2">
      <c r="A406" s="924" t="s">
        <v>151</v>
      </c>
      <c r="B406" s="925" t="s">
        <v>78</v>
      </c>
      <c r="C406" s="926" t="s">
        <v>79</v>
      </c>
      <c r="D406" s="927" t="s">
        <v>80</v>
      </c>
      <c r="E406" s="928" t="s">
        <v>81</v>
      </c>
      <c r="F406" s="928"/>
      <c r="G406" s="928"/>
      <c r="H406" s="929" t="s">
        <v>374</v>
      </c>
      <c r="K406" s="937" t="s">
        <v>158</v>
      </c>
      <c r="L406" s="944" t="s">
        <v>154</v>
      </c>
      <c r="M406" s="944" t="s">
        <v>159</v>
      </c>
      <c r="N406" s="944" t="s">
        <v>160</v>
      </c>
    </row>
    <row r="407" spans="1:14" ht="25.5" x14ac:dyDescent="0.2">
      <c r="A407" s="924"/>
      <c r="B407" s="925"/>
      <c r="C407" s="926"/>
      <c r="D407" s="927"/>
      <c r="E407" s="38" t="s">
        <v>82</v>
      </c>
      <c r="F407" s="241" t="s">
        <v>83</v>
      </c>
      <c r="G407" s="594" t="s">
        <v>84</v>
      </c>
      <c r="H407" s="929"/>
      <c r="K407" s="937"/>
      <c r="L407" s="944"/>
      <c r="M407" s="944"/>
      <c r="N407" s="944"/>
    </row>
    <row r="408" spans="1:14" ht="15.75" customHeight="1" x14ac:dyDescent="0.2">
      <c r="A408" s="932" t="s">
        <v>39</v>
      </c>
      <c r="B408" s="242"/>
      <c r="C408" s="243" t="s">
        <v>85</v>
      </c>
      <c r="D408" s="244">
        <f>+D409+D414</f>
        <v>0</v>
      </c>
      <c r="E408" s="278"/>
      <c r="F408" s="278"/>
      <c r="G408" s="246">
        <f>SUM(G409,G414)</f>
        <v>0</v>
      </c>
      <c r="H408" s="247">
        <f>SUM(H409,H414)</f>
        <v>0</v>
      </c>
      <c r="K408" s="945" t="s">
        <v>85</v>
      </c>
      <c r="L408" s="945"/>
      <c r="M408" s="945"/>
      <c r="N408" s="945"/>
    </row>
    <row r="409" spans="1:14" x14ac:dyDescent="0.2">
      <c r="A409" s="932"/>
      <c r="B409" s="248"/>
      <c r="C409" s="249" t="s">
        <v>86</v>
      </c>
      <c r="D409" s="250">
        <f>SUM(D410:D413)</f>
        <v>0</v>
      </c>
      <c r="E409" s="251"/>
      <c r="F409" s="251"/>
      <c r="G409" s="46">
        <f>SUM(G410:G413)</f>
        <v>0</v>
      </c>
      <c r="H409" s="252">
        <f>SUM(H410:H413)</f>
        <v>0</v>
      </c>
      <c r="K409" s="249" t="s">
        <v>91</v>
      </c>
      <c r="L409" s="946"/>
      <c r="M409" s="946"/>
      <c r="N409" s="946"/>
    </row>
    <row r="410" spans="1:14" x14ac:dyDescent="0.2">
      <c r="A410" s="932"/>
      <c r="B410" s="618">
        <v>53103040100000</v>
      </c>
      <c r="C410" s="619" t="s">
        <v>87</v>
      </c>
      <c r="D410" s="281">
        <f>+'F) Remuneraciones'!L107</f>
        <v>0</v>
      </c>
      <c r="E410" s="253">
        <v>0</v>
      </c>
      <c r="F410" s="630">
        <v>0</v>
      </c>
      <c r="G410" s="253">
        <f>E410*F410</f>
        <v>0</v>
      </c>
      <c r="H410" s="254">
        <f>D410+G410</f>
        <v>0</v>
      </c>
      <c r="K410" s="633" t="s">
        <v>95</v>
      </c>
      <c r="L410" s="355">
        <v>0</v>
      </c>
      <c r="M410" s="356">
        <f t="shared" ref="M410:M426" si="66">+L410*0.7</f>
        <v>0</v>
      </c>
      <c r="N410" s="356">
        <f t="shared" ref="N410:N426" si="67">+L410*0.3</f>
        <v>0</v>
      </c>
    </row>
    <row r="411" spans="1:14" x14ac:dyDescent="0.2">
      <c r="A411" s="932"/>
      <c r="B411" s="618">
        <v>53103050000000</v>
      </c>
      <c r="C411" s="619" t="s">
        <v>152</v>
      </c>
      <c r="D411" s="255">
        <v>0</v>
      </c>
      <c r="E411" s="256">
        <v>0</v>
      </c>
      <c r="F411" s="257">
        <v>0</v>
      </c>
      <c r="G411" s="253">
        <f>E411*F411</f>
        <v>0</v>
      </c>
      <c r="H411" s="254">
        <f>D411+G411</f>
        <v>0</v>
      </c>
      <c r="K411" s="619" t="s">
        <v>96</v>
      </c>
      <c r="L411" s="330">
        <v>0</v>
      </c>
      <c r="M411" s="356">
        <f t="shared" si="66"/>
        <v>0</v>
      </c>
      <c r="N411" s="356">
        <f t="shared" si="67"/>
        <v>0</v>
      </c>
    </row>
    <row r="412" spans="1:14" x14ac:dyDescent="0.2">
      <c r="A412" s="932"/>
      <c r="B412" s="623">
        <v>53103040400000</v>
      </c>
      <c r="C412" s="624" t="s">
        <v>89</v>
      </c>
      <c r="D412" s="255">
        <v>0</v>
      </c>
      <c r="E412" s="256">
        <v>0</v>
      </c>
      <c r="F412" s="257">
        <v>0</v>
      </c>
      <c r="G412" s="253">
        <f>E412*F412</f>
        <v>0</v>
      </c>
      <c r="H412" s="254">
        <f>D412+G412</f>
        <v>0</v>
      </c>
      <c r="K412" s="619" t="s">
        <v>97</v>
      </c>
      <c r="L412" s="330">
        <v>0</v>
      </c>
      <c r="M412" s="356">
        <f t="shared" si="66"/>
        <v>0</v>
      </c>
      <c r="N412" s="356">
        <f t="shared" si="67"/>
        <v>0</v>
      </c>
    </row>
    <row r="413" spans="1:14" x14ac:dyDescent="0.2">
      <c r="A413" s="932"/>
      <c r="B413" s="618">
        <v>53103080010000</v>
      </c>
      <c r="C413" s="619" t="s">
        <v>90</v>
      </c>
      <c r="D413" s="255">
        <v>0</v>
      </c>
      <c r="E413" s="256">
        <v>0</v>
      </c>
      <c r="F413" s="257">
        <v>0</v>
      </c>
      <c r="G413" s="253">
        <f>E413*F413</f>
        <v>0</v>
      </c>
      <c r="H413" s="254">
        <f>D413+G413</f>
        <v>0</v>
      </c>
      <c r="K413" s="619" t="s">
        <v>98</v>
      </c>
      <c r="L413" s="261">
        <v>0</v>
      </c>
      <c r="M413" s="356">
        <f t="shared" si="66"/>
        <v>0</v>
      </c>
      <c r="N413" s="356">
        <f t="shared" si="67"/>
        <v>0</v>
      </c>
    </row>
    <row r="414" spans="1:14" x14ac:dyDescent="0.2">
      <c r="A414" s="932"/>
      <c r="B414" s="248"/>
      <c r="C414" s="249" t="s">
        <v>91</v>
      </c>
      <c r="D414" s="250">
        <f>SUM(D415:D434)</f>
        <v>0</v>
      </c>
      <c r="E414" s="251"/>
      <c r="F414" s="251"/>
      <c r="G414" s="250">
        <f>SUM(G415:G434)</f>
        <v>0</v>
      </c>
      <c r="H414" s="252">
        <f>SUM(H415:H434)</f>
        <v>0</v>
      </c>
      <c r="K414" s="619" t="s">
        <v>99</v>
      </c>
      <c r="L414" s="330">
        <v>0</v>
      </c>
      <c r="M414" s="356">
        <f t="shared" si="66"/>
        <v>0</v>
      </c>
      <c r="N414" s="356">
        <f t="shared" si="67"/>
        <v>0</v>
      </c>
    </row>
    <row r="415" spans="1:14" x14ac:dyDescent="0.2">
      <c r="A415" s="932"/>
      <c r="B415" s="618">
        <v>53201010100000</v>
      </c>
      <c r="C415" s="619" t="s">
        <v>92</v>
      </c>
      <c r="D415" s="255">
        <v>0</v>
      </c>
      <c r="E415" s="256">
        <v>0</v>
      </c>
      <c r="F415" s="749">
        <v>0</v>
      </c>
      <c r="G415" s="253">
        <f t="shared" ref="G415:G434" si="68">E415*F415</f>
        <v>0</v>
      </c>
      <c r="H415" s="254">
        <f t="shared" ref="H415:H434" si="69">D415+G415</f>
        <v>0</v>
      </c>
      <c r="K415" s="619" t="s">
        <v>100</v>
      </c>
      <c r="L415" s="330">
        <v>0</v>
      </c>
      <c r="M415" s="356">
        <f t="shared" si="66"/>
        <v>0</v>
      </c>
      <c r="N415" s="356">
        <f t="shared" si="67"/>
        <v>0</v>
      </c>
    </row>
    <row r="416" spans="1:14" x14ac:dyDescent="0.2">
      <c r="A416" s="932"/>
      <c r="B416" s="618">
        <v>53201010100000</v>
      </c>
      <c r="C416" s="619" t="s">
        <v>93</v>
      </c>
      <c r="D416" s="255">
        <v>0</v>
      </c>
      <c r="E416" s="256">
        <v>0</v>
      </c>
      <c r="F416" s="257">
        <v>0</v>
      </c>
      <c r="G416" s="253">
        <f t="shared" si="68"/>
        <v>0</v>
      </c>
      <c r="H416" s="254">
        <f t="shared" si="69"/>
        <v>0</v>
      </c>
      <c r="K416" s="619" t="s">
        <v>101</v>
      </c>
      <c r="L416" s="330">
        <v>0</v>
      </c>
      <c r="M416" s="356">
        <f t="shared" si="66"/>
        <v>0</v>
      </c>
      <c r="N416" s="356">
        <f t="shared" si="67"/>
        <v>0</v>
      </c>
    </row>
    <row r="417" spans="1:14" x14ac:dyDescent="0.2">
      <c r="A417" s="932"/>
      <c r="B417" s="618">
        <v>53201010100000</v>
      </c>
      <c r="C417" s="619" t="s">
        <v>94</v>
      </c>
      <c r="D417" s="255">
        <v>0</v>
      </c>
      <c r="E417" s="256">
        <v>0</v>
      </c>
      <c r="F417" s="257">
        <v>0</v>
      </c>
      <c r="G417" s="253">
        <f t="shared" si="68"/>
        <v>0</v>
      </c>
      <c r="H417" s="254">
        <f t="shared" si="69"/>
        <v>0</v>
      </c>
      <c r="K417" s="619" t="s">
        <v>102</v>
      </c>
      <c r="L417" s="330">
        <v>0</v>
      </c>
      <c r="M417" s="356">
        <f t="shared" si="66"/>
        <v>0</v>
      </c>
      <c r="N417" s="356">
        <f t="shared" si="67"/>
        <v>0</v>
      </c>
    </row>
    <row r="418" spans="1:14" x14ac:dyDescent="0.2">
      <c r="A418" s="932"/>
      <c r="B418" s="618">
        <v>53202010100000</v>
      </c>
      <c r="C418" s="619" t="s">
        <v>95</v>
      </c>
      <c r="D418" s="253">
        <f t="shared" ref="D418:D434" si="70">+M410</f>
        <v>0</v>
      </c>
      <c r="E418" s="253">
        <v>0</v>
      </c>
      <c r="F418" s="634">
        <v>0</v>
      </c>
      <c r="G418" s="253">
        <f t="shared" si="68"/>
        <v>0</v>
      </c>
      <c r="H418" s="254">
        <f t="shared" si="69"/>
        <v>0</v>
      </c>
      <c r="K418" s="619" t="s">
        <v>103</v>
      </c>
      <c r="L418" s="330">
        <v>0</v>
      </c>
      <c r="M418" s="356">
        <f t="shared" si="66"/>
        <v>0</v>
      </c>
      <c r="N418" s="356">
        <f t="shared" si="67"/>
        <v>0</v>
      </c>
    </row>
    <row r="419" spans="1:14" x14ac:dyDescent="0.2">
      <c r="A419" s="932"/>
      <c r="B419" s="618">
        <v>53203010100000</v>
      </c>
      <c r="C419" s="619" t="s">
        <v>96</v>
      </c>
      <c r="D419" s="253">
        <f t="shared" si="70"/>
        <v>0</v>
      </c>
      <c r="E419" s="253">
        <v>0</v>
      </c>
      <c r="F419" s="634">
        <v>0</v>
      </c>
      <c r="G419" s="253">
        <f t="shared" si="68"/>
        <v>0</v>
      </c>
      <c r="H419" s="254">
        <f t="shared" si="69"/>
        <v>0</v>
      </c>
      <c r="K419" s="619" t="s">
        <v>104</v>
      </c>
      <c r="L419" s="261">
        <v>0</v>
      </c>
      <c r="M419" s="356">
        <f t="shared" si="66"/>
        <v>0</v>
      </c>
      <c r="N419" s="356">
        <f t="shared" si="67"/>
        <v>0</v>
      </c>
    </row>
    <row r="420" spans="1:14" x14ac:dyDescent="0.2">
      <c r="A420" s="932"/>
      <c r="B420" s="618">
        <v>53203030000000</v>
      </c>
      <c r="C420" s="619" t="s">
        <v>97</v>
      </c>
      <c r="D420" s="253">
        <f t="shared" si="70"/>
        <v>0</v>
      </c>
      <c r="E420" s="253">
        <v>0</v>
      </c>
      <c r="F420" s="634">
        <v>0</v>
      </c>
      <c r="G420" s="253">
        <f t="shared" si="68"/>
        <v>0</v>
      </c>
      <c r="H420" s="254">
        <f t="shared" si="69"/>
        <v>0</v>
      </c>
      <c r="K420" s="619" t="s">
        <v>105</v>
      </c>
      <c r="L420" s="330">
        <v>0</v>
      </c>
      <c r="M420" s="356">
        <f t="shared" si="66"/>
        <v>0</v>
      </c>
      <c r="N420" s="356">
        <f t="shared" si="67"/>
        <v>0</v>
      </c>
    </row>
    <row r="421" spans="1:14" x14ac:dyDescent="0.2">
      <c r="A421" s="932"/>
      <c r="B421" s="618">
        <v>53204030000000</v>
      </c>
      <c r="C421" s="619" t="s">
        <v>98</v>
      </c>
      <c r="D421" s="253">
        <f t="shared" si="70"/>
        <v>0</v>
      </c>
      <c r="E421" s="253">
        <v>0</v>
      </c>
      <c r="F421" s="634">
        <v>0</v>
      </c>
      <c r="G421" s="253">
        <f t="shared" si="68"/>
        <v>0</v>
      </c>
      <c r="H421" s="254">
        <f t="shared" si="69"/>
        <v>0</v>
      </c>
      <c r="K421" s="619" t="s">
        <v>106</v>
      </c>
      <c r="L421" s="330">
        <v>0</v>
      </c>
      <c r="M421" s="356">
        <f t="shared" si="66"/>
        <v>0</v>
      </c>
      <c r="N421" s="356">
        <f t="shared" si="67"/>
        <v>0</v>
      </c>
    </row>
    <row r="422" spans="1:14" x14ac:dyDescent="0.2">
      <c r="A422" s="932"/>
      <c r="B422" s="618">
        <v>53204100100001</v>
      </c>
      <c r="C422" s="619" t="s">
        <v>99</v>
      </c>
      <c r="D422" s="253"/>
      <c r="E422" s="253">
        <v>0</v>
      </c>
      <c r="F422" s="634">
        <v>0</v>
      </c>
      <c r="G422" s="253">
        <f t="shared" si="68"/>
        <v>0</v>
      </c>
      <c r="H422" s="254">
        <f t="shared" si="69"/>
        <v>0</v>
      </c>
      <c r="K422" s="619" t="s">
        <v>107</v>
      </c>
      <c r="L422" s="355">
        <v>0</v>
      </c>
      <c r="M422" s="356">
        <f t="shared" si="66"/>
        <v>0</v>
      </c>
      <c r="N422" s="356">
        <f t="shared" si="67"/>
        <v>0</v>
      </c>
    </row>
    <row r="423" spans="1:14" x14ac:dyDescent="0.2">
      <c r="A423" s="932"/>
      <c r="B423" s="618">
        <v>53204130100000</v>
      </c>
      <c r="C423" s="619" t="s">
        <v>100</v>
      </c>
      <c r="D423" s="253">
        <f t="shared" si="70"/>
        <v>0</v>
      </c>
      <c r="E423" s="253">
        <v>0</v>
      </c>
      <c r="F423" s="634">
        <v>0</v>
      </c>
      <c r="G423" s="253">
        <f t="shared" si="68"/>
        <v>0</v>
      </c>
      <c r="H423" s="254">
        <f t="shared" si="69"/>
        <v>0</v>
      </c>
      <c r="K423" s="619" t="s">
        <v>108</v>
      </c>
      <c r="L423" s="330">
        <v>0</v>
      </c>
      <c r="M423" s="356">
        <f t="shared" si="66"/>
        <v>0</v>
      </c>
      <c r="N423" s="356">
        <f t="shared" si="67"/>
        <v>0</v>
      </c>
    </row>
    <row r="424" spans="1:14" x14ac:dyDescent="0.2">
      <c r="A424" s="932"/>
      <c r="B424" s="618">
        <v>53205010100000</v>
      </c>
      <c r="C424" s="619" t="s">
        <v>101</v>
      </c>
      <c r="D424" s="253">
        <f t="shared" si="70"/>
        <v>0</v>
      </c>
      <c r="E424" s="253">
        <v>0</v>
      </c>
      <c r="F424" s="634">
        <v>0</v>
      </c>
      <c r="G424" s="253">
        <f t="shared" si="68"/>
        <v>0</v>
      </c>
      <c r="H424" s="254">
        <f t="shared" si="69"/>
        <v>0</v>
      </c>
      <c r="K424" s="619" t="s">
        <v>109</v>
      </c>
      <c r="L424" s="330">
        <v>0</v>
      </c>
      <c r="M424" s="356">
        <f t="shared" si="66"/>
        <v>0</v>
      </c>
      <c r="N424" s="356">
        <f t="shared" si="67"/>
        <v>0</v>
      </c>
    </row>
    <row r="425" spans="1:14" x14ac:dyDescent="0.2">
      <c r="A425" s="932"/>
      <c r="B425" s="618">
        <v>53205020100000</v>
      </c>
      <c r="C425" s="619" t="s">
        <v>102</v>
      </c>
      <c r="D425" s="253">
        <f t="shared" si="70"/>
        <v>0</v>
      </c>
      <c r="E425" s="253">
        <v>0</v>
      </c>
      <c r="F425" s="634">
        <v>0</v>
      </c>
      <c r="G425" s="253">
        <f t="shared" si="68"/>
        <v>0</v>
      </c>
      <c r="H425" s="254">
        <f t="shared" si="69"/>
        <v>0</v>
      </c>
      <c r="K425" s="633" t="s">
        <v>110</v>
      </c>
      <c r="L425" s="261">
        <v>0</v>
      </c>
      <c r="M425" s="356">
        <f t="shared" si="66"/>
        <v>0</v>
      </c>
      <c r="N425" s="356">
        <f t="shared" si="67"/>
        <v>0</v>
      </c>
    </row>
    <row r="426" spans="1:14" x14ac:dyDescent="0.2">
      <c r="A426" s="932"/>
      <c r="B426" s="618">
        <v>53205030100000</v>
      </c>
      <c r="C426" s="619" t="s">
        <v>103</v>
      </c>
      <c r="D426" s="253">
        <f t="shared" si="70"/>
        <v>0</v>
      </c>
      <c r="E426" s="253">
        <v>0</v>
      </c>
      <c r="F426" s="634">
        <v>0</v>
      </c>
      <c r="G426" s="253">
        <f t="shared" si="68"/>
        <v>0</v>
      </c>
      <c r="H426" s="254">
        <f t="shared" si="69"/>
        <v>0</v>
      </c>
      <c r="K426" s="619" t="s">
        <v>111</v>
      </c>
      <c r="L426" s="355">
        <v>0</v>
      </c>
      <c r="M426" s="356">
        <f t="shared" si="66"/>
        <v>0</v>
      </c>
      <c r="N426" s="356">
        <f t="shared" si="67"/>
        <v>0</v>
      </c>
    </row>
    <row r="427" spans="1:14" x14ac:dyDescent="0.2">
      <c r="A427" s="932"/>
      <c r="B427" s="618">
        <v>53205050100000</v>
      </c>
      <c r="C427" s="619" t="s">
        <v>104</v>
      </c>
      <c r="D427" s="253">
        <f t="shared" si="70"/>
        <v>0</v>
      </c>
      <c r="E427" s="253">
        <v>0</v>
      </c>
      <c r="F427" s="634">
        <v>0</v>
      </c>
      <c r="G427" s="253">
        <f t="shared" si="68"/>
        <v>0</v>
      </c>
      <c r="H427" s="254">
        <f t="shared" si="69"/>
        <v>0</v>
      </c>
      <c r="K427" s="243" t="s">
        <v>112</v>
      </c>
      <c r="L427" s="947"/>
      <c r="M427" s="947"/>
      <c r="N427" s="947"/>
    </row>
    <row r="428" spans="1:14" x14ac:dyDescent="0.2">
      <c r="A428" s="932"/>
      <c r="B428" s="618">
        <v>53205070100000</v>
      </c>
      <c r="C428" s="619" t="s">
        <v>105</v>
      </c>
      <c r="D428" s="253">
        <f t="shared" si="70"/>
        <v>0</v>
      </c>
      <c r="E428" s="253">
        <v>0</v>
      </c>
      <c r="F428" s="634">
        <v>0</v>
      </c>
      <c r="G428" s="253">
        <f t="shared" si="68"/>
        <v>0</v>
      </c>
      <c r="H428" s="254">
        <f t="shared" si="69"/>
        <v>0</v>
      </c>
      <c r="K428" s="249" t="s">
        <v>113</v>
      </c>
      <c r="L428" s="946"/>
      <c r="M428" s="946"/>
      <c r="N428" s="946"/>
    </row>
    <row r="429" spans="1:14" x14ac:dyDescent="0.2">
      <c r="A429" s="932"/>
      <c r="B429" s="618">
        <v>53208010100000</v>
      </c>
      <c r="C429" s="619" t="s">
        <v>106</v>
      </c>
      <c r="D429" s="253">
        <f t="shared" si="70"/>
        <v>0</v>
      </c>
      <c r="E429" s="253">
        <v>0</v>
      </c>
      <c r="F429" s="634">
        <v>0</v>
      </c>
      <c r="G429" s="253">
        <f t="shared" si="68"/>
        <v>0</v>
      </c>
      <c r="H429" s="254">
        <f t="shared" si="69"/>
        <v>0</v>
      </c>
      <c r="K429" s="619" t="s">
        <v>116</v>
      </c>
      <c r="L429" s="745">
        <v>0</v>
      </c>
      <c r="M429" s="755">
        <f>+L429*0.7</f>
        <v>0</v>
      </c>
      <c r="N429" s="755">
        <f>+M429*0.3</f>
        <v>0</v>
      </c>
    </row>
    <row r="430" spans="1:14" x14ac:dyDescent="0.2">
      <c r="A430" s="932"/>
      <c r="B430" s="618">
        <v>53208070100001</v>
      </c>
      <c r="C430" s="619" t="s">
        <v>107</v>
      </c>
      <c r="D430" s="253">
        <f t="shared" si="70"/>
        <v>0</v>
      </c>
      <c r="E430" s="253">
        <v>0</v>
      </c>
      <c r="F430" s="634">
        <v>0</v>
      </c>
      <c r="G430" s="253">
        <f t="shared" si="68"/>
        <v>0</v>
      </c>
      <c r="H430" s="254">
        <f t="shared" si="69"/>
        <v>0</v>
      </c>
      <c r="K430" s="633" t="s">
        <v>117</v>
      </c>
      <c r="L430" s="756">
        <v>0</v>
      </c>
      <c r="M430" s="755">
        <f>+L430*0.7</f>
        <v>0</v>
      </c>
      <c r="N430" s="755">
        <f>+M430*0.7</f>
        <v>0</v>
      </c>
    </row>
    <row r="431" spans="1:14" x14ac:dyDescent="0.2">
      <c r="A431" s="932"/>
      <c r="B431" s="618">
        <v>53208100100001</v>
      </c>
      <c r="C431" s="619" t="s">
        <v>108</v>
      </c>
      <c r="D431" s="253">
        <f t="shared" si="70"/>
        <v>0</v>
      </c>
      <c r="E431" s="253">
        <v>0</v>
      </c>
      <c r="F431" s="634">
        <v>0</v>
      </c>
      <c r="G431" s="253">
        <f t="shared" si="68"/>
        <v>0</v>
      </c>
      <c r="H431" s="254">
        <f t="shared" si="69"/>
        <v>0</v>
      </c>
      <c r="K431" s="249" t="s">
        <v>118</v>
      </c>
      <c r="L431" s="948"/>
      <c r="M431" s="948"/>
      <c r="N431" s="948"/>
    </row>
    <row r="432" spans="1:14" x14ac:dyDescent="0.2">
      <c r="A432" s="932"/>
      <c r="B432" s="618">
        <v>53211030000000</v>
      </c>
      <c r="C432" s="619" t="s">
        <v>109</v>
      </c>
      <c r="D432" s="253">
        <f t="shared" si="70"/>
        <v>0</v>
      </c>
      <c r="E432" s="253">
        <v>0</v>
      </c>
      <c r="F432" s="634">
        <v>0</v>
      </c>
      <c r="G432" s="253">
        <f t="shared" si="68"/>
        <v>0</v>
      </c>
      <c r="H432" s="254">
        <f t="shared" si="69"/>
        <v>0</v>
      </c>
      <c r="K432" s="619" t="s">
        <v>119</v>
      </c>
      <c r="L432" s="756">
        <v>0</v>
      </c>
      <c r="M432" s="755">
        <f>+L432*0.7</f>
        <v>0</v>
      </c>
      <c r="N432" s="755">
        <f>+M432*0.7</f>
        <v>0</v>
      </c>
    </row>
    <row r="433" spans="1:15" x14ac:dyDescent="0.2">
      <c r="A433" s="932"/>
      <c r="B433" s="618">
        <v>53212020100000</v>
      </c>
      <c r="C433" s="619" t="s">
        <v>110</v>
      </c>
      <c r="D433" s="253">
        <f t="shared" si="70"/>
        <v>0</v>
      </c>
      <c r="E433" s="253">
        <v>0</v>
      </c>
      <c r="F433" s="634">
        <v>0</v>
      </c>
      <c r="G433" s="253">
        <f t="shared" si="68"/>
        <v>0</v>
      </c>
      <c r="H433" s="254">
        <f t="shared" si="69"/>
        <v>0</v>
      </c>
      <c r="K433" s="249" t="s">
        <v>120</v>
      </c>
      <c r="L433" s="948"/>
      <c r="M433" s="948"/>
      <c r="N433" s="948"/>
    </row>
    <row r="434" spans="1:15" ht="15.75" customHeight="1" x14ac:dyDescent="0.2">
      <c r="A434" s="932"/>
      <c r="B434" s="618">
        <v>53214020000000</v>
      </c>
      <c r="C434" s="619" t="s">
        <v>111</v>
      </c>
      <c r="D434" s="253">
        <f t="shared" si="70"/>
        <v>0</v>
      </c>
      <c r="E434" s="253">
        <v>0</v>
      </c>
      <c r="F434" s="634">
        <v>0</v>
      </c>
      <c r="G434" s="253">
        <f t="shared" si="68"/>
        <v>0</v>
      </c>
      <c r="H434" s="254">
        <f t="shared" si="69"/>
        <v>0</v>
      </c>
      <c r="K434" s="619" t="s">
        <v>121</v>
      </c>
      <c r="L434" s="756">
        <v>0</v>
      </c>
      <c r="M434" s="755">
        <f t="shared" ref="M434:N441" si="71">+L434*0.7</f>
        <v>0</v>
      </c>
      <c r="N434" s="755">
        <f>+M434*0.3</f>
        <v>0</v>
      </c>
    </row>
    <row r="435" spans="1:15" x14ac:dyDescent="0.2">
      <c r="A435" s="932"/>
      <c r="B435" s="242"/>
      <c r="C435" s="243" t="s">
        <v>112</v>
      </c>
      <c r="D435" s="631">
        <f>+D436+D441+D443+D452+D461+D469</f>
        <v>2103383.1</v>
      </c>
      <c r="E435" s="245"/>
      <c r="F435" s="245"/>
      <c r="G435" s="244">
        <f>SUM(G436,G441,G443,G452,G461,G469)</f>
        <v>0</v>
      </c>
      <c r="H435" s="631">
        <f>SUM(H436,H441,H443,H452,H461,H469)</f>
        <v>2103383.1</v>
      </c>
      <c r="K435" s="619" t="s">
        <v>122</v>
      </c>
      <c r="L435" s="745">
        <v>0</v>
      </c>
      <c r="M435" s="755">
        <f t="shared" si="71"/>
        <v>0</v>
      </c>
      <c r="N435" s="755">
        <f>L435*0.3</f>
        <v>0</v>
      </c>
    </row>
    <row r="436" spans="1:15" x14ac:dyDescent="0.2">
      <c r="A436" s="932"/>
      <c r="B436" s="248"/>
      <c r="C436" s="249" t="s">
        <v>113</v>
      </c>
      <c r="D436" s="250">
        <f>SUM(D437:D440)</f>
        <v>0</v>
      </c>
      <c r="E436" s="251"/>
      <c r="F436" s="251"/>
      <c r="G436" s="250">
        <f>SUM(G437:G440)</f>
        <v>0</v>
      </c>
      <c r="H436" s="250">
        <f>SUM(H437:H440)</f>
        <v>0</v>
      </c>
      <c r="K436" s="619" t="s">
        <v>123</v>
      </c>
      <c r="L436" s="756">
        <v>0</v>
      </c>
      <c r="M436" s="755">
        <f t="shared" si="71"/>
        <v>0</v>
      </c>
      <c r="N436" s="755">
        <f>L436*0.3</f>
        <v>0</v>
      </c>
    </row>
    <row r="437" spans="1:15" x14ac:dyDescent="0.2">
      <c r="A437" s="932"/>
      <c r="B437" s="618">
        <v>53202020100000</v>
      </c>
      <c r="C437" s="619" t="s">
        <v>114</v>
      </c>
      <c r="D437" s="255">
        <v>0</v>
      </c>
      <c r="E437" s="256">
        <v>0</v>
      </c>
      <c r="F437" s="331">
        <v>0</v>
      </c>
      <c r="G437" s="253">
        <f>E437*F437</f>
        <v>0</v>
      </c>
      <c r="H437" s="254">
        <f>D437+G437</f>
        <v>0</v>
      </c>
      <c r="K437" s="619" t="s">
        <v>124</v>
      </c>
      <c r="L437" s="756">
        <v>0</v>
      </c>
      <c r="M437" s="755">
        <f t="shared" si="71"/>
        <v>0</v>
      </c>
      <c r="N437" s="755">
        <f>L437*0.3</f>
        <v>0</v>
      </c>
      <c r="O437" s="240"/>
    </row>
    <row r="438" spans="1:15" x14ac:dyDescent="0.2">
      <c r="A438" s="932"/>
      <c r="B438" s="618">
        <v>53202030000000</v>
      </c>
      <c r="C438" s="619" t="s">
        <v>115</v>
      </c>
      <c r="D438" s="255">
        <v>0</v>
      </c>
      <c r="E438" s="256">
        <v>0</v>
      </c>
      <c r="F438" s="331">
        <v>0</v>
      </c>
      <c r="G438" s="253">
        <f>E438*F438</f>
        <v>0</v>
      </c>
      <c r="H438" s="254">
        <f>D438+G438</f>
        <v>0</v>
      </c>
      <c r="K438" s="619" t="s">
        <v>125</v>
      </c>
      <c r="L438" s="756">
        <v>0</v>
      </c>
      <c r="M438" s="755">
        <f t="shared" si="71"/>
        <v>0</v>
      </c>
      <c r="N438" s="755">
        <f>L438*0.3</f>
        <v>0</v>
      </c>
    </row>
    <row r="439" spans="1:15" x14ac:dyDescent="0.2">
      <c r="A439" s="932"/>
      <c r="B439" s="618">
        <v>53211020000000</v>
      </c>
      <c r="C439" s="619" t="s">
        <v>116</v>
      </c>
      <c r="D439" s="253">
        <f>+M429</f>
        <v>0</v>
      </c>
      <c r="E439" s="253">
        <v>0</v>
      </c>
      <c r="F439" s="333">
        <v>0</v>
      </c>
      <c r="G439" s="253">
        <f>E439*F439</f>
        <v>0</v>
      </c>
      <c r="H439" s="254">
        <f>D439+G439</f>
        <v>0</v>
      </c>
      <c r="K439" s="619" t="s">
        <v>126</v>
      </c>
      <c r="L439" s="757">
        <v>0</v>
      </c>
      <c r="M439" s="755">
        <f t="shared" si="71"/>
        <v>0</v>
      </c>
      <c r="N439" s="755">
        <f t="shared" si="71"/>
        <v>0</v>
      </c>
    </row>
    <row r="440" spans="1:15" x14ac:dyDescent="0.2">
      <c r="A440" s="932"/>
      <c r="B440" s="618">
        <v>53101040600000</v>
      </c>
      <c r="C440" s="619" t="s">
        <v>117</v>
      </c>
      <c r="D440" s="253">
        <f>+M430</f>
        <v>0</v>
      </c>
      <c r="E440" s="253">
        <v>0</v>
      </c>
      <c r="F440" s="333">
        <v>0</v>
      </c>
      <c r="G440" s="253">
        <f>E440*F440</f>
        <v>0</v>
      </c>
      <c r="H440" s="254">
        <f>D440+G440</f>
        <v>0</v>
      </c>
      <c r="K440" s="633" t="s">
        <v>127</v>
      </c>
      <c r="L440" s="757">
        <v>0</v>
      </c>
      <c r="M440" s="755">
        <f t="shared" si="71"/>
        <v>0</v>
      </c>
      <c r="N440" s="755">
        <f t="shared" si="71"/>
        <v>0</v>
      </c>
    </row>
    <row r="441" spans="1:15" x14ac:dyDescent="0.2">
      <c r="A441" s="932"/>
      <c r="B441" s="248"/>
      <c r="C441" s="249" t="s">
        <v>118</v>
      </c>
      <c r="D441" s="250">
        <f>SUM(D442)</f>
        <v>0</v>
      </c>
      <c r="E441" s="251"/>
      <c r="F441" s="251"/>
      <c r="G441" s="265">
        <f>SUM(G442:G442)</f>
        <v>0</v>
      </c>
      <c r="H441" s="250">
        <f>SUM(H442:H442)</f>
        <v>0</v>
      </c>
      <c r="K441" s="619" t="s">
        <v>128</v>
      </c>
      <c r="L441" s="756">
        <v>0</v>
      </c>
      <c r="M441" s="755">
        <f t="shared" si="71"/>
        <v>0</v>
      </c>
      <c r="N441" s="755">
        <f>L441*0.3</f>
        <v>0</v>
      </c>
    </row>
    <row r="442" spans="1:15" x14ac:dyDescent="0.2">
      <c r="A442" s="932"/>
      <c r="B442" s="626">
        <v>53205990000000</v>
      </c>
      <c r="C442" s="619" t="s">
        <v>119</v>
      </c>
      <c r="D442" s="253">
        <f>+M432</f>
        <v>0</v>
      </c>
      <c r="E442" s="253">
        <v>0</v>
      </c>
      <c r="F442" s="333">
        <v>0</v>
      </c>
      <c r="G442" s="253">
        <f>E442*F442</f>
        <v>0</v>
      </c>
      <c r="H442" s="254">
        <f>D442+G442</f>
        <v>0</v>
      </c>
      <c r="K442" s="249" t="s">
        <v>129</v>
      </c>
      <c r="L442" s="948"/>
      <c r="M442" s="948"/>
      <c r="N442" s="948"/>
    </row>
    <row r="443" spans="1:15" x14ac:dyDescent="0.2">
      <c r="A443" s="932"/>
      <c r="B443" s="248"/>
      <c r="C443" s="249" t="s">
        <v>120</v>
      </c>
      <c r="D443" s="250">
        <f>SUM(D444:D451)</f>
        <v>0</v>
      </c>
      <c r="E443" s="251"/>
      <c r="F443" s="251"/>
      <c r="G443" s="250">
        <f>SUM(G444:G451)</f>
        <v>0</v>
      </c>
      <c r="H443" s="250">
        <f>SUM(H444:H451)</f>
        <v>0</v>
      </c>
      <c r="K443" s="619" t="s">
        <v>130</v>
      </c>
      <c r="L443" s="756">
        <v>0</v>
      </c>
      <c r="M443" s="755">
        <f t="shared" ref="M443:N449" si="72">+L443*0.7</f>
        <v>0</v>
      </c>
      <c r="N443" s="755">
        <f t="shared" si="72"/>
        <v>0</v>
      </c>
    </row>
    <row r="444" spans="1:15" x14ac:dyDescent="0.2">
      <c r="A444" s="932"/>
      <c r="B444" s="618">
        <v>53204010000000</v>
      </c>
      <c r="C444" s="619" t="s">
        <v>121</v>
      </c>
      <c r="D444" s="253">
        <f t="shared" ref="D444:D451" si="73">+M434</f>
        <v>0</v>
      </c>
      <c r="E444" s="253">
        <v>0</v>
      </c>
      <c r="F444" s="333">
        <v>0</v>
      </c>
      <c r="G444" s="253">
        <f t="shared" ref="G444:G451" si="74">E444*F444</f>
        <v>0</v>
      </c>
      <c r="H444" s="254">
        <f t="shared" ref="H444:H451" si="75">D444+G444</f>
        <v>0</v>
      </c>
      <c r="K444" s="619" t="s">
        <v>131</v>
      </c>
      <c r="L444" s="756">
        <v>0</v>
      </c>
      <c r="M444" s="755">
        <f t="shared" si="72"/>
        <v>0</v>
      </c>
      <c r="N444" s="755">
        <f>L444*0.3</f>
        <v>0</v>
      </c>
    </row>
    <row r="445" spans="1:15" x14ac:dyDescent="0.2">
      <c r="A445" s="932"/>
      <c r="B445" s="626">
        <v>53204040200000</v>
      </c>
      <c r="C445" s="619" t="s">
        <v>122</v>
      </c>
      <c r="D445" s="253">
        <f t="shared" si="73"/>
        <v>0</v>
      </c>
      <c r="E445" s="253">
        <v>0</v>
      </c>
      <c r="F445" s="333">
        <v>0</v>
      </c>
      <c r="G445" s="253">
        <f t="shared" si="74"/>
        <v>0</v>
      </c>
      <c r="H445" s="254">
        <f t="shared" si="75"/>
        <v>0</v>
      </c>
      <c r="K445" s="619" t="s">
        <v>132</v>
      </c>
      <c r="L445" s="756">
        <v>0</v>
      </c>
      <c r="M445" s="755">
        <f t="shared" si="72"/>
        <v>0</v>
      </c>
      <c r="N445" s="755">
        <f t="shared" si="72"/>
        <v>0</v>
      </c>
    </row>
    <row r="446" spans="1:15" x14ac:dyDescent="0.2">
      <c r="A446" s="932"/>
      <c r="B446" s="618">
        <v>53204060000000</v>
      </c>
      <c r="C446" s="619" t="s">
        <v>123</v>
      </c>
      <c r="D446" s="253">
        <f t="shared" si="73"/>
        <v>0</v>
      </c>
      <c r="E446" s="253">
        <v>0</v>
      </c>
      <c r="F446" s="333">
        <v>0</v>
      </c>
      <c r="G446" s="253">
        <f t="shared" si="74"/>
        <v>0</v>
      </c>
      <c r="H446" s="254">
        <f t="shared" si="75"/>
        <v>0</v>
      </c>
      <c r="K446" s="619" t="s">
        <v>133</v>
      </c>
      <c r="L446" s="756">
        <v>0</v>
      </c>
      <c r="M446" s="755">
        <f t="shared" si="72"/>
        <v>0</v>
      </c>
      <c r="N446" s="755">
        <f>L446*0.3</f>
        <v>0</v>
      </c>
    </row>
    <row r="447" spans="1:15" x14ac:dyDescent="0.2">
      <c r="A447" s="932"/>
      <c r="B447" s="618">
        <v>53204070000000</v>
      </c>
      <c r="C447" s="619" t="s">
        <v>124</v>
      </c>
      <c r="D447" s="253">
        <f t="shared" si="73"/>
        <v>0</v>
      </c>
      <c r="E447" s="253">
        <v>0</v>
      </c>
      <c r="F447" s="333">
        <v>0</v>
      </c>
      <c r="G447" s="253">
        <f t="shared" si="74"/>
        <v>0</v>
      </c>
      <c r="H447" s="254">
        <f t="shared" si="75"/>
        <v>0</v>
      </c>
      <c r="K447" s="619" t="s">
        <v>135</v>
      </c>
      <c r="L447" s="756">
        <v>0</v>
      </c>
      <c r="M447" s="755">
        <f t="shared" si="72"/>
        <v>0</v>
      </c>
      <c r="N447" s="755">
        <f>L447*0.3</f>
        <v>0</v>
      </c>
    </row>
    <row r="448" spans="1:15" x14ac:dyDescent="0.2">
      <c r="A448" s="932"/>
      <c r="B448" s="618">
        <v>53204080000000</v>
      </c>
      <c r="C448" s="619" t="s">
        <v>125</v>
      </c>
      <c r="D448" s="253">
        <f t="shared" si="73"/>
        <v>0</v>
      </c>
      <c r="E448" s="253">
        <v>0</v>
      </c>
      <c r="F448" s="333">
        <v>0</v>
      </c>
      <c r="G448" s="253">
        <f t="shared" si="74"/>
        <v>0</v>
      </c>
      <c r="H448" s="254">
        <f t="shared" si="75"/>
        <v>0</v>
      </c>
      <c r="K448" s="619" t="s">
        <v>136</v>
      </c>
      <c r="L448" s="756">
        <v>0</v>
      </c>
      <c r="M448" s="755">
        <f t="shared" si="72"/>
        <v>0</v>
      </c>
      <c r="N448" s="755">
        <f t="shared" si="72"/>
        <v>0</v>
      </c>
    </row>
    <row r="449" spans="1:14" x14ac:dyDescent="0.2">
      <c r="A449" s="932"/>
      <c r="B449" s="618">
        <v>53214010000000</v>
      </c>
      <c r="C449" s="619" t="s">
        <v>126</v>
      </c>
      <c r="D449" s="253">
        <f t="shared" si="73"/>
        <v>0</v>
      </c>
      <c r="E449" s="253">
        <v>0</v>
      </c>
      <c r="F449" s="333">
        <v>0</v>
      </c>
      <c r="G449" s="253">
        <f t="shared" si="74"/>
        <v>0</v>
      </c>
      <c r="H449" s="254">
        <f t="shared" si="75"/>
        <v>0</v>
      </c>
      <c r="K449" s="619" t="s">
        <v>137</v>
      </c>
      <c r="L449" s="758">
        <v>3004833</v>
      </c>
      <c r="M449" s="755">
        <f t="shared" si="72"/>
        <v>2103383.1</v>
      </c>
      <c r="N449" s="755">
        <f>L449*0.3</f>
        <v>901449.9</v>
      </c>
    </row>
    <row r="450" spans="1:14" x14ac:dyDescent="0.2">
      <c r="A450" s="932"/>
      <c r="B450" s="618">
        <v>53214040000000</v>
      </c>
      <c r="C450" s="619" t="s">
        <v>127</v>
      </c>
      <c r="D450" s="253">
        <f t="shared" si="73"/>
        <v>0</v>
      </c>
      <c r="E450" s="253">
        <v>0</v>
      </c>
      <c r="F450" s="333">
        <v>0</v>
      </c>
      <c r="G450" s="253">
        <f t="shared" si="74"/>
        <v>0</v>
      </c>
      <c r="H450" s="254">
        <f t="shared" si="75"/>
        <v>0</v>
      </c>
      <c r="K450" s="249" t="s">
        <v>138</v>
      </c>
      <c r="L450" s="948"/>
      <c r="M450" s="948"/>
      <c r="N450" s="948"/>
    </row>
    <row r="451" spans="1:14" x14ac:dyDescent="0.2">
      <c r="A451" s="932"/>
      <c r="B451" s="623">
        <v>53204020100000</v>
      </c>
      <c r="C451" s="619" t="s">
        <v>128</v>
      </c>
      <c r="D451" s="253">
        <f t="shared" si="73"/>
        <v>0</v>
      </c>
      <c r="E451" s="253">
        <v>0</v>
      </c>
      <c r="F451" s="333">
        <v>0</v>
      </c>
      <c r="G451" s="253">
        <f t="shared" si="74"/>
        <v>0</v>
      </c>
      <c r="H451" s="254">
        <f t="shared" si="75"/>
        <v>0</v>
      </c>
      <c r="K451" s="619" t="s">
        <v>139</v>
      </c>
      <c r="L451" s="756">
        <v>0</v>
      </c>
      <c r="M451" s="755">
        <f t="shared" ref="M451:N457" si="76">+L451*0.7</f>
        <v>0</v>
      </c>
      <c r="N451" s="755">
        <f t="shared" si="76"/>
        <v>0</v>
      </c>
    </row>
    <row r="452" spans="1:14" x14ac:dyDescent="0.2">
      <c r="A452" s="932"/>
      <c r="B452" s="248"/>
      <c r="C452" s="249" t="s">
        <v>129</v>
      </c>
      <c r="D452" s="250">
        <f>SUM(D453:D460)</f>
        <v>2103383.1</v>
      </c>
      <c r="E452" s="251"/>
      <c r="F452" s="251"/>
      <c r="G452" s="250">
        <f>SUM(G453:G460)</f>
        <v>0</v>
      </c>
      <c r="H452" s="252">
        <f>SUM(H453:H460)</f>
        <v>2103383.1</v>
      </c>
      <c r="K452" s="619" t="s">
        <v>140</v>
      </c>
      <c r="L452" s="756">
        <v>0</v>
      </c>
      <c r="M452" s="755">
        <f t="shared" si="76"/>
        <v>0</v>
      </c>
      <c r="N452" s="755">
        <f t="shared" si="76"/>
        <v>0</v>
      </c>
    </row>
    <row r="453" spans="1:14" x14ac:dyDescent="0.2">
      <c r="A453" s="932"/>
      <c r="B453" s="618">
        <v>53207010000000</v>
      </c>
      <c r="C453" s="619" t="s">
        <v>130</v>
      </c>
      <c r="D453" s="253">
        <f>+M443</f>
        <v>0</v>
      </c>
      <c r="E453" s="253">
        <v>0</v>
      </c>
      <c r="F453" s="333">
        <v>0</v>
      </c>
      <c r="G453" s="253">
        <f t="shared" ref="G453:G460" si="77">E453*F453</f>
        <v>0</v>
      </c>
      <c r="H453" s="254">
        <f t="shared" ref="H453:H460" si="78">D453+G453</f>
        <v>0</v>
      </c>
      <c r="K453" s="619" t="s">
        <v>141</v>
      </c>
      <c r="L453" s="756">
        <v>0</v>
      </c>
      <c r="M453" s="755">
        <f t="shared" si="76"/>
        <v>0</v>
      </c>
      <c r="N453" s="755">
        <f>L453*0.3</f>
        <v>0</v>
      </c>
    </row>
    <row r="454" spans="1:14" x14ac:dyDescent="0.2">
      <c r="A454" s="932"/>
      <c r="B454" s="618">
        <v>53207020000000</v>
      </c>
      <c r="C454" s="619" t="s">
        <v>131</v>
      </c>
      <c r="D454" s="253">
        <f>+M444</f>
        <v>0</v>
      </c>
      <c r="E454" s="253">
        <v>0</v>
      </c>
      <c r="F454" s="333">
        <v>0</v>
      </c>
      <c r="G454" s="253">
        <f t="shared" si="77"/>
        <v>0</v>
      </c>
      <c r="H454" s="254">
        <f t="shared" si="78"/>
        <v>0</v>
      </c>
      <c r="K454" s="619" t="s">
        <v>142</v>
      </c>
      <c r="L454" s="756">
        <v>0</v>
      </c>
      <c r="M454" s="755">
        <f t="shared" si="76"/>
        <v>0</v>
      </c>
      <c r="N454" s="755">
        <f t="shared" si="76"/>
        <v>0</v>
      </c>
    </row>
    <row r="455" spans="1:14" x14ac:dyDescent="0.2">
      <c r="A455" s="932"/>
      <c r="B455" s="618">
        <v>53208020000000</v>
      </c>
      <c r="C455" s="619" t="s">
        <v>132</v>
      </c>
      <c r="D455" s="253">
        <f>+M445</f>
        <v>0</v>
      </c>
      <c r="E455" s="253">
        <v>0</v>
      </c>
      <c r="F455" s="333">
        <v>0</v>
      </c>
      <c r="G455" s="253">
        <f t="shared" si="77"/>
        <v>0</v>
      </c>
      <c r="H455" s="254">
        <f t="shared" si="78"/>
        <v>0</v>
      </c>
      <c r="K455" s="633" t="s">
        <v>143</v>
      </c>
      <c r="L455" s="756">
        <v>0</v>
      </c>
      <c r="M455" s="755">
        <f t="shared" si="76"/>
        <v>0</v>
      </c>
      <c r="N455" s="755">
        <f t="shared" si="76"/>
        <v>0</v>
      </c>
    </row>
    <row r="456" spans="1:14" x14ac:dyDescent="0.2">
      <c r="A456" s="932"/>
      <c r="B456" s="618">
        <v>53208990000000</v>
      </c>
      <c r="C456" s="619" t="s">
        <v>133</v>
      </c>
      <c r="D456" s="253">
        <f>+M446</f>
        <v>0</v>
      </c>
      <c r="E456" s="253">
        <v>0</v>
      </c>
      <c r="F456" s="333">
        <v>0</v>
      </c>
      <c r="G456" s="253">
        <f t="shared" si="77"/>
        <v>0</v>
      </c>
      <c r="H456" s="254">
        <f t="shared" si="78"/>
        <v>0</v>
      </c>
      <c r="K456" s="619" t="s">
        <v>144</v>
      </c>
      <c r="L456" s="756">
        <v>0</v>
      </c>
      <c r="M456" s="755">
        <f t="shared" si="76"/>
        <v>0</v>
      </c>
      <c r="N456" s="755">
        <f>L456*0.3</f>
        <v>0</v>
      </c>
    </row>
    <row r="457" spans="1:14" x14ac:dyDescent="0.2">
      <c r="A457" s="932"/>
      <c r="B457" s="623">
        <v>53210020300000</v>
      </c>
      <c r="C457" s="619" t="s">
        <v>134</v>
      </c>
      <c r="D457" s="268">
        <v>0</v>
      </c>
      <c r="E457" s="268">
        <v>8200</v>
      </c>
      <c r="F457" s="357">
        <f>'B) Reajuste Tarifas y Ocupación'!I51</f>
        <v>0</v>
      </c>
      <c r="G457" s="253">
        <f t="shared" si="77"/>
        <v>0</v>
      </c>
      <c r="H457" s="254">
        <f t="shared" si="78"/>
        <v>0</v>
      </c>
      <c r="K457" s="619" t="s">
        <v>145</v>
      </c>
      <c r="L457" s="756">
        <v>0</v>
      </c>
      <c r="M457" s="755">
        <f t="shared" si="76"/>
        <v>0</v>
      </c>
      <c r="N457" s="755">
        <f>L457*0.3</f>
        <v>0</v>
      </c>
    </row>
    <row r="458" spans="1:14" x14ac:dyDescent="0.2">
      <c r="A458" s="932"/>
      <c r="B458" s="618">
        <v>53208990000000</v>
      </c>
      <c r="C458" s="619" t="s">
        <v>135</v>
      </c>
      <c r="D458" s="253">
        <f>+M447</f>
        <v>0</v>
      </c>
      <c r="E458" s="253">
        <v>0</v>
      </c>
      <c r="F458" s="333">
        <v>0</v>
      </c>
      <c r="G458" s="253">
        <f t="shared" si="77"/>
        <v>0</v>
      </c>
      <c r="H458" s="254">
        <f t="shared" si="78"/>
        <v>0</v>
      </c>
    </row>
    <row r="459" spans="1:14" x14ac:dyDescent="0.2">
      <c r="A459" s="932"/>
      <c r="B459" s="618">
        <v>53209990000000</v>
      </c>
      <c r="C459" s="619" t="s">
        <v>136</v>
      </c>
      <c r="D459" s="253">
        <f>+M448</f>
        <v>0</v>
      </c>
      <c r="E459" s="253">
        <v>0</v>
      </c>
      <c r="F459" s="333">
        <v>0</v>
      </c>
      <c r="G459" s="253">
        <f t="shared" si="77"/>
        <v>0</v>
      </c>
      <c r="H459" s="254">
        <f t="shared" si="78"/>
        <v>0</v>
      </c>
    </row>
    <row r="460" spans="1:14" x14ac:dyDescent="0.2">
      <c r="A460" s="932"/>
      <c r="B460" s="618">
        <v>53210020100000</v>
      </c>
      <c r="C460" s="619" t="s">
        <v>137</v>
      </c>
      <c r="D460" s="253">
        <f>+M449</f>
        <v>2103383.1</v>
      </c>
      <c r="E460" s="253">
        <v>0</v>
      </c>
      <c r="F460" s="333">
        <v>0</v>
      </c>
      <c r="G460" s="253">
        <f t="shared" si="77"/>
        <v>0</v>
      </c>
      <c r="H460" s="254">
        <f t="shared" si="78"/>
        <v>2103383.1</v>
      </c>
    </row>
    <row r="461" spans="1:14" x14ac:dyDescent="0.2">
      <c r="A461" s="932"/>
      <c r="B461" s="248"/>
      <c r="C461" s="249" t="s">
        <v>138</v>
      </c>
      <c r="D461" s="250">
        <f>SUM(D462:D468)</f>
        <v>0</v>
      </c>
      <c r="E461" s="251"/>
      <c r="F461" s="251"/>
      <c r="G461" s="250">
        <f>SUM(G462:G468)</f>
        <v>0</v>
      </c>
      <c r="H461" s="252">
        <f>SUM(H462:H468)</f>
        <v>0</v>
      </c>
    </row>
    <row r="462" spans="1:14" x14ac:dyDescent="0.2">
      <c r="A462" s="932"/>
      <c r="B462" s="618">
        <v>53206030000000</v>
      </c>
      <c r="C462" s="619" t="s">
        <v>139</v>
      </c>
      <c r="D462" s="253">
        <f t="shared" ref="D462:D468" si="79">+M451</f>
        <v>0</v>
      </c>
      <c r="E462" s="253">
        <v>0</v>
      </c>
      <c r="F462" s="333">
        <v>0</v>
      </c>
      <c r="G462" s="253">
        <f t="shared" ref="G462:G468" si="80">E462*F462</f>
        <v>0</v>
      </c>
      <c r="H462" s="254">
        <f t="shared" ref="H462:H468" si="81">D462+G462</f>
        <v>0</v>
      </c>
    </row>
    <row r="463" spans="1:14" x14ac:dyDescent="0.2">
      <c r="A463" s="932"/>
      <c r="B463" s="618">
        <v>53206040000000</v>
      </c>
      <c r="C463" s="619" t="s">
        <v>140</v>
      </c>
      <c r="D463" s="253">
        <f t="shared" si="79"/>
        <v>0</v>
      </c>
      <c r="E463" s="253">
        <v>0</v>
      </c>
      <c r="F463" s="333">
        <v>0</v>
      </c>
      <c r="G463" s="253">
        <f t="shared" si="80"/>
        <v>0</v>
      </c>
      <c r="H463" s="254">
        <f t="shared" si="81"/>
        <v>0</v>
      </c>
    </row>
    <row r="464" spans="1:14" x14ac:dyDescent="0.2">
      <c r="A464" s="932"/>
      <c r="B464" s="618">
        <v>53206060000000</v>
      </c>
      <c r="C464" s="619" t="s">
        <v>141</v>
      </c>
      <c r="D464" s="253">
        <f t="shared" si="79"/>
        <v>0</v>
      </c>
      <c r="E464" s="253">
        <v>0</v>
      </c>
      <c r="F464" s="333">
        <v>0</v>
      </c>
      <c r="G464" s="253">
        <f t="shared" si="80"/>
        <v>0</v>
      </c>
      <c r="H464" s="254">
        <f t="shared" si="81"/>
        <v>0</v>
      </c>
    </row>
    <row r="465" spans="1:10" x14ac:dyDescent="0.2">
      <c r="A465" s="932"/>
      <c r="B465" s="618">
        <v>53206070000000</v>
      </c>
      <c r="C465" s="619" t="s">
        <v>142</v>
      </c>
      <c r="D465" s="253">
        <f t="shared" si="79"/>
        <v>0</v>
      </c>
      <c r="E465" s="253">
        <v>0</v>
      </c>
      <c r="F465" s="333">
        <v>0</v>
      </c>
      <c r="G465" s="253">
        <f t="shared" si="80"/>
        <v>0</v>
      </c>
      <c r="H465" s="254">
        <f t="shared" si="81"/>
        <v>0</v>
      </c>
    </row>
    <row r="466" spans="1:10" x14ac:dyDescent="0.2">
      <c r="A466" s="932"/>
      <c r="B466" s="618">
        <v>53206990000000</v>
      </c>
      <c r="C466" s="619" t="s">
        <v>143</v>
      </c>
      <c r="D466" s="253">
        <f t="shared" si="79"/>
        <v>0</v>
      </c>
      <c r="E466" s="253">
        <v>0</v>
      </c>
      <c r="F466" s="333">
        <v>0</v>
      </c>
      <c r="G466" s="253">
        <f t="shared" si="80"/>
        <v>0</v>
      </c>
      <c r="H466" s="254">
        <f t="shared" si="81"/>
        <v>0</v>
      </c>
    </row>
    <row r="467" spans="1:10" x14ac:dyDescent="0.2">
      <c r="A467" s="932"/>
      <c r="B467" s="618">
        <v>53208030000000</v>
      </c>
      <c r="C467" s="619" t="s">
        <v>144</v>
      </c>
      <c r="D467" s="253">
        <f t="shared" si="79"/>
        <v>0</v>
      </c>
      <c r="E467" s="253">
        <v>0</v>
      </c>
      <c r="F467" s="333">
        <v>0</v>
      </c>
      <c r="G467" s="253">
        <f t="shared" si="80"/>
        <v>0</v>
      </c>
      <c r="H467" s="254">
        <f t="shared" si="81"/>
        <v>0</v>
      </c>
    </row>
    <row r="468" spans="1:10" x14ac:dyDescent="0.2">
      <c r="A468" s="932"/>
      <c r="B468" s="618">
        <v>53206990000000</v>
      </c>
      <c r="C468" s="619" t="s">
        <v>145</v>
      </c>
      <c r="D468" s="253">
        <f t="shared" si="79"/>
        <v>0</v>
      </c>
      <c r="E468" s="253">
        <v>0</v>
      </c>
      <c r="F468" s="333">
        <v>0</v>
      </c>
      <c r="G468" s="253">
        <f t="shared" si="80"/>
        <v>0</v>
      </c>
      <c r="H468" s="254">
        <f t="shared" si="81"/>
        <v>0</v>
      </c>
    </row>
    <row r="469" spans="1:10" x14ac:dyDescent="0.2">
      <c r="A469" s="932"/>
      <c r="B469" s="248"/>
      <c r="C469" s="249" t="s">
        <v>146</v>
      </c>
      <c r="D469" s="250">
        <f>SUM(D470:D470)</f>
        <v>0</v>
      </c>
      <c r="E469" s="251"/>
      <c r="F469" s="251"/>
      <c r="G469" s="250">
        <f>SUM(G470:G470)</f>
        <v>0</v>
      </c>
      <c r="H469" s="252">
        <f>SUM(H470:H470)</f>
        <v>0</v>
      </c>
    </row>
    <row r="470" spans="1:10" x14ac:dyDescent="0.2">
      <c r="A470" s="932"/>
      <c r="B470" s="627"/>
      <c r="C470" s="628" t="s">
        <v>147</v>
      </c>
      <c r="D470" s="255">
        <v>0</v>
      </c>
      <c r="E470" s="255">
        <v>0</v>
      </c>
      <c r="F470" s="632">
        <f>'B) Reajuste Tarifas y Ocupación'!I51</f>
        <v>0</v>
      </c>
      <c r="G470" s="253">
        <f>E470*F470</f>
        <v>0</v>
      </c>
      <c r="H470" s="270">
        <f>D470+G470</f>
        <v>0</v>
      </c>
      <c r="I470" s="740" t="s">
        <v>148</v>
      </c>
      <c r="J470" s="741">
        <f>+H468+H467+H466+H465+H464+H463+H462+H460+H459+H458+H457+H456+H455+H454+H453+H451+H448+H447+H446+H445+H444+H442+H440+H439+H433+H432+H431+H429+H428+H427+H426+H425+H424+H423+H422+H421+H420+H419</f>
        <v>2103383.1</v>
      </c>
    </row>
    <row r="471" spans="1:10" x14ac:dyDescent="0.2">
      <c r="A471" s="932"/>
      <c r="B471" s="273"/>
      <c r="C471" s="289" t="s">
        <v>149</v>
      </c>
      <c r="D471" s="271">
        <f>SUM(D408,D435)</f>
        <v>2103383.1</v>
      </c>
      <c r="E471" s="353"/>
      <c r="F471" s="353"/>
      <c r="G471" s="271">
        <f>SUM(G408,G435)</f>
        <v>0</v>
      </c>
      <c r="H471" s="272">
        <f>SUM(H408,H435)</f>
        <v>2103383.1</v>
      </c>
      <c r="I471" s="742" t="s">
        <v>150</v>
      </c>
      <c r="J471" s="743">
        <f>+H471-J470</f>
        <v>0</v>
      </c>
    </row>
    <row r="472" spans="1:10" ht="12.75" customHeight="1" x14ac:dyDescent="0.2">
      <c r="A472" s="924" t="s">
        <v>151</v>
      </c>
      <c r="B472" s="925" t="s">
        <v>78</v>
      </c>
      <c r="C472" s="926" t="s">
        <v>79</v>
      </c>
      <c r="D472" s="927" t="s">
        <v>80</v>
      </c>
      <c r="E472" s="928" t="s">
        <v>81</v>
      </c>
      <c r="F472" s="928"/>
      <c r="G472" s="928"/>
      <c r="H472" s="929" t="s">
        <v>374</v>
      </c>
    </row>
    <row r="473" spans="1:10" ht="25.5" x14ac:dyDescent="0.2">
      <c r="A473" s="924"/>
      <c r="B473" s="925"/>
      <c r="C473" s="926"/>
      <c r="D473" s="927"/>
      <c r="E473" s="38" t="s">
        <v>82</v>
      </c>
      <c r="F473" s="241" t="s">
        <v>83</v>
      </c>
      <c r="G473" s="594" t="s">
        <v>84</v>
      </c>
      <c r="H473" s="929"/>
    </row>
    <row r="474" spans="1:10" ht="15.75" customHeight="1" x14ac:dyDescent="0.2">
      <c r="A474" s="932" t="s">
        <v>40</v>
      </c>
      <c r="B474" s="242"/>
      <c r="C474" s="243" t="s">
        <v>85</v>
      </c>
      <c r="D474" s="244">
        <f>+D475+D480</f>
        <v>0</v>
      </c>
      <c r="E474" s="278"/>
      <c r="F474" s="278"/>
      <c r="G474" s="246">
        <f>SUM(G475,G480)</f>
        <v>0</v>
      </c>
      <c r="H474" s="247">
        <f>SUM(H475,H480)</f>
        <v>0</v>
      </c>
    </row>
    <row r="475" spans="1:10" x14ac:dyDescent="0.2">
      <c r="A475" s="932"/>
      <c r="B475" s="248"/>
      <c r="C475" s="249" t="s">
        <v>86</v>
      </c>
      <c r="D475" s="250">
        <f>SUM(D476:D479)</f>
        <v>0</v>
      </c>
      <c r="E475" s="251"/>
      <c r="F475" s="251"/>
      <c r="G475" s="46">
        <f>SUM(G476:G479)</f>
        <v>0</v>
      </c>
      <c r="H475" s="252">
        <f>SUM(H476:H479)</f>
        <v>0</v>
      </c>
    </row>
    <row r="476" spans="1:10" x14ac:dyDescent="0.2">
      <c r="A476" s="932"/>
      <c r="B476" s="618">
        <v>53103040100000</v>
      </c>
      <c r="C476" s="619" t="s">
        <v>87</v>
      </c>
      <c r="D476" s="281">
        <f>+'F) Remuneraciones'!L128</f>
        <v>0</v>
      </c>
      <c r="E476" s="253">
        <v>0</v>
      </c>
      <c r="F476" s="630">
        <v>0</v>
      </c>
      <c r="G476" s="253">
        <f>E476*F476</f>
        <v>0</v>
      </c>
      <c r="H476" s="254">
        <f>D476+G476</f>
        <v>0</v>
      </c>
    </row>
    <row r="477" spans="1:10" x14ac:dyDescent="0.2">
      <c r="A477" s="932"/>
      <c r="B477" s="618">
        <v>53103050000000</v>
      </c>
      <c r="C477" s="619" t="s">
        <v>152</v>
      </c>
      <c r="D477" s="255">
        <v>0</v>
      </c>
      <c r="E477" s="256">
        <v>0</v>
      </c>
      <c r="F477" s="257">
        <v>0</v>
      </c>
      <c r="G477" s="253">
        <f>E477*F477</f>
        <v>0</v>
      </c>
      <c r="H477" s="254">
        <f>D477+G477</f>
        <v>0</v>
      </c>
    </row>
    <row r="478" spans="1:10" x14ac:dyDescent="0.2">
      <c r="A478" s="932"/>
      <c r="B478" s="623">
        <v>53103040400000</v>
      </c>
      <c r="C478" s="624" t="s">
        <v>89</v>
      </c>
      <c r="D478" s="255">
        <v>0</v>
      </c>
      <c r="E478" s="256">
        <v>0</v>
      </c>
      <c r="F478" s="257">
        <v>0</v>
      </c>
      <c r="G478" s="253">
        <f>E478*F478</f>
        <v>0</v>
      </c>
      <c r="H478" s="254">
        <f>D478+G478</f>
        <v>0</v>
      </c>
    </row>
    <row r="479" spans="1:10" x14ac:dyDescent="0.2">
      <c r="A479" s="932"/>
      <c r="B479" s="618">
        <v>53103080010000</v>
      </c>
      <c r="C479" s="619" t="s">
        <v>90</v>
      </c>
      <c r="D479" s="255">
        <v>0</v>
      </c>
      <c r="E479" s="256">
        <v>0</v>
      </c>
      <c r="F479" s="257">
        <v>0</v>
      </c>
      <c r="G479" s="253">
        <f>E479*F479</f>
        <v>0</v>
      </c>
      <c r="H479" s="254">
        <f>D479+G479</f>
        <v>0</v>
      </c>
    </row>
    <row r="480" spans="1:10" x14ac:dyDescent="0.2">
      <c r="A480" s="932"/>
      <c r="B480" s="248"/>
      <c r="C480" s="249" t="s">
        <v>91</v>
      </c>
      <c r="D480" s="250">
        <f>SUM(D481:D500)</f>
        <v>0</v>
      </c>
      <c r="E480" s="251"/>
      <c r="F480" s="251"/>
      <c r="G480" s="250">
        <f>SUM(G481:G500)</f>
        <v>0</v>
      </c>
      <c r="H480" s="252">
        <f>SUM(H481:H500)</f>
        <v>0</v>
      </c>
    </row>
    <row r="481" spans="1:8" x14ac:dyDescent="0.2">
      <c r="A481" s="932"/>
      <c r="B481" s="618">
        <v>53201010100000</v>
      </c>
      <c r="C481" s="619" t="s">
        <v>92</v>
      </c>
      <c r="D481" s="255">
        <v>0</v>
      </c>
      <c r="E481" s="256">
        <v>0</v>
      </c>
      <c r="F481" s="257">
        <v>0</v>
      </c>
      <c r="G481" s="253">
        <f t="shared" ref="G481:G500" si="82">E481*F481</f>
        <v>0</v>
      </c>
      <c r="H481" s="254">
        <f t="shared" ref="H481:H500" si="83">D481+G481</f>
        <v>0</v>
      </c>
    </row>
    <row r="482" spans="1:8" x14ac:dyDescent="0.2">
      <c r="A482" s="932"/>
      <c r="B482" s="618">
        <v>53201010100000</v>
      </c>
      <c r="C482" s="619" t="s">
        <v>93</v>
      </c>
      <c r="D482" s="255">
        <v>0</v>
      </c>
      <c r="E482" s="256">
        <v>0</v>
      </c>
      <c r="F482" s="257">
        <v>0</v>
      </c>
      <c r="G482" s="253">
        <f t="shared" si="82"/>
        <v>0</v>
      </c>
      <c r="H482" s="254">
        <f t="shared" si="83"/>
        <v>0</v>
      </c>
    </row>
    <row r="483" spans="1:8" x14ac:dyDescent="0.2">
      <c r="A483" s="932"/>
      <c r="B483" s="618">
        <v>53201010100000</v>
      </c>
      <c r="C483" s="619" t="s">
        <v>94</v>
      </c>
      <c r="D483" s="255">
        <v>0</v>
      </c>
      <c r="E483" s="256">
        <v>0</v>
      </c>
      <c r="F483" s="257">
        <v>0</v>
      </c>
      <c r="G483" s="253">
        <f t="shared" si="82"/>
        <v>0</v>
      </c>
      <c r="H483" s="254">
        <f t="shared" si="83"/>
        <v>0</v>
      </c>
    </row>
    <row r="484" spans="1:8" x14ac:dyDescent="0.2">
      <c r="A484" s="932"/>
      <c r="B484" s="618">
        <v>53202010100000</v>
      </c>
      <c r="C484" s="619" t="s">
        <v>95</v>
      </c>
      <c r="D484" s="253">
        <f t="shared" ref="D484:D500" si="84">+N410</f>
        <v>0</v>
      </c>
      <c r="E484" s="253">
        <v>0</v>
      </c>
      <c r="F484" s="634">
        <v>0</v>
      </c>
      <c r="G484" s="253">
        <f t="shared" si="82"/>
        <v>0</v>
      </c>
      <c r="H484" s="254">
        <f t="shared" si="83"/>
        <v>0</v>
      </c>
    </row>
    <row r="485" spans="1:8" x14ac:dyDescent="0.2">
      <c r="A485" s="932"/>
      <c r="B485" s="618">
        <v>53203010100000</v>
      </c>
      <c r="C485" s="619" t="s">
        <v>96</v>
      </c>
      <c r="D485" s="253">
        <f t="shared" si="84"/>
        <v>0</v>
      </c>
      <c r="E485" s="253">
        <v>0</v>
      </c>
      <c r="F485" s="634">
        <v>0</v>
      </c>
      <c r="G485" s="253">
        <f t="shared" si="82"/>
        <v>0</v>
      </c>
      <c r="H485" s="254">
        <f t="shared" si="83"/>
        <v>0</v>
      </c>
    </row>
    <row r="486" spans="1:8" x14ac:dyDescent="0.2">
      <c r="A486" s="932"/>
      <c r="B486" s="618">
        <v>53203030000000</v>
      </c>
      <c r="C486" s="619" t="s">
        <v>97</v>
      </c>
      <c r="D486" s="253">
        <f t="shared" si="84"/>
        <v>0</v>
      </c>
      <c r="E486" s="253">
        <v>0</v>
      </c>
      <c r="F486" s="634">
        <v>0</v>
      </c>
      <c r="G486" s="253">
        <f t="shared" si="82"/>
        <v>0</v>
      </c>
      <c r="H486" s="254">
        <f t="shared" si="83"/>
        <v>0</v>
      </c>
    </row>
    <row r="487" spans="1:8" x14ac:dyDescent="0.2">
      <c r="A487" s="932"/>
      <c r="B487" s="618">
        <v>53204030000000</v>
      </c>
      <c r="C487" s="619" t="s">
        <v>98</v>
      </c>
      <c r="D487" s="253">
        <f t="shared" si="84"/>
        <v>0</v>
      </c>
      <c r="E487" s="253">
        <v>0</v>
      </c>
      <c r="F487" s="634">
        <v>0</v>
      </c>
      <c r="G487" s="253">
        <f t="shared" si="82"/>
        <v>0</v>
      </c>
      <c r="H487" s="254">
        <f t="shared" si="83"/>
        <v>0</v>
      </c>
    </row>
    <row r="488" spans="1:8" x14ac:dyDescent="0.2">
      <c r="A488" s="932"/>
      <c r="B488" s="618">
        <v>53204100100001</v>
      </c>
      <c r="C488" s="619" t="s">
        <v>99</v>
      </c>
      <c r="D488" s="253">
        <f t="shared" si="84"/>
        <v>0</v>
      </c>
      <c r="E488" s="253">
        <v>0</v>
      </c>
      <c r="F488" s="634">
        <v>0</v>
      </c>
      <c r="G488" s="253">
        <f t="shared" si="82"/>
        <v>0</v>
      </c>
      <c r="H488" s="254">
        <f t="shared" si="83"/>
        <v>0</v>
      </c>
    </row>
    <row r="489" spans="1:8" x14ac:dyDescent="0.2">
      <c r="A489" s="932"/>
      <c r="B489" s="618">
        <v>53204130100000</v>
      </c>
      <c r="C489" s="619" t="s">
        <v>100</v>
      </c>
      <c r="D489" s="253">
        <f t="shared" si="84"/>
        <v>0</v>
      </c>
      <c r="E489" s="253">
        <v>0</v>
      </c>
      <c r="F489" s="634">
        <v>0</v>
      </c>
      <c r="G489" s="253">
        <f t="shared" si="82"/>
        <v>0</v>
      </c>
      <c r="H489" s="254">
        <f t="shared" si="83"/>
        <v>0</v>
      </c>
    </row>
    <row r="490" spans="1:8" x14ac:dyDescent="0.2">
      <c r="A490" s="932"/>
      <c r="B490" s="618">
        <v>53205010100000</v>
      </c>
      <c r="C490" s="619" t="s">
        <v>101</v>
      </c>
      <c r="D490" s="253">
        <f t="shared" si="84"/>
        <v>0</v>
      </c>
      <c r="E490" s="253">
        <v>0</v>
      </c>
      <c r="F490" s="634">
        <v>0</v>
      </c>
      <c r="G490" s="253">
        <f t="shared" si="82"/>
        <v>0</v>
      </c>
      <c r="H490" s="254">
        <f t="shared" si="83"/>
        <v>0</v>
      </c>
    </row>
    <row r="491" spans="1:8" x14ac:dyDescent="0.2">
      <c r="A491" s="932"/>
      <c r="B491" s="618">
        <v>53205020100000</v>
      </c>
      <c r="C491" s="619" t="s">
        <v>102</v>
      </c>
      <c r="D491" s="253">
        <f t="shared" si="84"/>
        <v>0</v>
      </c>
      <c r="E491" s="253">
        <v>0</v>
      </c>
      <c r="F491" s="634">
        <v>0</v>
      </c>
      <c r="G491" s="253">
        <f t="shared" si="82"/>
        <v>0</v>
      </c>
      <c r="H491" s="254">
        <f t="shared" si="83"/>
        <v>0</v>
      </c>
    </row>
    <row r="492" spans="1:8" x14ac:dyDescent="0.2">
      <c r="A492" s="932"/>
      <c r="B492" s="618">
        <v>53205030100000</v>
      </c>
      <c r="C492" s="619" t="s">
        <v>103</v>
      </c>
      <c r="D492" s="253">
        <f t="shared" si="84"/>
        <v>0</v>
      </c>
      <c r="E492" s="253">
        <v>0</v>
      </c>
      <c r="F492" s="634">
        <v>0</v>
      </c>
      <c r="G492" s="253">
        <f t="shared" si="82"/>
        <v>0</v>
      </c>
      <c r="H492" s="254">
        <f t="shared" si="83"/>
        <v>0</v>
      </c>
    </row>
    <row r="493" spans="1:8" x14ac:dyDescent="0.2">
      <c r="A493" s="932"/>
      <c r="B493" s="618">
        <v>53205050100000</v>
      </c>
      <c r="C493" s="619" t="s">
        <v>104</v>
      </c>
      <c r="D493" s="253">
        <f t="shared" si="84"/>
        <v>0</v>
      </c>
      <c r="E493" s="253">
        <v>0</v>
      </c>
      <c r="F493" s="634">
        <v>0</v>
      </c>
      <c r="G493" s="253">
        <f t="shared" si="82"/>
        <v>0</v>
      </c>
      <c r="H493" s="254">
        <f t="shared" si="83"/>
        <v>0</v>
      </c>
    </row>
    <row r="494" spans="1:8" x14ac:dyDescent="0.2">
      <c r="A494" s="932"/>
      <c r="B494" s="618">
        <v>53205070100000</v>
      </c>
      <c r="C494" s="619" t="s">
        <v>105</v>
      </c>
      <c r="D494" s="253">
        <f t="shared" si="84"/>
        <v>0</v>
      </c>
      <c r="E494" s="253">
        <v>0</v>
      </c>
      <c r="F494" s="634">
        <v>0</v>
      </c>
      <c r="G494" s="253">
        <f t="shared" si="82"/>
        <v>0</v>
      </c>
      <c r="H494" s="254">
        <f t="shared" si="83"/>
        <v>0</v>
      </c>
    </row>
    <row r="495" spans="1:8" x14ac:dyDescent="0.2">
      <c r="A495" s="932"/>
      <c r="B495" s="618">
        <v>53208010100000</v>
      </c>
      <c r="C495" s="619" t="s">
        <v>106</v>
      </c>
      <c r="D495" s="253">
        <f t="shared" si="84"/>
        <v>0</v>
      </c>
      <c r="E495" s="253">
        <v>0</v>
      </c>
      <c r="F495" s="634">
        <v>0</v>
      </c>
      <c r="G495" s="253">
        <f t="shared" si="82"/>
        <v>0</v>
      </c>
      <c r="H495" s="254">
        <f t="shared" si="83"/>
        <v>0</v>
      </c>
    </row>
    <row r="496" spans="1:8" x14ac:dyDescent="0.2">
      <c r="A496" s="932"/>
      <c r="B496" s="618">
        <v>53208070100001</v>
      </c>
      <c r="C496" s="619" t="s">
        <v>107</v>
      </c>
      <c r="D496" s="253">
        <f t="shared" si="84"/>
        <v>0</v>
      </c>
      <c r="E496" s="253">
        <v>0</v>
      </c>
      <c r="F496" s="634">
        <v>0</v>
      </c>
      <c r="G496" s="253">
        <f t="shared" si="82"/>
        <v>0</v>
      </c>
      <c r="H496" s="254">
        <f t="shared" si="83"/>
        <v>0</v>
      </c>
    </row>
    <row r="497" spans="1:8" x14ac:dyDescent="0.2">
      <c r="A497" s="932"/>
      <c r="B497" s="618">
        <v>53208100100001</v>
      </c>
      <c r="C497" s="619" t="s">
        <v>108</v>
      </c>
      <c r="D497" s="253">
        <f t="shared" si="84"/>
        <v>0</v>
      </c>
      <c r="E497" s="253">
        <v>0</v>
      </c>
      <c r="F497" s="634">
        <v>0</v>
      </c>
      <c r="G497" s="253">
        <f t="shared" si="82"/>
        <v>0</v>
      </c>
      <c r="H497" s="254">
        <f t="shared" si="83"/>
        <v>0</v>
      </c>
    </row>
    <row r="498" spans="1:8" x14ac:dyDescent="0.2">
      <c r="A498" s="932"/>
      <c r="B498" s="618">
        <v>53211030000000</v>
      </c>
      <c r="C498" s="619" t="s">
        <v>109</v>
      </c>
      <c r="D498" s="253">
        <f t="shared" si="84"/>
        <v>0</v>
      </c>
      <c r="E498" s="253">
        <v>0</v>
      </c>
      <c r="F498" s="634">
        <v>0</v>
      </c>
      <c r="G498" s="253">
        <f t="shared" si="82"/>
        <v>0</v>
      </c>
      <c r="H498" s="254">
        <f t="shared" si="83"/>
        <v>0</v>
      </c>
    </row>
    <row r="499" spans="1:8" x14ac:dyDescent="0.2">
      <c r="A499" s="932"/>
      <c r="B499" s="618">
        <v>53212020100000</v>
      </c>
      <c r="C499" s="619" t="s">
        <v>110</v>
      </c>
      <c r="D499" s="253">
        <f t="shared" si="84"/>
        <v>0</v>
      </c>
      <c r="E499" s="253">
        <v>0</v>
      </c>
      <c r="F499" s="634">
        <v>0</v>
      </c>
      <c r="G499" s="253">
        <f t="shared" si="82"/>
        <v>0</v>
      </c>
      <c r="H499" s="254">
        <f t="shared" si="83"/>
        <v>0</v>
      </c>
    </row>
    <row r="500" spans="1:8" ht="15.75" customHeight="1" x14ac:dyDescent="0.2">
      <c r="A500" s="932"/>
      <c r="B500" s="618">
        <v>53214020000000</v>
      </c>
      <c r="C500" s="619" t="s">
        <v>111</v>
      </c>
      <c r="D500" s="253">
        <f t="shared" si="84"/>
        <v>0</v>
      </c>
      <c r="E500" s="253">
        <v>0</v>
      </c>
      <c r="F500" s="634">
        <v>0</v>
      </c>
      <c r="G500" s="253">
        <f t="shared" si="82"/>
        <v>0</v>
      </c>
      <c r="H500" s="254">
        <f t="shared" si="83"/>
        <v>0</v>
      </c>
    </row>
    <row r="501" spans="1:8" x14ac:dyDescent="0.2">
      <c r="A501" s="932"/>
      <c r="B501" s="242"/>
      <c r="C501" s="243" t="s">
        <v>112</v>
      </c>
      <c r="D501" s="631">
        <f>+D502+D507+D509+D518+D527+D535</f>
        <v>901449.9</v>
      </c>
      <c r="E501" s="245"/>
      <c r="F501" s="245"/>
      <c r="G501" s="244">
        <f>SUM(G502,G507,G509,G518,G527,G535)</f>
        <v>0</v>
      </c>
      <c r="H501" s="631">
        <f>SUM(H502,H507,H509,H518,H527,H535)</f>
        <v>901449.9</v>
      </c>
    </row>
    <row r="502" spans="1:8" x14ac:dyDescent="0.2">
      <c r="A502" s="932"/>
      <c r="B502" s="248"/>
      <c r="C502" s="249" t="s">
        <v>113</v>
      </c>
      <c r="D502" s="250">
        <f>SUM(D503:D506)</f>
        <v>0</v>
      </c>
      <c r="E502" s="251"/>
      <c r="F502" s="251"/>
      <c r="G502" s="250">
        <f>SUM(G503:G506)</f>
        <v>0</v>
      </c>
      <c r="H502" s="250">
        <f>SUM(H503:H506)</f>
        <v>0</v>
      </c>
    </row>
    <row r="503" spans="1:8" x14ac:dyDescent="0.2">
      <c r="A503" s="932"/>
      <c r="B503" s="618">
        <v>53202020100000</v>
      </c>
      <c r="C503" s="619" t="s">
        <v>114</v>
      </c>
      <c r="D503" s="255">
        <v>0</v>
      </c>
      <c r="E503" s="256">
        <v>0</v>
      </c>
      <c r="F503" s="331">
        <v>0</v>
      </c>
      <c r="G503" s="253">
        <f>E503*F503</f>
        <v>0</v>
      </c>
      <c r="H503" s="254">
        <f>D503+G503</f>
        <v>0</v>
      </c>
    </row>
    <row r="504" spans="1:8" x14ac:dyDescent="0.2">
      <c r="A504" s="932"/>
      <c r="B504" s="618">
        <v>53202030000000</v>
      </c>
      <c r="C504" s="619" t="s">
        <v>115</v>
      </c>
      <c r="D504" s="255">
        <v>0</v>
      </c>
      <c r="E504" s="256">
        <v>0</v>
      </c>
      <c r="F504" s="331">
        <v>0</v>
      </c>
      <c r="G504" s="253">
        <f>E504*F504</f>
        <v>0</v>
      </c>
      <c r="H504" s="254">
        <f>D504+G504</f>
        <v>0</v>
      </c>
    </row>
    <row r="505" spans="1:8" x14ac:dyDescent="0.2">
      <c r="A505" s="932"/>
      <c r="B505" s="618">
        <v>53211020000000</v>
      </c>
      <c r="C505" s="619" t="s">
        <v>116</v>
      </c>
      <c r="D505" s="253">
        <f>+N429</f>
        <v>0</v>
      </c>
      <c r="E505" s="253">
        <v>0</v>
      </c>
      <c r="F505" s="333">
        <v>0</v>
      </c>
      <c r="G505" s="253">
        <f>E505*F505</f>
        <v>0</v>
      </c>
      <c r="H505" s="254">
        <f>D505+G505</f>
        <v>0</v>
      </c>
    </row>
    <row r="506" spans="1:8" x14ac:dyDescent="0.2">
      <c r="A506" s="932"/>
      <c r="B506" s="618">
        <v>53101040600000</v>
      </c>
      <c r="C506" s="619" t="s">
        <v>117</v>
      </c>
      <c r="D506" s="253">
        <f>+N430</f>
        <v>0</v>
      </c>
      <c r="E506" s="253">
        <v>0</v>
      </c>
      <c r="F506" s="333">
        <v>0</v>
      </c>
      <c r="G506" s="253">
        <f>E506*F506</f>
        <v>0</v>
      </c>
      <c r="H506" s="254">
        <f>D506+G506</f>
        <v>0</v>
      </c>
    </row>
    <row r="507" spans="1:8" x14ac:dyDescent="0.2">
      <c r="A507" s="932"/>
      <c r="B507" s="248"/>
      <c r="C507" s="249" t="s">
        <v>118</v>
      </c>
      <c r="D507" s="250">
        <f>SUM(D508)</f>
        <v>0</v>
      </c>
      <c r="E507" s="251"/>
      <c r="F507" s="251"/>
      <c r="G507" s="265">
        <f>SUM(G508:G508)</f>
        <v>0</v>
      </c>
      <c r="H507" s="250">
        <f>SUM(H508:H508)</f>
        <v>0</v>
      </c>
    </row>
    <row r="508" spans="1:8" x14ac:dyDescent="0.2">
      <c r="A508" s="932"/>
      <c r="B508" s="626">
        <v>53205990000000</v>
      </c>
      <c r="C508" s="619" t="s">
        <v>119</v>
      </c>
      <c r="D508" s="253">
        <f>+N432</f>
        <v>0</v>
      </c>
      <c r="E508" s="253">
        <v>0</v>
      </c>
      <c r="F508" s="333">
        <v>0</v>
      </c>
      <c r="G508" s="253">
        <f>E508*F508</f>
        <v>0</v>
      </c>
      <c r="H508" s="254">
        <f>D508+G508</f>
        <v>0</v>
      </c>
    </row>
    <row r="509" spans="1:8" x14ac:dyDescent="0.2">
      <c r="A509" s="932"/>
      <c r="B509" s="248"/>
      <c r="C509" s="249" t="s">
        <v>120</v>
      </c>
      <c r="D509" s="250">
        <f>SUM(D510:D517)</f>
        <v>0</v>
      </c>
      <c r="E509" s="251"/>
      <c r="F509" s="251"/>
      <c r="G509" s="250">
        <f>SUM(G510:G517)</f>
        <v>0</v>
      </c>
      <c r="H509" s="250">
        <f>SUM(H510:H517)</f>
        <v>0</v>
      </c>
    </row>
    <row r="510" spans="1:8" x14ac:dyDescent="0.2">
      <c r="A510" s="932"/>
      <c r="B510" s="618">
        <v>53204010000000</v>
      </c>
      <c r="C510" s="619" t="s">
        <v>121</v>
      </c>
      <c r="D510" s="253">
        <f t="shared" ref="D510:D517" si="85">+N434</f>
        <v>0</v>
      </c>
      <c r="E510" s="253">
        <v>0</v>
      </c>
      <c r="F510" s="333">
        <v>0</v>
      </c>
      <c r="G510" s="253">
        <f t="shared" ref="G510:G517" si="86">E510*F510</f>
        <v>0</v>
      </c>
      <c r="H510" s="254">
        <f t="shared" ref="H510:H517" si="87">D510+G510</f>
        <v>0</v>
      </c>
    </row>
    <row r="511" spans="1:8" x14ac:dyDescent="0.2">
      <c r="A511" s="932"/>
      <c r="B511" s="626">
        <v>53204040200000</v>
      </c>
      <c r="C511" s="619" t="s">
        <v>122</v>
      </c>
      <c r="D511" s="253">
        <f t="shared" si="85"/>
        <v>0</v>
      </c>
      <c r="E511" s="253">
        <v>0</v>
      </c>
      <c r="F511" s="333">
        <v>0</v>
      </c>
      <c r="G511" s="253">
        <f t="shared" si="86"/>
        <v>0</v>
      </c>
      <c r="H511" s="254">
        <f t="shared" si="87"/>
        <v>0</v>
      </c>
    </row>
    <row r="512" spans="1:8" x14ac:dyDescent="0.2">
      <c r="A512" s="932"/>
      <c r="B512" s="618">
        <v>53204060000000</v>
      </c>
      <c r="C512" s="619" t="s">
        <v>123</v>
      </c>
      <c r="D512" s="253">
        <f t="shared" si="85"/>
        <v>0</v>
      </c>
      <c r="E512" s="253">
        <v>0</v>
      </c>
      <c r="F512" s="333">
        <v>0</v>
      </c>
      <c r="G512" s="253">
        <f t="shared" si="86"/>
        <v>0</v>
      </c>
      <c r="H512" s="254">
        <f t="shared" si="87"/>
        <v>0</v>
      </c>
    </row>
    <row r="513" spans="1:8" x14ac:dyDescent="0.2">
      <c r="A513" s="932"/>
      <c r="B513" s="618">
        <v>53204070000000</v>
      </c>
      <c r="C513" s="619" t="s">
        <v>124</v>
      </c>
      <c r="D513" s="253">
        <f t="shared" si="85"/>
        <v>0</v>
      </c>
      <c r="E513" s="253">
        <v>0</v>
      </c>
      <c r="F513" s="333">
        <v>0</v>
      </c>
      <c r="G513" s="253">
        <f t="shared" si="86"/>
        <v>0</v>
      </c>
      <c r="H513" s="254">
        <f t="shared" si="87"/>
        <v>0</v>
      </c>
    </row>
    <row r="514" spans="1:8" x14ac:dyDescent="0.2">
      <c r="A514" s="932"/>
      <c r="B514" s="618">
        <v>53204080000000</v>
      </c>
      <c r="C514" s="619" t="s">
        <v>125</v>
      </c>
      <c r="D514" s="253">
        <f t="shared" si="85"/>
        <v>0</v>
      </c>
      <c r="E514" s="253">
        <v>0</v>
      </c>
      <c r="F514" s="333">
        <v>0</v>
      </c>
      <c r="G514" s="253">
        <f t="shared" si="86"/>
        <v>0</v>
      </c>
      <c r="H514" s="254">
        <f t="shared" si="87"/>
        <v>0</v>
      </c>
    </row>
    <row r="515" spans="1:8" x14ac:dyDescent="0.2">
      <c r="A515" s="932"/>
      <c r="B515" s="618">
        <v>53214010000000</v>
      </c>
      <c r="C515" s="619" t="s">
        <v>126</v>
      </c>
      <c r="D515" s="253">
        <f t="shared" si="85"/>
        <v>0</v>
      </c>
      <c r="E515" s="253">
        <v>0</v>
      </c>
      <c r="F515" s="333">
        <v>0</v>
      </c>
      <c r="G515" s="253">
        <f t="shared" si="86"/>
        <v>0</v>
      </c>
      <c r="H515" s="254">
        <f t="shared" si="87"/>
        <v>0</v>
      </c>
    </row>
    <row r="516" spans="1:8" x14ac:dyDescent="0.2">
      <c r="A516" s="932"/>
      <c r="B516" s="618">
        <v>53214040000000</v>
      </c>
      <c r="C516" s="619" t="s">
        <v>127</v>
      </c>
      <c r="D516" s="253">
        <f t="shared" si="85"/>
        <v>0</v>
      </c>
      <c r="E516" s="253">
        <v>0</v>
      </c>
      <c r="F516" s="333">
        <v>0</v>
      </c>
      <c r="G516" s="253">
        <f t="shared" si="86"/>
        <v>0</v>
      </c>
      <c r="H516" s="254">
        <f t="shared" si="87"/>
        <v>0</v>
      </c>
    </row>
    <row r="517" spans="1:8" x14ac:dyDescent="0.2">
      <c r="A517" s="932"/>
      <c r="B517" s="623">
        <v>53204020100000</v>
      </c>
      <c r="C517" s="619" t="s">
        <v>128</v>
      </c>
      <c r="D517" s="253">
        <f t="shared" si="85"/>
        <v>0</v>
      </c>
      <c r="E517" s="253">
        <v>0</v>
      </c>
      <c r="F517" s="333">
        <v>0</v>
      </c>
      <c r="G517" s="253">
        <f t="shared" si="86"/>
        <v>0</v>
      </c>
      <c r="H517" s="254">
        <f t="shared" si="87"/>
        <v>0</v>
      </c>
    </row>
    <row r="518" spans="1:8" x14ac:dyDescent="0.2">
      <c r="A518" s="932"/>
      <c r="B518" s="248"/>
      <c r="C518" s="249" t="s">
        <v>129</v>
      </c>
      <c r="D518" s="250">
        <f>SUM(D519:D526)</f>
        <v>901449.9</v>
      </c>
      <c r="E518" s="251"/>
      <c r="F518" s="251"/>
      <c r="G518" s="250">
        <f>SUM(G519:G526)</f>
        <v>0</v>
      </c>
      <c r="H518" s="252">
        <f>SUM(H519:H526)</f>
        <v>901449.9</v>
      </c>
    </row>
    <row r="519" spans="1:8" x14ac:dyDescent="0.2">
      <c r="A519" s="932"/>
      <c r="B519" s="618">
        <v>53207010000000</v>
      </c>
      <c r="C519" s="619" t="s">
        <v>130</v>
      </c>
      <c r="D519" s="253">
        <f>+N443</f>
        <v>0</v>
      </c>
      <c r="E519" s="253">
        <v>0</v>
      </c>
      <c r="F519" s="333">
        <v>0</v>
      </c>
      <c r="G519" s="253">
        <f t="shared" ref="G519:G526" si="88">E519*F519</f>
        <v>0</v>
      </c>
      <c r="H519" s="254">
        <f t="shared" ref="H519:H526" si="89">D519+G519</f>
        <v>0</v>
      </c>
    </row>
    <row r="520" spans="1:8" x14ac:dyDescent="0.2">
      <c r="A520" s="932"/>
      <c r="B520" s="618">
        <v>53207020000000</v>
      </c>
      <c r="C520" s="619" t="s">
        <v>131</v>
      </c>
      <c r="D520" s="253">
        <f>+N444</f>
        <v>0</v>
      </c>
      <c r="E520" s="253">
        <v>0</v>
      </c>
      <c r="F520" s="333">
        <v>0</v>
      </c>
      <c r="G520" s="253">
        <f t="shared" si="88"/>
        <v>0</v>
      </c>
      <c r="H520" s="254">
        <f t="shared" si="89"/>
        <v>0</v>
      </c>
    </row>
    <row r="521" spans="1:8" x14ac:dyDescent="0.2">
      <c r="A521" s="932"/>
      <c r="B521" s="618">
        <v>53208020000000</v>
      </c>
      <c r="C521" s="619" t="s">
        <v>132</v>
      </c>
      <c r="D521" s="253">
        <f>+N445</f>
        <v>0</v>
      </c>
      <c r="E521" s="253">
        <v>0</v>
      </c>
      <c r="F521" s="333">
        <v>0</v>
      </c>
      <c r="G521" s="253">
        <f t="shared" si="88"/>
        <v>0</v>
      </c>
      <c r="H521" s="254">
        <f t="shared" si="89"/>
        <v>0</v>
      </c>
    </row>
    <row r="522" spans="1:8" x14ac:dyDescent="0.2">
      <c r="A522" s="932"/>
      <c r="B522" s="618">
        <v>53208990000000</v>
      </c>
      <c r="C522" s="619" t="s">
        <v>133</v>
      </c>
      <c r="D522" s="253">
        <f>+N446</f>
        <v>0</v>
      </c>
      <c r="E522" s="253">
        <v>0</v>
      </c>
      <c r="F522" s="333">
        <v>0</v>
      </c>
      <c r="G522" s="253">
        <f t="shared" si="88"/>
        <v>0</v>
      </c>
      <c r="H522" s="254">
        <f t="shared" si="89"/>
        <v>0</v>
      </c>
    </row>
    <row r="523" spans="1:8" x14ac:dyDescent="0.2">
      <c r="A523" s="932"/>
      <c r="B523" s="623">
        <v>53210020300000</v>
      </c>
      <c r="C523" s="619" t="s">
        <v>134</v>
      </c>
      <c r="D523" s="268">
        <v>0</v>
      </c>
      <c r="E523" s="268"/>
      <c r="F523" s="357">
        <v>0</v>
      </c>
      <c r="G523" s="253">
        <f t="shared" si="88"/>
        <v>0</v>
      </c>
      <c r="H523" s="254">
        <f t="shared" si="89"/>
        <v>0</v>
      </c>
    </row>
    <row r="524" spans="1:8" x14ac:dyDescent="0.2">
      <c r="A524" s="932"/>
      <c r="B524" s="618">
        <v>53208990000000</v>
      </c>
      <c r="C524" s="619" t="s">
        <v>135</v>
      </c>
      <c r="D524" s="253">
        <f>+N447</f>
        <v>0</v>
      </c>
      <c r="E524" s="253">
        <v>0</v>
      </c>
      <c r="F524" s="333">
        <v>0</v>
      </c>
      <c r="G524" s="253">
        <f t="shared" si="88"/>
        <v>0</v>
      </c>
      <c r="H524" s="254">
        <f t="shared" si="89"/>
        <v>0</v>
      </c>
    </row>
    <row r="525" spans="1:8" x14ac:dyDescent="0.2">
      <c r="A525" s="932"/>
      <c r="B525" s="618">
        <v>53209990000000</v>
      </c>
      <c r="C525" s="619" t="s">
        <v>136</v>
      </c>
      <c r="D525" s="253">
        <f>+N448</f>
        <v>0</v>
      </c>
      <c r="E525" s="253">
        <v>0</v>
      </c>
      <c r="F525" s="333">
        <v>0</v>
      </c>
      <c r="G525" s="253">
        <f t="shared" si="88"/>
        <v>0</v>
      </c>
      <c r="H525" s="254">
        <f t="shared" si="89"/>
        <v>0</v>
      </c>
    </row>
    <row r="526" spans="1:8" x14ac:dyDescent="0.2">
      <c r="A526" s="932"/>
      <c r="B526" s="618">
        <v>53210020100000</v>
      </c>
      <c r="C526" s="619" t="s">
        <v>137</v>
      </c>
      <c r="D526" s="253">
        <f>+N449</f>
        <v>901449.9</v>
      </c>
      <c r="E526" s="253">
        <v>0</v>
      </c>
      <c r="F526" s="333">
        <v>0</v>
      </c>
      <c r="G526" s="253">
        <f t="shared" si="88"/>
        <v>0</v>
      </c>
      <c r="H526" s="254">
        <f t="shared" si="89"/>
        <v>901449.9</v>
      </c>
    </row>
    <row r="527" spans="1:8" x14ac:dyDescent="0.2">
      <c r="A527" s="932"/>
      <c r="B527" s="248"/>
      <c r="C527" s="249" t="s">
        <v>138</v>
      </c>
      <c r="D527" s="250">
        <f>SUM(D528:D534)</f>
        <v>0</v>
      </c>
      <c r="E527" s="251"/>
      <c r="F527" s="251"/>
      <c r="G527" s="250">
        <f>SUM(G528:G534)</f>
        <v>0</v>
      </c>
      <c r="H527" s="252">
        <f>SUM(H528:H534)</f>
        <v>0</v>
      </c>
    </row>
    <row r="528" spans="1:8" x14ac:dyDescent="0.2">
      <c r="A528" s="932"/>
      <c r="B528" s="618">
        <v>53206030000000</v>
      </c>
      <c r="C528" s="619" t="s">
        <v>139</v>
      </c>
      <c r="D528" s="253">
        <f t="shared" ref="D528:D534" si="90">+N451</f>
        <v>0</v>
      </c>
      <c r="E528" s="253">
        <v>0</v>
      </c>
      <c r="F528" s="333">
        <v>0</v>
      </c>
      <c r="G528" s="253">
        <f t="shared" ref="G528:G534" si="91">E528*F528</f>
        <v>0</v>
      </c>
      <c r="H528" s="254">
        <f t="shared" ref="H528:H534" si="92">D528+G528</f>
        <v>0</v>
      </c>
    </row>
    <row r="529" spans="1:10" x14ac:dyDescent="0.2">
      <c r="A529" s="932"/>
      <c r="B529" s="618">
        <v>53206040000000</v>
      </c>
      <c r="C529" s="619" t="s">
        <v>140</v>
      </c>
      <c r="D529" s="253">
        <f t="shared" si="90"/>
        <v>0</v>
      </c>
      <c r="E529" s="253">
        <v>0</v>
      </c>
      <c r="F529" s="333">
        <v>0</v>
      </c>
      <c r="G529" s="253">
        <f t="shared" si="91"/>
        <v>0</v>
      </c>
      <c r="H529" s="254">
        <f t="shared" si="92"/>
        <v>0</v>
      </c>
    </row>
    <row r="530" spans="1:10" x14ac:dyDescent="0.2">
      <c r="A530" s="932"/>
      <c r="B530" s="618">
        <v>53206060000000</v>
      </c>
      <c r="C530" s="619" t="s">
        <v>141</v>
      </c>
      <c r="D530" s="253">
        <f t="shared" si="90"/>
        <v>0</v>
      </c>
      <c r="E530" s="253">
        <v>0</v>
      </c>
      <c r="F530" s="333">
        <v>0</v>
      </c>
      <c r="G530" s="253">
        <f t="shared" si="91"/>
        <v>0</v>
      </c>
      <c r="H530" s="254">
        <f t="shared" si="92"/>
        <v>0</v>
      </c>
    </row>
    <row r="531" spans="1:10" x14ac:dyDescent="0.2">
      <c r="A531" s="932"/>
      <c r="B531" s="618">
        <v>53206070000000</v>
      </c>
      <c r="C531" s="619" t="s">
        <v>142</v>
      </c>
      <c r="D531" s="253">
        <f t="shared" si="90"/>
        <v>0</v>
      </c>
      <c r="E531" s="253">
        <v>0</v>
      </c>
      <c r="F531" s="333">
        <v>0</v>
      </c>
      <c r="G531" s="253">
        <f t="shared" si="91"/>
        <v>0</v>
      </c>
      <c r="H531" s="254">
        <f t="shared" si="92"/>
        <v>0</v>
      </c>
    </row>
    <row r="532" spans="1:10" x14ac:dyDescent="0.2">
      <c r="A532" s="932"/>
      <c r="B532" s="618">
        <v>53206990000000</v>
      </c>
      <c r="C532" s="619" t="s">
        <v>143</v>
      </c>
      <c r="D532" s="253">
        <f t="shared" si="90"/>
        <v>0</v>
      </c>
      <c r="E532" s="253">
        <v>0</v>
      </c>
      <c r="F532" s="333">
        <v>0</v>
      </c>
      <c r="G532" s="253">
        <f t="shared" si="91"/>
        <v>0</v>
      </c>
      <c r="H532" s="254">
        <f t="shared" si="92"/>
        <v>0</v>
      </c>
    </row>
    <row r="533" spans="1:10" x14ac:dyDescent="0.2">
      <c r="A533" s="932"/>
      <c r="B533" s="618">
        <v>53208030000000</v>
      </c>
      <c r="C533" s="619" t="s">
        <v>144</v>
      </c>
      <c r="D533" s="253">
        <f t="shared" si="90"/>
        <v>0</v>
      </c>
      <c r="E533" s="253">
        <v>0</v>
      </c>
      <c r="F533" s="333">
        <v>0</v>
      </c>
      <c r="G533" s="253">
        <f t="shared" si="91"/>
        <v>0</v>
      </c>
      <c r="H533" s="254">
        <f t="shared" si="92"/>
        <v>0</v>
      </c>
    </row>
    <row r="534" spans="1:10" x14ac:dyDescent="0.2">
      <c r="A534" s="932"/>
      <c r="B534" s="618">
        <v>53206990000000</v>
      </c>
      <c r="C534" s="619" t="s">
        <v>145</v>
      </c>
      <c r="D534" s="253">
        <f t="shared" si="90"/>
        <v>0</v>
      </c>
      <c r="E534" s="253">
        <v>0</v>
      </c>
      <c r="F534" s="333">
        <v>0</v>
      </c>
      <c r="G534" s="253">
        <f t="shared" si="91"/>
        <v>0</v>
      </c>
      <c r="H534" s="254">
        <f t="shared" si="92"/>
        <v>0</v>
      </c>
    </row>
    <row r="535" spans="1:10" x14ac:dyDescent="0.2">
      <c r="A535" s="932"/>
      <c r="B535" s="248"/>
      <c r="C535" s="249" t="s">
        <v>146</v>
      </c>
      <c r="D535" s="250">
        <f>SUM(D536:D536)</f>
        <v>0</v>
      </c>
      <c r="E535" s="251"/>
      <c r="F535" s="251"/>
      <c r="G535" s="250">
        <f>SUM(G536:G536)</f>
        <v>0</v>
      </c>
      <c r="H535" s="252">
        <f>SUM(H536:H536)</f>
        <v>0</v>
      </c>
    </row>
    <row r="536" spans="1:10" x14ac:dyDescent="0.2">
      <c r="A536" s="932"/>
      <c r="B536" s="627"/>
      <c r="C536" s="628" t="s">
        <v>147</v>
      </c>
      <c r="D536" s="622">
        <v>0</v>
      </c>
      <c r="E536" s="622">
        <v>0</v>
      </c>
      <c r="F536" s="331">
        <f>'B) Reajuste Tarifas y Ocupación'!I51</f>
        <v>0</v>
      </c>
      <c r="G536" s="253">
        <f>E536*F536</f>
        <v>0</v>
      </c>
      <c r="H536" s="270">
        <f>D536+G536</f>
        <v>0</v>
      </c>
      <c r="I536" s="740" t="s">
        <v>148</v>
      </c>
      <c r="J536" s="741">
        <f>+H534+H533+H532+H531+H530+H529+H528+H526+H525+H524+H523+H522+H521+H520+H519+H517+H514+H513+H512+H511+H510+H508+H506+H505+H499+H498+H497+H495+H494+H493+H492+H491+H490+H489+H488+H487+H486+H485</f>
        <v>901449.9</v>
      </c>
    </row>
    <row r="537" spans="1:10" x14ac:dyDescent="0.2">
      <c r="A537" s="932"/>
      <c r="B537" s="273"/>
      <c r="C537" s="289" t="s">
        <v>149</v>
      </c>
      <c r="D537" s="271">
        <f>SUM(D474,D501)</f>
        <v>901449.9</v>
      </c>
      <c r="E537" s="353"/>
      <c r="F537" s="353"/>
      <c r="G537" s="271">
        <f>SUM(G474,G501)</f>
        <v>0</v>
      </c>
      <c r="H537" s="272">
        <f>SUM(H474,H501)</f>
        <v>901449.9</v>
      </c>
      <c r="I537" s="742" t="s">
        <v>150</v>
      </c>
      <c r="J537" s="743">
        <f>+H537-J536</f>
        <v>0</v>
      </c>
    </row>
    <row r="538" spans="1:10" ht="15.75" customHeight="1" x14ac:dyDescent="0.2">
      <c r="A538" s="949" t="s">
        <v>161</v>
      </c>
      <c r="B538" s="949"/>
      <c r="C538" s="949"/>
      <c r="D538" s="949"/>
      <c r="E538" s="949"/>
      <c r="F538" s="949"/>
      <c r="G538" s="949"/>
      <c r="H538" s="358">
        <f>+H75+H141+H207+H273+H339+H405+H471+H537</f>
        <v>11491760</v>
      </c>
    </row>
  </sheetData>
  <sheetProtection algorithmName="SHA-512" hashValue="k6APu56rkQIVrdm65mr6DXYRY/c5xMeam0jG0Api85ya3KQTnoIGyc7aTgdfuRCcz6Eqbox04X58RtvhStszGA==" saltValue="VtSxjDAtdf3ltjD4ITuJNA==" spinCount="100000" sheet="1" objects="1" scenarios="1"/>
  <mergeCells count="84">
    <mergeCell ref="H472:H473"/>
    <mergeCell ref="A474:A537"/>
    <mergeCell ref="A538:G538"/>
    <mergeCell ref="A472:A473"/>
    <mergeCell ref="B472:B473"/>
    <mergeCell ref="C472:C473"/>
    <mergeCell ref="D472:D473"/>
    <mergeCell ref="E472:G472"/>
    <mergeCell ref="N406:N407"/>
    <mergeCell ref="A408:A471"/>
    <mergeCell ref="K408:N408"/>
    <mergeCell ref="L409:N409"/>
    <mergeCell ref="L427:N427"/>
    <mergeCell ref="L428:N428"/>
    <mergeCell ref="L431:N431"/>
    <mergeCell ref="L433:N433"/>
    <mergeCell ref="L442:N442"/>
    <mergeCell ref="L450:N450"/>
    <mergeCell ref="E406:G406"/>
    <mergeCell ref="H406:H407"/>
    <mergeCell ref="K406:K407"/>
    <mergeCell ref="L406:L407"/>
    <mergeCell ref="M406:M407"/>
    <mergeCell ref="A342:A405"/>
    <mergeCell ref="A406:A407"/>
    <mergeCell ref="B406:B407"/>
    <mergeCell ref="C406:C407"/>
    <mergeCell ref="D406:D407"/>
    <mergeCell ref="H274:H275"/>
    <mergeCell ref="A276:A339"/>
    <mergeCell ref="A340:A341"/>
    <mergeCell ref="B340:B341"/>
    <mergeCell ref="C340:C341"/>
    <mergeCell ref="D340:D341"/>
    <mergeCell ref="E340:G340"/>
    <mergeCell ref="H340:H341"/>
    <mergeCell ref="A274:A275"/>
    <mergeCell ref="B274:B275"/>
    <mergeCell ref="C274:C275"/>
    <mergeCell ref="D274:D275"/>
    <mergeCell ref="E274:G274"/>
    <mergeCell ref="A210:A273"/>
    <mergeCell ref="L210:O210"/>
    <mergeCell ref="L211:O211"/>
    <mergeCell ref="L229:O229"/>
    <mergeCell ref="L230:O230"/>
    <mergeCell ref="L233:O233"/>
    <mergeCell ref="L235:O235"/>
    <mergeCell ref="L244:O244"/>
    <mergeCell ref="L252:O252"/>
    <mergeCell ref="K208:K209"/>
    <mergeCell ref="L208:L209"/>
    <mergeCell ref="M208:M209"/>
    <mergeCell ref="N208:N209"/>
    <mergeCell ref="O208:O209"/>
    <mergeCell ref="E142:G142"/>
    <mergeCell ref="H142:H143"/>
    <mergeCell ref="A144:A207"/>
    <mergeCell ref="A208:A209"/>
    <mergeCell ref="B208:B209"/>
    <mergeCell ref="C208:C209"/>
    <mergeCell ref="D208:D209"/>
    <mergeCell ref="E208:G208"/>
    <mergeCell ref="H208:H209"/>
    <mergeCell ref="A78:A141"/>
    <mergeCell ref="A142:A143"/>
    <mergeCell ref="B142:B143"/>
    <mergeCell ref="C142:C143"/>
    <mergeCell ref="D142:D143"/>
    <mergeCell ref="H10:H11"/>
    <mergeCell ref="A12:A75"/>
    <mergeCell ref="A76:A77"/>
    <mergeCell ref="B76:B77"/>
    <mergeCell ref="C76:C77"/>
    <mergeCell ref="D76:D77"/>
    <mergeCell ref="E76:G76"/>
    <mergeCell ref="H76:H77"/>
    <mergeCell ref="D4:E4"/>
    <mergeCell ref="A8:C8"/>
    <mergeCell ref="A10:A11"/>
    <mergeCell ref="B10:B11"/>
    <mergeCell ref="C10:C11"/>
    <mergeCell ref="D10:D11"/>
    <mergeCell ref="E10:G10"/>
  </mergeCells>
  <pageMargins left="0.85" right="0.75" top="0.57013888888888897" bottom="0.90972222222222199" header="0" footer="0.51180555555555496"/>
  <pageSetup firstPageNumber="0" fitToHeight="12" orientation="landscape" horizontalDpi="300" verticalDpi="300" r:id="rId1"/>
  <headerFooter>
    <oddHeader>&amp;LSEPT - 2004&amp;CDIRECTIVA D.B.S.A.
ORDINARIO&amp;R02-BS/0307/02
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MJ90"/>
  <sheetViews>
    <sheetView showGridLines="0" topLeftCell="A7" zoomScale="70" zoomScaleNormal="70" workbookViewId="0">
      <selection activeCell="I17" sqref="I17"/>
    </sheetView>
  </sheetViews>
  <sheetFormatPr baseColWidth="10" defaultColWidth="9.140625" defaultRowHeight="12.75" x14ac:dyDescent="0.2"/>
  <cols>
    <col min="1" max="1" width="13" style="637"/>
    <col min="2" max="2" width="29" style="637"/>
    <col min="3" max="3" width="29.5703125" style="637"/>
    <col min="4" max="4" width="25" style="637"/>
    <col min="5" max="5" width="42.7109375" style="637"/>
    <col min="6" max="6" width="22.7109375" style="637"/>
    <col min="7" max="9" width="15.28515625" style="637"/>
    <col min="10" max="10" width="15.5703125" style="637"/>
    <col min="11" max="11" width="19.7109375" style="637"/>
    <col min="12" max="12" width="5.140625" style="637"/>
    <col min="13" max="13" width="19.7109375" style="637"/>
    <col min="14" max="14" width="16.5703125" style="637"/>
    <col min="15" max="15" width="17.5703125" style="637"/>
    <col min="16" max="16" width="15.28515625" style="637"/>
    <col min="17" max="17" width="18.140625" style="637"/>
    <col min="18" max="18" width="17.5703125" style="637"/>
    <col min="19" max="19" width="17.85546875" style="637"/>
    <col min="20" max="20" width="5.140625" style="637"/>
    <col min="21" max="21" width="20.5703125" style="637"/>
    <col min="22" max="22" width="53.85546875" style="637"/>
    <col min="23" max="23" width="18.85546875" style="637"/>
    <col min="24" max="24" width="13.7109375" style="637"/>
    <col min="25" max="25" width="11.7109375" style="637"/>
    <col min="26" max="31" width="14.85546875" style="637"/>
    <col min="32" max="32" width="11.5703125" style="637"/>
    <col min="33" max="38" width="14.85546875" style="637"/>
    <col min="39" max="39" width="11.7109375" style="637"/>
    <col min="40" max="45" width="14.85546875" style="637"/>
    <col min="46" max="1024" width="11.7109375" style="637"/>
    <col min="1025" max="16384" width="9.140625" style="603"/>
  </cols>
  <sheetData>
    <row r="1" spans="1:242" s="21" customFormat="1" x14ac:dyDescent="0.2">
      <c r="E1" s="635"/>
      <c r="F1" s="635"/>
      <c r="G1" s="635"/>
      <c r="H1" s="635"/>
      <c r="I1" s="653"/>
      <c r="J1" s="825"/>
      <c r="IG1" s="636"/>
      <c r="IH1" s="636"/>
    </row>
    <row r="2" spans="1:242" x14ac:dyDescent="0.2">
      <c r="A2" s="21"/>
      <c r="B2" s="21"/>
      <c r="C2" s="21"/>
      <c r="D2" s="21"/>
      <c r="E2" s="635" t="s">
        <v>162</v>
      </c>
      <c r="F2" s="635"/>
      <c r="G2" s="635"/>
      <c r="H2" s="635"/>
      <c r="I2" s="653"/>
      <c r="J2" s="810"/>
      <c r="IG2" s="636"/>
      <c r="IH2" s="636"/>
    </row>
    <row r="3" spans="1:242" x14ac:dyDescent="0.2">
      <c r="A3" s="21"/>
      <c r="B3" s="638"/>
      <c r="I3" s="811"/>
      <c r="J3" s="812"/>
      <c r="HX3" s="636"/>
      <c r="HY3" s="636"/>
      <c r="HZ3" s="636"/>
      <c r="IA3" s="636"/>
      <c r="IB3" s="636"/>
      <c r="IC3" s="636"/>
    </row>
    <row r="4" spans="1:242" ht="18.75" customHeight="1" x14ac:dyDescent="0.2">
      <c r="A4" s="21"/>
      <c r="B4" s="638"/>
      <c r="D4" s="589" t="s">
        <v>27</v>
      </c>
      <c r="E4" s="640" t="str">
        <f>+'[1]B) Reajuste Tarifas y Ocupación'!F5</f>
        <v>(DEPTO./DELEG.)</v>
      </c>
      <c r="F4" s="435"/>
      <c r="G4" s="641"/>
      <c r="H4" s="641"/>
      <c r="I4" s="436"/>
      <c r="J4" s="812"/>
      <c r="O4" s="26"/>
      <c r="HX4" s="636"/>
      <c r="HY4" s="636"/>
      <c r="HZ4" s="636"/>
      <c r="IA4" s="636"/>
      <c r="IB4" s="636"/>
      <c r="IC4" s="636"/>
    </row>
    <row r="5" spans="1:242" x14ac:dyDescent="0.2">
      <c r="A5" s="21"/>
      <c r="B5" s="638"/>
      <c r="D5" s="27"/>
      <c r="E5" s="635"/>
      <c r="F5" s="635"/>
      <c r="G5" s="635"/>
      <c r="H5" s="635"/>
      <c r="I5" s="635"/>
      <c r="J5" s="635"/>
      <c r="O5" s="26"/>
      <c r="HX5" s="636"/>
      <c r="HY5" s="636"/>
      <c r="HZ5" s="636"/>
      <c r="IA5" s="636"/>
      <c r="IB5" s="636"/>
      <c r="IC5" s="636"/>
    </row>
    <row r="6" spans="1:242" ht="13.5" thickBot="1" x14ac:dyDescent="0.25">
      <c r="A6" s="21"/>
      <c r="B6" s="638"/>
      <c r="D6" s="27"/>
      <c r="E6" s="635"/>
      <c r="F6" s="635"/>
      <c r="G6" s="635"/>
      <c r="H6" s="635"/>
      <c r="I6" s="635"/>
      <c r="J6" s="635"/>
      <c r="O6" s="26"/>
      <c r="HX6" s="636"/>
      <c r="HY6" s="636"/>
      <c r="HZ6" s="636"/>
      <c r="IA6" s="636"/>
      <c r="IB6" s="636"/>
      <c r="IC6" s="636"/>
    </row>
    <row r="7" spans="1:242" x14ac:dyDescent="0.2">
      <c r="B7" s="642"/>
      <c r="C7" s="642"/>
      <c r="D7" s="642"/>
      <c r="E7" s="642"/>
      <c r="F7" s="642"/>
      <c r="G7" s="642"/>
      <c r="H7" s="642"/>
      <c r="I7" s="642"/>
      <c r="J7" s="642"/>
      <c r="K7" s="643"/>
      <c r="L7" s="643"/>
      <c r="M7" s="643"/>
      <c r="N7" s="643"/>
      <c r="O7" s="643"/>
      <c r="P7" s="643"/>
      <c r="Q7" s="643"/>
      <c r="R7" s="643"/>
      <c r="Y7" s="644"/>
      <c r="Z7" s="645"/>
      <c r="AA7" s="645"/>
      <c r="AB7" s="645"/>
      <c r="AC7" s="645"/>
      <c r="AD7" s="645"/>
      <c r="AE7" s="645"/>
      <c r="AF7" s="645"/>
      <c r="AG7" s="645"/>
      <c r="AH7" s="645"/>
      <c r="AI7" s="645"/>
      <c r="AJ7" s="645"/>
      <c r="AK7" s="645"/>
      <c r="AL7" s="645"/>
      <c r="AM7" s="645"/>
      <c r="AN7" s="645"/>
      <c r="AO7" s="645"/>
      <c r="AP7" s="645"/>
      <c r="AQ7" s="645"/>
      <c r="AR7" s="645"/>
      <c r="AS7" s="645"/>
      <c r="AT7" s="646"/>
    </row>
    <row r="8" spans="1:242" x14ac:dyDescent="0.2">
      <c r="B8" s="642"/>
      <c r="C8" s="642"/>
      <c r="D8" s="642"/>
      <c r="E8" s="642"/>
      <c r="F8" s="642"/>
      <c r="G8" s="642"/>
      <c r="H8" s="642"/>
      <c r="I8" s="642"/>
      <c r="J8" s="642"/>
      <c r="K8" s="643"/>
      <c r="L8" s="643"/>
      <c r="M8" s="643"/>
      <c r="N8" s="643"/>
      <c r="O8" s="643"/>
      <c r="P8" s="643"/>
      <c r="Q8" s="643"/>
      <c r="R8" s="643"/>
      <c r="Y8" s="647"/>
      <c r="AT8" s="648"/>
    </row>
    <row r="9" spans="1:242" ht="15.75" customHeight="1" x14ac:dyDescent="0.2">
      <c r="A9" s="953" t="s">
        <v>163</v>
      </c>
      <c r="B9" s="953"/>
      <c r="C9" s="953"/>
      <c r="D9" s="953"/>
      <c r="E9" s="953"/>
      <c r="F9" s="953"/>
      <c r="G9" s="953"/>
      <c r="H9" s="953"/>
      <c r="I9" s="953"/>
      <c r="J9" s="649"/>
      <c r="K9" s="649"/>
      <c r="L9" s="649"/>
      <c r="M9" s="954" t="s">
        <v>164</v>
      </c>
      <c r="N9" s="954"/>
      <c r="O9" s="954"/>
      <c r="P9" s="954"/>
      <c r="Q9" s="954"/>
      <c r="R9" s="954"/>
      <c r="S9" s="954"/>
      <c r="U9" s="954" t="s">
        <v>165</v>
      </c>
      <c r="V9" s="954"/>
      <c r="W9" s="954"/>
      <c r="X9" s="650"/>
      <c r="Y9" s="651"/>
      <c r="Z9" s="954" t="s">
        <v>166</v>
      </c>
      <c r="AA9" s="954"/>
      <c r="AB9" s="954"/>
      <c r="AC9" s="954"/>
      <c r="AD9" s="954"/>
      <c r="AE9" s="954"/>
      <c r="AF9" s="650"/>
      <c r="AG9" s="954" t="s">
        <v>167</v>
      </c>
      <c r="AH9" s="954"/>
      <c r="AI9" s="954"/>
      <c r="AJ9" s="954"/>
      <c r="AK9" s="954"/>
      <c r="AL9" s="954"/>
      <c r="AN9" s="954" t="s">
        <v>16</v>
      </c>
      <c r="AO9" s="954"/>
      <c r="AP9" s="954"/>
      <c r="AQ9" s="954"/>
      <c r="AR9" s="954"/>
      <c r="AS9" s="954"/>
      <c r="AT9" s="648"/>
    </row>
    <row r="10" spans="1:242" ht="13.5" customHeight="1" x14ac:dyDescent="0.2">
      <c r="B10" s="638"/>
      <c r="C10" s="27"/>
      <c r="D10" s="27"/>
      <c r="E10" s="635"/>
      <c r="F10" s="635"/>
      <c r="G10" s="635"/>
      <c r="H10" s="635"/>
      <c r="I10" s="635"/>
      <c r="J10" s="635"/>
      <c r="M10" s="954"/>
      <c r="N10" s="954"/>
      <c r="O10" s="954"/>
      <c r="P10" s="954"/>
      <c r="Q10" s="954"/>
      <c r="R10" s="954"/>
      <c r="S10" s="954"/>
      <c r="U10" s="954"/>
      <c r="V10" s="954"/>
      <c r="W10" s="954"/>
      <c r="Y10" s="647"/>
      <c r="Z10" s="954"/>
      <c r="AA10" s="954"/>
      <c r="AB10" s="954"/>
      <c r="AC10" s="954"/>
      <c r="AD10" s="954"/>
      <c r="AE10" s="954"/>
      <c r="AG10" s="954"/>
      <c r="AH10" s="954"/>
      <c r="AI10" s="954"/>
      <c r="AJ10" s="954"/>
      <c r="AK10" s="954"/>
      <c r="AL10" s="954"/>
      <c r="AN10" s="954"/>
      <c r="AO10" s="954"/>
      <c r="AP10" s="954"/>
      <c r="AQ10" s="954"/>
      <c r="AR10" s="954"/>
      <c r="AS10" s="954"/>
      <c r="AT10" s="648"/>
    </row>
    <row r="11" spans="1:242" x14ac:dyDescent="0.2">
      <c r="J11" s="652" t="s">
        <v>168</v>
      </c>
      <c r="K11" s="438">
        <v>0.13</v>
      </c>
      <c r="Y11" s="647"/>
      <c r="AT11" s="648"/>
    </row>
    <row r="12" spans="1:242" ht="12.75" customHeight="1" thickBot="1" x14ac:dyDescent="0.25">
      <c r="M12" s="955"/>
      <c r="N12" s="955"/>
      <c r="O12" s="955"/>
      <c r="P12" s="955"/>
      <c r="Q12" s="955"/>
      <c r="R12" s="955"/>
      <c r="Y12" s="647"/>
      <c r="AT12" s="648"/>
    </row>
    <row r="13" spans="1:242" ht="21.75" customHeight="1" thickBot="1" x14ac:dyDescent="0.25">
      <c r="A13" s="956" t="s">
        <v>169</v>
      </c>
      <c r="B13" s="956"/>
      <c r="C13" s="957" t="s">
        <v>170</v>
      </c>
      <c r="D13" s="957" t="s">
        <v>171</v>
      </c>
      <c r="E13" s="958" t="s">
        <v>172</v>
      </c>
      <c r="F13" s="958" t="s">
        <v>151</v>
      </c>
      <c r="G13" s="950" t="s">
        <v>380</v>
      </c>
      <c r="H13" s="951"/>
      <c r="I13" s="951"/>
      <c r="J13" s="952"/>
      <c r="K13" s="959" t="s">
        <v>378</v>
      </c>
      <c r="L13" s="643"/>
      <c r="M13" s="961" t="s">
        <v>173</v>
      </c>
      <c r="N13" s="961"/>
      <c r="O13" s="962" t="s">
        <v>174</v>
      </c>
      <c r="P13" s="962"/>
      <c r="Q13" s="963" t="s">
        <v>175</v>
      </c>
      <c r="R13" s="963"/>
      <c r="S13" s="964" t="s">
        <v>176</v>
      </c>
      <c r="U13" s="965" t="s">
        <v>78</v>
      </c>
      <c r="V13" s="927" t="s">
        <v>79</v>
      </c>
      <c r="W13" s="927" t="s">
        <v>381</v>
      </c>
      <c r="Y13" s="647"/>
      <c r="Z13" s="961" t="s">
        <v>173</v>
      </c>
      <c r="AA13" s="961"/>
      <c r="AB13" s="962" t="s">
        <v>174</v>
      </c>
      <c r="AC13" s="962"/>
      <c r="AD13" s="963" t="s">
        <v>175</v>
      </c>
      <c r="AE13" s="963"/>
      <c r="AG13" s="967" t="s">
        <v>173</v>
      </c>
      <c r="AH13" s="967"/>
      <c r="AI13" s="962" t="s">
        <v>174</v>
      </c>
      <c r="AJ13" s="962"/>
      <c r="AK13" s="966" t="s">
        <v>175</v>
      </c>
      <c r="AL13" s="966"/>
      <c r="AN13" s="967" t="s">
        <v>173</v>
      </c>
      <c r="AO13" s="967"/>
      <c r="AP13" s="962" t="s">
        <v>174</v>
      </c>
      <c r="AQ13" s="962"/>
      <c r="AR13" s="966" t="s">
        <v>175</v>
      </c>
      <c r="AS13" s="966"/>
      <c r="AT13" s="648"/>
    </row>
    <row r="14" spans="1:242" ht="39" thickBot="1" x14ac:dyDescent="0.25">
      <c r="A14" s="956"/>
      <c r="B14" s="956"/>
      <c r="C14" s="957"/>
      <c r="D14" s="957"/>
      <c r="E14" s="958"/>
      <c r="F14" s="958"/>
      <c r="G14" s="654" t="s">
        <v>177</v>
      </c>
      <c r="H14" s="654" t="s">
        <v>178</v>
      </c>
      <c r="I14" s="654" t="s">
        <v>179</v>
      </c>
      <c r="J14" s="275" t="s">
        <v>379</v>
      </c>
      <c r="K14" s="960"/>
      <c r="L14" s="643"/>
      <c r="M14" s="655" t="s">
        <v>180</v>
      </c>
      <c r="N14" s="656" t="s">
        <v>181</v>
      </c>
      <c r="O14" s="657" t="s">
        <v>180</v>
      </c>
      <c r="P14" s="658" t="s">
        <v>181</v>
      </c>
      <c r="Q14" s="659" t="s">
        <v>180</v>
      </c>
      <c r="R14" s="660" t="s">
        <v>181</v>
      </c>
      <c r="S14" s="964"/>
      <c r="U14" s="965"/>
      <c r="V14" s="927"/>
      <c r="W14" s="927"/>
      <c r="Y14" s="647"/>
      <c r="Z14" s="655" t="s">
        <v>180</v>
      </c>
      <c r="AA14" s="656" t="s">
        <v>181</v>
      </c>
      <c r="AB14" s="657" t="s">
        <v>180</v>
      </c>
      <c r="AC14" s="658" t="s">
        <v>181</v>
      </c>
      <c r="AD14" s="659" t="s">
        <v>180</v>
      </c>
      <c r="AE14" s="660" t="s">
        <v>181</v>
      </c>
      <c r="AG14" s="661" t="s">
        <v>180</v>
      </c>
      <c r="AH14" s="662" t="s">
        <v>181</v>
      </c>
      <c r="AI14" s="663" t="s">
        <v>180</v>
      </c>
      <c r="AJ14" s="664" t="s">
        <v>181</v>
      </c>
      <c r="AK14" s="665" t="s">
        <v>180</v>
      </c>
      <c r="AL14" s="666" t="s">
        <v>181</v>
      </c>
      <c r="AN14" s="968" t="s">
        <v>182</v>
      </c>
      <c r="AO14" s="968"/>
      <c r="AP14" s="969" t="s">
        <v>182</v>
      </c>
      <c r="AQ14" s="969"/>
      <c r="AR14" s="970" t="s">
        <v>183</v>
      </c>
      <c r="AS14" s="970"/>
      <c r="AT14" s="648"/>
    </row>
    <row r="15" spans="1:242" ht="12.75" customHeight="1" thickBot="1" x14ac:dyDescent="0.25">
      <c r="A15" s="971" t="s">
        <v>184</v>
      </c>
      <c r="B15" s="972" t="s">
        <v>185</v>
      </c>
      <c r="C15" s="360"/>
      <c r="D15" s="360"/>
      <c r="E15" s="361"/>
      <c r="F15" s="361" t="s">
        <v>186</v>
      </c>
      <c r="G15" s="362">
        <v>0</v>
      </c>
      <c r="H15" s="362">
        <v>0</v>
      </c>
      <c r="I15" s="841">
        <v>0</v>
      </c>
      <c r="J15" s="1067">
        <f>SUM(G15:I15)</f>
        <v>0</v>
      </c>
      <c r="K15" s="844">
        <f>+J15*(1+$K$11)</f>
        <v>0</v>
      </c>
      <c r="L15" s="643"/>
      <c r="M15" s="368">
        <v>0.4</v>
      </c>
      <c r="N15" s="687">
        <f>+$K15*M15</f>
        <v>0</v>
      </c>
      <c r="O15" s="368">
        <v>0.1</v>
      </c>
      <c r="P15" s="670">
        <f t="shared" ref="P15:P20" si="0">+$K15*O15</f>
        <v>0</v>
      </c>
      <c r="Q15" s="813">
        <v>0.5</v>
      </c>
      <c r="R15" s="671">
        <f t="shared" ref="R15:R20" si="1">+$K15*Q15</f>
        <v>0</v>
      </c>
      <c r="S15" s="672">
        <f t="shared" ref="S15:S61" si="2">+M15+O15+Q15</f>
        <v>1</v>
      </c>
      <c r="U15" s="673"/>
      <c r="V15" s="277" t="s">
        <v>85</v>
      </c>
      <c r="W15" s="244">
        <f>SUM(W16,W20)</f>
        <v>0</v>
      </c>
      <c r="Y15" s="647"/>
      <c r="Z15" s="674">
        <f t="shared" ref="Z15:AE15" si="3">+M62</f>
        <v>0</v>
      </c>
      <c r="AA15" s="675">
        <f t="shared" si="3"/>
        <v>0</v>
      </c>
      <c r="AB15" s="674">
        <f t="shared" si="3"/>
        <v>0</v>
      </c>
      <c r="AC15" s="676">
        <f t="shared" si="3"/>
        <v>0</v>
      </c>
      <c r="AD15" s="677">
        <f t="shared" si="3"/>
        <v>0</v>
      </c>
      <c r="AE15" s="676">
        <f t="shared" si="3"/>
        <v>0</v>
      </c>
      <c r="AG15" s="678">
        <f>+Z15</f>
        <v>0</v>
      </c>
      <c r="AH15" s="679">
        <f>+AG15*W80</f>
        <v>0</v>
      </c>
      <c r="AI15" s="680">
        <f>+AB15</f>
        <v>0</v>
      </c>
      <c r="AJ15" s="679">
        <f>+AI15*W80</f>
        <v>0</v>
      </c>
      <c r="AK15" s="681">
        <f>+AD15</f>
        <v>0</v>
      </c>
      <c r="AL15" s="682">
        <f>+AK15*W80</f>
        <v>0</v>
      </c>
      <c r="AN15" s="973">
        <f>+AH15+AA15+K73</f>
        <v>0</v>
      </c>
      <c r="AO15" s="973"/>
      <c r="AP15" s="973">
        <f>+AJ15+AC15+K81</f>
        <v>0</v>
      </c>
      <c r="AQ15" s="973"/>
      <c r="AR15" s="973">
        <f>+AL15+AE15+K88</f>
        <v>0</v>
      </c>
      <c r="AS15" s="973"/>
      <c r="AT15" s="648"/>
    </row>
    <row r="16" spans="1:242" ht="13.5" thickBot="1" x14ac:dyDescent="0.25">
      <c r="A16" s="971"/>
      <c r="B16" s="972"/>
      <c r="C16" s="364"/>
      <c r="D16" s="364"/>
      <c r="E16" s="365"/>
      <c r="F16" s="365" t="s">
        <v>186</v>
      </c>
      <c r="G16" s="366">
        <v>0</v>
      </c>
      <c r="H16" s="367">
        <f t="shared" ref="H16:H20" si="4">+I16/12</f>
        <v>0</v>
      </c>
      <c r="I16" s="842">
        <f>+G16*(1+$K$11)</f>
        <v>0</v>
      </c>
      <c r="J16" s="1068">
        <f t="shared" ref="J16:J61" si="5">SUM(G16:I16)</f>
        <v>0</v>
      </c>
      <c r="K16" s="845">
        <f t="shared" ref="K16:K61" si="6">+J16*(1+$K$11)</f>
        <v>0</v>
      </c>
      <c r="L16" s="643"/>
      <c r="M16" s="368">
        <v>0</v>
      </c>
      <c r="N16" s="687">
        <f t="shared" ref="N16:N20" si="7">+$K16*M16</f>
        <v>0</v>
      </c>
      <c r="O16" s="368">
        <v>0</v>
      </c>
      <c r="P16" s="686">
        <f t="shared" si="0"/>
        <v>0</v>
      </c>
      <c r="Q16" s="813">
        <v>0</v>
      </c>
      <c r="R16" s="687">
        <f t="shared" si="1"/>
        <v>0</v>
      </c>
      <c r="S16" s="688">
        <f t="shared" si="2"/>
        <v>0</v>
      </c>
      <c r="U16" s="689"/>
      <c r="V16" s="280" t="s">
        <v>86</v>
      </c>
      <c r="W16" s="250">
        <f>SUM(W17:W19)</f>
        <v>0</v>
      </c>
      <c r="Y16" s="647"/>
      <c r="AT16" s="648"/>
    </row>
    <row r="17" spans="1:46" ht="12.75" customHeight="1" thickBot="1" x14ac:dyDescent="0.25">
      <c r="A17" s="971"/>
      <c r="B17" s="972"/>
      <c r="C17" s="364"/>
      <c r="D17" s="364"/>
      <c r="E17" s="365"/>
      <c r="F17" s="365" t="s">
        <v>186</v>
      </c>
      <c r="G17" s="366">
        <v>0</v>
      </c>
      <c r="H17" s="367">
        <f t="shared" si="4"/>
        <v>0</v>
      </c>
      <c r="I17" s="842">
        <f>+G17*(1+$K$11)</f>
        <v>0</v>
      </c>
      <c r="J17" s="1068">
        <f t="shared" si="5"/>
        <v>0</v>
      </c>
      <c r="K17" s="845">
        <f t="shared" si="6"/>
        <v>0</v>
      </c>
      <c r="L17" s="643"/>
      <c r="M17" s="368">
        <v>0</v>
      </c>
      <c r="N17" s="687">
        <f t="shared" si="7"/>
        <v>0</v>
      </c>
      <c r="O17" s="368">
        <v>0</v>
      </c>
      <c r="P17" s="686">
        <f t="shared" si="0"/>
        <v>0</v>
      </c>
      <c r="Q17" s="813">
        <v>0</v>
      </c>
      <c r="R17" s="687">
        <f t="shared" si="1"/>
        <v>0</v>
      </c>
      <c r="S17" s="688">
        <f t="shared" si="2"/>
        <v>0</v>
      </c>
      <c r="U17" s="690">
        <v>53103050000000</v>
      </c>
      <c r="V17" s="691" t="s">
        <v>187</v>
      </c>
      <c r="W17" s="255">
        <v>0</v>
      </c>
      <c r="Y17" s="647"/>
      <c r="AT17" s="648"/>
    </row>
    <row r="18" spans="1:46" ht="13.5" customHeight="1" thickBot="1" x14ac:dyDescent="0.25">
      <c r="A18" s="971"/>
      <c r="B18" s="972"/>
      <c r="C18" s="364"/>
      <c r="D18" s="364"/>
      <c r="E18" s="365"/>
      <c r="F18" s="365" t="s">
        <v>186</v>
      </c>
      <c r="G18" s="366">
        <v>0</v>
      </c>
      <c r="H18" s="367">
        <f t="shared" si="4"/>
        <v>0</v>
      </c>
      <c r="I18" s="842">
        <f>+G18*(1+$K$11)</f>
        <v>0</v>
      </c>
      <c r="J18" s="1068">
        <f t="shared" si="5"/>
        <v>0</v>
      </c>
      <c r="K18" s="845">
        <f t="shared" si="6"/>
        <v>0</v>
      </c>
      <c r="L18" s="643"/>
      <c r="M18" s="368">
        <v>0</v>
      </c>
      <c r="N18" s="687">
        <f t="shared" si="7"/>
        <v>0</v>
      </c>
      <c r="O18" s="368">
        <v>0</v>
      </c>
      <c r="P18" s="686">
        <f t="shared" si="0"/>
        <v>0</v>
      </c>
      <c r="Q18" s="813">
        <v>0</v>
      </c>
      <c r="R18" s="687">
        <f t="shared" si="1"/>
        <v>0</v>
      </c>
      <c r="S18" s="688">
        <f t="shared" si="2"/>
        <v>0</v>
      </c>
      <c r="U18" s="690">
        <v>53103060000000</v>
      </c>
      <c r="V18" s="691" t="s">
        <v>189</v>
      </c>
      <c r="W18" s="255">
        <v>0</v>
      </c>
      <c r="Y18" s="692"/>
      <c r="Z18" s="693"/>
      <c r="AA18" s="693"/>
      <c r="AB18" s="693"/>
      <c r="AC18" s="693"/>
      <c r="AD18" s="693"/>
      <c r="AE18" s="693"/>
      <c r="AF18" s="693"/>
      <c r="AG18" s="693"/>
      <c r="AH18" s="693"/>
      <c r="AI18" s="693"/>
      <c r="AJ18" s="693"/>
      <c r="AK18" s="693"/>
      <c r="AL18" s="693"/>
      <c r="AM18" s="693"/>
      <c r="AN18" s="693"/>
      <c r="AO18" s="693"/>
      <c r="AP18" s="693"/>
      <c r="AQ18" s="693"/>
      <c r="AR18" s="693"/>
      <c r="AS18" s="693"/>
      <c r="AT18" s="694"/>
    </row>
    <row r="19" spans="1:46" ht="13.5" thickBot="1" x14ac:dyDescent="0.25">
      <c r="A19" s="971"/>
      <c r="B19" s="972"/>
      <c r="C19" s="364"/>
      <c r="D19" s="364"/>
      <c r="E19" s="365"/>
      <c r="F19" s="365" t="s">
        <v>186</v>
      </c>
      <c r="G19" s="366">
        <v>0</v>
      </c>
      <c r="H19" s="367">
        <f t="shared" si="4"/>
        <v>0</v>
      </c>
      <c r="I19" s="842">
        <f>+G19*(1+$K$11)</f>
        <v>0</v>
      </c>
      <c r="J19" s="1068">
        <f t="shared" si="5"/>
        <v>0</v>
      </c>
      <c r="K19" s="845">
        <f t="shared" si="6"/>
        <v>0</v>
      </c>
      <c r="L19" s="643"/>
      <c r="M19" s="368">
        <v>0</v>
      </c>
      <c r="N19" s="687">
        <f t="shared" si="7"/>
        <v>0</v>
      </c>
      <c r="O19" s="368">
        <v>0</v>
      </c>
      <c r="P19" s="686">
        <f t="shared" si="0"/>
        <v>0</v>
      </c>
      <c r="Q19" s="813">
        <v>0</v>
      </c>
      <c r="R19" s="687">
        <f t="shared" si="1"/>
        <v>0</v>
      </c>
      <c r="S19" s="688">
        <f t="shared" si="2"/>
        <v>0</v>
      </c>
      <c r="U19" s="690">
        <v>53103080010000</v>
      </c>
      <c r="V19" s="691" t="s">
        <v>190</v>
      </c>
      <c r="W19" s="255">
        <v>0</v>
      </c>
    </row>
    <row r="20" spans="1:46" ht="13.5" thickBot="1" x14ac:dyDescent="0.25">
      <c r="A20" s="971"/>
      <c r="B20" s="972"/>
      <c r="C20" s="364"/>
      <c r="D20" s="364"/>
      <c r="E20" s="365"/>
      <c r="F20" s="365" t="s">
        <v>186</v>
      </c>
      <c r="G20" s="366">
        <v>0</v>
      </c>
      <c r="H20" s="367">
        <f t="shared" si="4"/>
        <v>0</v>
      </c>
      <c r="I20" s="842">
        <f>+G20*(1+$K$11)</f>
        <v>0</v>
      </c>
      <c r="J20" s="1068">
        <f t="shared" si="5"/>
        <v>0</v>
      </c>
      <c r="K20" s="845">
        <f t="shared" si="6"/>
        <v>0</v>
      </c>
      <c r="L20" s="643"/>
      <c r="M20" s="368">
        <v>0</v>
      </c>
      <c r="N20" s="687">
        <f t="shared" si="7"/>
        <v>0</v>
      </c>
      <c r="O20" s="368">
        <v>0</v>
      </c>
      <c r="P20" s="686">
        <f t="shared" si="0"/>
        <v>0</v>
      </c>
      <c r="Q20" s="813">
        <v>0</v>
      </c>
      <c r="R20" s="687">
        <f t="shared" si="1"/>
        <v>0</v>
      </c>
      <c r="S20" s="688">
        <f t="shared" si="2"/>
        <v>0</v>
      </c>
      <c r="U20" s="689"/>
      <c r="V20" s="280" t="s">
        <v>91</v>
      </c>
      <c r="W20" s="250">
        <f>SUM(W21:W39)</f>
        <v>0</v>
      </c>
    </row>
    <row r="21" spans="1:46" ht="13.5" thickBot="1" x14ac:dyDescent="0.25">
      <c r="A21" s="971"/>
      <c r="B21" s="972"/>
      <c r="C21" s="369"/>
      <c r="D21" s="369"/>
      <c r="E21" s="370"/>
      <c r="F21" s="370"/>
      <c r="G21" s="366"/>
      <c r="H21" s="367"/>
      <c r="I21" s="842"/>
      <c r="J21" s="1068">
        <f t="shared" si="5"/>
        <v>0</v>
      </c>
      <c r="K21" s="845">
        <f t="shared" si="6"/>
        <v>0</v>
      </c>
      <c r="L21" s="643"/>
      <c r="M21" s="368">
        <v>0</v>
      </c>
      <c r="N21" s="687">
        <f>+$K83*M21</f>
        <v>0</v>
      </c>
      <c r="O21" s="368">
        <v>0</v>
      </c>
      <c r="P21" s="686">
        <f>+$K83*O21</f>
        <v>0</v>
      </c>
      <c r="Q21" s="813">
        <v>0</v>
      </c>
      <c r="R21" s="687">
        <f>+$K83*Q21</f>
        <v>0</v>
      </c>
      <c r="S21" s="688">
        <f t="shared" si="2"/>
        <v>0</v>
      </c>
      <c r="U21" s="690">
        <v>53201010100000</v>
      </c>
      <c r="V21" s="691" t="s">
        <v>191</v>
      </c>
      <c r="W21" s="371">
        <v>0</v>
      </c>
    </row>
    <row r="22" spans="1:46" ht="13.5" thickBot="1" x14ac:dyDescent="0.25">
      <c r="A22" s="971"/>
      <c r="B22" s="972"/>
      <c r="C22" s="369"/>
      <c r="D22" s="369"/>
      <c r="E22" s="370"/>
      <c r="F22" s="370"/>
      <c r="G22" s="366"/>
      <c r="H22" s="367"/>
      <c r="I22" s="842"/>
      <c r="J22" s="1068">
        <f t="shared" si="5"/>
        <v>0</v>
      </c>
      <c r="K22" s="845">
        <f t="shared" si="6"/>
        <v>0</v>
      </c>
      <c r="L22" s="643"/>
      <c r="M22" s="368">
        <v>0</v>
      </c>
      <c r="N22" s="687">
        <f>+$K84*M22</f>
        <v>0</v>
      </c>
      <c r="O22" s="368">
        <v>0</v>
      </c>
      <c r="P22" s="686">
        <f>+$K84*O22</f>
        <v>0</v>
      </c>
      <c r="Q22" s="813">
        <v>0</v>
      </c>
      <c r="R22" s="687">
        <f>+$K84*Q22</f>
        <v>0</v>
      </c>
      <c r="S22" s="688">
        <f t="shared" si="2"/>
        <v>0</v>
      </c>
      <c r="U22" s="690">
        <v>53202010100000</v>
      </c>
      <c r="V22" s="691" t="s">
        <v>192</v>
      </c>
      <c r="W22" s="371">
        <v>0</v>
      </c>
    </row>
    <row r="23" spans="1:46" ht="13.5" thickBot="1" x14ac:dyDescent="0.25">
      <c r="A23" s="971"/>
      <c r="B23" s="972"/>
      <c r="C23" s="369"/>
      <c r="D23" s="369"/>
      <c r="E23" s="370"/>
      <c r="F23" s="370"/>
      <c r="G23" s="366"/>
      <c r="H23" s="367"/>
      <c r="I23" s="842"/>
      <c r="J23" s="1068">
        <f t="shared" si="5"/>
        <v>0</v>
      </c>
      <c r="K23" s="845">
        <f t="shared" si="6"/>
        <v>0</v>
      </c>
      <c r="M23" s="368">
        <v>0</v>
      </c>
      <c r="N23" s="687">
        <f>+$K85*M23</f>
        <v>0</v>
      </c>
      <c r="O23" s="368">
        <v>0</v>
      </c>
      <c r="P23" s="686">
        <f>+$K85*O23</f>
        <v>0</v>
      </c>
      <c r="Q23" s="813">
        <v>0</v>
      </c>
      <c r="R23" s="687">
        <f>+$K85*Q23</f>
        <v>0</v>
      </c>
      <c r="S23" s="688">
        <f t="shared" si="2"/>
        <v>0</v>
      </c>
      <c r="U23" s="690">
        <v>53203010100000</v>
      </c>
      <c r="V23" s="691" t="s">
        <v>96</v>
      </c>
      <c r="W23" s="371">
        <v>0</v>
      </c>
    </row>
    <row r="24" spans="1:46" ht="13.5" thickBot="1" x14ac:dyDescent="0.25">
      <c r="A24" s="971"/>
      <c r="B24" s="972"/>
      <c r="C24" s="372"/>
      <c r="D24" s="372"/>
      <c r="E24" s="373"/>
      <c r="F24" s="373"/>
      <c r="G24" s="374"/>
      <c r="H24" s="375"/>
      <c r="I24" s="843"/>
      <c r="J24" s="1069">
        <f t="shared" si="5"/>
        <v>0</v>
      </c>
      <c r="K24" s="846">
        <f t="shared" si="6"/>
        <v>0</v>
      </c>
      <c r="L24" s="643"/>
      <c r="M24" s="376">
        <v>0</v>
      </c>
      <c r="N24" s="702">
        <f>+$K84*M24</f>
        <v>0</v>
      </c>
      <c r="O24" s="376">
        <v>0</v>
      </c>
      <c r="P24" s="701">
        <f>+$K84*O24</f>
        <v>0</v>
      </c>
      <c r="Q24" s="813">
        <v>0</v>
      </c>
      <c r="R24" s="702">
        <f>+$K84*Q24</f>
        <v>0</v>
      </c>
      <c r="S24" s="703">
        <f t="shared" si="2"/>
        <v>0</v>
      </c>
      <c r="U24" s="690">
        <v>53203030000000</v>
      </c>
      <c r="V24" s="691" t="s">
        <v>193</v>
      </c>
      <c r="W24" s="371">
        <v>0</v>
      </c>
    </row>
    <row r="25" spans="1:46" ht="12.75" customHeight="1" thickBot="1" x14ac:dyDescent="0.25">
      <c r="A25" s="971"/>
      <c r="B25" s="972" t="s">
        <v>194</v>
      </c>
      <c r="C25" s="360"/>
      <c r="D25" s="360"/>
      <c r="E25" s="361"/>
      <c r="F25" s="361" t="s">
        <v>186</v>
      </c>
      <c r="G25" s="362">
        <v>0</v>
      </c>
      <c r="H25" s="362">
        <f>+I25/12</f>
        <v>0</v>
      </c>
      <c r="I25" s="841">
        <f>+G25*(1+$K$11)</f>
        <v>0</v>
      </c>
      <c r="J25" s="1067">
        <f t="shared" si="5"/>
        <v>0</v>
      </c>
      <c r="K25" s="844">
        <f t="shared" si="6"/>
        <v>0</v>
      </c>
      <c r="L25" s="643"/>
      <c r="M25" s="368">
        <v>0</v>
      </c>
      <c r="N25" s="671">
        <f t="shared" ref="N25:N61" si="8">+$K25*M25</f>
        <v>0</v>
      </c>
      <c r="O25" s="368">
        <v>0</v>
      </c>
      <c r="P25" s="670">
        <f t="shared" ref="P25:P61" si="9">+$K25*O25</f>
        <v>0</v>
      </c>
      <c r="Q25" s="378">
        <v>0</v>
      </c>
      <c r="R25" s="671">
        <f t="shared" ref="R25:R61" si="10">+$K25*Q25</f>
        <v>0</v>
      </c>
      <c r="S25" s="672">
        <f t="shared" si="2"/>
        <v>0</v>
      </c>
      <c r="U25" s="690">
        <v>53204030000000</v>
      </c>
      <c r="V25" s="691" t="s">
        <v>195</v>
      </c>
      <c r="W25" s="371">
        <v>0</v>
      </c>
    </row>
    <row r="26" spans="1:46" ht="12.75" customHeight="1" thickBot="1" x14ac:dyDescent="0.25">
      <c r="A26" s="971"/>
      <c r="B26" s="972"/>
      <c r="C26" s="364"/>
      <c r="D26" s="364"/>
      <c r="E26" s="365"/>
      <c r="F26" s="365" t="s">
        <v>186</v>
      </c>
      <c r="G26" s="366">
        <v>0</v>
      </c>
      <c r="H26" s="367">
        <f>+I26/12</f>
        <v>0</v>
      </c>
      <c r="I26" s="842">
        <f>+G26*(1+$K$11)</f>
        <v>0</v>
      </c>
      <c r="J26" s="1068">
        <f t="shared" si="5"/>
        <v>0</v>
      </c>
      <c r="K26" s="845">
        <f t="shared" si="6"/>
        <v>0</v>
      </c>
      <c r="L26" s="643"/>
      <c r="M26" s="368">
        <v>0</v>
      </c>
      <c r="N26" s="687">
        <f t="shared" si="8"/>
        <v>0</v>
      </c>
      <c r="O26" s="368">
        <v>0</v>
      </c>
      <c r="P26" s="686">
        <f t="shared" si="9"/>
        <v>0</v>
      </c>
      <c r="Q26" s="379">
        <v>0</v>
      </c>
      <c r="R26" s="687">
        <f t="shared" si="10"/>
        <v>0</v>
      </c>
      <c r="S26" s="688">
        <f t="shared" si="2"/>
        <v>0</v>
      </c>
      <c r="U26" s="690">
        <v>53204100100001</v>
      </c>
      <c r="V26" s="691" t="s">
        <v>99</v>
      </c>
      <c r="W26" s="371">
        <v>0</v>
      </c>
    </row>
    <row r="27" spans="1:46" ht="12.75" customHeight="1" thickBot="1" x14ac:dyDescent="0.25">
      <c r="A27" s="971"/>
      <c r="B27" s="972"/>
      <c r="C27" s="364"/>
      <c r="D27" s="364"/>
      <c r="E27" s="365"/>
      <c r="F27" s="365" t="s">
        <v>186</v>
      </c>
      <c r="G27" s="366">
        <v>0</v>
      </c>
      <c r="H27" s="367">
        <f>+I27/12</f>
        <v>0</v>
      </c>
      <c r="I27" s="842">
        <f>+G27*(1+$K$11)</f>
        <v>0</v>
      </c>
      <c r="J27" s="1068">
        <f t="shared" si="5"/>
        <v>0</v>
      </c>
      <c r="K27" s="845">
        <f t="shared" si="6"/>
        <v>0</v>
      </c>
      <c r="L27" s="643"/>
      <c r="M27" s="368">
        <v>0</v>
      </c>
      <c r="N27" s="687">
        <f t="shared" si="8"/>
        <v>0</v>
      </c>
      <c r="O27" s="368">
        <v>0</v>
      </c>
      <c r="P27" s="686">
        <f t="shared" si="9"/>
        <v>0</v>
      </c>
      <c r="Q27" s="379">
        <v>0</v>
      </c>
      <c r="R27" s="687">
        <f t="shared" si="10"/>
        <v>0</v>
      </c>
      <c r="S27" s="688">
        <f t="shared" si="2"/>
        <v>0</v>
      </c>
      <c r="U27" s="690">
        <v>53204130100000</v>
      </c>
      <c r="V27" s="691" t="s">
        <v>196</v>
      </c>
      <c r="W27" s="371">
        <v>0</v>
      </c>
    </row>
    <row r="28" spans="1:46" ht="12.75" customHeight="1" thickBot="1" x14ac:dyDescent="0.25">
      <c r="A28" s="971"/>
      <c r="B28" s="972"/>
      <c r="C28" s="364"/>
      <c r="D28" s="364"/>
      <c r="E28" s="365"/>
      <c r="F28" s="365" t="s">
        <v>186</v>
      </c>
      <c r="G28" s="366">
        <v>0</v>
      </c>
      <c r="H28" s="367">
        <f>+I28/12</f>
        <v>0</v>
      </c>
      <c r="I28" s="842">
        <f>+G28*(1+$K$11)</f>
        <v>0</v>
      </c>
      <c r="J28" s="1068">
        <f t="shared" si="5"/>
        <v>0</v>
      </c>
      <c r="K28" s="845">
        <f t="shared" si="6"/>
        <v>0</v>
      </c>
      <c r="L28" s="643"/>
      <c r="M28" s="368">
        <v>0</v>
      </c>
      <c r="N28" s="687">
        <f t="shared" si="8"/>
        <v>0</v>
      </c>
      <c r="O28" s="368">
        <v>0</v>
      </c>
      <c r="P28" s="686">
        <f t="shared" si="9"/>
        <v>0</v>
      </c>
      <c r="Q28" s="379">
        <v>0</v>
      </c>
      <c r="R28" s="687">
        <f t="shared" si="10"/>
        <v>0</v>
      </c>
      <c r="S28" s="688">
        <f t="shared" si="2"/>
        <v>0</v>
      </c>
      <c r="U28" s="690">
        <v>53205010100000</v>
      </c>
      <c r="V28" s="691" t="s">
        <v>101</v>
      </c>
      <c r="W28" s="371">
        <v>0</v>
      </c>
    </row>
    <row r="29" spans="1:46" ht="12.75" customHeight="1" thickBot="1" x14ac:dyDescent="0.25">
      <c r="A29" s="971"/>
      <c r="B29" s="972"/>
      <c r="C29" s="369"/>
      <c r="D29" s="369"/>
      <c r="E29" s="370"/>
      <c r="F29" s="370"/>
      <c r="G29" s="366"/>
      <c r="H29" s="367"/>
      <c r="I29" s="842"/>
      <c r="J29" s="1068">
        <f t="shared" si="5"/>
        <v>0</v>
      </c>
      <c r="K29" s="845">
        <f t="shared" si="6"/>
        <v>0</v>
      </c>
      <c r="L29" s="643"/>
      <c r="M29" s="368">
        <v>0</v>
      </c>
      <c r="N29" s="687">
        <f t="shared" si="8"/>
        <v>0</v>
      </c>
      <c r="O29" s="368">
        <v>0</v>
      </c>
      <c r="P29" s="686">
        <f t="shared" si="9"/>
        <v>0</v>
      </c>
      <c r="Q29" s="379">
        <v>0</v>
      </c>
      <c r="R29" s="687">
        <f t="shared" si="10"/>
        <v>0</v>
      </c>
      <c r="S29" s="688">
        <f t="shared" si="2"/>
        <v>0</v>
      </c>
      <c r="U29" s="690">
        <v>53205020100000</v>
      </c>
      <c r="V29" s="691" t="s">
        <v>102</v>
      </c>
      <c r="W29" s="371">
        <v>0</v>
      </c>
    </row>
    <row r="30" spans="1:46" ht="12.75" customHeight="1" thickBot="1" x14ac:dyDescent="0.25">
      <c r="A30" s="971"/>
      <c r="B30" s="972"/>
      <c r="C30" s="369"/>
      <c r="D30" s="369"/>
      <c r="E30" s="370"/>
      <c r="F30" s="370"/>
      <c r="G30" s="366"/>
      <c r="H30" s="367"/>
      <c r="I30" s="842"/>
      <c r="J30" s="1068">
        <f t="shared" si="5"/>
        <v>0</v>
      </c>
      <c r="K30" s="845">
        <f t="shared" si="6"/>
        <v>0</v>
      </c>
      <c r="L30" s="643"/>
      <c r="M30" s="368">
        <v>0</v>
      </c>
      <c r="N30" s="687">
        <f t="shared" si="8"/>
        <v>0</v>
      </c>
      <c r="O30" s="368">
        <v>0</v>
      </c>
      <c r="P30" s="686">
        <f t="shared" si="9"/>
        <v>0</v>
      </c>
      <c r="Q30" s="379">
        <v>0</v>
      </c>
      <c r="R30" s="687">
        <f t="shared" si="10"/>
        <v>0</v>
      </c>
      <c r="S30" s="688">
        <f t="shared" si="2"/>
        <v>0</v>
      </c>
      <c r="U30" s="690">
        <v>53205030100000</v>
      </c>
      <c r="V30" s="691" t="s">
        <v>103</v>
      </c>
      <c r="W30" s="371">
        <v>0</v>
      </c>
    </row>
    <row r="31" spans="1:46" ht="12.75" customHeight="1" thickBot="1" x14ac:dyDescent="0.25">
      <c r="A31" s="971"/>
      <c r="B31" s="972"/>
      <c r="C31" s="369"/>
      <c r="D31" s="369"/>
      <c r="E31" s="370"/>
      <c r="F31" s="370"/>
      <c r="G31" s="366"/>
      <c r="H31" s="367"/>
      <c r="I31" s="842"/>
      <c r="J31" s="1068">
        <f t="shared" si="5"/>
        <v>0</v>
      </c>
      <c r="K31" s="845">
        <f t="shared" si="6"/>
        <v>0</v>
      </c>
      <c r="L31" s="643"/>
      <c r="M31" s="368">
        <v>0</v>
      </c>
      <c r="N31" s="687">
        <f t="shared" si="8"/>
        <v>0</v>
      </c>
      <c r="O31" s="368">
        <v>0</v>
      </c>
      <c r="P31" s="686">
        <f t="shared" si="9"/>
        <v>0</v>
      </c>
      <c r="Q31" s="379">
        <v>0</v>
      </c>
      <c r="R31" s="687">
        <f t="shared" si="10"/>
        <v>0</v>
      </c>
      <c r="S31" s="688">
        <f t="shared" si="2"/>
        <v>0</v>
      </c>
      <c r="U31" s="690">
        <v>53205050100000</v>
      </c>
      <c r="V31" s="691" t="s">
        <v>104</v>
      </c>
      <c r="W31" s="371">
        <v>0</v>
      </c>
    </row>
    <row r="32" spans="1:46" ht="12.75" customHeight="1" thickBot="1" x14ac:dyDescent="0.25">
      <c r="A32" s="971"/>
      <c r="B32" s="972"/>
      <c r="C32" s="369"/>
      <c r="D32" s="369"/>
      <c r="E32" s="370"/>
      <c r="F32" s="370"/>
      <c r="G32" s="366"/>
      <c r="H32" s="367"/>
      <c r="I32" s="842"/>
      <c r="J32" s="1068">
        <f t="shared" si="5"/>
        <v>0</v>
      </c>
      <c r="K32" s="845">
        <f t="shared" si="6"/>
        <v>0</v>
      </c>
      <c r="L32" s="643"/>
      <c r="M32" s="368">
        <v>0</v>
      </c>
      <c r="N32" s="687">
        <f t="shared" si="8"/>
        <v>0</v>
      </c>
      <c r="O32" s="368">
        <v>0</v>
      </c>
      <c r="P32" s="686">
        <f t="shared" si="9"/>
        <v>0</v>
      </c>
      <c r="Q32" s="379">
        <v>0</v>
      </c>
      <c r="R32" s="687">
        <f t="shared" si="10"/>
        <v>0</v>
      </c>
      <c r="S32" s="688">
        <f t="shared" si="2"/>
        <v>0</v>
      </c>
      <c r="U32" s="690">
        <v>53205060100000</v>
      </c>
      <c r="V32" s="691" t="s">
        <v>197</v>
      </c>
      <c r="W32" s="371">
        <v>0</v>
      </c>
    </row>
    <row r="33" spans="1:23" ht="12.75" customHeight="1" thickBot="1" x14ac:dyDescent="0.25">
      <c r="A33" s="971"/>
      <c r="B33" s="972"/>
      <c r="C33" s="369"/>
      <c r="D33" s="369"/>
      <c r="E33" s="370"/>
      <c r="F33" s="370"/>
      <c r="G33" s="366"/>
      <c r="H33" s="367"/>
      <c r="I33" s="842"/>
      <c r="J33" s="1068">
        <f t="shared" si="5"/>
        <v>0</v>
      </c>
      <c r="K33" s="845">
        <f t="shared" si="6"/>
        <v>0</v>
      </c>
      <c r="L33" s="643"/>
      <c r="M33" s="368">
        <v>0</v>
      </c>
      <c r="N33" s="687">
        <f t="shared" si="8"/>
        <v>0</v>
      </c>
      <c r="O33" s="368">
        <v>0</v>
      </c>
      <c r="P33" s="686">
        <f t="shared" si="9"/>
        <v>0</v>
      </c>
      <c r="Q33" s="379">
        <v>0</v>
      </c>
      <c r="R33" s="687">
        <f t="shared" si="10"/>
        <v>0</v>
      </c>
      <c r="S33" s="688">
        <f t="shared" si="2"/>
        <v>0</v>
      </c>
      <c r="U33" s="690">
        <v>53205070100000</v>
      </c>
      <c r="V33" s="691" t="s">
        <v>105</v>
      </c>
      <c r="W33" s="371">
        <v>0</v>
      </c>
    </row>
    <row r="34" spans="1:23" ht="12.75" customHeight="1" thickBot="1" x14ac:dyDescent="0.25">
      <c r="A34" s="971"/>
      <c r="B34" s="972"/>
      <c r="C34" s="372"/>
      <c r="D34" s="372"/>
      <c r="E34" s="373"/>
      <c r="F34" s="373"/>
      <c r="G34" s="374"/>
      <c r="H34" s="375"/>
      <c r="I34" s="843"/>
      <c r="J34" s="1069">
        <f t="shared" si="5"/>
        <v>0</v>
      </c>
      <c r="K34" s="846">
        <f t="shared" si="6"/>
        <v>0</v>
      </c>
      <c r="L34" s="643"/>
      <c r="M34" s="363">
        <v>0</v>
      </c>
      <c r="N34" s="819">
        <f t="shared" si="8"/>
        <v>0</v>
      </c>
      <c r="O34" s="363">
        <v>0</v>
      </c>
      <c r="P34" s="820">
        <f t="shared" si="9"/>
        <v>0</v>
      </c>
      <c r="Q34" s="377">
        <v>0</v>
      </c>
      <c r="R34" s="819">
        <f t="shared" si="10"/>
        <v>0</v>
      </c>
      <c r="S34" s="821">
        <f t="shared" si="2"/>
        <v>0</v>
      </c>
      <c r="U34" s="690">
        <v>53208010100000</v>
      </c>
      <c r="V34" s="691" t="s">
        <v>106</v>
      </c>
      <c r="W34" s="371">
        <v>0</v>
      </c>
    </row>
    <row r="35" spans="1:23" ht="12.75" customHeight="1" thickBot="1" x14ac:dyDescent="0.25">
      <c r="A35" s="971"/>
      <c r="B35" s="972" t="s">
        <v>198</v>
      </c>
      <c r="C35" s="360"/>
      <c r="D35" s="360"/>
      <c r="E35" s="361"/>
      <c r="F35" s="361" t="s">
        <v>186</v>
      </c>
      <c r="G35" s="362">
        <v>0</v>
      </c>
      <c r="H35" s="362">
        <f>+I35/12</f>
        <v>0</v>
      </c>
      <c r="I35" s="841">
        <f>+G35*(1+$K$11)</f>
        <v>0</v>
      </c>
      <c r="J35" s="1067">
        <f t="shared" si="5"/>
        <v>0</v>
      </c>
      <c r="K35" s="853">
        <f t="shared" si="6"/>
        <v>0</v>
      </c>
      <c r="L35" s="643"/>
      <c r="M35" s="380">
        <v>0</v>
      </c>
      <c r="N35" s="671">
        <f t="shared" si="8"/>
        <v>0</v>
      </c>
      <c r="O35" s="380">
        <v>0</v>
      </c>
      <c r="P35" s="670">
        <f t="shared" si="9"/>
        <v>0</v>
      </c>
      <c r="Q35" s="381">
        <v>0</v>
      </c>
      <c r="R35" s="671">
        <f t="shared" si="10"/>
        <v>0</v>
      </c>
      <c r="S35" s="672">
        <f t="shared" si="2"/>
        <v>0</v>
      </c>
      <c r="U35" s="690">
        <v>53208070100001</v>
      </c>
      <c r="V35" s="691" t="s">
        <v>107</v>
      </c>
      <c r="W35" s="371">
        <v>0</v>
      </c>
    </row>
    <row r="36" spans="1:23" ht="12.75" customHeight="1" thickBot="1" x14ac:dyDescent="0.25">
      <c r="A36" s="971"/>
      <c r="B36" s="972"/>
      <c r="C36" s="369"/>
      <c r="D36" s="369"/>
      <c r="E36" s="370"/>
      <c r="F36" s="370"/>
      <c r="G36" s="366"/>
      <c r="H36" s="367"/>
      <c r="I36" s="842"/>
      <c r="J36" s="1068">
        <f t="shared" si="5"/>
        <v>0</v>
      </c>
      <c r="K36" s="845">
        <f t="shared" si="6"/>
        <v>0</v>
      </c>
      <c r="L36" s="643"/>
      <c r="M36" s="368">
        <v>0</v>
      </c>
      <c r="N36" s="687">
        <f t="shared" si="8"/>
        <v>0</v>
      </c>
      <c r="O36" s="368">
        <v>0</v>
      </c>
      <c r="P36" s="686">
        <f t="shared" si="9"/>
        <v>0</v>
      </c>
      <c r="Q36" s="379">
        <v>0</v>
      </c>
      <c r="R36" s="687">
        <f t="shared" si="10"/>
        <v>0</v>
      </c>
      <c r="S36" s="688">
        <f t="shared" si="2"/>
        <v>0</v>
      </c>
      <c r="U36" s="690">
        <v>53208100100001</v>
      </c>
      <c r="V36" s="691" t="s">
        <v>199</v>
      </c>
      <c r="W36" s="371">
        <v>0</v>
      </c>
    </row>
    <row r="37" spans="1:23" ht="12.75" customHeight="1" thickBot="1" x14ac:dyDescent="0.25">
      <c r="A37" s="971"/>
      <c r="B37" s="972"/>
      <c r="C37" s="369"/>
      <c r="D37" s="369"/>
      <c r="E37" s="370"/>
      <c r="F37" s="370"/>
      <c r="G37" s="366"/>
      <c r="H37" s="367"/>
      <c r="I37" s="842"/>
      <c r="J37" s="1068">
        <f t="shared" si="5"/>
        <v>0</v>
      </c>
      <c r="K37" s="845">
        <f t="shared" si="6"/>
        <v>0</v>
      </c>
      <c r="L37" s="643"/>
      <c r="M37" s="368">
        <v>0</v>
      </c>
      <c r="N37" s="687">
        <f t="shared" si="8"/>
        <v>0</v>
      </c>
      <c r="O37" s="368">
        <v>0</v>
      </c>
      <c r="P37" s="686">
        <f t="shared" si="9"/>
        <v>0</v>
      </c>
      <c r="Q37" s="379">
        <v>0</v>
      </c>
      <c r="R37" s="687">
        <f t="shared" si="10"/>
        <v>0</v>
      </c>
      <c r="S37" s="688">
        <f t="shared" si="2"/>
        <v>0</v>
      </c>
      <c r="U37" s="690">
        <v>53211030000000</v>
      </c>
      <c r="V37" s="691" t="s">
        <v>109</v>
      </c>
      <c r="W37" s="371">
        <v>0</v>
      </c>
    </row>
    <row r="38" spans="1:23" ht="12.75" customHeight="1" thickBot="1" x14ac:dyDescent="0.25">
      <c r="A38" s="971"/>
      <c r="B38" s="972"/>
      <c r="C38" s="369"/>
      <c r="D38" s="369"/>
      <c r="E38" s="370"/>
      <c r="F38" s="370"/>
      <c r="G38" s="366"/>
      <c r="H38" s="367"/>
      <c r="I38" s="842"/>
      <c r="J38" s="1068">
        <f t="shared" si="5"/>
        <v>0</v>
      </c>
      <c r="K38" s="845">
        <f t="shared" si="6"/>
        <v>0</v>
      </c>
      <c r="L38" s="643"/>
      <c r="M38" s="368">
        <v>0</v>
      </c>
      <c r="N38" s="687">
        <f t="shared" si="8"/>
        <v>0</v>
      </c>
      <c r="O38" s="368">
        <v>0</v>
      </c>
      <c r="P38" s="686">
        <f t="shared" si="9"/>
        <v>0</v>
      </c>
      <c r="Q38" s="379">
        <v>0</v>
      </c>
      <c r="R38" s="687">
        <f t="shared" si="10"/>
        <v>0</v>
      </c>
      <c r="S38" s="688">
        <f t="shared" si="2"/>
        <v>0</v>
      </c>
      <c r="U38" s="690">
        <v>53212020100000</v>
      </c>
      <c r="V38" s="691" t="s">
        <v>200</v>
      </c>
      <c r="W38" s="371">
        <v>0</v>
      </c>
    </row>
    <row r="39" spans="1:23" ht="12.75" customHeight="1" thickBot="1" x14ac:dyDescent="0.25">
      <c r="A39" s="971"/>
      <c r="B39" s="972"/>
      <c r="C39" s="372"/>
      <c r="D39" s="372"/>
      <c r="E39" s="373"/>
      <c r="F39" s="373"/>
      <c r="G39" s="374"/>
      <c r="H39" s="375"/>
      <c r="I39" s="843"/>
      <c r="J39" s="1069">
        <f t="shared" si="5"/>
        <v>0</v>
      </c>
      <c r="K39" s="854">
        <f t="shared" si="6"/>
        <v>0</v>
      </c>
      <c r="L39" s="643"/>
      <c r="M39" s="384">
        <v>0</v>
      </c>
      <c r="N39" s="702">
        <f t="shared" si="8"/>
        <v>0</v>
      </c>
      <c r="O39" s="384">
        <v>0</v>
      </c>
      <c r="P39" s="701">
        <f t="shared" si="9"/>
        <v>0</v>
      </c>
      <c r="Q39" s="385">
        <v>0</v>
      </c>
      <c r="R39" s="702">
        <f t="shared" si="10"/>
        <v>0</v>
      </c>
      <c r="S39" s="703">
        <f t="shared" si="2"/>
        <v>0</v>
      </c>
      <c r="U39" s="690">
        <v>53214020000000</v>
      </c>
      <c r="V39" s="691" t="s">
        <v>201</v>
      </c>
      <c r="W39" s="371">
        <v>0</v>
      </c>
    </row>
    <row r="40" spans="1:23" ht="12.75" customHeight="1" thickBot="1" x14ac:dyDescent="0.25">
      <c r="A40" s="971"/>
      <c r="B40" s="972" t="s">
        <v>202</v>
      </c>
      <c r="C40" s="360"/>
      <c r="D40" s="360"/>
      <c r="E40" s="361"/>
      <c r="F40" s="361" t="s">
        <v>186</v>
      </c>
      <c r="G40" s="362">
        <v>0</v>
      </c>
      <c r="H40" s="362">
        <f t="shared" ref="H40:H45" si="11">+I40/12</f>
        <v>0</v>
      </c>
      <c r="I40" s="841">
        <f t="shared" ref="I40:I45" si="12">+G40*(1+$K$11)</f>
        <v>0</v>
      </c>
      <c r="J40" s="850">
        <f t="shared" si="5"/>
        <v>0</v>
      </c>
      <c r="K40" s="838">
        <f t="shared" si="6"/>
        <v>0</v>
      </c>
      <c r="L40" s="643"/>
      <c r="M40" s="814">
        <v>0</v>
      </c>
      <c r="N40" s="815">
        <f t="shared" si="8"/>
        <v>0</v>
      </c>
      <c r="O40" s="814">
        <v>0</v>
      </c>
      <c r="P40" s="816">
        <f t="shared" si="9"/>
        <v>0</v>
      </c>
      <c r="Q40" s="817">
        <v>0</v>
      </c>
      <c r="R40" s="815">
        <f t="shared" si="10"/>
        <v>0</v>
      </c>
      <c r="S40" s="818">
        <f t="shared" si="2"/>
        <v>0</v>
      </c>
      <c r="U40" s="673"/>
      <c r="V40" s="277" t="s">
        <v>112</v>
      </c>
      <c r="W40" s="244">
        <f>SUM(W41,W46,W49,W60,W70,W78)</f>
        <v>0</v>
      </c>
    </row>
    <row r="41" spans="1:23" ht="12.75" customHeight="1" thickBot="1" x14ac:dyDescent="0.25">
      <c r="A41" s="971"/>
      <c r="B41" s="972"/>
      <c r="C41" s="364"/>
      <c r="D41" s="364"/>
      <c r="E41" s="365"/>
      <c r="F41" s="365" t="s">
        <v>186</v>
      </c>
      <c r="G41" s="366">
        <v>0</v>
      </c>
      <c r="H41" s="367">
        <f t="shared" si="11"/>
        <v>0</v>
      </c>
      <c r="I41" s="842">
        <f t="shared" si="12"/>
        <v>0</v>
      </c>
      <c r="J41" s="851">
        <f t="shared" si="5"/>
        <v>0</v>
      </c>
      <c r="K41" s="839">
        <f t="shared" si="6"/>
        <v>0</v>
      </c>
      <c r="L41" s="643"/>
      <c r="M41" s="368">
        <v>0</v>
      </c>
      <c r="N41" s="687">
        <f t="shared" si="8"/>
        <v>0</v>
      </c>
      <c r="O41" s="368">
        <v>0</v>
      </c>
      <c r="P41" s="686">
        <f t="shared" si="9"/>
        <v>0</v>
      </c>
      <c r="Q41" s="379">
        <v>0</v>
      </c>
      <c r="R41" s="687">
        <f t="shared" si="10"/>
        <v>0</v>
      </c>
      <c r="S41" s="688">
        <f t="shared" si="2"/>
        <v>0</v>
      </c>
      <c r="U41" s="689"/>
      <c r="V41" s="280" t="s">
        <v>113</v>
      </c>
      <c r="W41" s="250">
        <f>SUM(W42:W45)</f>
        <v>0</v>
      </c>
    </row>
    <row r="42" spans="1:23" ht="12.75" customHeight="1" thickBot="1" x14ac:dyDescent="0.25">
      <c r="A42" s="971"/>
      <c r="B42" s="972"/>
      <c r="C42" s="369"/>
      <c r="D42" s="369"/>
      <c r="E42" s="365"/>
      <c r="F42" s="365" t="s">
        <v>186</v>
      </c>
      <c r="G42" s="366">
        <v>0</v>
      </c>
      <c r="H42" s="367">
        <f t="shared" si="11"/>
        <v>0</v>
      </c>
      <c r="I42" s="842">
        <f t="shared" si="12"/>
        <v>0</v>
      </c>
      <c r="J42" s="851">
        <f t="shared" si="5"/>
        <v>0</v>
      </c>
      <c r="K42" s="839">
        <f t="shared" si="6"/>
        <v>0</v>
      </c>
      <c r="L42" s="643"/>
      <c r="M42" s="368">
        <v>0</v>
      </c>
      <c r="N42" s="687">
        <f t="shared" si="8"/>
        <v>0</v>
      </c>
      <c r="O42" s="368">
        <v>0</v>
      </c>
      <c r="P42" s="686">
        <f t="shared" si="9"/>
        <v>0</v>
      </c>
      <c r="Q42" s="379">
        <v>0</v>
      </c>
      <c r="R42" s="687">
        <f t="shared" si="10"/>
        <v>0</v>
      </c>
      <c r="S42" s="688">
        <f t="shared" si="2"/>
        <v>0</v>
      </c>
      <c r="U42" s="690">
        <v>53202020100000</v>
      </c>
      <c r="V42" s="691" t="s">
        <v>203</v>
      </c>
      <c r="W42" s="371">
        <v>0</v>
      </c>
    </row>
    <row r="43" spans="1:23" ht="12.75" customHeight="1" thickBot="1" x14ac:dyDescent="0.25">
      <c r="A43" s="971"/>
      <c r="B43" s="972"/>
      <c r="C43" s="364"/>
      <c r="D43" s="364"/>
      <c r="E43" s="365"/>
      <c r="F43" s="365" t="s">
        <v>186</v>
      </c>
      <c r="G43" s="366">
        <v>0</v>
      </c>
      <c r="H43" s="367">
        <f t="shared" si="11"/>
        <v>0</v>
      </c>
      <c r="I43" s="842">
        <f t="shared" si="12"/>
        <v>0</v>
      </c>
      <c r="J43" s="851">
        <f t="shared" si="5"/>
        <v>0</v>
      </c>
      <c r="K43" s="839">
        <f t="shared" si="6"/>
        <v>0</v>
      </c>
      <c r="L43" s="643"/>
      <c r="M43" s="368">
        <v>0</v>
      </c>
      <c r="N43" s="687">
        <f t="shared" si="8"/>
        <v>0</v>
      </c>
      <c r="O43" s="368">
        <v>0</v>
      </c>
      <c r="P43" s="686">
        <f t="shared" si="9"/>
        <v>0</v>
      </c>
      <c r="Q43" s="379">
        <v>0</v>
      </c>
      <c r="R43" s="687">
        <f t="shared" si="10"/>
        <v>0</v>
      </c>
      <c r="S43" s="688">
        <f t="shared" si="2"/>
        <v>0</v>
      </c>
      <c r="U43" s="690">
        <v>53202030000000</v>
      </c>
      <c r="V43" s="691" t="s">
        <v>204</v>
      </c>
      <c r="W43" s="371">
        <v>0</v>
      </c>
    </row>
    <row r="44" spans="1:23" ht="12.75" customHeight="1" thickBot="1" x14ac:dyDescent="0.25">
      <c r="A44" s="971"/>
      <c r="B44" s="972"/>
      <c r="C44" s="364"/>
      <c r="D44" s="364"/>
      <c r="E44" s="365"/>
      <c r="F44" s="365" t="s">
        <v>186</v>
      </c>
      <c r="G44" s="366">
        <v>0</v>
      </c>
      <c r="H44" s="367">
        <f t="shared" si="11"/>
        <v>0</v>
      </c>
      <c r="I44" s="842">
        <f t="shared" si="12"/>
        <v>0</v>
      </c>
      <c r="J44" s="851">
        <f t="shared" si="5"/>
        <v>0</v>
      </c>
      <c r="K44" s="839">
        <f t="shared" si="6"/>
        <v>0</v>
      </c>
      <c r="L44" s="643"/>
      <c r="M44" s="368">
        <v>0</v>
      </c>
      <c r="N44" s="687">
        <f t="shared" si="8"/>
        <v>0</v>
      </c>
      <c r="O44" s="368">
        <v>0</v>
      </c>
      <c r="P44" s="686">
        <f t="shared" si="9"/>
        <v>0</v>
      </c>
      <c r="Q44" s="379">
        <v>0</v>
      </c>
      <c r="R44" s="687">
        <f t="shared" si="10"/>
        <v>0</v>
      </c>
      <c r="S44" s="688">
        <f t="shared" si="2"/>
        <v>0</v>
      </c>
      <c r="U44" s="690">
        <v>53211020000000</v>
      </c>
      <c r="V44" s="691" t="s">
        <v>116</v>
      </c>
      <c r="W44" s="371">
        <v>0</v>
      </c>
    </row>
    <row r="45" spans="1:23" ht="12.75" customHeight="1" thickBot="1" x14ac:dyDescent="0.25">
      <c r="A45" s="971"/>
      <c r="B45" s="972"/>
      <c r="C45" s="364"/>
      <c r="D45" s="364"/>
      <c r="E45" s="365"/>
      <c r="F45" s="365" t="s">
        <v>186</v>
      </c>
      <c r="G45" s="366">
        <v>0</v>
      </c>
      <c r="H45" s="367">
        <f t="shared" si="11"/>
        <v>0</v>
      </c>
      <c r="I45" s="842">
        <f t="shared" si="12"/>
        <v>0</v>
      </c>
      <c r="J45" s="851">
        <f t="shared" si="5"/>
        <v>0</v>
      </c>
      <c r="K45" s="839">
        <f t="shared" si="6"/>
        <v>0</v>
      </c>
      <c r="L45" s="643"/>
      <c r="M45" s="368">
        <v>0</v>
      </c>
      <c r="N45" s="687">
        <f t="shared" si="8"/>
        <v>0</v>
      </c>
      <c r="O45" s="368">
        <v>0</v>
      </c>
      <c r="P45" s="686">
        <f t="shared" si="9"/>
        <v>0</v>
      </c>
      <c r="Q45" s="379">
        <v>0</v>
      </c>
      <c r="R45" s="687">
        <f t="shared" si="10"/>
        <v>0</v>
      </c>
      <c r="S45" s="688">
        <f t="shared" si="2"/>
        <v>0</v>
      </c>
      <c r="U45" s="690">
        <v>53101004030000</v>
      </c>
      <c r="V45" s="691" t="s">
        <v>205</v>
      </c>
      <c r="W45" s="371">
        <v>0</v>
      </c>
    </row>
    <row r="46" spans="1:23" ht="12.75" customHeight="1" thickBot="1" x14ac:dyDescent="0.25">
      <c r="A46" s="971"/>
      <c r="B46" s="972"/>
      <c r="C46" s="364"/>
      <c r="D46" s="364"/>
      <c r="E46" s="365"/>
      <c r="F46" s="365"/>
      <c r="G46" s="382"/>
      <c r="H46" s="367"/>
      <c r="I46" s="842"/>
      <c r="J46" s="851">
        <f t="shared" si="5"/>
        <v>0</v>
      </c>
      <c r="K46" s="839">
        <f t="shared" si="6"/>
        <v>0</v>
      </c>
      <c r="L46" s="643"/>
      <c r="M46" s="368">
        <v>0</v>
      </c>
      <c r="N46" s="687">
        <f t="shared" si="8"/>
        <v>0</v>
      </c>
      <c r="O46" s="368">
        <v>0</v>
      </c>
      <c r="P46" s="686">
        <f t="shared" si="9"/>
        <v>0</v>
      </c>
      <c r="Q46" s="379">
        <v>0</v>
      </c>
      <c r="R46" s="687">
        <f t="shared" si="10"/>
        <v>0</v>
      </c>
      <c r="S46" s="688">
        <f t="shared" si="2"/>
        <v>0</v>
      </c>
      <c r="U46" s="689"/>
      <c r="V46" s="280" t="s">
        <v>118</v>
      </c>
      <c r="W46" s="250">
        <f>SUM(W47:W48)</f>
        <v>0</v>
      </c>
    </row>
    <row r="47" spans="1:23" ht="12.75" customHeight="1" thickBot="1" x14ac:dyDescent="0.25">
      <c r="A47" s="971"/>
      <c r="B47" s="972"/>
      <c r="C47" s="364"/>
      <c r="D47" s="364"/>
      <c r="E47" s="365"/>
      <c r="F47" s="365"/>
      <c r="G47" s="382"/>
      <c r="H47" s="367"/>
      <c r="I47" s="842"/>
      <c r="J47" s="851">
        <f t="shared" si="5"/>
        <v>0</v>
      </c>
      <c r="K47" s="839">
        <f t="shared" si="6"/>
        <v>0</v>
      </c>
      <c r="L47" s="643"/>
      <c r="M47" s="368">
        <v>0</v>
      </c>
      <c r="N47" s="687">
        <f t="shared" si="8"/>
        <v>0</v>
      </c>
      <c r="O47" s="368">
        <v>0</v>
      </c>
      <c r="P47" s="686">
        <f t="shared" si="9"/>
        <v>0</v>
      </c>
      <c r="Q47" s="379">
        <v>0</v>
      </c>
      <c r="R47" s="687">
        <f t="shared" si="10"/>
        <v>0</v>
      </c>
      <c r="S47" s="688">
        <f t="shared" si="2"/>
        <v>0</v>
      </c>
      <c r="U47" s="690">
        <v>53205080000000</v>
      </c>
      <c r="V47" s="691" t="s">
        <v>206</v>
      </c>
      <c r="W47" s="255">
        <v>0</v>
      </c>
    </row>
    <row r="48" spans="1:23" ht="12.75" customHeight="1" thickBot="1" x14ac:dyDescent="0.25">
      <c r="A48" s="971"/>
      <c r="B48" s="972"/>
      <c r="C48" s="364"/>
      <c r="D48" s="364"/>
      <c r="E48" s="364"/>
      <c r="F48" s="365"/>
      <c r="G48" s="366"/>
      <c r="H48" s="367"/>
      <c r="I48" s="842"/>
      <c r="J48" s="851">
        <f t="shared" si="5"/>
        <v>0</v>
      </c>
      <c r="K48" s="839">
        <f t="shared" si="6"/>
        <v>0</v>
      </c>
      <c r="L48" s="643"/>
      <c r="M48" s="368">
        <v>0</v>
      </c>
      <c r="N48" s="687">
        <f t="shared" si="8"/>
        <v>0</v>
      </c>
      <c r="O48" s="368">
        <v>0</v>
      </c>
      <c r="P48" s="686">
        <f t="shared" si="9"/>
        <v>0</v>
      </c>
      <c r="Q48" s="379">
        <v>0</v>
      </c>
      <c r="R48" s="687">
        <f t="shared" si="10"/>
        <v>0</v>
      </c>
      <c r="S48" s="688">
        <f t="shared" si="2"/>
        <v>0</v>
      </c>
      <c r="U48" s="690">
        <v>53205990000000</v>
      </c>
      <c r="V48" s="691" t="s">
        <v>119</v>
      </c>
      <c r="W48" s="255">
        <v>0</v>
      </c>
    </row>
    <row r="49" spans="1:23" ht="12.75" customHeight="1" thickBot="1" x14ac:dyDescent="0.25">
      <c r="A49" s="971"/>
      <c r="B49" s="972"/>
      <c r="C49" s="364"/>
      <c r="D49" s="364"/>
      <c r="E49" s="365"/>
      <c r="F49" s="365"/>
      <c r="G49" s="382"/>
      <c r="H49" s="367"/>
      <c r="I49" s="842"/>
      <c r="J49" s="851">
        <f t="shared" si="5"/>
        <v>0</v>
      </c>
      <c r="K49" s="839">
        <f t="shared" si="6"/>
        <v>0</v>
      </c>
      <c r="L49" s="643"/>
      <c r="M49" s="368">
        <v>0</v>
      </c>
      <c r="N49" s="687">
        <f t="shared" si="8"/>
        <v>0</v>
      </c>
      <c r="O49" s="368">
        <v>0</v>
      </c>
      <c r="P49" s="686">
        <f t="shared" si="9"/>
        <v>0</v>
      </c>
      <c r="Q49" s="379">
        <v>0</v>
      </c>
      <c r="R49" s="687">
        <f t="shared" si="10"/>
        <v>0</v>
      </c>
      <c r="S49" s="688">
        <f t="shared" si="2"/>
        <v>0</v>
      </c>
      <c r="U49" s="689"/>
      <c r="V49" s="280" t="s">
        <v>120</v>
      </c>
      <c r="W49" s="250">
        <f>SUM(W50:W59)</f>
        <v>0</v>
      </c>
    </row>
    <row r="50" spans="1:23" ht="12.75" customHeight="1" thickBot="1" x14ac:dyDescent="0.25">
      <c r="A50" s="971"/>
      <c r="B50" s="972"/>
      <c r="C50" s="383"/>
      <c r="D50" s="383"/>
      <c r="E50" s="383"/>
      <c r="F50" s="365"/>
      <c r="G50" s="366"/>
      <c r="H50" s="367"/>
      <c r="I50" s="842"/>
      <c r="J50" s="851">
        <f t="shared" si="5"/>
        <v>0</v>
      </c>
      <c r="K50" s="839">
        <f t="shared" si="6"/>
        <v>0</v>
      </c>
      <c r="L50" s="643"/>
      <c r="M50" s="368">
        <v>0</v>
      </c>
      <c r="N50" s="687">
        <f t="shared" si="8"/>
        <v>0</v>
      </c>
      <c r="O50" s="368">
        <v>0</v>
      </c>
      <c r="P50" s="686">
        <f t="shared" si="9"/>
        <v>0</v>
      </c>
      <c r="Q50" s="379">
        <v>0</v>
      </c>
      <c r="R50" s="687">
        <f t="shared" si="10"/>
        <v>0</v>
      </c>
      <c r="S50" s="688">
        <f t="shared" si="2"/>
        <v>0</v>
      </c>
      <c r="U50" s="690">
        <v>53203010200000</v>
      </c>
      <c r="V50" s="691" t="s">
        <v>207</v>
      </c>
      <c r="W50" s="255">
        <v>0</v>
      </c>
    </row>
    <row r="51" spans="1:23" ht="12.75" customHeight="1" thickBot="1" x14ac:dyDescent="0.25">
      <c r="A51" s="971"/>
      <c r="B51" s="972"/>
      <c r="C51" s="383"/>
      <c r="D51" s="383"/>
      <c r="E51" s="383"/>
      <c r="F51" s="365"/>
      <c r="G51" s="366"/>
      <c r="H51" s="367"/>
      <c r="I51" s="842"/>
      <c r="J51" s="851">
        <f t="shared" si="5"/>
        <v>0</v>
      </c>
      <c r="K51" s="839">
        <f t="shared" si="6"/>
        <v>0</v>
      </c>
      <c r="L51" s="643"/>
      <c r="M51" s="368">
        <v>0</v>
      </c>
      <c r="N51" s="687">
        <f t="shared" si="8"/>
        <v>0</v>
      </c>
      <c r="O51" s="368">
        <v>0</v>
      </c>
      <c r="P51" s="686">
        <f t="shared" si="9"/>
        <v>0</v>
      </c>
      <c r="Q51" s="379">
        <v>0</v>
      </c>
      <c r="R51" s="687">
        <f t="shared" si="10"/>
        <v>0</v>
      </c>
      <c r="S51" s="688">
        <f t="shared" si="2"/>
        <v>0</v>
      </c>
      <c r="U51" s="690">
        <v>53204010000000</v>
      </c>
      <c r="V51" s="691" t="s">
        <v>121</v>
      </c>
      <c r="W51" s="371">
        <v>0</v>
      </c>
    </row>
    <row r="52" spans="1:23" ht="12.75" customHeight="1" thickBot="1" x14ac:dyDescent="0.25">
      <c r="A52" s="971"/>
      <c r="B52" s="972"/>
      <c r="C52" s="369"/>
      <c r="D52" s="369"/>
      <c r="E52" s="370"/>
      <c r="F52" s="370"/>
      <c r="G52" s="366"/>
      <c r="H52" s="367"/>
      <c r="I52" s="842"/>
      <c r="J52" s="851">
        <f t="shared" si="5"/>
        <v>0</v>
      </c>
      <c r="K52" s="839">
        <f t="shared" si="6"/>
        <v>0</v>
      </c>
      <c r="L52" s="643"/>
      <c r="M52" s="368">
        <v>0</v>
      </c>
      <c r="N52" s="687">
        <f t="shared" si="8"/>
        <v>0</v>
      </c>
      <c r="O52" s="368">
        <v>0</v>
      </c>
      <c r="P52" s="686">
        <f t="shared" si="9"/>
        <v>0</v>
      </c>
      <c r="Q52" s="379">
        <v>0</v>
      </c>
      <c r="R52" s="687">
        <f t="shared" si="10"/>
        <v>0</v>
      </c>
      <c r="S52" s="688">
        <f t="shared" si="2"/>
        <v>0</v>
      </c>
      <c r="U52" s="690">
        <v>53204040200000</v>
      </c>
      <c r="V52" s="691" t="s">
        <v>208</v>
      </c>
      <c r="W52" s="371">
        <v>0</v>
      </c>
    </row>
    <row r="53" spans="1:23" ht="12.75" customHeight="1" thickBot="1" x14ac:dyDescent="0.25">
      <c r="A53" s="971"/>
      <c r="B53" s="972"/>
      <c r="C53" s="369"/>
      <c r="D53" s="369"/>
      <c r="E53" s="370"/>
      <c r="F53" s="370"/>
      <c r="G53" s="366"/>
      <c r="H53" s="367"/>
      <c r="I53" s="842"/>
      <c r="J53" s="851">
        <f t="shared" si="5"/>
        <v>0</v>
      </c>
      <c r="K53" s="839">
        <f t="shared" si="6"/>
        <v>0</v>
      </c>
      <c r="L53" s="643"/>
      <c r="M53" s="368">
        <v>0</v>
      </c>
      <c r="N53" s="687">
        <f t="shared" si="8"/>
        <v>0</v>
      </c>
      <c r="O53" s="368">
        <v>0</v>
      </c>
      <c r="P53" s="686">
        <f t="shared" si="9"/>
        <v>0</v>
      </c>
      <c r="Q53" s="379">
        <v>0</v>
      </c>
      <c r="R53" s="687">
        <f t="shared" si="10"/>
        <v>0</v>
      </c>
      <c r="S53" s="688">
        <f t="shared" si="2"/>
        <v>0</v>
      </c>
      <c r="U53" s="690">
        <v>53204060000000</v>
      </c>
      <c r="V53" s="691" t="s">
        <v>123</v>
      </c>
      <c r="W53" s="371">
        <v>0</v>
      </c>
    </row>
    <row r="54" spans="1:23" ht="12.75" customHeight="1" thickBot="1" x14ac:dyDescent="0.25">
      <c r="A54" s="971"/>
      <c r="B54" s="972"/>
      <c r="C54" s="369"/>
      <c r="D54" s="369"/>
      <c r="E54" s="370"/>
      <c r="F54" s="370"/>
      <c r="G54" s="366"/>
      <c r="H54" s="367"/>
      <c r="I54" s="842"/>
      <c r="J54" s="851">
        <f t="shared" si="5"/>
        <v>0</v>
      </c>
      <c r="K54" s="839">
        <f t="shared" si="6"/>
        <v>0</v>
      </c>
      <c r="L54" s="643"/>
      <c r="M54" s="368">
        <v>0</v>
      </c>
      <c r="N54" s="687">
        <f t="shared" si="8"/>
        <v>0</v>
      </c>
      <c r="O54" s="368">
        <v>0</v>
      </c>
      <c r="P54" s="686">
        <f t="shared" si="9"/>
        <v>0</v>
      </c>
      <c r="Q54" s="379">
        <v>0</v>
      </c>
      <c r="R54" s="687">
        <f t="shared" si="10"/>
        <v>0</v>
      </c>
      <c r="S54" s="688">
        <f t="shared" si="2"/>
        <v>0</v>
      </c>
      <c r="U54" s="690">
        <v>53204070000000</v>
      </c>
      <c r="V54" s="691" t="s">
        <v>124</v>
      </c>
      <c r="W54" s="371">
        <v>0</v>
      </c>
    </row>
    <row r="55" spans="1:23" ht="12.75" customHeight="1" thickBot="1" x14ac:dyDescent="0.25">
      <c r="A55" s="971"/>
      <c r="B55" s="972"/>
      <c r="C55" s="369"/>
      <c r="D55" s="369"/>
      <c r="E55" s="370"/>
      <c r="F55" s="370"/>
      <c r="G55" s="366"/>
      <c r="H55" s="367"/>
      <c r="I55" s="842"/>
      <c r="J55" s="851">
        <f t="shared" si="5"/>
        <v>0</v>
      </c>
      <c r="K55" s="839">
        <f t="shared" si="6"/>
        <v>0</v>
      </c>
      <c r="L55" s="643"/>
      <c r="M55" s="368">
        <v>0</v>
      </c>
      <c r="N55" s="687">
        <f t="shared" si="8"/>
        <v>0</v>
      </c>
      <c r="O55" s="368">
        <v>0</v>
      </c>
      <c r="P55" s="686">
        <f t="shared" si="9"/>
        <v>0</v>
      </c>
      <c r="Q55" s="379">
        <v>0</v>
      </c>
      <c r="R55" s="687">
        <f t="shared" si="10"/>
        <v>0</v>
      </c>
      <c r="S55" s="688">
        <f t="shared" si="2"/>
        <v>0</v>
      </c>
      <c r="U55" s="690">
        <v>53204080000000</v>
      </c>
      <c r="V55" s="691" t="s">
        <v>125</v>
      </c>
      <c r="W55" s="371">
        <v>0</v>
      </c>
    </row>
    <row r="56" spans="1:23" ht="12.75" customHeight="1" thickBot="1" x14ac:dyDescent="0.25">
      <c r="A56" s="971"/>
      <c r="B56" s="972"/>
      <c r="C56" s="369"/>
      <c r="D56" s="369"/>
      <c r="E56" s="370"/>
      <c r="F56" s="370"/>
      <c r="G56" s="366"/>
      <c r="H56" s="367"/>
      <c r="I56" s="842"/>
      <c r="J56" s="851">
        <f t="shared" si="5"/>
        <v>0</v>
      </c>
      <c r="K56" s="839">
        <f t="shared" si="6"/>
        <v>0</v>
      </c>
      <c r="L56" s="643"/>
      <c r="M56" s="368">
        <v>0</v>
      </c>
      <c r="N56" s="687">
        <f t="shared" si="8"/>
        <v>0</v>
      </c>
      <c r="O56" s="368">
        <v>0</v>
      </c>
      <c r="P56" s="686">
        <f t="shared" si="9"/>
        <v>0</v>
      </c>
      <c r="Q56" s="379">
        <v>0</v>
      </c>
      <c r="R56" s="687">
        <f t="shared" si="10"/>
        <v>0</v>
      </c>
      <c r="S56" s="688">
        <f t="shared" si="2"/>
        <v>0</v>
      </c>
      <c r="U56" s="690">
        <v>53214010000000</v>
      </c>
      <c r="V56" s="691" t="s">
        <v>126</v>
      </c>
      <c r="W56" s="371">
        <v>0</v>
      </c>
    </row>
    <row r="57" spans="1:23" ht="12.75" customHeight="1" thickBot="1" x14ac:dyDescent="0.25">
      <c r="A57" s="971"/>
      <c r="B57" s="972"/>
      <c r="C57" s="369"/>
      <c r="D57" s="369"/>
      <c r="E57" s="370"/>
      <c r="F57" s="370"/>
      <c r="G57" s="366"/>
      <c r="H57" s="367"/>
      <c r="I57" s="842"/>
      <c r="J57" s="851">
        <f t="shared" si="5"/>
        <v>0</v>
      </c>
      <c r="K57" s="839">
        <f t="shared" si="6"/>
        <v>0</v>
      </c>
      <c r="L57" s="643"/>
      <c r="M57" s="368">
        <v>0</v>
      </c>
      <c r="N57" s="687">
        <f t="shared" si="8"/>
        <v>0</v>
      </c>
      <c r="O57" s="368">
        <v>0</v>
      </c>
      <c r="P57" s="686">
        <f t="shared" si="9"/>
        <v>0</v>
      </c>
      <c r="Q57" s="379">
        <v>0</v>
      </c>
      <c r="R57" s="687">
        <f t="shared" si="10"/>
        <v>0</v>
      </c>
      <c r="S57" s="688">
        <f t="shared" si="2"/>
        <v>0</v>
      </c>
      <c r="U57" s="690">
        <v>53214040000000</v>
      </c>
      <c r="V57" s="691" t="s">
        <v>209</v>
      </c>
      <c r="W57" s="371">
        <v>0</v>
      </c>
    </row>
    <row r="58" spans="1:23" ht="12.75" customHeight="1" thickBot="1" x14ac:dyDescent="0.25">
      <c r="A58" s="971"/>
      <c r="B58" s="972"/>
      <c r="C58" s="369"/>
      <c r="D58" s="369"/>
      <c r="E58" s="370"/>
      <c r="F58" s="370"/>
      <c r="G58" s="366"/>
      <c r="H58" s="367"/>
      <c r="I58" s="842"/>
      <c r="J58" s="851">
        <f t="shared" si="5"/>
        <v>0</v>
      </c>
      <c r="K58" s="839">
        <f t="shared" si="6"/>
        <v>0</v>
      </c>
      <c r="L58" s="643"/>
      <c r="M58" s="368">
        <v>0</v>
      </c>
      <c r="N58" s="687">
        <f t="shared" si="8"/>
        <v>0</v>
      </c>
      <c r="O58" s="368">
        <v>0</v>
      </c>
      <c r="P58" s="686">
        <f t="shared" si="9"/>
        <v>0</v>
      </c>
      <c r="Q58" s="379">
        <v>0</v>
      </c>
      <c r="R58" s="687">
        <f t="shared" si="10"/>
        <v>0</v>
      </c>
      <c r="S58" s="688">
        <f t="shared" si="2"/>
        <v>0</v>
      </c>
      <c r="U58" s="690">
        <v>55201010100004</v>
      </c>
      <c r="V58" s="691" t="s">
        <v>210</v>
      </c>
      <c r="W58" s="371">
        <v>0</v>
      </c>
    </row>
    <row r="59" spans="1:23" ht="12.75" customHeight="1" thickBot="1" x14ac:dyDescent="0.25">
      <c r="A59" s="971"/>
      <c r="B59" s="972"/>
      <c r="C59" s="369"/>
      <c r="D59" s="369"/>
      <c r="E59" s="370"/>
      <c r="F59" s="370"/>
      <c r="G59" s="366"/>
      <c r="H59" s="367"/>
      <c r="I59" s="842"/>
      <c r="J59" s="851">
        <f t="shared" si="5"/>
        <v>0</v>
      </c>
      <c r="K59" s="839">
        <f t="shared" si="6"/>
        <v>0</v>
      </c>
      <c r="L59" s="643"/>
      <c r="M59" s="368">
        <v>0</v>
      </c>
      <c r="N59" s="687">
        <f t="shared" si="8"/>
        <v>0</v>
      </c>
      <c r="O59" s="368">
        <v>0</v>
      </c>
      <c r="P59" s="686">
        <f t="shared" si="9"/>
        <v>0</v>
      </c>
      <c r="Q59" s="379">
        <v>0</v>
      </c>
      <c r="R59" s="687">
        <f t="shared" si="10"/>
        <v>0</v>
      </c>
      <c r="S59" s="688">
        <f t="shared" si="2"/>
        <v>0</v>
      </c>
      <c r="U59" s="690">
        <v>55201010100005</v>
      </c>
      <c r="V59" s="691" t="s">
        <v>211</v>
      </c>
      <c r="W59" s="255">
        <v>0</v>
      </c>
    </row>
    <row r="60" spans="1:23" ht="12.75" customHeight="1" thickBot="1" x14ac:dyDescent="0.25">
      <c r="A60" s="971"/>
      <c r="B60" s="972"/>
      <c r="C60" s="369"/>
      <c r="D60" s="369"/>
      <c r="E60" s="370"/>
      <c r="F60" s="370"/>
      <c r="G60" s="366"/>
      <c r="H60" s="367"/>
      <c r="I60" s="842"/>
      <c r="J60" s="851">
        <f t="shared" si="5"/>
        <v>0</v>
      </c>
      <c r="K60" s="839">
        <f t="shared" si="6"/>
        <v>0</v>
      </c>
      <c r="L60" s="643"/>
      <c r="M60" s="368">
        <v>0</v>
      </c>
      <c r="N60" s="687">
        <f t="shared" si="8"/>
        <v>0</v>
      </c>
      <c r="O60" s="368">
        <v>0</v>
      </c>
      <c r="P60" s="686">
        <f t="shared" si="9"/>
        <v>0</v>
      </c>
      <c r="Q60" s="379">
        <v>0</v>
      </c>
      <c r="R60" s="687">
        <f t="shared" si="10"/>
        <v>0</v>
      </c>
      <c r="S60" s="688">
        <f t="shared" si="2"/>
        <v>0</v>
      </c>
      <c r="U60" s="689"/>
      <c r="V60" s="280" t="s">
        <v>129</v>
      </c>
      <c r="W60" s="250">
        <f>SUM(W61:W69)</f>
        <v>0</v>
      </c>
    </row>
    <row r="61" spans="1:23" ht="12.75" customHeight="1" thickBot="1" x14ac:dyDescent="0.25">
      <c r="A61" s="971"/>
      <c r="B61" s="972"/>
      <c r="C61" s="372"/>
      <c r="D61" s="372"/>
      <c r="E61" s="373"/>
      <c r="F61" s="373"/>
      <c r="G61" s="374"/>
      <c r="H61" s="375"/>
      <c r="I61" s="843"/>
      <c r="J61" s="852">
        <f t="shared" si="5"/>
        <v>0</v>
      </c>
      <c r="K61" s="840">
        <f t="shared" si="6"/>
        <v>0</v>
      </c>
      <c r="L61" s="643"/>
      <c r="M61" s="384">
        <v>0</v>
      </c>
      <c r="N61" s="702">
        <f t="shared" si="8"/>
        <v>0</v>
      </c>
      <c r="O61" s="384">
        <v>0</v>
      </c>
      <c r="P61" s="701">
        <f t="shared" si="9"/>
        <v>0</v>
      </c>
      <c r="Q61" s="385">
        <v>0</v>
      </c>
      <c r="R61" s="702">
        <f t="shared" si="10"/>
        <v>0</v>
      </c>
      <c r="S61" s="703">
        <f t="shared" si="2"/>
        <v>0</v>
      </c>
      <c r="U61" s="690">
        <v>53207010000000</v>
      </c>
      <c r="V61" s="691" t="s">
        <v>130</v>
      </c>
      <c r="W61" s="255">
        <v>0</v>
      </c>
    </row>
    <row r="62" spans="1:23" ht="12.75" customHeight="1" thickBot="1" x14ac:dyDescent="0.25">
      <c r="K62" s="705">
        <f>SUM(K15:K61)</f>
        <v>0</v>
      </c>
      <c r="M62" s="706">
        <f>IFERROR(+N62/$K$62,0)</f>
        <v>0</v>
      </c>
      <c r="N62" s="707">
        <f>SUM(N15:N61)</f>
        <v>0</v>
      </c>
      <c r="O62" s="706">
        <f>IFERROR(+P62/$K$62,0)</f>
        <v>0</v>
      </c>
      <c r="P62" s="707">
        <f>SUM(P15:P61)</f>
        <v>0</v>
      </c>
      <c r="Q62" s="706">
        <f>IFERROR(+R62/$K$62,0)</f>
        <v>0</v>
      </c>
      <c r="R62" s="707">
        <f>SUM(R15:R61)</f>
        <v>0</v>
      </c>
      <c r="U62" s="690">
        <v>53207020000000</v>
      </c>
      <c r="V62" s="691" t="s">
        <v>131</v>
      </c>
      <c r="W62" s="255">
        <v>0</v>
      </c>
    </row>
    <row r="63" spans="1:23" ht="12.75" customHeight="1" x14ac:dyDescent="0.2">
      <c r="K63" s="708">
        <v>1</v>
      </c>
      <c r="U63" s="690">
        <v>53208020000000</v>
      </c>
      <c r="V63" s="691" t="s">
        <v>212</v>
      </c>
      <c r="W63" s="371">
        <v>0</v>
      </c>
    </row>
    <row r="64" spans="1:23" ht="12.75" customHeight="1" x14ac:dyDescent="0.2">
      <c r="U64" s="690">
        <v>53208990000000</v>
      </c>
      <c r="V64" s="691" t="s">
        <v>213</v>
      </c>
      <c r="W64" s="255">
        <v>0</v>
      </c>
    </row>
    <row r="65" spans="1:23" ht="12.75" customHeight="1" x14ac:dyDescent="0.2">
      <c r="U65" s="690">
        <v>53209010000000</v>
      </c>
      <c r="V65" s="691" t="s">
        <v>217</v>
      </c>
      <c r="W65" s="371">
        <v>0</v>
      </c>
    </row>
    <row r="66" spans="1:23" ht="12.75" customHeight="1" x14ac:dyDescent="0.2">
      <c r="U66" s="690">
        <v>53209040000000</v>
      </c>
      <c r="V66" s="691" t="s">
        <v>218</v>
      </c>
      <c r="W66" s="371">
        <v>0</v>
      </c>
    </row>
    <row r="67" spans="1:23" ht="12.75" customHeight="1" thickBot="1" x14ac:dyDescent="0.25">
      <c r="U67" s="690">
        <v>53209050000000</v>
      </c>
      <c r="V67" s="691" t="s">
        <v>219</v>
      </c>
      <c r="W67" s="255">
        <v>0</v>
      </c>
    </row>
    <row r="68" spans="1:23" ht="12.75" customHeight="1" thickBot="1" x14ac:dyDescent="0.25">
      <c r="A68" s="974" t="s">
        <v>214</v>
      </c>
      <c r="B68" s="975" t="s">
        <v>215</v>
      </c>
      <c r="C68" s="667"/>
      <c r="D68" s="667"/>
      <c r="E68" s="668"/>
      <c r="F68" s="668" t="s">
        <v>216</v>
      </c>
      <c r="G68" s="669">
        <v>0</v>
      </c>
      <c r="H68" s="669">
        <v>0</v>
      </c>
      <c r="I68" s="847">
        <f>+G68*(1+$K$11)</f>
        <v>0</v>
      </c>
      <c r="J68" s="850">
        <f>SUM(G68:I68)</f>
        <v>0</v>
      </c>
      <c r="K68" s="838">
        <f>+J68*(1+$K$11)</f>
        <v>0</v>
      </c>
      <c r="L68" s="643"/>
      <c r="U68" s="690">
        <v>53209990000000</v>
      </c>
      <c r="V68" s="691" t="s">
        <v>220</v>
      </c>
      <c r="W68" s="255">
        <v>0</v>
      </c>
    </row>
    <row r="69" spans="1:23" ht="12.75" customHeight="1" thickBot="1" x14ac:dyDescent="0.25">
      <c r="A69" s="974"/>
      <c r="B69" s="975"/>
      <c r="C69" s="695"/>
      <c r="D69" s="695"/>
      <c r="E69" s="696"/>
      <c r="F69" s="696" t="s">
        <v>216</v>
      </c>
      <c r="G69" s="684">
        <v>0</v>
      </c>
      <c r="H69" s="685">
        <f>+I69/12</f>
        <v>0</v>
      </c>
      <c r="I69" s="848">
        <f>+G69*(1+$K$11)</f>
        <v>0</v>
      </c>
      <c r="J69" s="851">
        <f t="shared" ref="J69:J72" si="13">SUM(G69:I69)</f>
        <v>0</v>
      </c>
      <c r="K69" s="839">
        <f t="shared" ref="K69:K72" si="14">+J69*(1+$K$11)</f>
        <v>0</v>
      </c>
      <c r="L69" s="643"/>
      <c r="U69" s="690">
        <v>53210020100000</v>
      </c>
      <c r="V69" s="691" t="s">
        <v>137</v>
      </c>
      <c r="W69" s="371">
        <v>0</v>
      </c>
    </row>
    <row r="70" spans="1:23" ht="13.5" thickBot="1" x14ac:dyDescent="0.25">
      <c r="A70" s="974"/>
      <c r="B70" s="975"/>
      <c r="C70" s="704"/>
      <c r="D70" s="704"/>
      <c r="E70" s="696"/>
      <c r="F70" s="683" t="s">
        <v>186</v>
      </c>
      <c r="G70" s="684">
        <v>0</v>
      </c>
      <c r="H70" s="685">
        <v>0</v>
      </c>
      <c r="I70" s="848">
        <v>0</v>
      </c>
      <c r="J70" s="851">
        <f t="shared" si="13"/>
        <v>0</v>
      </c>
      <c r="K70" s="839">
        <f t="shared" si="14"/>
        <v>0</v>
      </c>
      <c r="L70" s="643"/>
      <c r="U70" s="689"/>
      <c r="V70" s="280" t="s">
        <v>138</v>
      </c>
      <c r="W70" s="250">
        <f>SUM(W71:W77)</f>
        <v>0</v>
      </c>
    </row>
    <row r="71" spans="1:23" ht="13.5" thickBot="1" x14ac:dyDescent="0.25">
      <c r="A71" s="974"/>
      <c r="B71" s="975"/>
      <c r="C71" s="709"/>
      <c r="D71" s="709"/>
      <c r="E71" s="710"/>
      <c r="F71" s="683" t="s">
        <v>186</v>
      </c>
      <c r="G71" s="684">
        <v>0</v>
      </c>
      <c r="H71" s="685">
        <f>+I71/12</f>
        <v>0</v>
      </c>
      <c r="I71" s="848">
        <f>+G71*(1+$K$11)</f>
        <v>0</v>
      </c>
      <c r="J71" s="851">
        <f t="shared" si="13"/>
        <v>0</v>
      </c>
      <c r="K71" s="839">
        <f t="shared" si="14"/>
        <v>0</v>
      </c>
      <c r="L71" s="643"/>
      <c r="U71" s="690">
        <v>53206030000000</v>
      </c>
      <c r="V71" s="691" t="s">
        <v>139</v>
      </c>
      <c r="W71" s="255">
        <v>0</v>
      </c>
    </row>
    <row r="72" spans="1:23" ht="13.5" thickBot="1" x14ac:dyDescent="0.25">
      <c r="A72" s="974"/>
      <c r="B72" s="975"/>
      <c r="C72" s="697"/>
      <c r="D72" s="697"/>
      <c r="E72" s="698"/>
      <c r="F72" s="698"/>
      <c r="G72" s="699"/>
      <c r="H72" s="700">
        <f>+I72/12</f>
        <v>0</v>
      </c>
      <c r="I72" s="849">
        <f>+G72*(1+$K$11)</f>
        <v>0</v>
      </c>
      <c r="J72" s="852">
        <f t="shared" si="13"/>
        <v>0</v>
      </c>
      <c r="K72" s="840">
        <f t="shared" si="14"/>
        <v>0</v>
      </c>
      <c r="L72" s="643"/>
      <c r="U72" s="690">
        <v>53206040000000</v>
      </c>
      <c r="V72" s="691" t="s">
        <v>140</v>
      </c>
      <c r="W72" s="255">
        <v>0</v>
      </c>
    </row>
    <row r="73" spans="1:23" ht="16.5" thickBot="1" x14ac:dyDescent="0.25">
      <c r="C73" s="642"/>
      <c r="D73" s="642"/>
      <c r="E73" s="711"/>
      <c r="F73" s="711"/>
      <c r="G73" s="711"/>
      <c r="H73" s="711"/>
      <c r="I73" s="711"/>
      <c r="J73" s="711"/>
      <c r="K73" s="712">
        <f>SUM(K68:K72)</f>
        <v>0</v>
      </c>
      <c r="L73" s="643"/>
      <c r="U73" s="690">
        <v>53206060000000</v>
      </c>
      <c r="V73" s="691" t="s">
        <v>223</v>
      </c>
      <c r="W73" s="255">
        <v>0</v>
      </c>
    </row>
    <row r="74" spans="1:23" x14ac:dyDescent="0.2">
      <c r="K74" s="708">
        <v>1</v>
      </c>
      <c r="L74" s="643"/>
      <c r="M74" s="713"/>
      <c r="O74" s="713"/>
      <c r="Q74" s="713"/>
      <c r="U74" s="690">
        <v>53206070000000</v>
      </c>
      <c r="V74" s="691" t="s">
        <v>142</v>
      </c>
      <c r="W74" s="255">
        <v>0</v>
      </c>
    </row>
    <row r="75" spans="1:23" ht="15.75" customHeight="1" thickBot="1" x14ac:dyDescent="0.25">
      <c r="U75" s="690">
        <v>53206990000000</v>
      </c>
      <c r="V75" s="691" t="s">
        <v>224</v>
      </c>
      <c r="W75" s="255">
        <v>0</v>
      </c>
    </row>
    <row r="76" spans="1:23" ht="12.75" customHeight="1" thickBot="1" x14ac:dyDescent="0.25">
      <c r="A76" s="974" t="s">
        <v>221</v>
      </c>
      <c r="B76" s="975" t="s">
        <v>222</v>
      </c>
      <c r="C76" s="714"/>
      <c r="D76" s="714"/>
      <c r="E76" s="715"/>
      <c r="F76" s="715" t="s">
        <v>186</v>
      </c>
      <c r="G76" s="669">
        <v>0</v>
      </c>
      <c r="H76" s="669">
        <f>+I76/12</f>
        <v>0</v>
      </c>
      <c r="I76" s="847">
        <f>+G76*(1+$K$11)</f>
        <v>0</v>
      </c>
      <c r="J76" s="850">
        <f>SUM(G76:I76)</f>
        <v>0</v>
      </c>
      <c r="K76" s="838">
        <f>+J76*(1+$K$11)</f>
        <v>0</v>
      </c>
      <c r="U76" s="690">
        <v>53208030000000</v>
      </c>
      <c r="V76" s="691" t="s">
        <v>144</v>
      </c>
      <c r="W76" s="255">
        <v>0</v>
      </c>
    </row>
    <row r="77" spans="1:23" ht="13.5" thickBot="1" x14ac:dyDescent="0.25">
      <c r="A77" s="974"/>
      <c r="B77" s="975"/>
      <c r="C77" s="695"/>
      <c r="D77" s="695"/>
      <c r="E77" s="696"/>
      <c r="F77" s="696"/>
      <c r="G77" s="684">
        <v>0</v>
      </c>
      <c r="H77" s="684">
        <v>0</v>
      </c>
      <c r="I77" s="848">
        <v>0</v>
      </c>
      <c r="J77" s="851">
        <f t="shared" ref="J77:J80" si="15">SUM(G77:I77)</f>
        <v>0</v>
      </c>
      <c r="K77" s="839">
        <f>+J77*(1+$K$11)</f>
        <v>0</v>
      </c>
      <c r="U77" s="690">
        <v>53212060000000</v>
      </c>
      <c r="V77" s="691" t="s">
        <v>225</v>
      </c>
      <c r="W77" s="255">
        <v>0</v>
      </c>
    </row>
    <row r="78" spans="1:23" ht="13.5" thickBot="1" x14ac:dyDescent="0.25">
      <c r="A78" s="974"/>
      <c r="B78" s="975"/>
      <c r="C78" s="704"/>
      <c r="D78" s="704"/>
      <c r="E78" s="704"/>
      <c r="F78" s="696"/>
      <c r="G78" s="684">
        <f>+[2]REMUNERACIONES!Z56</f>
        <v>0</v>
      </c>
      <c r="H78" s="684">
        <f>+I78/12</f>
        <v>0</v>
      </c>
      <c r="I78" s="848">
        <f>+G78*(1+$K$11)</f>
        <v>0</v>
      </c>
      <c r="J78" s="851">
        <f t="shared" si="15"/>
        <v>0</v>
      </c>
      <c r="K78" s="839">
        <f t="shared" ref="K78:K80" si="16">+J78*(1+$K$11)</f>
        <v>0</v>
      </c>
      <c r="U78" s="689"/>
      <c r="V78" s="280" t="s">
        <v>146</v>
      </c>
      <c r="W78" s="250">
        <f>SUM(W79:W79)</f>
        <v>0</v>
      </c>
    </row>
    <row r="79" spans="1:23" ht="13.5" thickBot="1" x14ac:dyDescent="0.25">
      <c r="A79" s="974"/>
      <c r="B79" s="975"/>
      <c r="C79" s="695"/>
      <c r="D79" s="695"/>
      <c r="E79" s="696"/>
      <c r="F79" s="696"/>
      <c r="G79" s="684">
        <f>+[2]REMUNERACIONES!Z57</f>
        <v>0</v>
      </c>
      <c r="H79" s="684">
        <f>+I79/12</f>
        <v>0</v>
      </c>
      <c r="I79" s="848">
        <f>+G79*(1+$K$11)</f>
        <v>0</v>
      </c>
      <c r="J79" s="851">
        <f t="shared" si="15"/>
        <v>0</v>
      </c>
      <c r="K79" s="839">
        <f t="shared" si="16"/>
        <v>0</v>
      </c>
      <c r="U79" s="690">
        <v>53204999000000</v>
      </c>
      <c r="V79" s="691" t="s">
        <v>226</v>
      </c>
      <c r="W79" s="255">
        <v>0</v>
      </c>
    </row>
    <row r="80" spans="1:23" ht="13.5" thickBot="1" x14ac:dyDescent="0.25">
      <c r="A80" s="974"/>
      <c r="B80" s="975"/>
      <c r="C80" s="697"/>
      <c r="D80" s="697"/>
      <c r="E80" s="698"/>
      <c r="F80" s="698"/>
      <c r="G80" s="699">
        <f>+[2]REMUNERACIONES!Z58</f>
        <v>0</v>
      </c>
      <c r="H80" s="699">
        <f>+I80/12</f>
        <v>0</v>
      </c>
      <c r="I80" s="849">
        <f>+G80*(1+$K$11)</f>
        <v>0</v>
      </c>
      <c r="J80" s="852">
        <f t="shared" si="15"/>
        <v>0</v>
      </c>
      <c r="K80" s="840">
        <f t="shared" si="16"/>
        <v>0</v>
      </c>
      <c r="U80" s="273"/>
      <c r="V80" s="717" t="s">
        <v>229</v>
      </c>
      <c r="W80" s="718">
        <f>SUM(W40+W15)</f>
        <v>0</v>
      </c>
    </row>
    <row r="81" spans="1:25" ht="16.5" thickBot="1" x14ac:dyDescent="0.25">
      <c r="C81" s="642"/>
      <c r="D81" s="642"/>
      <c r="E81" s="711"/>
      <c r="F81" s="711"/>
      <c r="G81" s="711"/>
      <c r="H81" s="711"/>
      <c r="I81" s="711"/>
      <c r="J81" s="711"/>
      <c r="K81" s="712">
        <f>SUM(K76:K80)</f>
        <v>0</v>
      </c>
    </row>
    <row r="82" spans="1:25" ht="13.5" thickBot="1" x14ac:dyDescent="0.25">
      <c r="K82" s="716">
        <v>1</v>
      </c>
    </row>
    <row r="83" spans="1:25" ht="15.75" customHeight="1" thickBot="1" x14ac:dyDescent="0.25">
      <c r="A83" s="974" t="s">
        <v>227</v>
      </c>
      <c r="B83" s="975" t="s">
        <v>228</v>
      </c>
      <c r="C83" s="714"/>
      <c r="D83" s="714"/>
      <c r="E83" s="715"/>
      <c r="F83" s="668" t="s">
        <v>186</v>
      </c>
      <c r="G83" s="669">
        <v>0</v>
      </c>
      <c r="H83" s="669">
        <f>+I83/12</f>
        <v>0</v>
      </c>
      <c r="I83" s="847">
        <f>+G83*(1+$K$11)</f>
        <v>0</v>
      </c>
      <c r="J83" s="850">
        <f>SUM(G83:I83)</f>
        <v>0</v>
      </c>
      <c r="K83" s="838">
        <f>+J83*(1+$K$11)</f>
        <v>0</v>
      </c>
      <c r="X83" s="639"/>
    </row>
    <row r="84" spans="1:25" ht="13.5" thickBot="1" x14ac:dyDescent="0.25">
      <c r="A84" s="974"/>
      <c r="B84" s="975"/>
      <c r="C84" s="709"/>
      <c r="D84" s="709"/>
      <c r="E84" s="709"/>
      <c r="F84" s="696" t="s">
        <v>186</v>
      </c>
      <c r="G84" s="684">
        <v>0</v>
      </c>
      <c r="H84" s="684">
        <f>+I84/12</f>
        <v>0</v>
      </c>
      <c r="I84" s="848">
        <f>+G84*(1+$K$11)</f>
        <v>0</v>
      </c>
      <c r="J84" s="851">
        <f t="shared" ref="J84:J87" si="17">SUM(G84:I84)</f>
        <v>0</v>
      </c>
      <c r="K84" s="839">
        <f t="shared" ref="K84:K87" si="18">+J84*(1+$K$11)</f>
        <v>0</v>
      </c>
    </row>
    <row r="85" spans="1:25" ht="13.5" thickBot="1" x14ac:dyDescent="0.25">
      <c r="A85" s="974"/>
      <c r="B85" s="975"/>
      <c r="C85" s="695"/>
      <c r="D85" s="695"/>
      <c r="E85" s="696"/>
      <c r="F85" s="696" t="s">
        <v>216</v>
      </c>
      <c r="G85" s="684">
        <v>0</v>
      </c>
      <c r="H85" s="684">
        <v>0</v>
      </c>
      <c r="I85" s="848">
        <v>0</v>
      </c>
      <c r="J85" s="851">
        <f t="shared" si="17"/>
        <v>0</v>
      </c>
      <c r="K85" s="839">
        <f t="shared" si="18"/>
        <v>0</v>
      </c>
    </row>
    <row r="86" spans="1:25" ht="13.5" thickBot="1" x14ac:dyDescent="0.25">
      <c r="A86" s="974"/>
      <c r="B86" s="975"/>
      <c r="C86" s="695"/>
      <c r="D86" s="695"/>
      <c r="E86" s="696"/>
      <c r="F86" s="696" t="s">
        <v>216</v>
      </c>
      <c r="G86" s="684">
        <v>0</v>
      </c>
      <c r="H86" s="684">
        <f>+I86/12</f>
        <v>0</v>
      </c>
      <c r="I86" s="848">
        <f>+G86*(1+$K$11)</f>
        <v>0</v>
      </c>
      <c r="J86" s="851">
        <f t="shared" si="17"/>
        <v>0</v>
      </c>
      <c r="K86" s="839">
        <f t="shared" si="18"/>
        <v>0</v>
      </c>
      <c r="W86" s="822"/>
    </row>
    <row r="87" spans="1:25" ht="13.5" thickBot="1" x14ac:dyDescent="0.25">
      <c r="A87" s="974"/>
      <c r="B87" s="975"/>
      <c r="C87" s="697"/>
      <c r="D87" s="697"/>
      <c r="E87" s="698"/>
      <c r="F87" s="698" t="s">
        <v>216</v>
      </c>
      <c r="G87" s="699">
        <v>0</v>
      </c>
      <c r="H87" s="699">
        <f>+I87/12</f>
        <v>0</v>
      </c>
      <c r="I87" s="849">
        <f>+G87*(1+$K$11)</f>
        <v>0</v>
      </c>
      <c r="J87" s="852">
        <f t="shared" si="17"/>
        <v>0</v>
      </c>
      <c r="K87" s="840">
        <f t="shared" si="18"/>
        <v>0</v>
      </c>
    </row>
    <row r="88" spans="1:25" ht="16.5" thickBot="1" x14ac:dyDescent="0.25">
      <c r="C88" s="642"/>
      <c r="D88" s="642"/>
      <c r="E88" s="711"/>
      <c r="F88" s="711"/>
      <c r="G88" s="711"/>
      <c r="H88" s="711"/>
      <c r="I88" s="711"/>
      <c r="J88" s="711"/>
      <c r="K88" s="712">
        <f>SUM(K83:K87)</f>
        <v>0</v>
      </c>
      <c r="W88" s="639"/>
    </row>
    <row r="89" spans="1:25" x14ac:dyDescent="0.2">
      <c r="K89" s="708">
        <v>1</v>
      </c>
    </row>
    <row r="90" spans="1:25" x14ac:dyDescent="0.2">
      <c r="W90" s="719"/>
      <c r="Y90" s="720"/>
    </row>
  </sheetData>
  <sheetProtection algorithmName="SHA-512" hashValue="12q/qjCjC+dDzswKdC9LkY6J+3otmsaUC/SD+RBeTluIFa5eT5VEx56DTUG2v20RsYKwxws7H8XRH/P6Ku/hsw==" saltValue="Q2DLLnqTQYpmpQw2YyHThQ==" spinCount="100000" sheet="1" objects="1" scenarios="1"/>
  <mergeCells count="47">
    <mergeCell ref="A83:A87"/>
    <mergeCell ref="B83:B87"/>
    <mergeCell ref="AG13:AH13"/>
    <mergeCell ref="A68:A72"/>
    <mergeCell ref="B68:B72"/>
    <mergeCell ref="A76:A80"/>
    <mergeCell ref="B76:B80"/>
    <mergeCell ref="A15:A61"/>
    <mergeCell ref="B15:B24"/>
    <mergeCell ref="AN15:AO15"/>
    <mergeCell ref="AP15:AQ15"/>
    <mergeCell ref="AR15:AS15"/>
    <mergeCell ref="B25:B34"/>
    <mergeCell ref="B35:B39"/>
    <mergeCell ref="B40:B61"/>
    <mergeCell ref="AK13:AL13"/>
    <mergeCell ref="AN13:AO13"/>
    <mergeCell ref="AP13:AQ13"/>
    <mergeCell ref="AR13:AS13"/>
    <mergeCell ref="AN14:AO14"/>
    <mergeCell ref="AP14:AQ14"/>
    <mergeCell ref="AR14:AS14"/>
    <mergeCell ref="AG9:AL10"/>
    <mergeCell ref="AN9:AS10"/>
    <mergeCell ref="M12:R12"/>
    <mergeCell ref="A13:B14"/>
    <mergeCell ref="C13:C14"/>
    <mergeCell ref="D13:D14"/>
    <mergeCell ref="E13:E14"/>
    <mergeCell ref="F13:F14"/>
    <mergeCell ref="K13:K14"/>
    <mergeCell ref="M13:N13"/>
    <mergeCell ref="O13:P13"/>
    <mergeCell ref="Q13:R13"/>
    <mergeCell ref="S13:S14"/>
    <mergeCell ref="U13:U14"/>
    <mergeCell ref="V13:V14"/>
    <mergeCell ref="AI13:AJ13"/>
    <mergeCell ref="G13:J13"/>
    <mergeCell ref="A9:I9"/>
    <mergeCell ref="M9:S10"/>
    <mergeCell ref="U9:W10"/>
    <mergeCell ref="Z9:AE10"/>
    <mergeCell ref="W13:W14"/>
    <mergeCell ref="Z13:AA13"/>
    <mergeCell ref="AB13:AC13"/>
    <mergeCell ref="AD13:AE13"/>
  </mergeCells>
  <conditionalFormatting sqref="S15:S61">
    <cfRule type="cellIs" dxfId="1" priority="2" operator="equal">
      <formula>1</formula>
    </cfRule>
  </conditionalFormatting>
  <pageMargins left="0.7" right="0.7" top="0.75" bottom="0.75" header="0.51180555555555496" footer="0.51180555555555496"/>
  <pageSetup firstPageNumber="0" orientation="portrait" horizontalDpi="300" verticalDpi="300" r:id="rId1"/>
  <ignoredErrors>
    <ignoredError sqref="H16:I45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  <pageSetUpPr fitToPage="1"/>
  </sheetPr>
  <dimension ref="A1:AMK22"/>
  <sheetViews>
    <sheetView showGridLines="0" topLeftCell="A4" zoomScale="80" zoomScaleNormal="80" workbookViewId="0">
      <selection activeCell="K26" sqref="K26"/>
    </sheetView>
  </sheetViews>
  <sheetFormatPr baseColWidth="10" defaultColWidth="9.140625" defaultRowHeight="12.75" x14ac:dyDescent="0.2"/>
  <cols>
    <col min="1" max="1" width="43.5703125" style="19"/>
    <col min="2" max="2" width="34" style="19"/>
    <col min="3" max="4" width="14.42578125" style="24"/>
    <col min="5" max="5" width="17.42578125" style="24" customWidth="1"/>
    <col min="6" max="9" width="14.42578125" style="24"/>
    <col min="10" max="10" width="17.85546875" style="24" customWidth="1"/>
    <col min="11" max="17" width="14.42578125" style="24"/>
    <col min="18" max="18" width="13.5703125" style="19"/>
    <col min="19" max="20" width="14.42578125" style="19"/>
    <col min="21" max="21" width="12.7109375" style="19"/>
    <col min="22" max="1025" width="11.7109375" style="19"/>
  </cols>
  <sheetData>
    <row r="1" spans="1:245" s="21" customFormat="1" x14ac:dyDescent="0.2">
      <c r="B1" s="20"/>
      <c r="C1" s="22"/>
      <c r="D1" s="22"/>
      <c r="E1" s="22"/>
      <c r="F1" s="22"/>
      <c r="G1" s="4" t="s">
        <v>230</v>
      </c>
      <c r="H1" s="22"/>
      <c r="I1" s="22"/>
      <c r="J1" s="22"/>
      <c r="K1" s="22"/>
      <c r="L1" s="22"/>
      <c r="M1" s="22"/>
      <c r="N1" s="22"/>
      <c r="O1" s="22"/>
      <c r="P1" s="22"/>
      <c r="Q1" s="22"/>
      <c r="IJ1" s="19"/>
      <c r="IK1" s="19"/>
    </row>
    <row r="2" spans="1:245" s="21" customFormat="1" x14ac:dyDescent="0.2">
      <c r="B2" s="23"/>
      <c r="C2" s="22"/>
      <c r="D2" s="22"/>
      <c r="E2" s="22"/>
      <c r="F2" s="22"/>
      <c r="G2" s="4" t="s">
        <v>231</v>
      </c>
      <c r="H2" s="22"/>
      <c r="I2" s="22"/>
      <c r="J2" s="22"/>
      <c r="K2" s="22"/>
      <c r="L2" s="22"/>
      <c r="M2" s="22"/>
      <c r="N2" s="22"/>
      <c r="O2" s="22"/>
      <c r="P2" s="22"/>
      <c r="Q2" s="22"/>
      <c r="IJ2" s="19"/>
      <c r="IK2" s="19"/>
    </row>
    <row r="3" spans="1:245" x14ac:dyDescent="0.2">
      <c r="A3" s="21"/>
    </row>
    <row r="4" spans="1:245" ht="17.25" customHeight="1" x14ac:dyDescent="0.2">
      <c r="A4" s="21"/>
      <c r="B4" s="24"/>
      <c r="C4" s="28"/>
      <c r="F4" s="28" t="s">
        <v>27</v>
      </c>
      <c r="G4" s="978" t="str">
        <f>+'B) Reajuste Tarifas y Ocupación'!F5</f>
        <v>BIENVALP</v>
      </c>
      <c r="H4" s="978"/>
      <c r="I4" s="28"/>
      <c r="J4" s="28"/>
      <c r="K4" s="28"/>
      <c r="L4" s="28"/>
      <c r="M4" s="28"/>
      <c r="N4" s="28"/>
      <c r="O4" s="28"/>
      <c r="P4" s="28"/>
      <c r="Q4" s="28"/>
    </row>
    <row r="5" spans="1:245" x14ac:dyDescent="0.2">
      <c r="A5" s="21"/>
      <c r="B5" s="24"/>
      <c r="C5" s="28"/>
      <c r="F5" s="28"/>
      <c r="G5" s="4"/>
      <c r="H5" s="4"/>
      <c r="I5" s="28"/>
      <c r="J5" s="28"/>
      <c r="K5" s="28"/>
      <c r="L5" s="28"/>
      <c r="M5" s="28"/>
      <c r="N5" s="28"/>
      <c r="O5" s="28"/>
      <c r="P5" s="28"/>
      <c r="Q5" s="28"/>
    </row>
    <row r="6" spans="1:245" ht="15.75" x14ac:dyDescent="0.2">
      <c r="A6" s="869" t="s">
        <v>18</v>
      </c>
      <c r="B6" s="869"/>
      <c r="C6" s="869"/>
      <c r="D6" s="869"/>
      <c r="E6" s="29"/>
      <c r="F6" s="28"/>
      <c r="G6" s="4"/>
      <c r="H6" s="4"/>
      <c r="I6" s="28"/>
      <c r="J6" s="28"/>
      <c r="K6" s="28"/>
      <c r="L6" s="28"/>
      <c r="M6" s="28"/>
      <c r="N6" s="28"/>
      <c r="O6" s="28"/>
      <c r="P6" s="28"/>
      <c r="Q6" s="28"/>
    </row>
    <row r="7" spans="1:245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245" ht="16.5" customHeight="1" x14ac:dyDescent="0.2">
      <c r="A8" s="979" t="s">
        <v>29</v>
      </c>
      <c r="B8" s="980" t="s">
        <v>42</v>
      </c>
      <c r="C8" s="874" t="s">
        <v>372</v>
      </c>
      <c r="D8" s="874"/>
      <c r="E8" s="874"/>
      <c r="F8" s="874"/>
      <c r="G8" s="874"/>
      <c r="H8" s="981" t="s">
        <v>44</v>
      </c>
      <c r="I8" s="981"/>
      <c r="J8" s="981"/>
      <c r="K8" s="981"/>
      <c r="L8" s="981"/>
      <c r="M8" s="976" t="s">
        <v>232</v>
      </c>
      <c r="N8" s="976"/>
      <c r="O8" s="976"/>
      <c r="P8" s="976"/>
      <c r="Q8" s="976"/>
      <c r="R8" s="976" t="s">
        <v>233</v>
      </c>
      <c r="S8" s="976"/>
      <c r="T8" s="976"/>
      <c r="U8" s="976"/>
      <c r="V8" s="976"/>
    </row>
    <row r="9" spans="1:245" ht="63.75" x14ac:dyDescent="0.2">
      <c r="A9" s="979" t="e">
        <f>NA()</f>
        <v>#N/A</v>
      </c>
      <c r="B9" s="980" t="e">
        <f>NA()</f>
        <v>#N/A</v>
      </c>
      <c r="C9" s="74" t="s">
        <v>48</v>
      </c>
      <c r="D9" s="75" t="s">
        <v>49</v>
      </c>
      <c r="E9" s="75" t="s">
        <v>50</v>
      </c>
      <c r="F9" s="75" t="s">
        <v>51</v>
      </c>
      <c r="G9" s="77" t="s">
        <v>52</v>
      </c>
      <c r="H9" s="189" t="s">
        <v>48</v>
      </c>
      <c r="I9" s="190" t="s">
        <v>49</v>
      </c>
      <c r="J9" s="190" t="s">
        <v>50</v>
      </c>
      <c r="K9" s="190" t="s">
        <v>51</v>
      </c>
      <c r="L9" s="386" t="s">
        <v>52</v>
      </c>
      <c r="M9" s="387" t="s">
        <v>48</v>
      </c>
      <c r="N9" s="190" t="s">
        <v>49</v>
      </c>
      <c r="O9" s="190" t="s">
        <v>50</v>
      </c>
      <c r="P9" s="190" t="s">
        <v>51</v>
      </c>
      <c r="Q9" s="386" t="s">
        <v>52</v>
      </c>
      <c r="R9" s="189" t="s">
        <v>48</v>
      </c>
      <c r="S9" s="190" t="s">
        <v>49</v>
      </c>
      <c r="T9" s="190" t="s">
        <v>50</v>
      </c>
      <c r="U9" s="190" t="s">
        <v>51</v>
      </c>
      <c r="V9" s="386" t="s">
        <v>52</v>
      </c>
    </row>
    <row r="10" spans="1:245" x14ac:dyDescent="0.2">
      <c r="A10" s="977" t="str">
        <f>+'B) Reajuste Tarifas y Ocupación'!A12</f>
        <v>Jardín Infantil Lobito Marino</v>
      </c>
      <c r="B10" s="388" t="str">
        <f>+'B) Reajuste Tarifas y Ocupación'!B12</f>
        <v>Media jornada</v>
      </c>
      <c r="C10" s="389">
        <f>+'B) Reajuste Tarifas y Ocupación'!M12</f>
        <v>94700</v>
      </c>
      <c r="D10" s="390">
        <f>+'B) Reajuste Tarifas y Ocupación'!N12</f>
        <v>113700</v>
      </c>
      <c r="E10" s="390">
        <f>+'B) Reajuste Tarifas y Ocupación'!O12</f>
        <v>113700</v>
      </c>
      <c r="F10" s="390">
        <f>+'B) Reajuste Tarifas y Ocupación'!P12</f>
        <v>126900</v>
      </c>
      <c r="G10" s="391">
        <f>+'B) Reajuste Tarifas y Ocupación'!Q12</f>
        <v>186700</v>
      </c>
      <c r="H10" s="392">
        <f>+'B) Reajuste Tarifas y Ocupación'!C12</f>
        <v>83800</v>
      </c>
      <c r="I10" s="393">
        <f>+'B) Reajuste Tarifas y Ocupación'!D12</f>
        <v>100500</v>
      </c>
      <c r="J10" s="393">
        <f>+'B) Reajuste Tarifas y Ocupación'!E12</f>
        <v>100500</v>
      </c>
      <c r="K10" s="393">
        <f>+'B) Reajuste Tarifas y Ocupación'!F12</f>
        <v>112300</v>
      </c>
      <c r="L10" s="394">
        <f>+'B) Reajuste Tarifas y Ocupación'!G12</f>
        <v>165200</v>
      </c>
      <c r="M10" s="79">
        <f t="shared" ref="M10:Q13" si="0">C10-H10</f>
        <v>10900</v>
      </c>
      <c r="N10" s="80">
        <f t="shared" si="0"/>
        <v>13200</v>
      </c>
      <c r="O10" s="80">
        <f t="shared" si="0"/>
        <v>13200</v>
      </c>
      <c r="P10" s="80">
        <f t="shared" si="0"/>
        <v>14600</v>
      </c>
      <c r="Q10" s="81">
        <f t="shared" si="0"/>
        <v>21500</v>
      </c>
      <c r="R10" s="395">
        <f>+'B) Reajuste Tarifas y Ocupación'!H12</f>
        <v>0.13</v>
      </c>
      <c r="S10" s="396">
        <f>+'B) Reajuste Tarifas y Ocupación'!I12</f>
        <v>0.13</v>
      </c>
      <c r="T10" s="396">
        <f>+'B) Reajuste Tarifas y Ocupación'!J12</f>
        <v>0.13</v>
      </c>
      <c r="U10" s="396">
        <f>+'B) Reajuste Tarifas y Ocupación'!K12</f>
        <v>0.13</v>
      </c>
      <c r="V10" s="397">
        <f>+'B) Reajuste Tarifas y Ocupación'!L12</f>
        <v>0.13</v>
      </c>
    </row>
    <row r="11" spans="1:245" x14ac:dyDescent="0.2">
      <c r="A11" s="977"/>
      <c r="B11" s="398" t="str">
        <f>+'B) Reajuste Tarifas y Ocupación'!B13</f>
        <v>Jornada completa</v>
      </c>
      <c r="C11" s="399">
        <f>+'B) Reajuste Tarifas y Ocupación'!M13</f>
        <v>154600</v>
      </c>
      <c r="D11" s="400">
        <f>+'B) Reajuste Tarifas y Ocupación'!N13</f>
        <v>185600</v>
      </c>
      <c r="E11" s="400">
        <f>+'B) Reajuste Tarifas y Ocupación'!O13</f>
        <v>185600</v>
      </c>
      <c r="F11" s="400">
        <f>+'B) Reajuste Tarifas y Ocupación'!P13</f>
        <v>261000</v>
      </c>
      <c r="G11" s="401">
        <f>+'B) Reajuste Tarifas y Ocupación'!Q13</f>
        <v>389200</v>
      </c>
      <c r="H11" s="402">
        <f>+'B) Reajuste Tarifas y Ocupación'!C13</f>
        <v>136800</v>
      </c>
      <c r="I11" s="403">
        <f>+'B) Reajuste Tarifas y Ocupación'!D13</f>
        <v>164200</v>
      </c>
      <c r="J11" s="403">
        <f>+'B) Reajuste Tarifas y Ocupación'!E13</f>
        <v>164200</v>
      </c>
      <c r="K11" s="403">
        <f>+'B) Reajuste Tarifas y Ocupación'!F13</f>
        <v>230900</v>
      </c>
      <c r="L11" s="404">
        <f>+'B) Reajuste Tarifas y Ocupación'!G13</f>
        <v>344400</v>
      </c>
      <c r="M11" s="405">
        <f t="shared" si="0"/>
        <v>17800</v>
      </c>
      <c r="N11" s="406">
        <f t="shared" si="0"/>
        <v>21400</v>
      </c>
      <c r="O11" s="406">
        <f t="shared" si="0"/>
        <v>21400</v>
      </c>
      <c r="P11" s="406">
        <f t="shared" si="0"/>
        <v>30100</v>
      </c>
      <c r="Q11" s="407">
        <f t="shared" si="0"/>
        <v>44800</v>
      </c>
      <c r="R11" s="408">
        <f>+'B) Reajuste Tarifas y Ocupación'!H13</f>
        <v>0.13</v>
      </c>
      <c r="S11" s="409">
        <f>+'B) Reajuste Tarifas y Ocupación'!I13</f>
        <v>0.13</v>
      </c>
      <c r="T11" s="409">
        <f>+'B) Reajuste Tarifas y Ocupación'!J13</f>
        <v>0.13</v>
      </c>
      <c r="U11" s="409">
        <f>+'B) Reajuste Tarifas y Ocupación'!K13</f>
        <v>0.13</v>
      </c>
      <c r="V11" s="410">
        <f>+'B) Reajuste Tarifas y Ocupación'!L13</f>
        <v>0.13</v>
      </c>
    </row>
    <row r="12" spans="1:245" x14ac:dyDescent="0.2">
      <c r="A12" s="977" t="str">
        <f>+'B) Reajuste Tarifas y Ocupación'!A14</f>
        <v>Jardín Infantil Los Delfines</v>
      </c>
      <c r="B12" s="388" t="str">
        <f>+'B) Reajuste Tarifas y Ocupación'!B14</f>
        <v>Media jornada</v>
      </c>
      <c r="C12" s="389">
        <f>+'B) Reajuste Tarifas y Ocupación'!M14</f>
        <v>94700</v>
      </c>
      <c r="D12" s="390">
        <f>+'B) Reajuste Tarifas y Ocupación'!N14</f>
        <v>113700</v>
      </c>
      <c r="E12" s="390">
        <f>+'B) Reajuste Tarifas y Ocupación'!O14</f>
        <v>113700</v>
      </c>
      <c r="F12" s="390">
        <f>+'B) Reajuste Tarifas y Ocupación'!P14</f>
        <v>126900</v>
      </c>
      <c r="G12" s="391">
        <f>+'B) Reajuste Tarifas y Ocupación'!Q14</f>
        <v>186700</v>
      </c>
      <c r="H12" s="392">
        <f>+'B) Reajuste Tarifas y Ocupación'!C14</f>
        <v>83800</v>
      </c>
      <c r="I12" s="393">
        <f>+'B) Reajuste Tarifas y Ocupación'!D14</f>
        <v>100500</v>
      </c>
      <c r="J12" s="393">
        <f>+'B) Reajuste Tarifas y Ocupación'!E14</f>
        <v>100500</v>
      </c>
      <c r="K12" s="393">
        <f>+'B) Reajuste Tarifas y Ocupación'!F14</f>
        <v>112300</v>
      </c>
      <c r="L12" s="394">
        <f>+'B) Reajuste Tarifas y Ocupación'!G14</f>
        <v>165200</v>
      </c>
      <c r="M12" s="79">
        <f t="shared" si="0"/>
        <v>10900</v>
      </c>
      <c r="N12" s="80">
        <f t="shared" si="0"/>
        <v>13200</v>
      </c>
      <c r="O12" s="80">
        <f t="shared" si="0"/>
        <v>13200</v>
      </c>
      <c r="P12" s="80">
        <f t="shared" si="0"/>
        <v>14600</v>
      </c>
      <c r="Q12" s="81">
        <f t="shared" si="0"/>
        <v>21500</v>
      </c>
      <c r="R12" s="395">
        <f>+'B) Reajuste Tarifas y Ocupación'!H14</f>
        <v>0.13</v>
      </c>
      <c r="S12" s="396">
        <f>+'B) Reajuste Tarifas y Ocupación'!I14</f>
        <v>0.13</v>
      </c>
      <c r="T12" s="396">
        <f>+'B) Reajuste Tarifas y Ocupación'!J14</f>
        <v>0.13</v>
      </c>
      <c r="U12" s="396">
        <f>+'B) Reajuste Tarifas y Ocupación'!K14</f>
        <v>0.13</v>
      </c>
      <c r="V12" s="397">
        <f>+'B) Reajuste Tarifas y Ocupación'!L14</f>
        <v>0.13</v>
      </c>
    </row>
    <row r="13" spans="1:245" ht="13.5" thickBot="1" x14ac:dyDescent="0.25">
      <c r="A13" s="977"/>
      <c r="B13" s="411" t="str">
        <f>+'B) Reajuste Tarifas y Ocupación'!B15</f>
        <v>Jornada completa</v>
      </c>
      <c r="C13" s="399">
        <f>+'B) Reajuste Tarifas y Ocupación'!M15</f>
        <v>154600</v>
      </c>
      <c r="D13" s="400">
        <f>+'B) Reajuste Tarifas y Ocupación'!N15</f>
        <v>185600</v>
      </c>
      <c r="E13" s="400">
        <f>+'B) Reajuste Tarifas y Ocupación'!O15</f>
        <v>185600</v>
      </c>
      <c r="F13" s="400">
        <f>+'B) Reajuste Tarifas y Ocupación'!P15</f>
        <v>261000</v>
      </c>
      <c r="G13" s="401">
        <f>+'B) Reajuste Tarifas y Ocupación'!Q15</f>
        <v>389200</v>
      </c>
      <c r="H13" s="412">
        <f>+'B) Reajuste Tarifas y Ocupación'!C15</f>
        <v>136800</v>
      </c>
      <c r="I13" s="413">
        <f>+'B) Reajuste Tarifas y Ocupación'!D15</f>
        <v>164200</v>
      </c>
      <c r="J13" s="413">
        <f>+'B) Reajuste Tarifas y Ocupación'!E15</f>
        <v>164200</v>
      </c>
      <c r="K13" s="413">
        <f>+'B) Reajuste Tarifas y Ocupación'!F15</f>
        <v>230900</v>
      </c>
      <c r="L13" s="414">
        <f>+'B) Reajuste Tarifas y Ocupación'!G15</f>
        <v>344400</v>
      </c>
      <c r="M13" s="405">
        <f t="shared" si="0"/>
        <v>17800</v>
      </c>
      <c r="N13" s="406">
        <f t="shared" si="0"/>
        <v>21400</v>
      </c>
      <c r="O13" s="406">
        <f t="shared" si="0"/>
        <v>21400</v>
      </c>
      <c r="P13" s="406">
        <f t="shared" si="0"/>
        <v>30100</v>
      </c>
      <c r="Q13" s="407">
        <f t="shared" si="0"/>
        <v>44800</v>
      </c>
      <c r="R13" s="408">
        <f>+'B) Reajuste Tarifas y Ocupación'!H15</f>
        <v>0.13</v>
      </c>
      <c r="S13" s="409">
        <f>+'B) Reajuste Tarifas y Ocupación'!I15</f>
        <v>0.13</v>
      </c>
      <c r="T13" s="409">
        <f>+'B) Reajuste Tarifas y Ocupación'!J15</f>
        <v>0.13</v>
      </c>
      <c r="U13" s="409">
        <f>+'B) Reajuste Tarifas y Ocupación'!K15</f>
        <v>0.13</v>
      </c>
      <c r="V13" s="410">
        <f>+'B) Reajuste Tarifas y Ocupación'!L15</f>
        <v>0.13</v>
      </c>
    </row>
    <row r="14" spans="1:245" ht="23.25" customHeight="1" thickBot="1" x14ac:dyDescent="0.25">
      <c r="A14" s="415" t="str">
        <f>+'B) Reajuste Tarifas y Ocupación'!A16</f>
        <v>Jardín Infantil Pecesitos de Colores</v>
      </c>
      <c r="B14" s="416" t="str">
        <f>+'B) Reajuste Tarifas y Ocupación'!B16</f>
        <v>Media jornada</v>
      </c>
      <c r="C14" s="399">
        <f>+'B) Reajuste Tarifas y Ocupación'!M16</f>
        <v>38100</v>
      </c>
      <c r="D14" s="400">
        <f>+'B) Reajuste Tarifas y Ocupación'!N16</f>
        <v>45700</v>
      </c>
      <c r="E14" s="400">
        <f>+'B) Reajuste Tarifas y Ocupación'!O16</f>
        <v>45700</v>
      </c>
      <c r="F14" s="400">
        <f>+'B) Reajuste Tarifas y Ocupación'!P16</f>
        <v>47800</v>
      </c>
      <c r="G14" s="401">
        <f>+'B) Reajuste Tarifas y Ocupación'!Q16</f>
        <v>57200</v>
      </c>
      <c r="H14" s="412">
        <f>+'B) Reajuste Tarifas y Ocupación'!C16</f>
        <v>33700</v>
      </c>
      <c r="I14" s="413">
        <f>+'B) Reajuste Tarifas y Ocupación'!D16</f>
        <v>40400</v>
      </c>
      <c r="J14" s="413">
        <f>+'B) Reajuste Tarifas y Ocupación'!E16</f>
        <v>40400</v>
      </c>
      <c r="K14" s="413">
        <f>+'B) Reajuste Tarifas y Ocupación'!F16</f>
        <v>42300</v>
      </c>
      <c r="L14" s="414">
        <f>+'B) Reajuste Tarifas y Ocupación'!G16</f>
        <v>50600</v>
      </c>
      <c r="M14" s="405">
        <f t="shared" ref="M14" si="1">C14-H14</f>
        <v>4400</v>
      </c>
      <c r="N14" s="406">
        <f t="shared" ref="N14" si="2">D14-I14</f>
        <v>5300</v>
      </c>
      <c r="O14" s="406">
        <f t="shared" ref="O14" si="3">E14-J14</f>
        <v>5300</v>
      </c>
      <c r="P14" s="406">
        <f t="shared" ref="P14" si="4">F14-K14</f>
        <v>5500</v>
      </c>
      <c r="Q14" s="407">
        <f t="shared" ref="Q14" si="5">G14-L14</f>
        <v>6600</v>
      </c>
      <c r="R14" s="408">
        <f>+'B) Reajuste Tarifas y Ocupación'!H16</f>
        <v>0.13</v>
      </c>
      <c r="S14" s="409">
        <f>+'B) Reajuste Tarifas y Ocupación'!I16</f>
        <v>0.13</v>
      </c>
      <c r="T14" s="409">
        <f>+'B) Reajuste Tarifas y Ocupación'!J16</f>
        <v>0.13</v>
      </c>
      <c r="U14" s="409">
        <f>+'B) Reajuste Tarifas y Ocupación'!K16</f>
        <v>0.13</v>
      </c>
      <c r="V14" s="410">
        <f>+'B) Reajuste Tarifas y Ocupación'!L16</f>
        <v>0.13</v>
      </c>
    </row>
    <row r="15" spans="1:245" ht="13.5" thickBot="1" x14ac:dyDescent="0.25">
      <c r="A15" s="977" t="str">
        <f>+'B) Reajuste Tarifas y Ocupación'!A17</f>
        <v>Jardín Infantil Caracolito de Mar</v>
      </c>
      <c r="B15" s="388" t="str">
        <f>+'B) Reajuste Tarifas y Ocupación'!B17</f>
        <v>Media jornada</v>
      </c>
      <c r="C15" s="982"/>
      <c r="D15" s="982"/>
      <c r="E15" s="982"/>
      <c r="F15" s="982"/>
      <c r="G15" s="982"/>
      <c r="H15" s="983"/>
      <c r="I15" s="983"/>
      <c r="J15" s="983"/>
      <c r="K15" s="983"/>
      <c r="L15" s="983"/>
      <c r="M15" s="984"/>
      <c r="N15" s="984"/>
      <c r="O15" s="984"/>
      <c r="P15" s="984"/>
      <c r="Q15" s="984"/>
      <c r="R15" s="985"/>
      <c r="S15" s="985"/>
      <c r="T15" s="985"/>
      <c r="U15" s="985"/>
      <c r="V15" s="985"/>
    </row>
    <row r="16" spans="1:245" x14ac:dyDescent="0.2">
      <c r="A16" s="977"/>
      <c r="B16" s="398" t="str">
        <f>+'B) Reajuste Tarifas y Ocupación'!B18</f>
        <v>Jornada completa</v>
      </c>
      <c r="C16" s="982"/>
      <c r="D16" s="982"/>
      <c r="E16" s="982"/>
      <c r="F16" s="982"/>
      <c r="G16" s="982"/>
      <c r="H16" s="983"/>
      <c r="I16" s="983"/>
      <c r="J16" s="983"/>
      <c r="K16" s="983"/>
      <c r="L16" s="983"/>
      <c r="M16" s="984"/>
      <c r="N16" s="984"/>
      <c r="O16" s="984"/>
      <c r="P16" s="984"/>
      <c r="Q16" s="984"/>
      <c r="R16" s="985"/>
      <c r="S16" s="985"/>
      <c r="T16" s="985"/>
      <c r="U16" s="985"/>
      <c r="V16" s="985"/>
    </row>
    <row r="17" spans="1:22" x14ac:dyDescent="0.2">
      <c r="A17" s="977" t="str">
        <f>+'B) Reajuste Tarifas y Ocupación'!A22</f>
        <v>Sala Cuna Caracolito de Mar</v>
      </c>
      <c r="B17" s="388" t="str">
        <f>+'B) Reajuste Tarifas y Ocupación'!B22</f>
        <v>Diurna</v>
      </c>
      <c r="C17" s="389">
        <f>+'B) Reajuste Tarifas y Ocupación'!M22</f>
        <v>347400</v>
      </c>
      <c r="D17" s="390">
        <f>+'B) Reajuste Tarifas y Ocupación'!N22</f>
        <v>416900</v>
      </c>
      <c r="E17" s="390">
        <f>+'B) Reajuste Tarifas y Ocupación'!O22</f>
        <v>416900</v>
      </c>
      <c r="F17" s="390">
        <f>+'B) Reajuste Tarifas y Ocupación'!P22</f>
        <v>434200</v>
      </c>
      <c r="G17" s="391">
        <f>+'B) Reajuste Tarifas y Ocupación'!Q22</f>
        <v>521100</v>
      </c>
      <c r="H17" s="392">
        <f>+'B) Reajuste Tarifas y Ocupación'!C22</f>
        <v>327700</v>
      </c>
      <c r="I17" s="393">
        <f>+'B) Reajuste Tarifas y Ocupación'!D22</f>
        <v>393300</v>
      </c>
      <c r="J17" s="393">
        <f>+'B) Reajuste Tarifas y Ocupación'!E22</f>
        <v>393300</v>
      </c>
      <c r="K17" s="393">
        <f>+'B) Reajuste Tarifas y Ocupación'!F22</f>
        <v>409600</v>
      </c>
      <c r="L17" s="394">
        <f>+'B) Reajuste Tarifas y Ocupación'!G22</f>
        <v>491600</v>
      </c>
      <c r="M17" s="79">
        <f>C17-H17</f>
        <v>19700</v>
      </c>
      <c r="N17" s="80">
        <f>D17-I17</f>
        <v>23600</v>
      </c>
      <c r="O17" s="80">
        <f>E17-J17</f>
        <v>23600</v>
      </c>
      <c r="P17" s="80">
        <f>F17-K17</f>
        <v>24600</v>
      </c>
      <c r="Q17" s="82">
        <f>G17-L17</f>
        <v>29500</v>
      </c>
      <c r="R17" s="395">
        <f>+'B) Reajuste Tarifas y Ocupación'!H22</f>
        <v>0.06</v>
      </c>
      <c r="S17" s="417">
        <f>+'B) Reajuste Tarifas y Ocupación'!I22</f>
        <v>0.06</v>
      </c>
      <c r="T17" s="417">
        <f>+'B) Reajuste Tarifas y Ocupación'!J22</f>
        <v>0.06</v>
      </c>
      <c r="U17" s="417">
        <f>+'B) Reajuste Tarifas y Ocupación'!K22</f>
        <v>0.06</v>
      </c>
      <c r="V17" s="418">
        <f>+'B) Reajuste Tarifas y Ocupación'!L22</f>
        <v>0.06</v>
      </c>
    </row>
    <row r="18" spans="1:22" x14ac:dyDescent="0.2">
      <c r="A18" s="977"/>
      <c r="B18" s="398" t="str">
        <f>+'B) Reajuste Tarifas y Ocupación'!B23</f>
        <v>Nocturna</v>
      </c>
      <c r="C18" s="986"/>
      <c r="D18" s="986"/>
      <c r="E18" s="986"/>
      <c r="F18" s="986"/>
      <c r="G18" s="986"/>
      <c r="H18" s="987"/>
      <c r="I18" s="987"/>
      <c r="J18" s="987"/>
      <c r="K18" s="987"/>
      <c r="L18" s="987"/>
      <c r="M18" s="988"/>
      <c r="N18" s="988"/>
      <c r="O18" s="988"/>
      <c r="P18" s="988"/>
      <c r="Q18" s="988"/>
      <c r="R18" s="989"/>
      <c r="S18" s="989"/>
      <c r="T18" s="989"/>
      <c r="U18" s="989"/>
      <c r="V18" s="989"/>
    </row>
    <row r="19" spans="1:22" x14ac:dyDescent="0.2">
      <c r="A19" s="977"/>
      <c r="B19" s="398" t="str">
        <f>+'B) Reajuste Tarifas y Ocupación'!B24</f>
        <v>Media Jornada</v>
      </c>
      <c r="C19" s="399">
        <f>+'B) Reajuste Tarifas y Ocupación'!M24</f>
        <v>208600</v>
      </c>
      <c r="D19" s="400">
        <f>+'B) Reajuste Tarifas y Ocupación'!N24</f>
        <v>250200</v>
      </c>
      <c r="E19" s="400">
        <f>+'B) Reajuste Tarifas y Ocupación'!O24</f>
        <v>250200</v>
      </c>
      <c r="F19" s="400">
        <f>+'B) Reajuste Tarifas y Ocupación'!P24</f>
        <v>312700</v>
      </c>
      <c r="G19" s="401">
        <f>+'B) Reajuste Tarifas y Ocupación'!Q24</f>
        <v>416900</v>
      </c>
      <c r="H19" s="419">
        <f>+'B) Reajuste Tarifas y Ocupación'!C24</f>
        <v>196700</v>
      </c>
      <c r="I19" s="420">
        <f>+'B) Reajuste Tarifas y Ocupación'!D24</f>
        <v>236000</v>
      </c>
      <c r="J19" s="420">
        <f>+'B) Reajuste Tarifas y Ocupación'!E24</f>
        <v>236000</v>
      </c>
      <c r="K19" s="420">
        <f>+'B) Reajuste Tarifas y Ocupación'!F24</f>
        <v>295000</v>
      </c>
      <c r="L19" s="421">
        <f>+'B) Reajuste Tarifas y Ocupación'!G24</f>
        <v>393300</v>
      </c>
      <c r="M19" s="405">
        <f t="shared" ref="M19:Q20" si="6">C19-H19</f>
        <v>11900</v>
      </c>
      <c r="N19" s="406">
        <f t="shared" si="6"/>
        <v>14200</v>
      </c>
      <c r="O19" s="406">
        <f t="shared" si="6"/>
        <v>14200</v>
      </c>
      <c r="P19" s="406">
        <f t="shared" si="6"/>
        <v>17700</v>
      </c>
      <c r="Q19" s="422">
        <f t="shared" si="6"/>
        <v>23600</v>
      </c>
      <c r="R19" s="423">
        <f>+'B) Reajuste Tarifas y Ocupación'!H24</f>
        <v>0.06</v>
      </c>
      <c r="S19" s="424">
        <f>+'B) Reajuste Tarifas y Ocupación'!I24</f>
        <v>0.06</v>
      </c>
      <c r="T19" s="424">
        <f>+'B) Reajuste Tarifas y Ocupación'!J24</f>
        <v>0.06</v>
      </c>
      <c r="U19" s="424">
        <f>+'B) Reajuste Tarifas y Ocupación'!K24</f>
        <v>0.06</v>
      </c>
      <c r="V19" s="425">
        <f>+'B) Reajuste Tarifas y Ocupación'!L24</f>
        <v>0.06</v>
      </c>
    </row>
    <row r="20" spans="1:22" x14ac:dyDescent="0.2">
      <c r="A20" s="990" t="str">
        <f>+'B) Reajuste Tarifas y Ocupación'!A25</f>
        <v>Sala Cuna Mar Azul</v>
      </c>
      <c r="B20" s="388" t="str">
        <f>+'B) Reajuste Tarifas y Ocupación'!B25</f>
        <v>Diurna</v>
      </c>
      <c r="C20" s="426">
        <f>+'B) Reajuste Tarifas y Ocupación'!M25</f>
        <v>347400</v>
      </c>
      <c r="D20" s="427">
        <f>+'B) Reajuste Tarifas y Ocupación'!N25</f>
        <v>416900</v>
      </c>
      <c r="E20" s="427">
        <f>+'B) Reajuste Tarifas y Ocupación'!O25</f>
        <v>416900</v>
      </c>
      <c r="F20" s="427">
        <f>+'B) Reajuste Tarifas y Ocupación'!P25</f>
        <v>434200</v>
      </c>
      <c r="G20" s="428">
        <f>+'B) Reajuste Tarifas y Ocupación'!Q25</f>
        <v>521100</v>
      </c>
      <c r="H20" s="392">
        <f>+'B) Reajuste Tarifas y Ocupación'!C25</f>
        <v>327700</v>
      </c>
      <c r="I20" s="393">
        <f>+'B) Reajuste Tarifas y Ocupación'!D25</f>
        <v>393300</v>
      </c>
      <c r="J20" s="393">
        <f>+'B) Reajuste Tarifas y Ocupación'!E25</f>
        <v>393300</v>
      </c>
      <c r="K20" s="393">
        <f>+'B) Reajuste Tarifas y Ocupación'!F25</f>
        <v>409600</v>
      </c>
      <c r="L20" s="394">
        <f>+'B) Reajuste Tarifas y Ocupación'!G25</f>
        <v>491600</v>
      </c>
      <c r="M20" s="79">
        <f t="shared" si="6"/>
        <v>19700</v>
      </c>
      <c r="N20" s="80">
        <f t="shared" si="6"/>
        <v>23600</v>
      </c>
      <c r="O20" s="80">
        <f t="shared" si="6"/>
        <v>23600</v>
      </c>
      <c r="P20" s="80">
        <f t="shared" si="6"/>
        <v>24600</v>
      </c>
      <c r="Q20" s="82">
        <f t="shared" si="6"/>
        <v>29500</v>
      </c>
      <c r="R20" s="395">
        <f>+'B) Reajuste Tarifas y Ocupación'!H25</f>
        <v>0.06</v>
      </c>
      <c r="S20" s="417">
        <f>+'B) Reajuste Tarifas y Ocupación'!I25</f>
        <v>0.06</v>
      </c>
      <c r="T20" s="417">
        <f>+'B) Reajuste Tarifas y Ocupación'!J25</f>
        <v>0.06</v>
      </c>
      <c r="U20" s="417">
        <f>+'B) Reajuste Tarifas y Ocupación'!K25</f>
        <v>0.06</v>
      </c>
      <c r="V20" s="418">
        <f>+'B) Reajuste Tarifas y Ocupación'!L25</f>
        <v>0.06</v>
      </c>
    </row>
    <row r="21" spans="1:22" x14ac:dyDescent="0.2">
      <c r="A21" s="990"/>
      <c r="B21" s="398" t="str">
        <f>+'B) Reajuste Tarifas y Ocupación'!B26</f>
        <v>Nocturna</v>
      </c>
      <c r="C21" s="429">
        <f>+'B) Reajuste Tarifas y Ocupación'!M26</f>
        <v>280200</v>
      </c>
      <c r="D21" s="991"/>
      <c r="E21" s="991"/>
      <c r="F21" s="991"/>
      <c r="G21" s="991"/>
      <c r="H21" s="430">
        <f>+'B) Reajuste Tarifas y Ocupación'!C26</f>
        <v>264300</v>
      </c>
      <c r="I21" s="992"/>
      <c r="J21" s="992"/>
      <c r="K21" s="992"/>
      <c r="L21" s="992"/>
      <c r="M21" s="100">
        <f>C21-H21</f>
        <v>15900</v>
      </c>
      <c r="N21" s="993"/>
      <c r="O21" s="993"/>
      <c r="P21" s="993"/>
      <c r="Q21" s="993"/>
      <c r="R21" s="431">
        <f>+'B) Reajuste Tarifas y Ocupación'!H26</f>
        <v>0.06</v>
      </c>
      <c r="S21" s="994"/>
      <c r="T21" s="994"/>
      <c r="U21" s="994"/>
      <c r="V21" s="994"/>
    </row>
    <row r="22" spans="1:22" x14ac:dyDescent="0.2">
      <c r="A22" s="990"/>
      <c r="B22" s="432" t="str">
        <f>+'B) Reajuste Tarifas y Ocupación'!B27</f>
        <v>Media Jornada</v>
      </c>
      <c r="C22" s="399">
        <f>+'B) Reajuste Tarifas y Ocupación'!M27</f>
        <v>208600</v>
      </c>
      <c r="D22" s="400">
        <f>+'B) Reajuste Tarifas y Ocupación'!N27</f>
        <v>250200</v>
      </c>
      <c r="E22" s="400">
        <f>+'B) Reajuste Tarifas y Ocupación'!O27</f>
        <v>250200</v>
      </c>
      <c r="F22" s="400">
        <f>+'B) Reajuste Tarifas y Ocupación'!P27</f>
        <v>312700</v>
      </c>
      <c r="G22" s="401">
        <f>+'B) Reajuste Tarifas y Ocupación'!Q27</f>
        <v>416900</v>
      </c>
      <c r="H22" s="419">
        <f>+'B) Reajuste Tarifas y Ocupación'!C27</f>
        <v>196700</v>
      </c>
      <c r="I22" s="420">
        <f>+'B) Reajuste Tarifas y Ocupación'!D27</f>
        <v>236000</v>
      </c>
      <c r="J22" s="420">
        <f>+'B) Reajuste Tarifas y Ocupación'!E27</f>
        <v>236000</v>
      </c>
      <c r="K22" s="420">
        <f>+'B) Reajuste Tarifas y Ocupación'!F27</f>
        <v>295000</v>
      </c>
      <c r="L22" s="421">
        <f>+'B) Reajuste Tarifas y Ocupación'!G27</f>
        <v>393300</v>
      </c>
      <c r="M22" s="405">
        <f>C22-H22</f>
        <v>11900</v>
      </c>
      <c r="N22" s="406">
        <f>D22-I22</f>
        <v>14200</v>
      </c>
      <c r="O22" s="406">
        <f>E22-J22</f>
        <v>14200</v>
      </c>
      <c r="P22" s="406">
        <f>F22-K22</f>
        <v>17700</v>
      </c>
      <c r="Q22" s="422">
        <f>G22-L22</f>
        <v>23600</v>
      </c>
      <c r="R22" s="423">
        <f>+'B) Reajuste Tarifas y Ocupación'!H27</f>
        <v>0.06</v>
      </c>
      <c r="S22" s="424">
        <f>+'B) Reajuste Tarifas y Ocupación'!I27</f>
        <v>0.06</v>
      </c>
      <c r="T22" s="424">
        <f>+'B) Reajuste Tarifas y Ocupación'!J27</f>
        <v>0.06</v>
      </c>
      <c r="U22" s="424">
        <f>+'B) Reajuste Tarifas y Ocupación'!K27</f>
        <v>0.06</v>
      </c>
      <c r="V22" s="425">
        <f>+'B) Reajuste Tarifas y Ocupación'!L27</f>
        <v>0.06</v>
      </c>
    </row>
  </sheetData>
  <mergeCells count="25">
    <mergeCell ref="A20:A22"/>
    <mergeCell ref="D21:G21"/>
    <mergeCell ref="I21:L21"/>
    <mergeCell ref="N21:Q21"/>
    <mergeCell ref="S21:V21"/>
    <mergeCell ref="A17:A19"/>
    <mergeCell ref="C18:G18"/>
    <mergeCell ref="H18:L18"/>
    <mergeCell ref="M18:Q18"/>
    <mergeCell ref="R18:V18"/>
    <mergeCell ref="A15:A16"/>
    <mergeCell ref="C15:G16"/>
    <mergeCell ref="H15:L16"/>
    <mergeCell ref="M15:Q16"/>
    <mergeCell ref="R15:V16"/>
    <mergeCell ref="M8:Q8"/>
    <mergeCell ref="R8:V8"/>
    <mergeCell ref="A10:A11"/>
    <mergeCell ref="A12:A13"/>
    <mergeCell ref="G4:H4"/>
    <mergeCell ref="A6:D6"/>
    <mergeCell ref="A8:A9"/>
    <mergeCell ref="B8:B9"/>
    <mergeCell ref="C8:G8"/>
    <mergeCell ref="H8:L8"/>
  </mergeCells>
  <conditionalFormatting sqref="M17:Q17 M15 M19:Q20 M18 M22:Q22 M21:N21 M10:Q14">
    <cfRule type="cellIs" dxfId="0" priority="2" operator="lessThan">
      <formula>0</formula>
    </cfRule>
  </conditionalFormatting>
  <pageMargins left="0.75" right="0.75" top="1" bottom="0.64583333333333304" header="0" footer="0.51180555555555496"/>
  <pageSetup firstPageNumber="0" fitToHeight="14" orientation="landscape" horizontalDpi="300" verticalDpi="300"/>
  <headerFooter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MK143"/>
  <sheetViews>
    <sheetView showGridLines="0" topLeftCell="A100" zoomScale="80" zoomScaleNormal="80" workbookViewId="0">
      <selection activeCell="L77" sqref="L77:L91"/>
    </sheetView>
  </sheetViews>
  <sheetFormatPr baseColWidth="10" defaultColWidth="9.140625" defaultRowHeight="12.75" x14ac:dyDescent="0.2"/>
  <cols>
    <col min="1" max="1" width="7.28515625" style="433"/>
    <col min="2" max="2" width="38.5703125" style="433"/>
    <col min="3" max="3" width="29" style="433"/>
    <col min="4" max="4" width="25" style="433"/>
    <col min="5" max="5" width="25.85546875" style="433"/>
    <col min="6" max="6" width="32.7109375" style="433"/>
    <col min="7" max="8" width="15.28515625" style="433"/>
    <col min="9" max="9" width="15.42578125" style="433"/>
    <col min="10" max="10" width="15.5703125" style="433"/>
    <col min="11" max="11" width="19.7109375" style="433"/>
    <col min="12" max="12" width="27.7109375" style="433"/>
    <col min="13" max="13" width="16.5703125" style="433"/>
    <col min="14" max="14" width="17.5703125" style="433"/>
    <col min="15" max="15" width="15.28515625" style="433"/>
    <col min="16" max="16" width="18.140625" style="433"/>
    <col min="17" max="17" width="17.5703125" style="433"/>
    <col min="18" max="18" width="18.5703125" style="434"/>
    <col min="19" max="19" width="16.85546875" style="433"/>
    <col min="20" max="20" width="16.28515625" style="433"/>
    <col min="21" max="21" width="15.28515625" style="433"/>
    <col min="22" max="22" width="16.28515625" style="433"/>
    <col min="23" max="23" width="14.85546875" style="433"/>
    <col min="24" max="24" width="15.28515625" style="433"/>
    <col min="25" max="25" width="14.42578125" style="433"/>
    <col min="26" max="26" width="17.42578125" style="433"/>
    <col min="27" max="27" width="18" style="433"/>
    <col min="28" max="28" width="15.7109375" style="433"/>
    <col min="29" max="29" width="20.28515625" style="433"/>
    <col min="30" max="30" width="17.85546875" style="433"/>
    <col min="31" max="31" width="12.42578125" style="433"/>
    <col min="32" max="1025" width="11.7109375" style="433"/>
    <col min="1026" max="16384" width="9.140625" style="603"/>
  </cols>
  <sheetData>
    <row r="1" spans="1:259" s="21" customFormat="1" x14ac:dyDescent="0.2">
      <c r="C1" s="22"/>
      <c r="D1" s="22"/>
      <c r="E1" s="4" t="s">
        <v>234</v>
      </c>
      <c r="F1" s="4"/>
      <c r="G1" s="4"/>
      <c r="H1" s="653"/>
      <c r="I1" s="4"/>
      <c r="J1" s="4"/>
      <c r="K1" s="22"/>
      <c r="IM1" s="19"/>
      <c r="IN1" s="19"/>
    </row>
    <row r="2" spans="1:259" x14ac:dyDescent="0.2">
      <c r="A2" s="21"/>
      <c r="B2" s="21"/>
      <c r="E2" s="4" t="s">
        <v>235</v>
      </c>
      <c r="F2" s="4"/>
      <c r="G2" s="4"/>
      <c r="H2" s="653"/>
      <c r="I2" s="4"/>
      <c r="J2" s="4"/>
      <c r="IM2" s="19"/>
      <c r="IN2" s="19"/>
    </row>
    <row r="3" spans="1:259" x14ac:dyDescent="0.2">
      <c r="A3" s="21"/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ID3" s="19"/>
      <c r="IE3" s="19"/>
      <c r="IF3" s="19"/>
      <c r="IG3" s="19"/>
      <c r="IH3" s="19"/>
      <c r="II3" s="19"/>
    </row>
    <row r="4" spans="1:259" ht="18.75" customHeight="1" x14ac:dyDescent="0.2">
      <c r="A4" s="21"/>
      <c r="B4" s="25"/>
      <c r="D4" s="589" t="s">
        <v>27</v>
      </c>
      <c r="E4" s="640" t="str">
        <f>+'B) Reajuste Tarifas y Ocupación'!F5</f>
        <v>BIENVALP</v>
      </c>
      <c r="F4" s="435"/>
      <c r="G4" s="436"/>
      <c r="H4" s="436"/>
      <c r="I4" s="436"/>
      <c r="J4" s="436"/>
      <c r="N4" s="26"/>
      <c r="ID4" s="19"/>
      <c r="IE4" s="19"/>
      <c r="IF4" s="19"/>
      <c r="IG4" s="19"/>
      <c r="IH4" s="19"/>
      <c r="II4" s="19"/>
    </row>
    <row r="5" spans="1:259" x14ac:dyDescent="0.2">
      <c r="A5" s="21"/>
      <c r="B5" s="25"/>
      <c r="D5" s="593"/>
      <c r="E5" s="4"/>
      <c r="F5" s="4"/>
      <c r="G5" s="4"/>
      <c r="H5" s="653"/>
      <c r="I5" s="4"/>
      <c r="J5" s="4"/>
      <c r="N5" s="26"/>
      <c r="ID5" s="19"/>
      <c r="IE5" s="19"/>
      <c r="IF5" s="19"/>
      <c r="IG5" s="19"/>
      <c r="IH5" s="19"/>
      <c r="II5" s="19"/>
    </row>
    <row r="6" spans="1:259" x14ac:dyDescent="0.2">
      <c r="A6" s="21"/>
      <c r="B6" s="25"/>
      <c r="D6" s="593"/>
      <c r="E6" s="4"/>
      <c r="F6" s="4"/>
      <c r="G6" s="4"/>
      <c r="H6" s="653"/>
      <c r="I6" s="4"/>
      <c r="J6" s="4"/>
      <c r="N6" s="26"/>
      <c r="ID6" s="19"/>
      <c r="IE6" s="19"/>
      <c r="IF6" s="19"/>
      <c r="IG6" s="19"/>
      <c r="IH6" s="19"/>
      <c r="II6" s="19"/>
    </row>
    <row r="7" spans="1:259" s="21" customFormat="1" ht="15.75" x14ac:dyDescent="0.2">
      <c r="B7" s="897" t="s">
        <v>20</v>
      </c>
      <c r="C7" s="897"/>
      <c r="D7" s="897"/>
      <c r="E7" s="897"/>
      <c r="F7" s="591"/>
      <c r="G7" s="591"/>
      <c r="H7" s="800"/>
      <c r="I7" s="591"/>
      <c r="J7" s="591"/>
      <c r="K7" s="437" t="s">
        <v>168</v>
      </c>
      <c r="L7" s="438">
        <v>0.13</v>
      </c>
      <c r="N7" s="26"/>
      <c r="ID7" s="19"/>
      <c r="IE7" s="19"/>
      <c r="IF7" s="19"/>
      <c r="IG7" s="19"/>
      <c r="IH7" s="19"/>
      <c r="II7" s="19"/>
    </row>
    <row r="9" spans="1:259" ht="15" customHeight="1" x14ac:dyDescent="0.2">
      <c r="B9" s="870" t="s">
        <v>29</v>
      </c>
      <c r="C9" s="995" t="s">
        <v>170</v>
      </c>
      <c r="D9" s="995" t="s">
        <v>171</v>
      </c>
      <c r="E9" s="871" t="s">
        <v>172</v>
      </c>
      <c r="F9" s="1003" t="s">
        <v>151</v>
      </c>
      <c r="G9" s="871" t="s">
        <v>236</v>
      </c>
      <c r="H9" s="871" t="s">
        <v>377</v>
      </c>
      <c r="I9" s="871" t="s">
        <v>178</v>
      </c>
      <c r="J9" s="871" t="s">
        <v>179</v>
      </c>
      <c r="K9" s="996" t="s">
        <v>378</v>
      </c>
      <c r="L9" s="997" t="s">
        <v>382</v>
      </c>
      <c r="O9" s="439"/>
      <c r="P9" s="439"/>
      <c r="Q9" s="439"/>
      <c r="R9" s="439"/>
      <c r="S9" s="439"/>
      <c r="T9" s="439"/>
    </row>
    <row r="10" spans="1:259" ht="36.75" customHeight="1" thickBot="1" x14ac:dyDescent="0.25">
      <c r="B10" s="870"/>
      <c r="C10" s="995"/>
      <c r="D10" s="995"/>
      <c r="E10" s="871"/>
      <c r="F10" s="1003"/>
      <c r="G10" s="871"/>
      <c r="H10" s="871"/>
      <c r="I10" s="871"/>
      <c r="J10" s="871"/>
      <c r="K10" s="996"/>
      <c r="L10" s="997"/>
      <c r="M10" s="145"/>
      <c r="N10" s="440"/>
      <c r="O10" s="440"/>
      <c r="P10" s="441"/>
      <c r="Q10" s="441"/>
      <c r="R10" s="441"/>
      <c r="S10" s="145"/>
      <c r="T10" s="998"/>
      <c r="U10" s="998"/>
      <c r="V10" s="998"/>
      <c r="W10" s="998"/>
      <c r="X10" s="145"/>
    </row>
    <row r="11" spans="1:259" s="3" customFormat="1" ht="13.5" thickBot="1" x14ac:dyDescent="0.25">
      <c r="B11" s="999" t="str">
        <f>+'B) Reajuste Tarifas y Ocupación'!A12</f>
        <v>Jardín Infantil Lobito Marino</v>
      </c>
      <c r="C11" s="364"/>
      <c r="D11" s="364"/>
      <c r="E11" s="364" t="s">
        <v>237</v>
      </c>
      <c r="F11" s="364" t="s">
        <v>62</v>
      </c>
      <c r="G11" s="366">
        <v>0</v>
      </c>
      <c r="H11" s="448">
        <f t="shared" ref="H11:H33" si="0">+G11*(1+$L$7)</f>
        <v>0</v>
      </c>
      <c r="I11" s="366">
        <v>0</v>
      </c>
      <c r="J11" s="366">
        <v>0</v>
      </c>
      <c r="K11" s="459">
        <f t="shared" ref="K11:K62" si="1">SUM(H11:J11)</f>
        <v>0</v>
      </c>
      <c r="L11" s="1001">
        <f>SUM(K11:K33)</f>
        <v>0</v>
      </c>
      <c r="M11" s="145"/>
      <c r="N11" s="443"/>
      <c r="O11" s="443"/>
      <c r="P11" s="444"/>
      <c r="Q11" s="444"/>
      <c r="R11" s="444"/>
      <c r="S11" s="445"/>
      <c r="T11" s="446"/>
      <c r="U11" s="446"/>
      <c r="V11" s="446"/>
      <c r="W11" s="446"/>
      <c r="X11" s="447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</row>
    <row r="12" spans="1:259" ht="13.5" thickBot="1" x14ac:dyDescent="0.25">
      <c r="A12" s="3"/>
      <c r="B12" s="999"/>
      <c r="C12" s="364"/>
      <c r="D12" s="364"/>
      <c r="E12" s="364" t="s">
        <v>237</v>
      </c>
      <c r="F12" s="364" t="s">
        <v>62</v>
      </c>
      <c r="G12" s="366">
        <v>0</v>
      </c>
      <c r="H12" s="448">
        <f t="shared" si="0"/>
        <v>0</v>
      </c>
      <c r="I12" s="366">
        <v>0</v>
      </c>
      <c r="J12" s="366">
        <v>0</v>
      </c>
      <c r="K12" s="459">
        <f t="shared" si="1"/>
        <v>0</v>
      </c>
      <c r="L12" s="1001"/>
      <c r="M12" s="145"/>
      <c r="N12" s="443"/>
      <c r="O12" s="443"/>
      <c r="P12" s="441"/>
      <c r="Q12" s="441"/>
      <c r="R12" s="441"/>
      <c r="S12" s="445"/>
      <c r="T12" s="446"/>
      <c r="U12" s="446"/>
      <c r="V12" s="446"/>
      <c r="W12" s="446"/>
      <c r="X12" s="447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</row>
    <row r="13" spans="1:259" ht="13.5" thickBot="1" x14ac:dyDescent="0.25">
      <c r="A13" s="3"/>
      <c r="B13" s="999"/>
      <c r="C13" s="364"/>
      <c r="D13" s="364"/>
      <c r="E13" s="364" t="s">
        <v>237</v>
      </c>
      <c r="F13" s="364" t="s">
        <v>62</v>
      </c>
      <c r="G13" s="366">
        <v>0</v>
      </c>
      <c r="H13" s="448">
        <f t="shared" si="0"/>
        <v>0</v>
      </c>
      <c r="I13" s="366">
        <v>0</v>
      </c>
      <c r="J13" s="366">
        <v>0</v>
      </c>
      <c r="K13" s="459">
        <f t="shared" si="1"/>
        <v>0</v>
      </c>
      <c r="L13" s="1001"/>
      <c r="M13" s="145"/>
      <c r="N13" s="443"/>
      <c r="O13" s="443"/>
      <c r="P13" s="441"/>
      <c r="Q13" s="441"/>
      <c r="R13" s="441"/>
      <c r="S13" s="445"/>
      <c r="T13" s="446"/>
      <c r="U13" s="446"/>
      <c r="V13" s="446"/>
      <c r="W13" s="446"/>
      <c r="X13" s="447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</row>
    <row r="14" spans="1:259" ht="13.5" thickBot="1" x14ac:dyDescent="0.25">
      <c r="A14" s="3"/>
      <c r="B14" s="999"/>
      <c r="C14" s="364"/>
      <c r="D14" s="364"/>
      <c r="E14" s="364" t="s">
        <v>237</v>
      </c>
      <c r="F14" s="364" t="s">
        <v>62</v>
      </c>
      <c r="G14" s="366">
        <v>0</v>
      </c>
      <c r="H14" s="448">
        <f t="shared" si="0"/>
        <v>0</v>
      </c>
      <c r="I14" s="366">
        <v>0</v>
      </c>
      <c r="J14" s="366">
        <v>0</v>
      </c>
      <c r="K14" s="459">
        <f t="shared" si="1"/>
        <v>0</v>
      </c>
      <c r="L14" s="1001"/>
      <c r="M14" s="145"/>
      <c r="N14" s="443"/>
      <c r="O14" s="443"/>
      <c r="P14" s="441"/>
      <c r="Q14" s="441"/>
      <c r="R14" s="441"/>
      <c r="S14" s="445"/>
      <c r="T14" s="446"/>
      <c r="U14" s="446"/>
      <c r="V14" s="446"/>
      <c r="W14" s="446"/>
      <c r="X14" s="447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</row>
    <row r="15" spans="1:259" ht="13.5" thickBot="1" x14ac:dyDescent="0.25">
      <c r="A15" s="3"/>
      <c r="B15" s="999"/>
      <c r="C15" s="364"/>
      <c r="D15" s="364"/>
      <c r="E15" s="364" t="s">
        <v>237</v>
      </c>
      <c r="F15" s="364" t="s">
        <v>62</v>
      </c>
      <c r="G15" s="366">
        <v>0</v>
      </c>
      <c r="H15" s="448">
        <f t="shared" si="0"/>
        <v>0</v>
      </c>
      <c r="I15" s="366">
        <v>0</v>
      </c>
      <c r="J15" s="366">
        <v>0</v>
      </c>
      <c r="K15" s="459">
        <f t="shared" si="1"/>
        <v>0</v>
      </c>
      <c r="L15" s="1001"/>
      <c r="M15" s="145"/>
      <c r="N15" s="443"/>
      <c r="O15" s="443"/>
      <c r="P15" s="441"/>
      <c r="Q15" s="441"/>
      <c r="R15" s="441"/>
      <c r="S15" s="445"/>
      <c r="T15" s="446"/>
      <c r="U15" s="446"/>
      <c r="V15" s="446"/>
      <c r="W15" s="446"/>
      <c r="X15" s="447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</row>
    <row r="16" spans="1:259" ht="13.5" thickBot="1" x14ac:dyDescent="0.25">
      <c r="A16" s="3"/>
      <c r="B16" s="999"/>
      <c r="C16" s="364"/>
      <c r="D16" s="364"/>
      <c r="E16" s="364" t="s">
        <v>237</v>
      </c>
      <c r="F16" s="364" t="s">
        <v>62</v>
      </c>
      <c r="G16" s="366">
        <v>0</v>
      </c>
      <c r="H16" s="448">
        <f t="shared" si="0"/>
        <v>0</v>
      </c>
      <c r="I16" s="366">
        <v>0</v>
      </c>
      <c r="J16" s="366">
        <v>0</v>
      </c>
      <c r="K16" s="459">
        <f t="shared" si="1"/>
        <v>0</v>
      </c>
      <c r="L16" s="1001"/>
      <c r="M16" s="145"/>
      <c r="N16" s="443"/>
      <c r="O16" s="443"/>
      <c r="P16" s="441"/>
      <c r="Q16" s="441"/>
      <c r="R16" s="441"/>
      <c r="S16" s="445"/>
      <c r="T16" s="446"/>
      <c r="U16" s="446"/>
      <c r="V16" s="446"/>
      <c r="W16" s="446"/>
      <c r="X16" s="447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</row>
    <row r="17" spans="1:259" ht="13.5" thickBot="1" x14ac:dyDescent="0.25">
      <c r="A17" s="3"/>
      <c r="B17" s="999"/>
      <c r="C17" s="364"/>
      <c r="D17" s="364"/>
      <c r="E17" s="364" t="s">
        <v>237</v>
      </c>
      <c r="F17" s="364" t="s">
        <v>62</v>
      </c>
      <c r="G17" s="366">
        <v>0</v>
      </c>
      <c r="H17" s="448">
        <f t="shared" si="0"/>
        <v>0</v>
      </c>
      <c r="I17" s="366">
        <v>0</v>
      </c>
      <c r="J17" s="366">
        <v>0</v>
      </c>
      <c r="K17" s="459">
        <f t="shared" si="1"/>
        <v>0</v>
      </c>
      <c r="L17" s="1001"/>
      <c r="M17" s="145"/>
      <c r="N17" s="443"/>
      <c r="O17" s="443"/>
      <c r="P17" s="441"/>
      <c r="Q17" s="441"/>
      <c r="R17" s="441"/>
      <c r="S17" s="445"/>
      <c r="T17" s="446"/>
      <c r="U17" s="446"/>
      <c r="V17" s="446"/>
      <c r="W17" s="446"/>
      <c r="X17" s="447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  <c r="IY17" s="19"/>
    </row>
    <row r="18" spans="1:259" ht="13.5" thickBot="1" x14ac:dyDescent="0.25">
      <c r="A18" s="3"/>
      <c r="B18" s="999"/>
      <c r="C18" s="364"/>
      <c r="D18" s="364"/>
      <c r="E18" s="364" t="s">
        <v>237</v>
      </c>
      <c r="F18" s="364" t="s">
        <v>62</v>
      </c>
      <c r="G18" s="366">
        <v>0</v>
      </c>
      <c r="H18" s="448">
        <f t="shared" si="0"/>
        <v>0</v>
      </c>
      <c r="I18" s="366">
        <v>0</v>
      </c>
      <c r="J18" s="366">
        <v>0</v>
      </c>
      <c r="K18" s="459">
        <f t="shared" si="1"/>
        <v>0</v>
      </c>
      <c r="L18" s="1001"/>
      <c r="M18" s="145"/>
      <c r="N18" s="443"/>
      <c r="O18" s="443"/>
      <c r="P18" s="441"/>
      <c r="Q18" s="441"/>
      <c r="R18" s="441"/>
      <c r="S18" s="445"/>
      <c r="T18" s="446"/>
      <c r="U18" s="446"/>
      <c r="V18" s="446"/>
      <c r="W18" s="446"/>
      <c r="X18" s="447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</row>
    <row r="19" spans="1:259" ht="13.5" thickBot="1" x14ac:dyDescent="0.25">
      <c r="A19" s="3"/>
      <c r="B19" s="999"/>
      <c r="C19" s="364"/>
      <c r="D19" s="364"/>
      <c r="E19" s="364" t="s">
        <v>238</v>
      </c>
      <c r="F19" s="364" t="s">
        <v>62</v>
      </c>
      <c r="G19" s="366">
        <v>0</v>
      </c>
      <c r="H19" s="448">
        <f t="shared" si="0"/>
        <v>0</v>
      </c>
      <c r="I19" s="366">
        <v>0</v>
      </c>
      <c r="J19" s="366">
        <v>0</v>
      </c>
      <c r="K19" s="459">
        <f t="shared" si="1"/>
        <v>0</v>
      </c>
      <c r="L19" s="1001"/>
      <c r="M19" s="145"/>
      <c r="N19" s="443"/>
      <c r="O19" s="443"/>
      <c r="P19" s="441"/>
      <c r="Q19" s="441"/>
      <c r="R19" s="441"/>
      <c r="S19" s="445"/>
      <c r="T19" s="446"/>
      <c r="U19" s="446"/>
      <c r="V19" s="446"/>
      <c r="W19" s="446"/>
      <c r="X19" s="447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</row>
    <row r="20" spans="1:259" ht="13.5" thickBot="1" x14ac:dyDescent="0.25">
      <c r="A20" s="3"/>
      <c r="B20" s="999"/>
      <c r="C20" s="364"/>
      <c r="D20" s="364"/>
      <c r="E20" s="364" t="s">
        <v>238</v>
      </c>
      <c r="F20" s="364" t="s">
        <v>62</v>
      </c>
      <c r="G20" s="366">
        <v>0</v>
      </c>
      <c r="H20" s="448">
        <f t="shared" si="0"/>
        <v>0</v>
      </c>
      <c r="I20" s="366">
        <v>0</v>
      </c>
      <c r="J20" s="366">
        <v>0</v>
      </c>
      <c r="K20" s="459">
        <f t="shared" si="1"/>
        <v>0</v>
      </c>
      <c r="L20" s="1001"/>
      <c r="M20" s="145"/>
      <c r="N20" s="443"/>
      <c r="O20" s="443"/>
      <c r="P20" s="441"/>
      <c r="Q20" s="441"/>
      <c r="R20" s="441"/>
      <c r="S20" s="445"/>
      <c r="T20" s="446"/>
      <c r="U20" s="446"/>
      <c r="V20" s="446"/>
      <c r="W20" s="446"/>
      <c r="X20" s="447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  <c r="IY20" s="19"/>
    </row>
    <row r="21" spans="1:259" ht="15" customHeight="1" thickBot="1" x14ac:dyDescent="0.25">
      <c r="A21" s="3"/>
      <c r="B21" s="999"/>
      <c r="C21" s="364"/>
      <c r="D21" s="364"/>
      <c r="E21" s="364" t="s">
        <v>239</v>
      </c>
      <c r="F21" s="364" t="s">
        <v>62</v>
      </c>
      <c r="G21" s="366">
        <v>0</v>
      </c>
      <c r="H21" s="448">
        <f t="shared" si="0"/>
        <v>0</v>
      </c>
      <c r="I21" s="366">
        <v>0</v>
      </c>
      <c r="J21" s="366">
        <v>0</v>
      </c>
      <c r="K21" s="459">
        <f t="shared" si="1"/>
        <v>0</v>
      </c>
      <c r="L21" s="1001"/>
      <c r="M21" s="586"/>
      <c r="N21" s="587"/>
      <c r="O21" s="587"/>
      <c r="P21" s="1004"/>
      <c r="Q21" s="1004"/>
      <c r="R21" s="1004"/>
      <c r="S21" s="1004"/>
      <c r="T21" s="446"/>
      <c r="U21" s="446"/>
      <c r="V21" s="446"/>
      <c r="W21" s="446"/>
      <c r="X21" s="447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</row>
    <row r="22" spans="1:259" ht="13.5" thickBot="1" x14ac:dyDescent="0.25">
      <c r="A22" s="3"/>
      <c r="B22" s="999"/>
      <c r="C22" s="364"/>
      <c r="D22" s="364"/>
      <c r="E22" s="364" t="s">
        <v>240</v>
      </c>
      <c r="F22" s="364" t="s">
        <v>62</v>
      </c>
      <c r="G22" s="366">
        <v>0</v>
      </c>
      <c r="H22" s="448">
        <f t="shared" si="0"/>
        <v>0</v>
      </c>
      <c r="I22" s="366">
        <v>0</v>
      </c>
      <c r="J22" s="366">
        <v>0</v>
      </c>
      <c r="K22" s="459">
        <f t="shared" si="1"/>
        <v>0</v>
      </c>
      <c r="L22" s="1001"/>
      <c r="M22" s="586"/>
      <c r="N22" s="587"/>
      <c r="O22" s="587"/>
      <c r="P22" s="601"/>
      <c r="Q22" s="601"/>
      <c r="R22" s="601"/>
      <c r="S22" s="588"/>
      <c r="T22" s="446"/>
      <c r="U22" s="446"/>
      <c r="V22" s="446"/>
      <c r="W22" s="446"/>
      <c r="X22" s="447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</row>
    <row r="23" spans="1:259" ht="13.5" thickBot="1" x14ac:dyDescent="0.25">
      <c r="A23" s="3"/>
      <c r="B23" s="999"/>
      <c r="C23" s="364"/>
      <c r="D23" s="364"/>
      <c r="E23" s="364" t="s">
        <v>237</v>
      </c>
      <c r="F23" s="364" t="s">
        <v>62</v>
      </c>
      <c r="G23" s="366">
        <v>0</v>
      </c>
      <c r="H23" s="448">
        <f t="shared" si="0"/>
        <v>0</v>
      </c>
      <c r="I23" s="366">
        <v>0</v>
      </c>
      <c r="J23" s="366">
        <v>0</v>
      </c>
      <c r="K23" s="459">
        <f t="shared" si="1"/>
        <v>0</v>
      </c>
      <c r="L23" s="1001"/>
      <c r="M23" s="586"/>
      <c r="N23" s="587"/>
      <c r="O23" s="587"/>
      <c r="P23" s="601"/>
      <c r="Q23" s="601"/>
      <c r="R23" s="601"/>
      <c r="S23" s="588"/>
      <c r="T23" s="446"/>
      <c r="U23" s="446"/>
      <c r="V23" s="446"/>
      <c r="W23" s="446"/>
      <c r="X23" s="447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</row>
    <row r="24" spans="1:259" ht="13.5" thickBot="1" x14ac:dyDescent="0.25">
      <c r="A24" s="3"/>
      <c r="B24" s="999"/>
      <c r="C24" s="364"/>
      <c r="D24" s="364"/>
      <c r="E24" s="364" t="s">
        <v>365</v>
      </c>
      <c r="F24" s="364" t="s">
        <v>62</v>
      </c>
      <c r="G24" s="366">
        <v>0</v>
      </c>
      <c r="H24" s="448">
        <f t="shared" si="0"/>
        <v>0</v>
      </c>
      <c r="I24" s="366">
        <v>0</v>
      </c>
      <c r="J24" s="366">
        <v>0</v>
      </c>
      <c r="K24" s="459">
        <f t="shared" si="1"/>
        <v>0</v>
      </c>
      <c r="L24" s="1001"/>
      <c r="M24" s="145"/>
      <c r="N24" s="443"/>
      <c r="O24" s="443"/>
      <c r="P24" s="441"/>
      <c r="Q24" s="441"/>
      <c r="R24" s="441"/>
      <c r="S24" s="445"/>
      <c r="T24" s="446"/>
      <c r="U24" s="446"/>
      <c r="V24" s="446"/>
      <c r="W24" s="446"/>
      <c r="X24" s="447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/>
      <c r="IY24" s="19"/>
    </row>
    <row r="25" spans="1:259" ht="13.5" thickBot="1" x14ac:dyDescent="0.25">
      <c r="A25" s="3"/>
      <c r="B25" s="999"/>
      <c r="C25" s="364"/>
      <c r="D25" s="364"/>
      <c r="E25" s="364" t="s">
        <v>241</v>
      </c>
      <c r="F25" s="364" t="s">
        <v>62</v>
      </c>
      <c r="G25" s="366">
        <v>0</v>
      </c>
      <c r="H25" s="448">
        <f t="shared" si="0"/>
        <v>0</v>
      </c>
      <c r="I25" s="366">
        <v>0</v>
      </c>
      <c r="J25" s="366">
        <v>0</v>
      </c>
      <c r="K25" s="459">
        <f t="shared" si="1"/>
        <v>0</v>
      </c>
      <c r="L25" s="1001"/>
      <c r="M25" s="145"/>
      <c r="N25" s="443"/>
      <c r="O25" s="443"/>
      <c r="P25" s="441"/>
      <c r="Q25" s="441"/>
      <c r="R25" s="441"/>
      <c r="S25" s="445"/>
      <c r="T25" s="446"/>
      <c r="U25" s="446"/>
      <c r="V25" s="446"/>
      <c r="W25" s="446"/>
      <c r="X25" s="447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  <c r="IX25" s="19"/>
      <c r="IY25" s="19"/>
    </row>
    <row r="26" spans="1:259" ht="13.5" thickBot="1" x14ac:dyDescent="0.25">
      <c r="A26" s="3"/>
      <c r="B26" s="999"/>
      <c r="C26" s="364"/>
      <c r="D26" s="364"/>
      <c r="E26" s="364" t="s">
        <v>242</v>
      </c>
      <c r="F26" s="364" t="s">
        <v>62</v>
      </c>
      <c r="G26" s="366">
        <v>0</v>
      </c>
      <c r="H26" s="448">
        <f t="shared" si="0"/>
        <v>0</v>
      </c>
      <c r="I26" s="366">
        <v>0</v>
      </c>
      <c r="J26" s="366">
        <v>0</v>
      </c>
      <c r="K26" s="459">
        <f t="shared" si="1"/>
        <v>0</v>
      </c>
      <c r="L26" s="1001"/>
      <c r="M26" s="145"/>
      <c r="N26" s="443"/>
      <c r="O26" s="443"/>
      <c r="P26" s="441"/>
      <c r="Q26" s="441"/>
      <c r="R26" s="441"/>
      <c r="S26" s="445"/>
      <c r="T26" s="446"/>
      <c r="U26" s="446"/>
      <c r="V26" s="446"/>
      <c r="W26" s="446"/>
      <c r="X26" s="447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  <c r="IX26" s="19"/>
      <c r="IY26" s="19"/>
    </row>
    <row r="27" spans="1:259" ht="13.5" thickBot="1" x14ac:dyDescent="0.25">
      <c r="A27" s="3"/>
      <c r="B27" s="999"/>
      <c r="C27" s="364"/>
      <c r="D27" s="364"/>
      <c r="E27" s="364" t="s">
        <v>242</v>
      </c>
      <c r="F27" s="364" t="s">
        <v>62</v>
      </c>
      <c r="G27" s="366">
        <v>0</v>
      </c>
      <c r="H27" s="448">
        <f t="shared" si="0"/>
        <v>0</v>
      </c>
      <c r="I27" s="366">
        <v>0</v>
      </c>
      <c r="J27" s="366">
        <v>0</v>
      </c>
      <c r="K27" s="459">
        <f t="shared" si="1"/>
        <v>0</v>
      </c>
      <c r="L27" s="1001"/>
      <c r="M27" s="145"/>
      <c r="N27" s="443"/>
      <c r="O27" s="443"/>
      <c r="P27" s="441"/>
      <c r="Q27" s="441"/>
      <c r="R27" s="441"/>
      <c r="S27" s="445"/>
      <c r="T27" s="446"/>
      <c r="U27" s="446"/>
      <c r="V27" s="446"/>
      <c r="W27" s="446"/>
      <c r="X27" s="447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  <c r="IX27" s="19"/>
      <c r="IY27" s="19"/>
    </row>
    <row r="28" spans="1:259" ht="13.5" thickBot="1" x14ac:dyDescent="0.25">
      <c r="A28" s="3"/>
      <c r="B28" s="999"/>
      <c r="C28" s="364"/>
      <c r="D28" s="364"/>
      <c r="E28" s="364" t="s">
        <v>243</v>
      </c>
      <c r="F28" s="364" t="s">
        <v>62</v>
      </c>
      <c r="G28" s="366">
        <v>0</v>
      </c>
      <c r="H28" s="448">
        <f t="shared" si="0"/>
        <v>0</v>
      </c>
      <c r="I28" s="366">
        <v>0</v>
      </c>
      <c r="J28" s="366">
        <v>0</v>
      </c>
      <c r="K28" s="459">
        <f t="shared" si="1"/>
        <v>0</v>
      </c>
      <c r="L28" s="1001"/>
      <c r="M28" s="145"/>
      <c r="N28" s="443"/>
      <c r="O28" s="443"/>
      <c r="P28" s="441"/>
      <c r="Q28" s="441"/>
      <c r="R28" s="441"/>
      <c r="S28" s="445"/>
      <c r="T28" s="446"/>
      <c r="U28" s="446"/>
      <c r="V28" s="446"/>
      <c r="W28" s="446"/>
      <c r="X28" s="447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  <c r="IX28" s="19"/>
      <c r="IY28" s="19"/>
    </row>
    <row r="29" spans="1:259" ht="13.5" thickBot="1" x14ac:dyDescent="0.25">
      <c r="A29" s="3"/>
      <c r="B29" s="999"/>
      <c r="C29" s="364"/>
      <c r="D29" s="364"/>
      <c r="E29" s="364" t="s">
        <v>243</v>
      </c>
      <c r="F29" s="364" t="s">
        <v>62</v>
      </c>
      <c r="G29" s="366">
        <v>0</v>
      </c>
      <c r="H29" s="448">
        <f t="shared" si="0"/>
        <v>0</v>
      </c>
      <c r="I29" s="366">
        <v>0</v>
      </c>
      <c r="J29" s="366">
        <v>0</v>
      </c>
      <c r="K29" s="459">
        <f t="shared" si="1"/>
        <v>0</v>
      </c>
      <c r="L29" s="1001"/>
      <c r="M29" s="145"/>
      <c r="N29" s="443"/>
      <c r="O29" s="443"/>
      <c r="P29" s="441"/>
      <c r="Q29" s="441"/>
      <c r="R29" s="441"/>
      <c r="S29" s="445"/>
      <c r="T29" s="446"/>
      <c r="U29" s="446"/>
      <c r="V29" s="446"/>
      <c r="W29" s="446"/>
      <c r="X29" s="447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  <c r="IX29" s="19"/>
      <c r="IY29" s="19"/>
    </row>
    <row r="30" spans="1:259" ht="13.5" thickBot="1" x14ac:dyDescent="0.25">
      <c r="A30" s="3"/>
      <c r="B30" s="999"/>
      <c r="C30" s="364"/>
      <c r="D30" s="364"/>
      <c r="E30" s="364" t="s">
        <v>237</v>
      </c>
      <c r="F30" s="364" t="s">
        <v>62</v>
      </c>
      <c r="G30" s="366">
        <v>0</v>
      </c>
      <c r="H30" s="448">
        <f t="shared" si="0"/>
        <v>0</v>
      </c>
      <c r="I30" s="366">
        <v>0</v>
      </c>
      <c r="J30" s="366">
        <v>0</v>
      </c>
      <c r="K30" s="459">
        <f t="shared" si="1"/>
        <v>0</v>
      </c>
      <c r="L30" s="1001"/>
      <c r="M30" s="215"/>
      <c r="N30" s="443"/>
      <c r="O30" s="443"/>
      <c r="P30" s="441"/>
      <c r="Q30" s="441"/>
      <c r="R30" s="441"/>
      <c r="S30" s="445"/>
      <c r="T30" s="446"/>
      <c r="U30" s="446"/>
      <c r="V30" s="446"/>
      <c r="W30" s="446"/>
      <c r="X30" s="447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  <c r="IX30" s="19"/>
      <c r="IY30" s="19"/>
    </row>
    <row r="31" spans="1:259" ht="13.5" thickBot="1" x14ac:dyDescent="0.25">
      <c r="A31" s="3"/>
      <c r="B31" s="1000"/>
      <c r="C31" s="364"/>
      <c r="D31" s="364"/>
      <c r="E31" s="364" t="s">
        <v>237</v>
      </c>
      <c r="F31" s="364" t="s">
        <v>62</v>
      </c>
      <c r="G31" s="366">
        <v>0</v>
      </c>
      <c r="H31" s="448">
        <f t="shared" si="0"/>
        <v>0</v>
      </c>
      <c r="I31" s="366">
        <v>0</v>
      </c>
      <c r="J31" s="366">
        <v>0</v>
      </c>
      <c r="K31" s="459">
        <f t="shared" ref="K31" si="2">SUM(H31:J31)</f>
        <v>0</v>
      </c>
      <c r="L31" s="1002"/>
      <c r="M31" s="215"/>
      <c r="N31" s="443"/>
      <c r="O31" s="443"/>
      <c r="P31" s="441"/>
      <c r="Q31" s="441"/>
      <c r="R31" s="441"/>
      <c r="S31" s="445"/>
      <c r="T31" s="446"/>
      <c r="U31" s="446"/>
      <c r="V31" s="446"/>
      <c r="W31" s="446"/>
      <c r="X31" s="447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  <c r="IX31" s="19"/>
      <c r="IY31" s="19"/>
    </row>
    <row r="32" spans="1:259" ht="13.5" thickBot="1" x14ac:dyDescent="0.25">
      <c r="A32" s="3"/>
      <c r="B32" s="1000"/>
      <c r="C32" s="364"/>
      <c r="D32" s="364"/>
      <c r="E32" s="364" t="s">
        <v>366</v>
      </c>
      <c r="F32" s="364" t="s">
        <v>62</v>
      </c>
      <c r="G32" s="366">
        <v>0</v>
      </c>
      <c r="H32" s="448">
        <f t="shared" si="0"/>
        <v>0</v>
      </c>
      <c r="I32" s="366">
        <v>0</v>
      </c>
      <c r="J32" s="366">
        <v>0</v>
      </c>
      <c r="K32" s="459">
        <f>H32+J32</f>
        <v>0</v>
      </c>
      <c r="L32" s="1002"/>
      <c r="M32" s="145"/>
      <c r="N32" s="443"/>
      <c r="O32" s="443"/>
      <c r="P32" s="441"/>
      <c r="Q32" s="441"/>
      <c r="R32" s="441"/>
      <c r="S32" s="445"/>
      <c r="T32" s="446"/>
      <c r="U32" s="446"/>
      <c r="V32" s="446"/>
      <c r="W32" s="446"/>
      <c r="X32" s="447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  <c r="IX32" s="19"/>
      <c r="IY32" s="19"/>
    </row>
    <row r="33" spans="2:259" ht="13.5" thickBot="1" x14ac:dyDescent="0.25">
      <c r="B33" s="1000"/>
      <c r="C33" s="581"/>
      <c r="D33" s="581"/>
      <c r="E33" s="581" t="s">
        <v>366</v>
      </c>
      <c r="F33" s="581" t="s">
        <v>62</v>
      </c>
      <c r="G33" s="582">
        <v>0</v>
      </c>
      <c r="H33" s="182">
        <f t="shared" si="0"/>
        <v>0</v>
      </c>
      <c r="I33" s="582">
        <v>0</v>
      </c>
      <c r="J33" s="582">
        <v>0</v>
      </c>
      <c r="K33" s="583">
        <f t="shared" si="1"/>
        <v>0</v>
      </c>
      <c r="L33" s="1002"/>
      <c r="M33" s="145"/>
      <c r="N33" s="443"/>
      <c r="O33" s="443"/>
      <c r="P33" s="443"/>
      <c r="Q33" s="443"/>
      <c r="R33" s="443"/>
      <c r="S33" s="453"/>
      <c r="T33" s="443"/>
      <c r="U33" s="443"/>
      <c r="V33" s="443"/>
      <c r="W33" s="443"/>
      <c r="X33" s="454"/>
      <c r="Z33" s="455"/>
      <c r="AA33" s="455"/>
      <c r="AB33" s="455"/>
      <c r="AC33" s="455"/>
      <c r="AD33" s="455"/>
      <c r="AE33" s="455"/>
      <c r="AF33" s="455"/>
      <c r="AG33" s="455"/>
      <c r="AH33" s="455"/>
      <c r="AI33" s="455"/>
      <c r="AJ33" s="455"/>
      <c r="AK33" s="455"/>
      <c r="AL33" s="455"/>
      <c r="AM33" s="455"/>
      <c r="AN33" s="455"/>
      <c r="AO33" s="455"/>
      <c r="AP33" s="455"/>
      <c r="AQ33" s="455"/>
      <c r="AR33" s="455"/>
      <c r="AS33" s="455"/>
      <c r="AT33" s="455"/>
      <c r="AU33" s="455"/>
      <c r="AV33" s="455"/>
      <c r="AW33" s="455"/>
      <c r="AX33" s="455"/>
      <c r="AY33" s="455"/>
      <c r="AZ33" s="455"/>
      <c r="BA33" s="455"/>
      <c r="BB33" s="455"/>
      <c r="BC33" s="455"/>
      <c r="BD33" s="455"/>
      <c r="BE33" s="455"/>
      <c r="BF33" s="455"/>
      <c r="BG33" s="455"/>
      <c r="BH33" s="455"/>
      <c r="BI33" s="455"/>
      <c r="BJ33" s="455"/>
      <c r="BK33" s="455"/>
      <c r="BL33" s="455"/>
      <c r="BM33" s="455"/>
      <c r="BN33" s="455"/>
      <c r="BO33" s="455"/>
      <c r="BP33" s="455"/>
      <c r="BQ33" s="455"/>
      <c r="BR33" s="455"/>
      <c r="BS33" s="455"/>
      <c r="BT33" s="455"/>
      <c r="BU33" s="455"/>
      <c r="BV33" s="455"/>
      <c r="BW33" s="455"/>
      <c r="BX33" s="455"/>
      <c r="BY33" s="455"/>
      <c r="BZ33" s="455"/>
      <c r="CA33" s="455"/>
      <c r="CB33" s="455"/>
      <c r="CC33" s="455"/>
      <c r="CD33" s="455"/>
      <c r="CE33" s="455"/>
      <c r="CF33" s="455"/>
      <c r="CG33" s="455"/>
      <c r="CH33" s="455"/>
      <c r="CI33" s="455"/>
      <c r="CJ33" s="455"/>
      <c r="CK33" s="455"/>
      <c r="CL33" s="455"/>
      <c r="CM33" s="455"/>
      <c r="CN33" s="455"/>
      <c r="CO33" s="455"/>
      <c r="CP33" s="455"/>
      <c r="CQ33" s="455"/>
      <c r="CR33" s="455"/>
      <c r="CS33" s="455"/>
      <c r="CT33" s="455"/>
      <c r="CU33" s="455"/>
      <c r="CV33" s="455"/>
      <c r="CW33" s="455"/>
      <c r="CX33" s="455"/>
      <c r="CY33" s="455"/>
      <c r="CZ33" s="455"/>
      <c r="DA33" s="455"/>
      <c r="DB33" s="455"/>
      <c r="DC33" s="455"/>
      <c r="DD33" s="455"/>
      <c r="DE33" s="455"/>
      <c r="DF33" s="455"/>
      <c r="DG33" s="455"/>
      <c r="DH33" s="455"/>
      <c r="DI33" s="455"/>
      <c r="DJ33" s="455"/>
      <c r="DK33" s="455"/>
      <c r="DL33" s="455"/>
      <c r="DM33" s="455"/>
      <c r="DN33" s="455"/>
      <c r="DO33" s="455"/>
      <c r="DP33" s="455"/>
      <c r="DQ33" s="455"/>
      <c r="DR33" s="455"/>
      <c r="DS33" s="455"/>
      <c r="DT33" s="455"/>
      <c r="DU33" s="455"/>
      <c r="DV33" s="455"/>
      <c r="DW33" s="455"/>
      <c r="DX33" s="455"/>
      <c r="DY33" s="455"/>
      <c r="DZ33" s="455"/>
      <c r="EA33" s="455"/>
      <c r="EB33" s="455"/>
      <c r="EC33" s="455"/>
      <c r="ED33" s="455"/>
      <c r="EE33" s="455"/>
      <c r="EF33" s="455"/>
      <c r="EG33" s="455"/>
      <c r="EH33" s="455"/>
      <c r="EI33" s="455"/>
      <c r="EJ33" s="455"/>
      <c r="EK33" s="455"/>
      <c r="EL33" s="455"/>
      <c r="EM33" s="455"/>
      <c r="EN33" s="455"/>
      <c r="EO33" s="455"/>
      <c r="EP33" s="455"/>
      <c r="EQ33" s="455"/>
      <c r="ER33" s="455"/>
      <c r="ES33" s="455"/>
      <c r="ET33" s="455"/>
      <c r="EU33" s="455"/>
      <c r="EV33" s="455"/>
      <c r="EW33" s="455"/>
      <c r="EX33" s="455"/>
      <c r="EY33" s="455"/>
      <c r="EZ33" s="455"/>
      <c r="FA33" s="455"/>
      <c r="FB33" s="455"/>
      <c r="FC33" s="455"/>
      <c r="FD33" s="455"/>
      <c r="FE33" s="455"/>
      <c r="FF33" s="455"/>
      <c r="FG33" s="455"/>
      <c r="FH33" s="455"/>
      <c r="FI33" s="455"/>
      <c r="FJ33" s="455"/>
      <c r="FK33" s="455"/>
      <c r="FL33" s="455"/>
      <c r="FM33" s="455"/>
      <c r="FN33" s="455"/>
      <c r="FO33" s="455"/>
      <c r="FP33" s="455"/>
      <c r="FQ33" s="455"/>
      <c r="FR33" s="455"/>
      <c r="FS33" s="455"/>
      <c r="FT33" s="455"/>
      <c r="FU33" s="455"/>
      <c r="FV33" s="455"/>
      <c r="FW33" s="455"/>
      <c r="FX33" s="455"/>
      <c r="FY33" s="455"/>
      <c r="FZ33" s="455"/>
      <c r="GA33" s="455"/>
      <c r="GB33" s="455"/>
      <c r="GC33" s="455"/>
      <c r="GD33" s="455"/>
      <c r="GE33" s="455"/>
      <c r="GF33" s="455"/>
      <c r="GG33" s="455"/>
      <c r="GH33" s="455"/>
      <c r="GI33" s="455"/>
      <c r="GJ33" s="455"/>
      <c r="GK33" s="455"/>
      <c r="GL33" s="455"/>
      <c r="GM33" s="455"/>
      <c r="GN33" s="455"/>
      <c r="GO33" s="455"/>
      <c r="GP33" s="455"/>
      <c r="GQ33" s="455"/>
      <c r="GR33" s="455"/>
      <c r="GS33" s="455"/>
      <c r="GT33" s="455"/>
      <c r="GU33" s="455"/>
      <c r="GV33" s="455"/>
      <c r="GW33" s="455"/>
      <c r="GX33" s="455"/>
      <c r="GY33" s="455"/>
      <c r="GZ33" s="455"/>
      <c r="HA33" s="455"/>
      <c r="HB33" s="455"/>
      <c r="HC33" s="455"/>
      <c r="HD33" s="455"/>
      <c r="HE33" s="455"/>
      <c r="HF33" s="455"/>
      <c r="HG33" s="455"/>
      <c r="HH33" s="455"/>
      <c r="HI33" s="455"/>
      <c r="HJ33" s="455"/>
      <c r="HK33" s="455"/>
      <c r="HL33" s="455"/>
      <c r="HM33" s="455"/>
      <c r="HN33" s="455"/>
      <c r="HO33" s="455"/>
      <c r="HP33" s="455"/>
      <c r="HQ33" s="455"/>
      <c r="HR33" s="455"/>
      <c r="HS33" s="455"/>
      <c r="HT33" s="455"/>
      <c r="HU33" s="455"/>
      <c r="HV33" s="455"/>
      <c r="HW33" s="455"/>
      <c r="HX33" s="455"/>
      <c r="HY33" s="455"/>
      <c r="HZ33" s="455"/>
      <c r="IA33" s="455"/>
      <c r="IB33" s="455"/>
      <c r="IC33" s="455"/>
      <c r="ID33" s="455"/>
      <c r="IE33" s="455"/>
      <c r="IF33" s="455"/>
      <c r="IG33" s="455"/>
      <c r="IH33" s="455"/>
      <c r="II33" s="455"/>
      <c r="IJ33" s="455"/>
      <c r="IK33" s="455"/>
      <c r="IL33" s="455"/>
      <c r="IM33" s="455"/>
      <c r="IN33" s="455"/>
      <c r="IO33" s="455"/>
      <c r="IP33" s="455"/>
      <c r="IQ33" s="455"/>
      <c r="IR33" s="455"/>
      <c r="IS33" s="455"/>
      <c r="IT33" s="455"/>
      <c r="IU33" s="455"/>
      <c r="IV33" s="455"/>
      <c r="IW33" s="455"/>
      <c r="IX33" s="455"/>
      <c r="IY33" s="455"/>
    </row>
    <row r="34" spans="2:259" ht="12.75" customHeight="1" x14ac:dyDescent="0.2">
      <c r="B34" s="1005" t="str">
        <f>+'B) Reajuste Tarifas y Ocupación'!A14</f>
        <v>Jardín Infantil Los Delfines</v>
      </c>
      <c r="C34" s="500"/>
      <c r="D34" s="360"/>
      <c r="E34" s="360" t="s">
        <v>376</v>
      </c>
      <c r="F34" s="360" t="s">
        <v>65</v>
      </c>
      <c r="G34" s="362">
        <v>0</v>
      </c>
      <c r="H34" s="160">
        <f t="shared" ref="H34:H62" si="3">+G34*(1+$L$7)</f>
        <v>0</v>
      </c>
      <c r="I34" s="362">
        <v>0</v>
      </c>
      <c r="J34" s="362">
        <v>0</v>
      </c>
      <c r="K34" s="576">
        <f t="shared" si="1"/>
        <v>0</v>
      </c>
      <c r="L34" s="1008">
        <f>SUM(K34:K56)</f>
        <v>0</v>
      </c>
      <c r="M34" s="145"/>
      <c r="N34" s="443"/>
      <c r="O34" s="443"/>
      <c r="P34" s="444"/>
      <c r="Q34" s="444"/>
      <c r="R34" s="444"/>
      <c r="T34" s="600"/>
      <c r="U34" s="600"/>
      <c r="V34" s="600"/>
      <c r="W34" s="600"/>
    </row>
    <row r="35" spans="2:259" ht="12.75" customHeight="1" x14ac:dyDescent="0.2">
      <c r="B35" s="1006"/>
      <c r="C35" s="508"/>
      <c r="D35" s="364"/>
      <c r="E35" s="364" t="s">
        <v>376</v>
      </c>
      <c r="F35" s="364" t="s">
        <v>65</v>
      </c>
      <c r="G35" s="366">
        <v>0</v>
      </c>
      <c r="H35" s="448">
        <f t="shared" si="3"/>
        <v>0</v>
      </c>
      <c r="I35" s="366">
        <v>0</v>
      </c>
      <c r="J35" s="366">
        <v>0</v>
      </c>
      <c r="K35" s="577">
        <f t="shared" si="1"/>
        <v>0</v>
      </c>
      <c r="L35" s="1009"/>
      <c r="M35" s="145"/>
      <c r="N35" s="443"/>
      <c r="O35" s="443"/>
      <c r="P35" s="441"/>
      <c r="Q35" s="441"/>
      <c r="R35" s="441"/>
      <c r="S35" s="456"/>
      <c r="T35" s="456"/>
      <c r="U35" s="457"/>
      <c r="V35" s="457"/>
      <c r="W35" s="458"/>
      <c r="X35" s="458"/>
    </row>
    <row r="36" spans="2:259" ht="12.75" customHeight="1" x14ac:dyDescent="0.2">
      <c r="B36" s="1006"/>
      <c r="C36" s="508"/>
      <c r="D36" s="364"/>
      <c r="E36" s="364" t="s">
        <v>376</v>
      </c>
      <c r="F36" s="364" t="s">
        <v>65</v>
      </c>
      <c r="G36" s="366">
        <v>0</v>
      </c>
      <c r="H36" s="448">
        <f t="shared" si="3"/>
        <v>0</v>
      </c>
      <c r="I36" s="366">
        <v>0</v>
      </c>
      <c r="J36" s="366">
        <v>0</v>
      </c>
      <c r="K36" s="577">
        <f t="shared" si="1"/>
        <v>0</v>
      </c>
      <c r="L36" s="1009"/>
      <c r="M36" s="145"/>
      <c r="N36" s="443"/>
      <c r="O36" s="443"/>
      <c r="P36" s="441"/>
      <c r="Q36" s="441"/>
      <c r="R36" s="441"/>
      <c r="S36" s="456"/>
      <c r="T36" s="456"/>
      <c r="U36" s="457"/>
      <c r="V36" s="457"/>
      <c r="W36" s="458"/>
      <c r="X36" s="458"/>
    </row>
    <row r="37" spans="2:259" ht="12.75" customHeight="1" x14ac:dyDescent="0.2">
      <c r="B37" s="1006"/>
      <c r="C37" s="508"/>
      <c r="D37" s="364"/>
      <c r="E37" s="364" t="s">
        <v>237</v>
      </c>
      <c r="F37" s="364" t="s">
        <v>65</v>
      </c>
      <c r="G37" s="366">
        <v>0</v>
      </c>
      <c r="H37" s="448">
        <f t="shared" si="3"/>
        <v>0</v>
      </c>
      <c r="I37" s="366">
        <v>0</v>
      </c>
      <c r="J37" s="366">
        <v>0</v>
      </c>
      <c r="K37" s="577">
        <f t="shared" si="1"/>
        <v>0</v>
      </c>
      <c r="L37" s="1009"/>
      <c r="M37" s="145"/>
      <c r="N37" s="443"/>
      <c r="O37" s="443"/>
      <c r="P37" s="441"/>
      <c r="Q37" s="441"/>
      <c r="R37" s="441"/>
      <c r="S37" s="456"/>
      <c r="T37" s="456"/>
      <c r="U37" s="457"/>
      <c r="V37" s="457"/>
      <c r="W37" s="458"/>
      <c r="X37" s="458"/>
    </row>
    <row r="38" spans="2:259" ht="12.75" customHeight="1" x14ac:dyDescent="0.2">
      <c r="B38" s="1006"/>
      <c r="C38" s="508"/>
      <c r="D38" s="364"/>
      <c r="E38" s="364" t="s">
        <v>237</v>
      </c>
      <c r="F38" s="364" t="s">
        <v>65</v>
      </c>
      <c r="G38" s="366">
        <v>0</v>
      </c>
      <c r="H38" s="448">
        <f t="shared" si="3"/>
        <v>0</v>
      </c>
      <c r="I38" s="366">
        <v>0</v>
      </c>
      <c r="J38" s="366">
        <v>0</v>
      </c>
      <c r="K38" s="577">
        <f t="shared" si="1"/>
        <v>0</v>
      </c>
      <c r="L38" s="1009"/>
      <c r="M38" s="145"/>
      <c r="N38" s="443"/>
      <c r="O38" s="443"/>
      <c r="P38" s="441"/>
      <c r="Q38" s="441"/>
      <c r="R38" s="441"/>
      <c r="S38" s="456"/>
      <c r="T38" s="456"/>
      <c r="U38" s="457"/>
      <c r="V38" s="457"/>
      <c r="W38" s="458"/>
      <c r="X38" s="458"/>
    </row>
    <row r="39" spans="2:259" ht="12.75" customHeight="1" x14ac:dyDescent="0.2">
      <c r="B39" s="1006"/>
      <c r="C39" s="508"/>
      <c r="D39" s="364"/>
      <c r="E39" s="364" t="s">
        <v>237</v>
      </c>
      <c r="F39" s="364" t="s">
        <v>65</v>
      </c>
      <c r="G39" s="366">
        <v>0</v>
      </c>
      <c r="H39" s="448">
        <f t="shared" si="3"/>
        <v>0</v>
      </c>
      <c r="I39" s="366">
        <v>0</v>
      </c>
      <c r="J39" s="366">
        <v>0</v>
      </c>
      <c r="K39" s="577">
        <f t="shared" ref="K39:K40" si="4">SUM(H39:J39)</f>
        <v>0</v>
      </c>
      <c r="L39" s="1009"/>
      <c r="M39" s="145"/>
      <c r="N39" s="443"/>
      <c r="O39" s="443"/>
      <c r="P39" s="441"/>
      <c r="Q39" s="441"/>
      <c r="R39" s="441"/>
      <c r="S39" s="456"/>
      <c r="T39" s="456"/>
      <c r="U39" s="457"/>
      <c r="V39" s="457"/>
      <c r="W39" s="458"/>
      <c r="X39" s="458"/>
    </row>
    <row r="40" spans="2:259" ht="12.75" customHeight="1" x14ac:dyDescent="0.2">
      <c r="B40" s="1006"/>
      <c r="C40" s="508"/>
      <c r="D40" s="364"/>
      <c r="E40" s="364" t="s">
        <v>237</v>
      </c>
      <c r="F40" s="364" t="s">
        <v>65</v>
      </c>
      <c r="G40" s="366">
        <v>0</v>
      </c>
      <c r="H40" s="448">
        <f t="shared" si="3"/>
        <v>0</v>
      </c>
      <c r="I40" s="366">
        <v>0</v>
      </c>
      <c r="J40" s="366">
        <v>0</v>
      </c>
      <c r="K40" s="577">
        <f t="shared" si="4"/>
        <v>0</v>
      </c>
      <c r="L40" s="1009"/>
      <c r="M40" s="145"/>
      <c r="N40" s="443"/>
      <c r="O40" s="443"/>
      <c r="P40" s="441"/>
      <c r="Q40" s="441"/>
      <c r="R40" s="441"/>
      <c r="S40" s="456"/>
      <c r="T40" s="456"/>
      <c r="U40" s="457"/>
      <c r="V40" s="457"/>
      <c r="W40" s="458"/>
      <c r="X40" s="458"/>
    </row>
    <row r="41" spans="2:259" ht="12.75" customHeight="1" x14ac:dyDescent="0.2">
      <c r="B41" s="1006"/>
      <c r="C41" s="508"/>
      <c r="D41" s="364"/>
      <c r="E41" s="364" t="s">
        <v>237</v>
      </c>
      <c r="F41" s="364" t="s">
        <v>65</v>
      </c>
      <c r="G41" s="366">
        <v>0</v>
      </c>
      <c r="H41" s="448">
        <f t="shared" si="3"/>
        <v>0</v>
      </c>
      <c r="I41" s="366">
        <v>0</v>
      </c>
      <c r="J41" s="366">
        <v>0</v>
      </c>
      <c r="K41" s="577">
        <f t="shared" si="1"/>
        <v>0</v>
      </c>
      <c r="L41" s="1009"/>
      <c r="M41" s="145"/>
      <c r="N41" s="443"/>
      <c r="O41" s="443"/>
      <c r="P41" s="441"/>
      <c r="Q41" s="441"/>
      <c r="R41" s="441"/>
      <c r="S41" s="456"/>
      <c r="T41" s="456"/>
      <c r="U41" s="457"/>
      <c r="V41" s="457"/>
      <c r="W41" s="458"/>
      <c r="X41" s="458"/>
    </row>
    <row r="42" spans="2:259" ht="12.75" customHeight="1" x14ac:dyDescent="0.2">
      <c r="B42" s="1006"/>
      <c r="C42" s="508"/>
      <c r="D42" s="364"/>
      <c r="E42" s="364" t="s">
        <v>237</v>
      </c>
      <c r="F42" s="364" t="s">
        <v>65</v>
      </c>
      <c r="G42" s="366">
        <v>0</v>
      </c>
      <c r="H42" s="448">
        <f t="shared" si="3"/>
        <v>0</v>
      </c>
      <c r="I42" s="366">
        <v>0</v>
      </c>
      <c r="J42" s="366">
        <v>0</v>
      </c>
      <c r="K42" s="577">
        <f t="shared" si="1"/>
        <v>0</v>
      </c>
      <c r="L42" s="1009"/>
      <c r="M42" s="145"/>
      <c r="N42" s="443"/>
      <c r="O42" s="443"/>
      <c r="P42" s="441"/>
      <c r="Q42" s="441"/>
      <c r="R42" s="441"/>
      <c r="S42" s="456"/>
      <c r="T42" s="456"/>
      <c r="U42" s="457"/>
      <c r="V42" s="457"/>
      <c r="W42" s="458"/>
      <c r="X42" s="458"/>
    </row>
    <row r="43" spans="2:259" ht="12.75" customHeight="1" x14ac:dyDescent="0.2">
      <c r="B43" s="1006"/>
      <c r="C43" s="508"/>
      <c r="D43" s="364"/>
      <c r="E43" s="364" t="s">
        <v>237</v>
      </c>
      <c r="F43" s="364" t="s">
        <v>65</v>
      </c>
      <c r="G43" s="366">
        <v>0</v>
      </c>
      <c r="H43" s="448">
        <f t="shared" si="3"/>
        <v>0</v>
      </c>
      <c r="I43" s="366">
        <v>0</v>
      </c>
      <c r="J43" s="366">
        <v>0</v>
      </c>
      <c r="K43" s="577">
        <f t="shared" si="1"/>
        <v>0</v>
      </c>
      <c r="L43" s="1009"/>
      <c r="M43" s="145"/>
      <c r="N43" s="443"/>
      <c r="O43" s="443"/>
      <c r="P43" s="441"/>
      <c r="Q43" s="441"/>
      <c r="R43" s="441"/>
      <c r="S43" s="456"/>
      <c r="T43" s="456"/>
      <c r="U43" s="457"/>
      <c r="V43" s="457"/>
      <c r="W43" s="458"/>
      <c r="X43" s="458"/>
    </row>
    <row r="44" spans="2:259" ht="12.75" customHeight="1" x14ac:dyDescent="0.2">
      <c r="B44" s="1006"/>
      <c r="C44" s="508"/>
      <c r="D44" s="364"/>
      <c r="E44" s="364" t="s">
        <v>238</v>
      </c>
      <c r="F44" s="364" t="s">
        <v>65</v>
      </c>
      <c r="G44" s="366">
        <v>0</v>
      </c>
      <c r="H44" s="448">
        <f t="shared" si="3"/>
        <v>0</v>
      </c>
      <c r="I44" s="366">
        <v>0</v>
      </c>
      <c r="J44" s="366">
        <v>0</v>
      </c>
      <c r="K44" s="577">
        <f t="shared" si="1"/>
        <v>0</v>
      </c>
      <c r="L44" s="1009"/>
      <c r="M44" s="145"/>
      <c r="N44" s="443"/>
      <c r="O44" s="443"/>
      <c r="P44" s="441"/>
      <c r="Q44" s="441"/>
      <c r="R44" s="441"/>
      <c r="S44" s="456"/>
      <c r="T44" s="456"/>
      <c r="U44" s="457"/>
      <c r="V44" s="457"/>
      <c r="W44" s="458"/>
      <c r="X44" s="458"/>
    </row>
    <row r="45" spans="2:259" ht="12.75" customHeight="1" x14ac:dyDescent="0.2">
      <c r="B45" s="1006"/>
      <c r="C45" s="508"/>
      <c r="D45" s="364"/>
      <c r="E45" s="364" t="s">
        <v>238</v>
      </c>
      <c r="F45" s="364" t="s">
        <v>65</v>
      </c>
      <c r="G45" s="366">
        <v>0</v>
      </c>
      <c r="H45" s="448">
        <f t="shared" si="3"/>
        <v>0</v>
      </c>
      <c r="I45" s="366">
        <v>0</v>
      </c>
      <c r="J45" s="366">
        <v>0</v>
      </c>
      <c r="K45" s="577">
        <f t="shared" si="1"/>
        <v>0</v>
      </c>
      <c r="L45" s="1009"/>
      <c r="M45" s="145"/>
      <c r="N45" s="443"/>
      <c r="O45" s="443"/>
      <c r="P45" s="441"/>
      <c r="Q45" s="441"/>
      <c r="R45" s="441"/>
      <c r="S45" s="456"/>
      <c r="T45" s="456"/>
      <c r="U45" s="457"/>
      <c r="V45" s="457"/>
      <c r="W45" s="458"/>
      <c r="X45" s="458"/>
    </row>
    <row r="46" spans="2:259" ht="12.75" customHeight="1" x14ac:dyDescent="0.2">
      <c r="B46" s="1006"/>
      <c r="C46" s="508"/>
      <c r="D46" s="364"/>
      <c r="E46" s="364" t="s">
        <v>239</v>
      </c>
      <c r="F46" s="364" t="s">
        <v>65</v>
      </c>
      <c r="G46" s="366">
        <v>0</v>
      </c>
      <c r="H46" s="448">
        <f t="shared" si="3"/>
        <v>0</v>
      </c>
      <c r="I46" s="366">
        <v>0</v>
      </c>
      <c r="J46" s="366">
        <v>0</v>
      </c>
      <c r="K46" s="577">
        <f t="shared" si="1"/>
        <v>0</v>
      </c>
      <c r="L46" s="1009"/>
      <c r="M46" s="145"/>
      <c r="N46" s="443"/>
      <c r="O46" s="443"/>
      <c r="P46" s="441"/>
      <c r="Q46" s="441"/>
      <c r="R46" s="441"/>
      <c r="S46" s="456"/>
      <c r="T46" s="456"/>
      <c r="U46" s="457"/>
      <c r="V46" s="457"/>
      <c r="W46" s="458"/>
      <c r="X46" s="458"/>
    </row>
    <row r="47" spans="2:259" ht="12.75" customHeight="1" x14ac:dyDescent="0.2">
      <c r="B47" s="1006"/>
      <c r="C47" s="508"/>
      <c r="D47" s="364"/>
      <c r="E47" s="364" t="s">
        <v>239</v>
      </c>
      <c r="F47" s="364" t="s">
        <v>65</v>
      </c>
      <c r="G47" s="366">
        <v>0</v>
      </c>
      <c r="H47" s="448">
        <f t="shared" si="3"/>
        <v>0</v>
      </c>
      <c r="I47" s="366">
        <v>0</v>
      </c>
      <c r="J47" s="366">
        <v>0</v>
      </c>
      <c r="K47" s="577">
        <f t="shared" si="1"/>
        <v>0</v>
      </c>
      <c r="L47" s="1009"/>
      <c r="M47" s="145"/>
      <c r="N47" s="443"/>
      <c r="O47" s="443"/>
      <c r="P47" s="441"/>
      <c r="Q47" s="441"/>
      <c r="R47" s="441"/>
      <c r="S47" s="456"/>
      <c r="T47" s="456"/>
      <c r="U47" s="457"/>
      <c r="V47" s="457"/>
      <c r="W47" s="458"/>
      <c r="X47" s="458"/>
    </row>
    <row r="48" spans="2:259" ht="12.75" customHeight="1" x14ac:dyDescent="0.2">
      <c r="B48" s="1006"/>
      <c r="C48" s="508"/>
      <c r="D48" s="364"/>
      <c r="E48" s="364" t="s">
        <v>237</v>
      </c>
      <c r="F48" s="364" t="s">
        <v>65</v>
      </c>
      <c r="G48" s="366">
        <v>0</v>
      </c>
      <c r="H48" s="448">
        <f t="shared" si="3"/>
        <v>0</v>
      </c>
      <c r="I48" s="366">
        <v>0</v>
      </c>
      <c r="J48" s="366">
        <v>0</v>
      </c>
      <c r="K48" s="577">
        <f t="shared" si="1"/>
        <v>0</v>
      </c>
      <c r="L48" s="1009"/>
      <c r="M48" s="215"/>
      <c r="N48" s="443"/>
      <c r="O48" s="443"/>
      <c r="P48" s="441"/>
      <c r="Q48" s="441"/>
      <c r="R48" s="441"/>
      <c r="S48" s="456"/>
      <c r="T48" s="456"/>
      <c r="U48" s="457"/>
      <c r="V48" s="457"/>
      <c r="W48" s="458"/>
      <c r="X48" s="458"/>
    </row>
    <row r="49" spans="2:24" ht="12.75" customHeight="1" x14ac:dyDescent="0.2">
      <c r="B49" s="1006"/>
      <c r="C49" s="508"/>
      <c r="D49" s="364"/>
      <c r="E49" s="364" t="s">
        <v>241</v>
      </c>
      <c r="F49" s="364" t="s">
        <v>65</v>
      </c>
      <c r="G49" s="366">
        <v>0</v>
      </c>
      <c r="H49" s="448">
        <f t="shared" si="3"/>
        <v>0</v>
      </c>
      <c r="I49" s="366">
        <v>0</v>
      </c>
      <c r="J49" s="366">
        <v>0</v>
      </c>
      <c r="K49" s="577">
        <f t="shared" si="1"/>
        <v>0</v>
      </c>
      <c r="L49" s="1009"/>
      <c r="M49" s="145"/>
      <c r="N49" s="443"/>
      <c r="O49" s="443"/>
      <c r="P49" s="441"/>
      <c r="Q49" s="441"/>
      <c r="R49" s="441"/>
      <c r="S49" s="456"/>
      <c r="T49" s="456"/>
      <c r="U49" s="457"/>
      <c r="V49" s="457"/>
      <c r="W49" s="458"/>
      <c r="X49" s="458"/>
    </row>
    <row r="50" spans="2:24" ht="12.75" customHeight="1" x14ac:dyDescent="0.2">
      <c r="B50" s="1006"/>
      <c r="C50" s="508"/>
      <c r="D50" s="364"/>
      <c r="E50" s="364" t="s">
        <v>242</v>
      </c>
      <c r="F50" s="364" t="s">
        <v>65</v>
      </c>
      <c r="G50" s="366">
        <v>0</v>
      </c>
      <c r="H50" s="448">
        <f t="shared" si="3"/>
        <v>0</v>
      </c>
      <c r="I50" s="366">
        <v>0</v>
      </c>
      <c r="J50" s="366">
        <v>0</v>
      </c>
      <c r="K50" s="577">
        <f t="shared" si="1"/>
        <v>0</v>
      </c>
      <c r="L50" s="1009"/>
      <c r="M50" s="145"/>
      <c r="N50" s="443"/>
      <c r="O50" s="443"/>
      <c r="P50" s="441"/>
      <c r="Q50" s="441"/>
      <c r="R50" s="441"/>
      <c r="S50" s="456"/>
      <c r="T50" s="456"/>
      <c r="U50" s="457"/>
      <c r="V50" s="457"/>
      <c r="W50" s="458"/>
      <c r="X50" s="458"/>
    </row>
    <row r="51" spans="2:24" ht="12.75" customHeight="1" x14ac:dyDescent="0.2">
      <c r="B51" s="1006"/>
      <c r="C51" s="508"/>
      <c r="D51" s="364"/>
      <c r="E51" s="364" t="s">
        <v>242</v>
      </c>
      <c r="F51" s="364" t="s">
        <v>65</v>
      </c>
      <c r="G51" s="366">
        <v>0</v>
      </c>
      <c r="H51" s="448">
        <f t="shared" si="3"/>
        <v>0</v>
      </c>
      <c r="I51" s="366">
        <v>0</v>
      </c>
      <c r="J51" s="366">
        <v>0</v>
      </c>
      <c r="K51" s="577">
        <f t="shared" si="1"/>
        <v>0</v>
      </c>
      <c r="L51" s="1009"/>
      <c r="M51" s="145"/>
      <c r="N51" s="443"/>
      <c r="O51" s="443"/>
      <c r="P51" s="441"/>
      <c r="Q51" s="441"/>
      <c r="R51" s="441"/>
      <c r="S51" s="456"/>
      <c r="T51" s="456"/>
      <c r="U51" s="457"/>
      <c r="V51" s="457"/>
      <c r="W51" s="458"/>
      <c r="X51" s="458"/>
    </row>
    <row r="52" spans="2:24" ht="12.75" customHeight="1" x14ac:dyDescent="0.2">
      <c r="B52" s="1006"/>
      <c r="C52" s="508"/>
      <c r="D52" s="364"/>
      <c r="E52" s="364" t="s">
        <v>242</v>
      </c>
      <c r="F52" s="364" t="s">
        <v>65</v>
      </c>
      <c r="G52" s="366">
        <v>0</v>
      </c>
      <c r="H52" s="448">
        <f t="shared" si="3"/>
        <v>0</v>
      </c>
      <c r="I52" s="366">
        <v>0</v>
      </c>
      <c r="J52" s="366">
        <v>0</v>
      </c>
      <c r="K52" s="577">
        <f t="shared" si="1"/>
        <v>0</v>
      </c>
      <c r="L52" s="1009"/>
      <c r="M52" s="145"/>
      <c r="N52" s="443"/>
      <c r="O52" s="443"/>
      <c r="P52" s="441"/>
      <c r="Q52" s="441"/>
      <c r="R52" s="441"/>
      <c r="S52" s="456"/>
      <c r="T52" s="456"/>
      <c r="U52" s="457"/>
      <c r="V52" s="457"/>
      <c r="W52" s="458"/>
      <c r="X52" s="458"/>
    </row>
    <row r="53" spans="2:24" ht="12.75" customHeight="1" x14ac:dyDescent="0.2">
      <c r="B53" s="1006"/>
      <c r="C53" s="572"/>
      <c r="D53" s="450"/>
      <c r="E53" s="364" t="s">
        <v>242</v>
      </c>
      <c r="F53" s="364" t="s">
        <v>65</v>
      </c>
      <c r="G53" s="366">
        <v>0</v>
      </c>
      <c r="H53" s="448">
        <f t="shared" si="3"/>
        <v>0</v>
      </c>
      <c r="I53" s="366">
        <v>0</v>
      </c>
      <c r="J53" s="366">
        <v>0</v>
      </c>
      <c r="K53" s="577">
        <f t="shared" si="1"/>
        <v>0</v>
      </c>
      <c r="L53" s="1009"/>
      <c r="M53" s="145"/>
      <c r="N53" s="443"/>
      <c r="O53" s="443"/>
      <c r="P53" s="441"/>
      <c r="Q53" s="441"/>
      <c r="R53" s="441"/>
      <c r="S53" s="456"/>
      <c r="T53" s="456"/>
      <c r="U53" s="457"/>
      <c r="V53" s="457"/>
      <c r="W53" s="458"/>
      <c r="X53" s="458"/>
    </row>
    <row r="54" spans="2:24" ht="12.75" customHeight="1" x14ac:dyDescent="0.2">
      <c r="B54" s="1006"/>
      <c r="C54" s="508"/>
      <c r="D54" s="364"/>
      <c r="E54" s="364" t="s">
        <v>242</v>
      </c>
      <c r="F54" s="364" t="s">
        <v>65</v>
      </c>
      <c r="G54" s="366">
        <v>0</v>
      </c>
      <c r="H54" s="448">
        <f t="shared" si="3"/>
        <v>0</v>
      </c>
      <c r="I54" s="366">
        <v>0</v>
      </c>
      <c r="J54" s="366">
        <v>0</v>
      </c>
      <c r="K54" s="577">
        <f t="shared" si="1"/>
        <v>0</v>
      </c>
      <c r="L54" s="1009"/>
      <c r="M54" s="145"/>
      <c r="N54" s="443"/>
      <c r="O54" s="443"/>
      <c r="P54" s="441"/>
      <c r="Q54" s="441"/>
      <c r="R54" s="441"/>
      <c r="S54" s="456"/>
      <c r="T54" s="456"/>
      <c r="U54" s="457"/>
      <c r="V54" s="457"/>
      <c r="W54" s="458"/>
      <c r="X54" s="458"/>
    </row>
    <row r="55" spans="2:24" ht="12.75" customHeight="1" x14ac:dyDescent="0.2">
      <c r="B55" s="1006"/>
      <c r="C55" s="508"/>
      <c r="D55" s="364"/>
      <c r="E55" s="364" t="s">
        <v>237</v>
      </c>
      <c r="F55" s="364" t="s">
        <v>65</v>
      </c>
      <c r="G55" s="366">
        <v>0</v>
      </c>
      <c r="H55" s="448">
        <f t="shared" si="3"/>
        <v>0</v>
      </c>
      <c r="I55" s="366">
        <v>0</v>
      </c>
      <c r="J55" s="366">
        <v>0</v>
      </c>
      <c r="K55" s="577">
        <f t="shared" si="1"/>
        <v>0</v>
      </c>
      <c r="L55" s="1009"/>
      <c r="M55" s="145"/>
      <c r="N55" s="443"/>
      <c r="O55" s="443"/>
      <c r="P55" s="441"/>
      <c r="Q55" s="441"/>
      <c r="R55" s="441"/>
      <c r="S55" s="456"/>
      <c r="T55" s="456"/>
      <c r="U55" s="457"/>
      <c r="V55" s="457"/>
      <c r="W55" s="458"/>
      <c r="X55" s="458"/>
    </row>
    <row r="56" spans="2:24" ht="12.75" customHeight="1" thickBot="1" x14ac:dyDescent="0.25">
      <c r="B56" s="1007"/>
      <c r="C56" s="505"/>
      <c r="D56" s="451"/>
      <c r="E56" s="451" t="s">
        <v>237</v>
      </c>
      <c r="F56" s="451" t="s">
        <v>65</v>
      </c>
      <c r="G56" s="374">
        <v>0</v>
      </c>
      <c r="H56" s="171">
        <f t="shared" si="3"/>
        <v>0</v>
      </c>
      <c r="I56" s="374">
        <v>0</v>
      </c>
      <c r="J56" s="374">
        <v>0</v>
      </c>
      <c r="K56" s="578">
        <f t="shared" si="1"/>
        <v>0</v>
      </c>
      <c r="L56" s="1010"/>
      <c r="M56" s="145"/>
      <c r="N56" s="443"/>
      <c r="O56" s="443"/>
      <c r="P56" s="443"/>
      <c r="Q56" s="443"/>
      <c r="R56" s="443"/>
      <c r="S56" s="456"/>
      <c r="T56" s="456"/>
      <c r="U56" s="457"/>
      <c r="V56" s="457"/>
      <c r="W56" s="458"/>
      <c r="X56" s="458"/>
    </row>
    <row r="57" spans="2:24" ht="12.75" customHeight="1" thickBot="1" x14ac:dyDescent="0.25">
      <c r="B57" s="999" t="str">
        <f>+'B) Reajuste Tarifas y Ocupación'!A16</f>
        <v>Jardín Infantil Pecesitos de Colores</v>
      </c>
      <c r="C57" s="500"/>
      <c r="D57" s="360"/>
      <c r="E57" s="360"/>
      <c r="F57" s="360"/>
      <c r="G57" s="362">
        <v>0</v>
      </c>
      <c r="H57" s="160">
        <f t="shared" si="3"/>
        <v>0</v>
      </c>
      <c r="I57" s="362">
        <v>0</v>
      </c>
      <c r="J57" s="362">
        <v>0</v>
      </c>
      <c r="K57" s="576">
        <f t="shared" si="1"/>
        <v>0</v>
      </c>
      <c r="L57" s="1011">
        <f>K58</f>
        <v>0</v>
      </c>
      <c r="M57" s="145"/>
      <c r="N57" s="443"/>
      <c r="O57" s="443"/>
      <c r="P57" s="444"/>
      <c r="Q57" s="444"/>
      <c r="R57" s="444"/>
      <c r="T57" s="600"/>
      <c r="U57" s="600"/>
      <c r="V57" s="600"/>
      <c r="W57" s="600"/>
    </row>
    <row r="58" spans="2:24" ht="12.75" customHeight="1" thickBot="1" x14ac:dyDescent="0.25">
      <c r="B58" s="999"/>
      <c r="C58" s="508"/>
      <c r="D58" s="364"/>
      <c r="E58" s="364" t="s">
        <v>244</v>
      </c>
      <c r="F58" s="364" t="s">
        <v>245</v>
      </c>
      <c r="G58" s="366">
        <v>0</v>
      </c>
      <c r="H58" s="448">
        <f t="shared" si="3"/>
        <v>0</v>
      </c>
      <c r="I58" s="362">
        <v>0</v>
      </c>
      <c r="J58" s="362">
        <v>0</v>
      </c>
      <c r="K58" s="577">
        <f t="shared" si="1"/>
        <v>0</v>
      </c>
      <c r="L58" s="1011"/>
      <c r="M58" s="145"/>
      <c r="N58" s="443"/>
      <c r="O58" s="443"/>
      <c r="P58" s="441"/>
      <c r="Q58" s="441"/>
      <c r="R58" s="441"/>
      <c r="S58" s="456"/>
      <c r="T58" s="456"/>
      <c r="U58" s="457"/>
      <c r="V58" s="457"/>
      <c r="W58" s="458"/>
      <c r="X58" s="458"/>
    </row>
    <row r="59" spans="2:24" ht="12.75" customHeight="1" thickBot="1" x14ac:dyDescent="0.25">
      <c r="B59" s="999"/>
      <c r="C59" s="508"/>
      <c r="D59" s="364"/>
      <c r="E59" s="364" t="s">
        <v>368</v>
      </c>
      <c r="F59" s="364" t="s">
        <v>245</v>
      </c>
      <c r="G59" s="366">
        <v>0</v>
      </c>
      <c r="H59" s="448">
        <f t="shared" si="3"/>
        <v>0</v>
      </c>
      <c r="I59" s="366">
        <v>0</v>
      </c>
      <c r="J59" s="366">
        <v>0</v>
      </c>
      <c r="K59" s="577">
        <f t="shared" si="1"/>
        <v>0</v>
      </c>
      <c r="L59" s="1011"/>
      <c r="M59" s="145"/>
      <c r="N59" s="443"/>
      <c r="O59" s="443"/>
      <c r="P59" s="441"/>
      <c r="Q59" s="441"/>
      <c r="R59" s="441"/>
      <c r="S59" s="456"/>
      <c r="T59" s="456"/>
      <c r="U59" s="457"/>
      <c r="V59" s="457"/>
      <c r="W59" s="458"/>
      <c r="X59" s="458"/>
    </row>
    <row r="60" spans="2:24" ht="12.75" customHeight="1" thickBot="1" x14ac:dyDescent="0.25">
      <c r="B60" s="999"/>
      <c r="C60" s="508"/>
      <c r="D60" s="364"/>
      <c r="E60" s="364"/>
      <c r="F60" s="364" t="s">
        <v>245</v>
      </c>
      <c r="G60" s="366">
        <v>0</v>
      </c>
      <c r="H60" s="448">
        <f t="shared" si="3"/>
        <v>0</v>
      </c>
      <c r="I60" s="366">
        <v>0</v>
      </c>
      <c r="J60" s="366">
        <v>0</v>
      </c>
      <c r="K60" s="577">
        <f t="shared" si="1"/>
        <v>0</v>
      </c>
      <c r="L60" s="1011"/>
      <c r="M60" s="145"/>
      <c r="N60" s="721"/>
      <c r="O60" s="443"/>
      <c r="P60" s="441"/>
      <c r="Q60" s="441"/>
      <c r="R60" s="441"/>
      <c r="S60" s="456"/>
      <c r="T60" s="456"/>
      <c r="U60" s="457"/>
      <c r="V60" s="457"/>
      <c r="W60" s="458"/>
      <c r="X60" s="458"/>
    </row>
    <row r="61" spans="2:24" ht="12.75" customHeight="1" thickBot="1" x14ac:dyDescent="0.25">
      <c r="B61" s="999"/>
      <c r="C61" s="508"/>
      <c r="D61" s="364"/>
      <c r="E61" s="364" t="s">
        <v>246</v>
      </c>
      <c r="F61" s="364" t="s">
        <v>245</v>
      </c>
      <c r="G61" s="366">
        <v>0</v>
      </c>
      <c r="H61" s="448">
        <f t="shared" si="3"/>
        <v>0</v>
      </c>
      <c r="I61" s="366">
        <v>0</v>
      </c>
      <c r="J61" s="366">
        <v>0</v>
      </c>
      <c r="K61" s="577">
        <f t="shared" si="1"/>
        <v>0</v>
      </c>
      <c r="L61" s="1011"/>
      <c r="M61" s="145"/>
      <c r="N61" s="443"/>
      <c r="O61" s="443"/>
      <c r="P61" s="441"/>
      <c r="Q61" s="441"/>
      <c r="R61" s="441"/>
      <c r="S61" s="456"/>
      <c r="T61" s="456"/>
      <c r="U61" s="457"/>
      <c r="V61" s="457"/>
      <c r="W61" s="458"/>
      <c r="X61" s="458"/>
    </row>
    <row r="62" spans="2:24" ht="12.75" customHeight="1" thickBot="1" x14ac:dyDescent="0.25">
      <c r="B62" s="999"/>
      <c r="C62" s="505"/>
      <c r="D62" s="451"/>
      <c r="E62" s="451" t="s">
        <v>367</v>
      </c>
      <c r="F62" s="451" t="s">
        <v>245</v>
      </c>
      <c r="G62" s="374">
        <v>0</v>
      </c>
      <c r="H62" s="171">
        <f t="shared" si="3"/>
        <v>0</v>
      </c>
      <c r="I62" s="374">
        <v>0</v>
      </c>
      <c r="J62" s="374">
        <v>0</v>
      </c>
      <c r="K62" s="578">
        <f t="shared" si="1"/>
        <v>0</v>
      </c>
      <c r="L62" s="1011"/>
      <c r="M62" s="145"/>
      <c r="N62" s="721"/>
      <c r="O62" s="443"/>
      <c r="P62" s="441"/>
      <c r="Q62" s="441"/>
      <c r="R62" s="441"/>
      <c r="S62" s="456"/>
      <c r="T62" s="456"/>
      <c r="U62" s="457"/>
      <c r="V62" s="457"/>
      <c r="W62" s="458"/>
      <c r="X62" s="458"/>
    </row>
    <row r="63" spans="2:24" ht="13.5" thickBot="1" x14ac:dyDescent="0.25">
      <c r="B63" s="1012" t="str">
        <f>+'B) Reajuste Tarifas y Ocupación'!A17</f>
        <v>Jardín Infantil Caracolito de Mar</v>
      </c>
      <c r="C63" s="722"/>
      <c r="D63" s="722"/>
      <c r="E63" s="722"/>
      <c r="F63" s="722"/>
      <c r="G63" s="723"/>
      <c r="H63" s="461"/>
      <c r="I63" s="460"/>
      <c r="J63" s="460"/>
      <c r="K63" s="462"/>
      <c r="L63" s="1013"/>
      <c r="M63" s="145"/>
      <c r="N63" s="443"/>
      <c r="O63" s="443"/>
      <c r="P63" s="444"/>
      <c r="Q63" s="444"/>
      <c r="R63" s="444"/>
      <c r="T63" s="600"/>
      <c r="U63" s="600"/>
      <c r="V63" s="600"/>
      <c r="W63" s="600"/>
    </row>
    <row r="64" spans="2:24" x14ac:dyDescent="0.2">
      <c r="B64" s="1012"/>
      <c r="C64" s="724"/>
      <c r="D64" s="724"/>
      <c r="E64" s="724"/>
      <c r="F64" s="724"/>
      <c r="G64" s="725"/>
      <c r="H64" s="465"/>
      <c r="I64" s="464"/>
      <c r="J64" s="464"/>
      <c r="K64" s="466"/>
      <c r="L64" s="1013"/>
      <c r="M64" s="145"/>
      <c r="N64" s="443"/>
      <c r="O64" s="443"/>
      <c r="P64" s="441"/>
      <c r="Q64" s="441"/>
      <c r="R64" s="441"/>
      <c r="S64" s="456"/>
      <c r="T64" s="456"/>
      <c r="U64" s="457"/>
      <c r="V64" s="457"/>
      <c r="W64" s="458"/>
      <c r="X64" s="458"/>
    </row>
    <row r="65" spans="2:24" x14ac:dyDescent="0.2">
      <c r="B65" s="1012"/>
      <c r="C65" s="724"/>
      <c r="D65" s="724"/>
      <c r="E65" s="724"/>
      <c r="F65" s="724"/>
      <c r="G65" s="725"/>
      <c r="H65" s="465"/>
      <c r="I65" s="464"/>
      <c r="J65" s="464"/>
      <c r="K65" s="466"/>
      <c r="L65" s="1013"/>
      <c r="M65" s="145"/>
      <c r="N65" s="443"/>
      <c r="O65" s="443"/>
      <c r="P65" s="441"/>
      <c r="Q65" s="441"/>
      <c r="R65" s="441"/>
      <c r="S65" s="456"/>
      <c r="T65" s="456"/>
      <c r="U65" s="457"/>
      <c r="V65" s="457"/>
      <c r="W65" s="458"/>
      <c r="X65" s="458"/>
    </row>
    <row r="66" spans="2:24" x14ac:dyDescent="0.2">
      <c r="B66" s="1012"/>
      <c r="C66" s="724"/>
      <c r="D66" s="724"/>
      <c r="E66" s="724"/>
      <c r="F66" s="724"/>
      <c r="G66" s="725"/>
      <c r="H66" s="465"/>
      <c r="I66" s="464"/>
      <c r="J66" s="464"/>
      <c r="K66" s="466"/>
      <c r="L66" s="1013"/>
      <c r="M66" s="145"/>
      <c r="N66" s="443"/>
      <c r="O66" s="443"/>
      <c r="P66" s="441"/>
      <c r="Q66" s="441"/>
      <c r="R66" s="441"/>
      <c r="S66" s="456"/>
      <c r="T66" s="456"/>
      <c r="U66" s="457"/>
      <c r="V66" s="457"/>
      <c r="W66" s="458"/>
      <c r="X66" s="458"/>
    </row>
    <row r="67" spans="2:24" x14ac:dyDescent="0.2">
      <c r="B67" s="1012"/>
      <c r="C67" s="724"/>
      <c r="D67" s="724"/>
      <c r="E67" s="724"/>
      <c r="F67" s="724"/>
      <c r="G67" s="725"/>
      <c r="H67" s="465"/>
      <c r="I67" s="464"/>
      <c r="J67" s="464"/>
      <c r="K67" s="466"/>
      <c r="L67" s="1013"/>
      <c r="M67" s="145"/>
      <c r="N67" s="443"/>
      <c r="O67" s="443"/>
      <c r="P67" s="441"/>
      <c r="Q67" s="441"/>
      <c r="R67" s="441"/>
      <c r="S67" s="456"/>
      <c r="T67" s="456"/>
      <c r="U67" s="457"/>
      <c r="V67" s="457"/>
      <c r="W67" s="458"/>
      <c r="X67" s="458"/>
    </row>
    <row r="68" spans="2:24" x14ac:dyDescent="0.2">
      <c r="B68" s="1012"/>
      <c r="C68" s="724"/>
      <c r="D68" s="724"/>
      <c r="E68" s="724"/>
      <c r="F68" s="724"/>
      <c r="G68" s="725"/>
      <c r="H68" s="465"/>
      <c r="I68" s="464"/>
      <c r="J68" s="464"/>
      <c r="K68" s="466"/>
      <c r="L68" s="1013"/>
      <c r="M68" s="145"/>
      <c r="N68" s="443"/>
      <c r="O68" s="443"/>
      <c r="P68" s="441"/>
      <c r="Q68" s="441"/>
      <c r="R68" s="441"/>
      <c r="S68" s="456"/>
      <c r="T68" s="456"/>
      <c r="U68" s="457"/>
      <c r="V68" s="457"/>
      <c r="W68" s="458"/>
      <c r="X68" s="458"/>
    </row>
    <row r="69" spans="2:24" x14ac:dyDescent="0.2">
      <c r="B69" s="1012"/>
      <c r="C69" s="724"/>
      <c r="D69" s="724"/>
      <c r="E69" s="724"/>
      <c r="F69" s="724"/>
      <c r="G69" s="725"/>
      <c r="H69" s="465"/>
      <c r="I69" s="464"/>
      <c r="J69" s="464"/>
      <c r="K69" s="466"/>
      <c r="L69" s="1013"/>
      <c r="M69" s="145"/>
      <c r="N69" s="443"/>
      <c r="O69" s="443"/>
      <c r="P69" s="441"/>
      <c r="Q69" s="441"/>
      <c r="R69" s="441"/>
      <c r="S69" s="456"/>
      <c r="T69" s="456"/>
      <c r="U69" s="457"/>
      <c r="V69" s="457"/>
      <c r="W69" s="458"/>
      <c r="X69" s="458"/>
    </row>
    <row r="70" spans="2:24" x14ac:dyDescent="0.2">
      <c r="B70" s="1012"/>
      <c r="C70" s="724"/>
      <c r="D70" s="724"/>
      <c r="E70" s="724"/>
      <c r="F70" s="724"/>
      <c r="G70" s="725"/>
      <c r="H70" s="465"/>
      <c r="I70" s="464"/>
      <c r="J70" s="464"/>
      <c r="K70" s="466"/>
      <c r="L70" s="1013"/>
      <c r="M70" s="145"/>
      <c r="N70" s="443"/>
      <c r="O70" s="443"/>
      <c r="P70" s="441"/>
      <c r="Q70" s="441"/>
      <c r="R70" s="441"/>
      <c r="S70" s="456"/>
      <c r="T70" s="456"/>
      <c r="U70" s="457"/>
      <c r="V70" s="457"/>
      <c r="W70" s="458"/>
      <c r="X70" s="458"/>
    </row>
    <row r="71" spans="2:24" x14ac:dyDescent="0.2">
      <c r="B71" s="1012"/>
      <c r="C71" s="724"/>
      <c r="D71" s="724"/>
      <c r="E71" s="724"/>
      <c r="F71" s="724"/>
      <c r="G71" s="725"/>
      <c r="H71" s="465"/>
      <c r="I71" s="464"/>
      <c r="J71" s="464"/>
      <c r="K71" s="466"/>
      <c r="L71" s="1013"/>
      <c r="M71" s="145"/>
      <c r="N71" s="443"/>
      <c r="O71" s="443"/>
      <c r="P71" s="441"/>
      <c r="Q71" s="441"/>
      <c r="R71" s="441"/>
      <c r="S71" s="456"/>
      <c r="T71" s="456"/>
      <c r="U71" s="457"/>
      <c r="V71" s="457"/>
      <c r="W71" s="458"/>
      <c r="X71" s="458"/>
    </row>
    <row r="72" spans="2:24" x14ac:dyDescent="0.2">
      <c r="B72" s="1012"/>
      <c r="C72" s="724"/>
      <c r="D72" s="724"/>
      <c r="E72" s="724"/>
      <c r="F72" s="724"/>
      <c r="G72" s="725"/>
      <c r="H72" s="465"/>
      <c r="I72" s="464"/>
      <c r="J72" s="464"/>
      <c r="K72" s="466"/>
      <c r="L72" s="1013"/>
      <c r="M72" s="145"/>
      <c r="N72" s="443"/>
      <c r="O72" s="443"/>
      <c r="P72" s="441"/>
      <c r="Q72" s="441"/>
      <c r="R72" s="441"/>
      <c r="S72" s="456"/>
      <c r="T72" s="456"/>
      <c r="U72" s="457"/>
      <c r="V72" s="457"/>
      <c r="W72" s="458"/>
      <c r="X72" s="458"/>
    </row>
    <row r="73" spans="2:24" x14ac:dyDescent="0.2">
      <c r="B73" s="1012"/>
      <c r="C73" s="724"/>
      <c r="D73" s="724"/>
      <c r="E73" s="724"/>
      <c r="F73" s="724"/>
      <c r="G73" s="725"/>
      <c r="H73" s="465"/>
      <c r="I73" s="464"/>
      <c r="J73" s="464"/>
      <c r="K73" s="466"/>
      <c r="L73" s="1013"/>
      <c r="M73" s="145"/>
      <c r="N73" s="443"/>
      <c r="O73" s="443"/>
      <c r="P73" s="441"/>
      <c r="Q73" s="441"/>
      <c r="R73" s="441"/>
      <c r="S73" s="456"/>
      <c r="T73" s="456"/>
      <c r="U73" s="457"/>
      <c r="V73" s="457"/>
      <c r="W73" s="458"/>
      <c r="X73" s="458"/>
    </row>
    <row r="74" spans="2:24" ht="13.5" thickBot="1" x14ac:dyDescent="0.25">
      <c r="B74" s="1012"/>
      <c r="C74" s="726"/>
      <c r="D74" s="726"/>
      <c r="E74" s="726"/>
      <c r="F74" s="726"/>
      <c r="G74" s="727"/>
      <c r="H74" s="469"/>
      <c r="I74" s="468"/>
      <c r="J74" s="468"/>
      <c r="K74" s="470"/>
      <c r="L74" s="1013"/>
      <c r="M74" s="145"/>
      <c r="N74" s="443"/>
      <c r="O74" s="443"/>
      <c r="P74" s="441"/>
      <c r="Q74" s="441"/>
      <c r="R74" s="441"/>
      <c r="S74" s="456"/>
      <c r="T74" s="456"/>
      <c r="U74" s="457"/>
      <c r="V74" s="457"/>
      <c r="W74" s="458"/>
      <c r="X74" s="458"/>
    </row>
    <row r="75" spans="2:24" ht="15" customHeight="1" thickBot="1" x14ac:dyDescent="0.25">
      <c r="B75" s="956" t="s">
        <v>29</v>
      </c>
      <c r="C75" s="1018" t="s">
        <v>170</v>
      </c>
      <c r="D75" s="1018" t="s">
        <v>171</v>
      </c>
      <c r="E75" s="1020" t="s">
        <v>172</v>
      </c>
      <c r="F75" s="1020" t="s">
        <v>151</v>
      </c>
      <c r="G75" s="871" t="s">
        <v>236</v>
      </c>
      <c r="H75" s="871" t="s">
        <v>377</v>
      </c>
      <c r="I75" s="871" t="s">
        <v>178</v>
      </c>
      <c r="J75" s="871" t="s">
        <v>179</v>
      </c>
      <c r="K75" s="996" t="s">
        <v>378</v>
      </c>
      <c r="L75" s="1022" t="s">
        <v>383</v>
      </c>
      <c r="O75" s="439"/>
      <c r="P75" s="439"/>
      <c r="Q75" s="439"/>
      <c r="R75" s="439"/>
      <c r="S75" s="439"/>
      <c r="T75" s="439"/>
    </row>
    <row r="76" spans="2:24" ht="54.75" customHeight="1" thickBot="1" x14ac:dyDescent="0.25">
      <c r="B76" s="956"/>
      <c r="C76" s="1019"/>
      <c r="D76" s="1019"/>
      <c r="E76" s="1021"/>
      <c r="F76" s="1021"/>
      <c r="G76" s="871"/>
      <c r="H76" s="871"/>
      <c r="I76" s="871"/>
      <c r="J76" s="871"/>
      <c r="K76" s="996"/>
      <c r="L76" s="997"/>
      <c r="M76" s="145"/>
      <c r="N76" s="440"/>
      <c r="O76" s="440"/>
      <c r="P76" s="441"/>
      <c r="Q76" s="441"/>
      <c r="R76" s="441"/>
      <c r="S76" s="145"/>
      <c r="T76" s="998"/>
      <c r="U76" s="998"/>
      <c r="V76" s="998"/>
      <c r="W76" s="998"/>
      <c r="X76" s="145"/>
    </row>
    <row r="77" spans="2:24" ht="13.5" thickBot="1" x14ac:dyDescent="0.25">
      <c r="B77" s="999" t="str">
        <f>+'A) Resumen Ingresos y Egresos'!A13</f>
        <v>Sala Cuna Caracolito de Mar Diurna</v>
      </c>
      <c r="C77" s="500"/>
      <c r="D77" s="360"/>
      <c r="E77" s="360" t="s">
        <v>247</v>
      </c>
      <c r="F77" s="360" t="s">
        <v>69</v>
      </c>
      <c r="G77" s="362">
        <v>0</v>
      </c>
      <c r="H77" s="448">
        <f t="shared" ref="H77:H127" si="5">+G77*(1+$L$7)</f>
        <v>0</v>
      </c>
      <c r="I77" s="801">
        <v>0</v>
      </c>
      <c r="J77" s="362">
        <v>0</v>
      </c>
      <c r="K77" s="442">
        <f t="shared" ref="K77:K91" si="6">SUM(H77:J77)</f>
        <v>0</v>
      </c>
      <c r="L77" s="1014">
        <f>SUM(K77:K91)</f>
        <v>0</v>
      </c>
      <c r="M77" s="145"/>
      <c r="N77" s="443"/>
      <c r="O77" s="443"/>
      <c r="P77" s="441"/>
      <c r="Q77" s="441"/>
      <c r="R77" s="441"/>
      <c r="S77" s="456"/>
      <c r="T77" s="456"/>
      <c r="U77" s="457"/>
      <c r="V77" s="457"/>
      <c r="W77" s="458"/>
      <c r="X77" s="458"/>
    </row>
    <row r="78" spans="2:24" ht="13.5" thickBot="1" x14ac:dyDescent="0.25">
      <c r="B78" s="999"/>
      <c r="C78" s="508"/>
      <c r="D78" s="364"/>
      <c r="E78" s="364" t="s">
        <v>244</v>
      </c>
      <c r="F78" s="364" t="s">
        <v>69</v>
      </c>
      <c r="G78" s="366">
        <v>0</v>
      </c>
      <c r="H78" s="448">
        <f t="shared" si="5"/>
        <v>0</v>
      </c>
      <c r="I78" s="802">
        <v>0</v>
      </c>
      <c r="J78" s="366">
        <v>0</v>
      </c>
      <c r="K78" s="449">
        <f t="shared" si="6"/>
        <v>0</v>
      </c>
      <c r="L78" s="1015"/>
      <c r="M78" s="145"/>
      <c r="N78" s="443"/>
      <c r="O78" s="443"/>
      <c r="P78" s="443"/>
      <c r="Q78" s="443"/>
      <c r="R78" s="443"/>
      <c r="S78" s="456"/>
      <c r="T78" s="456"/>
      <c r="U78" s="457"/>
      <c r="V78" s="457"/>
      <c r="W78" s="458"/>
      <c r="X78" s="458"/>
    </row>
    <row r="79" spans="2:24" ht="13.5" thickBot="1" x14ac:dyDescent="0.25">
      <c r="B79" s="999"/>
      <c r="C79" s="508"/>
      <c r="D79" s="364"/>
      <c r="E79" s="364" t="s">
        <v>244</v>
      </c>
      <c r="F79" s="364" t="s">
        <v>69</v>
      </c>
      <c r="G79" s="366">
        <v>0</v>
      </c>
      <c r="H79" s="448">
        <f t="shared" si="5"/>
        <v>0</v>
      </c>
      <c r="I79" s="802">
        <v>0</v>
      </c>
      <c r="J79" s="366">
        <v>0</v>
      </c>
      <c r="K79" s="449">
        <f t="shared" si="6"/>
        <v>0</v>
      </c>
      <c r="L79" s="1015"/>
      <c r="M79" s="145"/>
      <c r="N79" s="443"/>
      <c r="O79" s="443"/>
      <c r="P79" s="444"/>
      <c r="Q79" s="444"/>
      <c r="R79" s="444"/>
      <c r="T79" s="600"/>
      <c r="U79" s="600"/>
      <c r="V79" s="600"/>
      <c r="W79" s="600"/>
    </row>
    <row r="80" spans="2:24" ht="13.5" thickBot="1" x14ac:dyDescent="0.25">
      <c r="B80" s="999"/>
      <c r="C80" s="508"/>
      <c r="D80" s="364"/>
      <c r="E80" s="364" t="s">
        <v>244</v>
      </c>
      <c r="F80" s="364" t="s">
        <v>69</v>
      </c>
      <c r="G80" s="366">
        <v>0</v>
      </c>
      <c r="H80" s="448">
        <f t="shared" si="5"/>
        <v>0</v>
      </c>
      <c r="I80" s="802">
        <v>0</v>
      </c>
      <c r="J80" s="366">
        <v>0</v>
      </c>
      <c r="K80" s="449">
        <f t="shared" si="6"/>
        <v>0</v>
      </c>
      <c r="L80" s="1015"/>
      <c r="M80" s="145"/>
      <c r="N80" s="443"/>
      <c r="O80" s="443"/>
      <c r="P80" s="441"/>
      <c r="Q80" s="441"/>
      <c r="R80" s="441"/>
      <c r="S80" s="456"/>
      <c r="T80" s="456"/>
      <c r="U80" s="457"/>
      <c r="V80" s="457"/>
      <c r="W80" s="458"/>
      <c r="X80" s="458"/>
    </row>
    <row r="81" spans="2:24" ht="13.5" thickBot="1" x14ac:dyDescent="0.25">
      <c r="B81" s="999"/>
      <c r="C81" s="508"/>
      <c r="D81" s="364"/>
      <c r="E81" s="364" t="s">
        <v>244</v>
      </c>
      <c r="F81" s="364" t="s">
        <v>69</v>
      </c>
      <c r="G81" s="366">
        <v>0</v>
      </c>
      <c r="H81" s="448">
        <f t="shared" si="5"/>
        <v>0</v>
      </c>
      <c r="I81" s="802">
        <v>0</v>
      </c>
      <c r="J81" s="366">
        <v>0</v>
      </c>
      <c r="K81" s="449">
        <f t="shared" si="6"/>
        <v>0</v>
      </c>
      <c r="L81" s="1015"/>
      <c r="M81" s="145"/>
      <c r="N81" s="443"/>
      <c r="O81" s="443"/>
      <c r="P81" s="441"/>
      <c r="Q81" s="441"/>
      <c r="R81" s="441"/>
      <c r="S81" s="456"/>
      <c r="T81" s="456"/>
      <c r="U81" s="457"/>
      <c r="V81" s="457"/>
      <c r="W81" s="458"/>
      <c r="X81" s="458"/>
    </row>
    <row r="82" spans="2:24" ht="13.5" thickBot="1" x14ac:dyDescent="0.25">
      <c r="B82" s="999"/>
      <c r="C82" s="508"/>
      <c r="D82" s="364"/>
      <c r="E82" s="364" t="s">
        <v>244</v>
      </c>
      <c r="F82" s="364" t="s">
        <v>69</v>
      </c>
      <c r="G82" s="366">
        <v>0</v>
      </c>
      <c r="H82" s="448">
        <f t="shared" si="5"/>
        <v>0</v>
      </c>
      <c r="I82" s="802">
        <v>0</v>
      </c>
      <c r="J82" s="366">
        <v>0</v>
      </c>
      <c r="K82" s="449">
        <f t="shared" si="6"/>
        <v>0</v>
      </c>
      <c r="L82" s="1015"/>
      <c r="M82" s="145"/>
      <c r="N82" s="443"/>
      <c r="O82" s="443"/>
      <c r="P82" s="441"/>
      <c r="Q82" s="441"/>
      <c r="R82" s="441"/>
      <c r="S82" s="456"/>
      <c r="T82" s="456"/>
      <c r="U82" s="457"/>
      <c r="V82" s="457"/>
      <c r="W82" s="458"/>
      <c r="X82" s="458"/>
    </row>
    <row r="83" spans="2:24" ht="13.5" thickBot="1" x14ac:dyDescent="0.25">
      <c r="B83" s="999"/>
      <c r="C83" s="508"/>
      <c r="D83" s="364"/>
      <c r="E83" s="364" t="s">
        <v>244</v>
      </c>
      <c r="F83" s="364" t="s">
        <v>69</v>
      </c>
      <c r="G83" s="366">
        <v>0</v>
      </c>
      <c r="H83" s="448">
        <f t="shared" si="5"/>
        <v>0</v>
      </c>
      <c r="I83" s="802">
        <v>0</v>
      </c>
      <c r="J83" s="366">
        <v>0</v>
      </c>
      <c r="K83" s="449">
        <f t="shared" si="6"/>
        <v>0</v>
      </c>
      <c r="L83" s="1015"/>
      <c r="M83" s="145"/>
      <c r="N83" s="443"/>
      <c r="O83" s="443"/>
      <c r="P83" s="441"/>
      <c r="Q83" s="441"/>
      <c r="R83" s="441"/>
      <c r="S83" s="456"/>
      <c r="T83" s="456"/>
      <c r="U83" s="457"/>
      <c r="V83" s="457"/>
      <c r="W83" s="458"/>
      <c r="X83" s="458"/>
    </row>
    <row r="84" spans="2:24" ht="13.5" thickBot="1" x14ac:dyDescent="0.25">
      <c r="B84" s="999"/>
      <c r="C84" s="508"/>
      <c r="D84" s="364"/>
      <c r="E84" s="364" t="s">
        <v>238</v>
      </c>
      <c r="F84" s="364" t="s">
        <v>69</v>
      </c>
      <c r="G84" s="366">
        <v>0</v>
      </c>
      <c r="H84" s="448">
        <f t="shared" si="5"/>
        <v>0</v>
      </c>
      <c r="I84" s="802">
        <v>0</v>
      </c>
      <c r="J84" s="366">
        <v>0</v>
      </c>
      <c r="K84" s="449">
        <f t="shared" si="6"/>
        <v>0</v>
      </c>
      <c r="L84" s="1015"/>
      <c r="M84" s="145"/>
      <c r="N84" s="443"/>
      <c r="O84" s="443"/>
      <c r="P84" s="441"/>
      <c r="Q84" s="441"/>
      <c r="R84" s="441"/>
      <c r="S84" s="456"/>
      <c r="T84" s="456"/>
      <c r="U84" s="457"/>
      <c r="V84" s="457"/>
      <c r="W84" s="458"/>
      <c r="X84" s="458"/>
    </row>
    <row r="85" spans="2:24" ht="13.5" thickBot="1" x14ac:dyDescent="0.25">
      <c r="B85" s="999"/>
      <c r="C85" s="508"/>
      <c r="D85" s="364"/>
      <c r="E85" s="364" t="s">
        <v>239</v>
      </c>
      <c r="F85" s="364" t="s">
        <v>69</v>
      </c>
      <c r="G85" s="366">
        <v>0</v>
      </c>
      <c r="H85" s="448">
        <f t="shared" si="5"/>
        <v>0</v>
      </c>
      <c r="I85" s="802">
        <v>0</v>
      </c>
      <c r="J85" s="366">
        <v>0</v>
      </c>
      <c r="K85" s="449">
        <f t="shared" si="6"/>
        <v>0</v>
      </c>
      <c r="L85" s="1015"/>
      <c r="M85" s="145"/>
      <c r="N85" s="443"/>
      <c r="O85" s="443"/>
      <c r="P85" s="441"/>
      <c r="Q85" s="441"/>
      <c r="R85" s="441"/>
      <c r="S85" s="456"/>
      <c r="T85" s="456"/>
      <c r="U85" s="457"/>
      <c r="V85" s="457"/>
      <c r="W85" s="458"/>
      <c r="X85" s="458"/>
    </row>
    <row r="86" spans="2:24" ht="13.5" thickBot="1" x14ac:dyDescent="0.25">
      <c r="B86" s="999"/>
      <c r="C86" s="508"/>
      <c r="D86" s="364"/>
      <c r="E86" s="364"/>
      <c r="F86" s="364"/>
      <c r="G86" s="366">
        <v>0</v>
      </c>
      <c r="H86" s="448">
        <f t="shared" si="5"/>
        <v>0</v>
      </c>
      <c r="I86" s="802">
        <v>0</v>
      </c>
      <c r="J86" s="366">
        <v>0</v>
      </c>
      <c r="K86" s="449">
        <f t="shared" si="6"/>
        <v>0</v>
      </c>
      <c r="L86" s="1015"/>
      <c r="M86" s="145"/>
      <c r="N86" s="443"/>
      <c r="O86" s="443"/>
      <c r="P86" s="441"/>
      <c r="Q86" s="441"/>
      <c r="R86" s="441"/>
      <c r="S86" s="456"/>
      <c r="T86" s="456"/>
      <c r="U86" s="457"/>
      <c r="V86" s="457"/>
      <c r="W86" s="458"/>
      <c r="X86" s="458"/>
    </row>
    <row r="87" spans="2:24" ht="13.5" thickBot="1" x14ac:dyDescent="0.25">
      <c r="B87" s="999"/>
      <c r="C87" s="508"/>
      <c r="D87" s="364"/>
      <c r="E87" s="364"/>
      <c r="F87" s="364"/>
      <c r="G87" s="366">
        <v>0</v>
      </c>
      <c r="H87" s="448">
        <f t="shared" si="5"/>
        <v>0</v>
      </c>
      <c r="I87" s="802">
        <v>0</v>
      </c>
      <c r="J87" s="366">
        <v>0</v>
      </c>
      <c r="K87" s="449">
        <f t="shared" si="6"/>
        <v>0</v>
      </c>
      <c r="L87" s="1015"/>
      <c r="M87" s="145"/>
      <c r="N87" s="443"/>
      <c r="O87" s="443"/>
      <c r="P87" s="441"/>
      <c r="Q87" s="441"/>
      <c r="R87" s="441"/>
      <c r="S87" s="456"/>
      <c r="T87" s="456"/>
      <c r="U87" s="457"/>
      <c r="V87" s="457"/>
      <c r="W87" s="458"/>
      <c r="X87" s="458"/>
    </row>
    <row r="88" spans="2:24" ht="13.5" thickBot="1" x14ac:dyDescent="0.25">
      <c r="B88" s="999"/>
      <c r="C88" s="508"/>
      <c r="D88" s="364"/>
      <c r="E88" s="364"/>
      <c r="F88" s="364"/>
      <c r="G88" s="366">
        <v>0</v>
      </c>
      <c r="H88" s="448">
        <f t="shared" si="5"/>
        <v>0</v>
      </c>
      <c r="I88" s="802">
        <v>0</v>
      </c>
      <c r="J88" s="366">
        <v>0</v>
      </c>
      <c r="K88" s="449">
        <f t="shared" si="6"/>
        <v>0</v>
      </c>
      <c r="L88" s="1015"/>
      <c r="M88" s="145"/>
      <c r="N88" s="443"/>
      <c r="O88" s="443"/>
      <c r="P88" s="441"/>
      <c r="Q88" s="441"/>
      <c r="R88" s="441"/>
      <c r="S88" s="456"/>
      <c r="T88" s="456"/>
      <c r="U88" s="457"/>
      <c r="V88" s="457"/>
      <c r="W88" s="458"/>
      <c r="X88" s="458"/>
    </row>
    <row r="89" spans="2:24" ht="13.5" thickBot="1" x14ac:dyDescent="0.25">
      <c r="B89" s="999"/>
      <c r="C89" s="508"/>
      <c r="D89" s="364"/>
      <c r="E89" s="364" t="s">
        <v>241</v>
      </c>
      <c r="F89" s="364" t="s">
        <v>69</v>
      </c>
      <c r="G89" s="366">
        <v>0</v>
      </c>
      <c r="H89" s="448">
        <f t="shared" si="5"/>
        <v>0</v>
      </c>
      <c r="I89" s="802">
        <v>0</v>
      </c>
      <c r="J89" s="366">
        <v>0</v>
      </c>
      <c r="K89" s="449">
        <f t="shared" si="6"/>
        <v>0</v>
      </c>
      <c r="L89" s="1015"/>
      <c r="M89" s="145"/>
      <c r="N89" s="443"/>
      <c r="O89" s="443"/>
      <c r="P89" s="441"/>
      <c r="Q89" s="441"/>
      <c r="R89" s="441"/>
      <c r="S89" s="456"/>
      <c r="T89" s="456"/>
      <c r="U89" s="457"/>
      <c r="V89" s="457"/>
      <c r="W89" s="458"/>
      <c r="X89" s="458"/>
    </row>
    <row r="90" spans="2:24" ht="13.5" thickBot="1" x14ac:dyDescent="0.25">
      <c r="B90" s="999"/>
      <c r="C90" s="508"/>
      <c r="D90" s="364"/>
      <c r="E90" s="364" t="s">
        <v>248</v>
      </c>
      <c r="F90" s="364" t="s">
        <v>69</v>
      </c>
      <c r="G90" s="366">
        <v>0</v>
      </c>
      <c r="H90" s="448">
        <f t="shared" si="5"/>
        <v>0</v>
      </c>
      <c r="I90" s="802">
        <v>0</v>
      </c>
      <c r="J90" s="366">
        <v>0</v>
      </c>
      <c r="K90" s="449">
        <f t="shared" si="6"/>
        <v>0</v>
      </c>
      <c r="L90" s="1015"/>
      <c r="M90" s="145"/>
      <c r="N90" s="443"/>
      <c r="O90" s="443"/>
      <c r="P90" s="441"/>
      <c r="Q90" s="441"/>
      <c r="R90" s="441"/>
      <c r="S90" s="456"/>
      <c r="T90" s="456"/>
      <c r="U90" s="457"/>
      <c r="V90" s="457"/>
      <c r="W90" s="458"/>
      <c r="X90" s="458"/>
    </row>
    <row r="91" spans="2:24" ht="13.5" thickBot="1" x14ac:dyDescent="0.25">
      <c r="B91" s="999"/>
      <c r="C91" s="505"/>
      <c r="D91" s="451"/>
      <c r="E91" s="451"/>
      <c r="F91" s="451"/>
      <c r="G91" s="374">
        <v>0</v>
      </c>
      <c r="H91" s="448">
        <f t="shared" si="5"/>
        <v>0</v>
      </c>
      <c r="I91" s="803">
        <v>0</v>
      </c>
      <c r="J91" s="374">
        <v>0</v>
      </c>
      <c r="K91" s="452">
        <f t="shared" si="6"/>
        <v>0</v>
      </c>
      <c r="L91" s="1016"/>
      <c r="M91" s="145"/>
      <c r="N91" s="443"/>
      <c r="O91" s="443"/>
      <c r="P91" s="441"/>
      <c r="Q91" s="441"/>
      <c r="R91" s="441"/>
      <c r="S91" s="456"/>
      <c r="T91" s="456"/>
      <c r="U91" s="457"/>
      <c r="V91" s="457"/>
      <c r="W91" s="458"/>
      <c r="X91" s="458"/>
    </row>
    <row r="92" spans="2:24" ht="13.5" thickBot="1" x14ac:dyDescent="0.25">
      <c r="B92" s="999" t="str">
        <f>+'A) Resumen Ingresos y Egresos'!A14</f>
        <v>Sala Cuna Caracolito de Mar Nocturna</v>
      </c>
      <c r="C92" s="573"/>
      <c r="D92" s="471"/>
      <c r="E92" s="471"/>
      <c r="F92" s="471"/>
      <c r="G92" s="472"/>
      <c r="H92" s="472"/>
      <c r="I92" s="472"/>
      <c r="J92" s="472"/>
      <c r="K92" s="473"/>
      <c r="L92" s="1017"/>
      <c r="M92" s="145"/>
      <c r="N92" s="443"/>
      <c r="O92" s="443"/>
      <c r="P92" s="441"/>
      <c r="Q92" s="441"/>
      <c r="R92" s="441"/>
      <c r="S92" s="456"/>
      <c r="T92" s="456"/>
      <c r="U92" s="457"/>
      <c r="V92" s="457"/>
      <c r="W92" s="458"/>
      <c r="X92" s="458"/>
    </row>
    <row r="93" spans="2:24" ht="12.75" customHeight="1" thickBot="1" x14ac:dyDescent="0.25">
      <c r="B93" s="999"/>
      <c r="C93" s="574"/>
      <c r="D93" s="463"/>
      <c r="E93" s="463"/>
      <c r="F93" s="463"/>
      <c r="G93" s="464"/>
      <c r="H93" s="464"/>
      <c r="I93" s="464"/>
      <c r="J93" s="464"/>
      <c r="K93" s="466"/>
      <c r="L93" s="1017"/>
      <c r="M93" s="145"/>
      <c r="N93" s="443"/>
      <c r="O93" s="443"/>
      <c r="P93" s="443"/>
      <c r="Q93" s="443"/>
      <c r="R93" s="443"/>
      <c r="S93" s="456"/>
      <c r="T93" s="456"/>
      <c r="U93" s="457"/>
      <c r="V93" s="457"/>
      <c r="W93" s="458"/>
      <c r="X93" s="458"/>
    </row>
    <row r="94" spans="2:24" ht="12.75" customHeight="1" thickBot="1" x14ac:dyDescent="0.25">
      <c r="B94" s="999"/>
      <c r="C94" s="574"/>
      <c r="D94" s="463"/>
      <c r="E94" s="463"/>
      <c r="F94" s="463"/>
      <c r="G94" s="464"/>
      <c r="H94" s="464"/>
      <c r="I94" s="464"/>
      <c r="J94" s="464"/>
      <c r="K94" s="466"/>
      <c r="L94" s="1017"/>
      <c r="M94" s="145"/>
      <c r="N94" s="443"/>
      <c r="O94" s="443"/>
      <c r="P94" s="444"/>
      <c r="Q94" s="444"/>
      <c r="R94" s="444"/>
      <c r="T94" s="600"/>
      <c r="U94" s="600"/>
      <c r="V94" s="600"/>
      <c r="W94" s="600"/>
    </row>
    <row r="95" spans="2:24" ht="12.75" customHeight="1" thickBot="1" x14ac:dyDescent="0.25">
      <c r="B95" s="999"/>
      <c r="C95" s="574"/>
      <c r="D95" s="463"/>
      <c r="E95" s="463"/>
      <c r="F95" s="463"/>
      <c r="G95" s="464"/>
      <c r="H95" s="464"/>
      <c r="I95" s="464"/>
      <c r="J95" s="464"/>
      <c r="K95" s="466"/>
      <c r="L95" s="1017"/>
      <c r="M95" s="145"/>
      <c r="N95" s="443"/>
      <c r="O95" s="443"/>
      <c r="P95" s="441"/>
      <c r="Q95" s="441"/>
      <c r="R95" s="441"/>
      <c r="S95" s="456"/>
      <c r="T95" s="456"/>
      <c r="U95" s="457"/>
      <c r="V95" s="457"/>
      <c r="W95" s="458"/>
      <c r="X95" s="458"/>
    </row>
    <row r="96" spans="2:24" ht="12.75" customHeight="1" thickBot="1" x14ac:dyDescent="0.25">
      <c r="B96" s="999"/>
      <c r="C96" s="574"/>
      <c r="D96" s="463"/>
      <c r="E96" s="463"/>
      <c r="F96" s="463"/>
      <c r="G96" s="464"/>
      <c r="H96" s="464"/>
      <c r="I96" s="464"/>
      <c r="J96" s="464"/>
      <c r="K96" s="466"/>
      <c r="L96" s="1017"/>
      <c r="M96" s="145"/>
      <c r="N96" s="443"/>
      <c r="O96" s="443"/>
      <c r="P96" s="441"/>
      <c r="Q96" s="441"/>
      <c r="R96" s="441"/>
      <c r="S96" s="456"/>
      <c r="T96" s="456"/>
      <c r="U96" s="457"/>
      <c r="V96" s="457"/>
      <c r="W96" s="458"/>
      <c r="X96" s="458"/>
    </row>
    <row r="97" spans="2:24" ht="12.75" customHeight="1" thickBot="1" x14ac:dyDescent="0.25">
      <c r="B97" s="999"/>
      <c r="C97" s="574"/>
      <c r="D97" s="463"/>
      <c r="E97" s="463"/>
      <c r="F97" s="463"/>
      <c r="G97" s="464"/>
      <c r="H97" s="464"/>
      <c r="I97" s="464"/>
      <c r="J97" s="464"/>
      <c r="K97" s="466"/>
      <c r="L97" s="1017"/>
      <c r="M97" s="145"/>
      <c r="N97" s="443"/>
      <c r="O97" s="443"/>
      <c r="P97" s="441"/>
      <c r="Q97" s="441"/>
      <c r="R97" s="441"/>
      <c r="S97" s="456"/>
      <c r="T97" s="456"/>
      <c r="U97" s="457"/>
      <c r="V97" s="457"/>
      <c r="W97" s="458"/>
      <c r="X97" s="458"/>
    </row>
    <row r="98" spans="2:24" ht="12.75" customHeight="1" thickBot="1" x14ac:dyDescent="0.25">
      <c r="B98" s="999"/>
      <c r="C98" s="574"/>
      <c r="D98" s="463"/>
      <c r="E98" s="463"/>
      <c r="F98" s="463"/>
      <c r="G98" s="464"/>
      <c r="H98" s="464"/>
      <c r="I98" s="464"/>
      <c r="J98" s="464"/>
      <c r="K98" s="466"/>
      <c r="L98" s="1017"/>
      <c r="M98" s="145"/>
      <c r="N98" s="443"/>
      <c r="O98" s="443"/>
      <c r="P98" s="441"/>
      <c r="Q98" s="441"/>
      <c r="R98" s="441"/>
      <c r="S98" s="456"/>
      <c r="T98" s="456"/>
      <c r="U98" s="457"/>
      <c r="V98" s="457"/>
      <c r="W98" s="458"/>
      <c r="X98" s="458"/>
    </row>
    <row r="99" spans="2:24" ht="12.75" customHeight="1" thickBot="1" x14ac:dyDescent="0.25">
      <c r="B99" s="999"/>
      <c r="C99" s="574"/>
      <c r="D99" s="463"/>
      <c r="E99" s="463"/>
      <c r="F99" s="463"/>
      <c r="G99" s="464"/>
      <c r="H99" s="464"/>
      <c r="I99" s="464"/>
      <c r="J99" s="464"/>
      <c r="K99" s="466"/>
      <c r="L99" s="1017"/>
      <c r="M99" s="145"/>
      <c r="N99" s="443"/>
      <c r="O99" s="443"/>
      <c r="P99" s="441"/>
      <c r="Q99" s="441"/>
      <c r="R99" s="441"/>
      <c r="S99" s="456"/>
      <c r="T99" s="456"/>
      <c r="U99" s="457"/>
      <c r="V99" s="457"/>
      <c r="W99" s="458"/>
      <c r="X99" s="458"/>
    </row>
    <row r="100" spans="2:24" ht="13.5" thickBot="1" x14ac:dyDescent="0.25">
      <c r="B100" s="999"/>
      <c r="C100" s="574"/>
      <c r="D100" s="463"/>
      <c r="E100" s="463"/>
      <c r="F100" s="463"/>
      <c r="G100" s="464"/>
      <c r="H100" s="464"/>
      <c r="I100" s="464"/>
      <c r="J100" s="464"/>
      <c r="K100" s="466"/>
      <c r="L100" s="1017"/>
      <c r="M100" s="145"/>
      <c r="N100" s="443"/>
      <c r="O100" s="443"/>
      <c r="P100" s="441"/>
      <c r="Q100" s="441"/>
      <c r="R100" s="441"/>
      <c r="S100" s="456"/>
      <c r="T100" s="456"/>
      <c r="U100" s="457"/>
      <c r="V100" s="457"/>
      <c r="W100" s="458"/>
      <c r="X100" s="458"/>
    </row>
    <row r="101" spans="2:24" ht="12.75" customHeight="1" thickBot="1" x14ac:dyDescent="0.25">
      <c r="B101" s="999"/>
      <c r="C101" s="574"/>
      <c r="D101" s="463"/>
      <c r="E101" s="463"/>
      <c r="F101" s="463"/>
      <c r="G101" s="464"/>
      <c r="H101" s="464"/>
      <c r="I101" s="464"/>
      <c r="J101" s="464"/>
      <c r="K101" s="466"/>
      <c r="L101" s="1017"/>
      <c r="M101" s="145"/>
      <c r="N101" s="443"/>
      <c r="O101" s="443"/>
      <c r="P101" s="441"/>
      <c r="Q101" s="441"/>
      <c r="R101" s="441"/>
      <c r="S101" s="456"/>
      <c r="T101" s="456"/>
      <c r="U101" s="457"/>
      <c r="V101" s="457"/>
      <c r="W101" s="458"/>
      <c r="X101" s="458"/>
    </row>
    <row r="102" spans="2:24" ht="12.75" customHeight="1" thickBot="1" x14ac:dyDescent="0.25">
      <c r="B102" s="999"/>
      <c r="C102" s="574"/>
      <c r="D102" s="463"/>
      <c r="E102" s="463"/>
      <c r="F102" s="463"/>
      <c r="G102" s="464"/>
      <c r="H102" s="464"/>
      <c r="I102" s="464"/>
      <c r="J102" s="464"/>
      <c r="K102" s="466"/>
      <c r="L102" s="1017"/>
      <c r="M102" s="145"/>
      <c r="N102" s="443"/>
      <c r="O102" s="443"/>
      <c r="P102" s="441"/>
      <c r="Q102" s="441"/>
      <c r="R102" s="441"/>
      <c r="S102" s="456"/>
      <c r="T102" s="456"/>
      <c r="U102" s="457"/>
      <c r="V102" s="457"/>
      <c r="W102" s="458"/>
      <c r="X102" s="458"/>
    </row>
    <row r="103" spans="2:24" ht="13.5" customHeight="1" thickBot="1" x14ac:dyDescent="0.25">
      <c r="B103" s="999"/>
      <c r="C103" s="574"/>
      <c r="D103" s="463"/>
      <c r="E103" s="463"/>
      <c r="F103" s="463"/>
      <c r="G103" s="464"/>
      <c r="H103" s="464"/>
      <c r="I103" s="464"/>
      <c r="J103" s="464"/>
      <c r="K103" s="466"/>
      <c r="L103" s="1017"/>
      <c r="M103" s="145"/>
      <c r="N103" s="443"/>
      <c r="O103" s="443"/>
      <c r="P103" s="441"/>
      <c r="Q103" s="441"/>
      <c r="R103" s="441"/>
      <c r="S103" s="456"/>
      <c r="T103" s="456"/>
      <c r="U103" s="457"/>
      <c r="V103" s="457"/>
      <c r="W103" s="458"/>
      <c r="X103" s="458"/>
    </row>
    <row r="104" spans="2:24" ht="12.75" customHeight="1" thickBot="1" x14ac:dyDescent="0.25">
      <c r="B104" s="999"/>
      <c r="C104" s="574"/>
      <c r="D104" s="463"/>
      <c r="E104" s="463"/>
      <c r="F104" s="463"/>
      <c r="G104" s="464"/>
      <c r="H104" s="464"/>
      <c r="I104" s="464"/>
      <c r="J104" s="464"/>
      <c r="K104" s="466"/>
      <c r="L104" s="1017"/>
      <c r="M104" s="145"/>
      <c r="N104" s="443"/>
      <c r="O104" s="443"/>
      <c r="P104" s="441"/>
      <c r="Q104" s="441"/>
      <c r="R104" s="441"/>
      <c r="S104" s="456"/>
      <c r="T104" s="456"/>
      <c r="U104" s="457"/>
      <c r="V104" s="457"/>
      <c r="W104" s="458"/>
      <c r="X104" s="458"/>
    </row>
    <row r="105" spans="2:24" ht="13.5" customHeight="1" thickBot="1" x14ac:dyDescent="0.25">
      <c r="B105" s="999"/>
      <c r="C105" s="574"/>
      <c r="D105" s="463"/>
      <c r="E105" s="463"/>
      <c r="F105" s="463"/>
      <c r="G105" s="464"/>
      <c r="H105" s="464"/>
      <c r="I105" s="464"/>
      <c r="J105" s="464"/>
      <c r="K105" s="466"/>
      <c r="L105" s="1017"/>
      <c r="M105" s="145"/>
      <c r="N105" s="443"/>
      <c r="O105" s="443"/>
      <c r="P105" s="441"/>
      <c r="Q105" s="441"/>
      <c r="R105" s="441"/>
      <c r="S105" s="456"/>
      <c r="T105" s="456"/>
      <c r="U105" s="457"/>
      <c r="V105" s="457"/>
      <c r="W105" s="458"/>
      <c r="X105" s="458"/>
    </row>
    <row r="106" spans="2:24" ht="13.5" customHeight="1" thickBot="1" x14ac:dyDescent="0.25">
      <c r="B106" s="999"/>
      <c r="C106" s="575"/>
      <c r="D106" s="467"/>
      <c r="E106" s="467"/>
      <c r="F106" s="467"/>
      <c r="G106" s="468"/>
      <c r="H106" s="468"/>
      <c r="I106" s="468"/>
      <c r="J106" s="468"/>
      <c r="K106" s="470"/>
      <c r="L106" s="1017"/>
      <c r="M106" s="145"/>
      <c r="N106" s="443"/>
      <c r="O106" s="443"/>
      <c r="P106" s="441"/>
      <c r="Q106" s="441"/>
      <c r="R106" s="441"/>
      <c r="S106" s="456"/>
      <c r="T106" s="456"/>
      <c r="U106" s="457"/>
      <c r="V106" s="457"/>
      <c r="W106" s="458"/>
      <c r="X106" s="458"/>
    </row>
    <row r="107" spans="2:24" ht="13.5" thickBot="1" x14ac:dyDescent="0.25">
      <c r="B107" s="999" t="str">
        <f>+'A) Resumen Ingresos y Egresos'!A15</f>
        <v>Sala Cuna Mar Azul Diurna</v>
      </c>
      <c r="C107" s="584"/>
      <c r="D107" s="585"/>
      <c r="E107" s="364" t="s">
        <v>249</v>
      </c>
      <c r="F107" s="364" t="s">
        <v>73</v>
      </c>
      <c r="G107" s="801">
        <v>0</v>
      </c>
      <c r="H107" s="448">
        <f t="shared" si="5"/>
        <v>0</v>
      </c>
      <c r="I107" s="802">
        <v>0</v>
      </c>
      <c r="J107" s="801">
        <v>0</v>
      </c>
      <c r="K107" s="805">
        <f>SUM(H107:J107)</f>
        <v>0</v>
      </c>
      <c r="L107" s="1011">
        <f>SUM(K107:K127)</f>
        <v>0</v>
      </c>
      <c r="M107" s="145"/>
      <c r="N107" s="443"/>
      <c r="O107" s="443"/>
      <c r="P107" s="441"/>
      <c r="Q107" s="441"/>
      <c r="R107" s="441"/>
      <c r="S107" s="456"/>
      <c r="T107" s="456"/>
      <c r="U107" s="457"/>
      <c r="V107" s="457"/>
      <c r="W107" s="458"/>
      <c r="X107" s="458"/>
    </row>
    <row r="108" spans="2:24" ht="13.5" thickBot="1" x14ac:dyDescent="0.25">
      <c r="B108" s="999"/>
      <c r="C108" s="508"/>
      <c r="D108" s="364"/>
      <c r="E108" s="364" t="s">
        <v>249</v>
      </c>
      <c r="F108" s="364" t="s">
        <v>73</v>
      </c>
      <c r="G108" s="802">
        <v>0</v>
      </c>
      <c r="H108" s="448">
        <f t="shared" si="5"/>
        <v>0</v>
      </c>
      <c r="I108" s="802">
        <v>0</v>
      </c>
      <c r="J108" s="802">
        <v>0</v>
      </c>
      <c r="K108" s="807">
        <f t="shared" ref="K108:K142" si="7">SUM(H108:J108)</f>
        <v>0</v>
      </c>
      <c r="L108" s="1011"/>
      <c r="M108" s="145"/>
      <c r="N108" s="443"/>
      <c r="O108" s="443"/>
      <c r="P108" s="441"/>
      <c r="Q108" s="441"/>
      <c r="R108" s="441"/>
      <c r="S108" s="456"/>
      <c r="T108" s="456"/>
      <c r="U108" s="457"/>
      <c r="V108" s="457"/>
      <c r="W108" s="458"/>
      <c r="X108" s="458"/>
    </row>
    <row r="109" spans="2:24" ht="13.5" thickBot="1" x14ac:dyDescent="0.25">
      <c r="B109" s="999"/>
      <c r="C109" s="508"/>
      <c r="D109" s="364"/>
      <c r="E109" s="364" t="s">
        <v>249</v>
      </c>
      <c r="F109" s="364" t="s">
        <v>73</v>
      </c>
      <c r="G109" s="802">
        <v>0</v>
      </c>
      <c r="H109" s="448">
        <f t="shared" si="5"/>
        <v>0</v>
      </c>
      <c r="I109" s="802">
        <v>0</v>
      </c>
      <c r="J109" s="802">
        <v>0</v>
      </c>
      <c r="K109" s="807">
        <f t="shared" si="7"/>
        <v>0</v>
      </c>
      <c r="L109" s="1011"/>
      <c r="M109" s="145"/>
      <c r="N109" s="443"/>
      <c r="O109" s="443"/>
      <c r="P109" s="441"/>
      <c r="Q109" s="441"/>
      <c r="R109" s="441"/>
      <c r="S109" s="456"/>
      <c r="T109" s="456"/>
      <c r="U109" s="457"/>
      <c r="V109" s="457"/>
      <c r="W109" s="458"/>
      <c r="X109" s="458"/>
    </row>
    <row r="110" spans="2:24" ht="13.5" thickBot="1" x14ac:dyDescent="0.25">
      <c r="B110" s="999"/>
      <c r="C110" s="508"/>
      <c r="D110" s="364"/>
      <c r="E110" s="364" t="s">
        <v>244</v>
      </c>
      <c r="F110" s="364" t="s">
        <v>73</v>
      </c>
      <c r="G110" s="802">
        <v>0</v>
      </c>
      <c r="H110" s="448">
        <f t="shared" si="5"/>
        <v>0</v>
      </c>
      <c r="I110" s="802">
        <v>0</v>
      </c>
      <c r="J110" s="802">
        <v>0</v>
      </c>
      <c r="K110" s="807">
        <f t="shared" si="7"/>
        <v>0</v>
      </c>
      <c r="L110" s="1011"/>
      <c r="M110" s="145"/>
      <c r="N110" s="443"/>
      <c r="O110" s="443"/>
      <c r="P110" s="441"/>
      <c r="Q110" s="441"/>
      <c r="R110" s="441"/>
      <c r="S110" s="456"/>
      <c r="T110" s="456"/>
      <c r="U110" s="457"/>
      <c r="V110" s="457"/>
      <c r="W110" s="458"/>
      <c r="X110" s="458"/>
    </row>
    <row r="111" spans="2:24" ht="13.5" thickBot="1" x14ac:dyDescent="0.25">
      <c r="B111" s="999"/>
      <c r="C111" s="508"/>
      <c r="D111" s="364"/>
      <c r="E111" s="364" t="s">
        <v>244</v>
      </c>
      <c r="F111" s="364" t="s">
        <v>73</v>
      </c>
      <c r="G111" s="802">
        <v>0</v>
      </c>
      <c r="H111" s="448">
        <f t="shared" si="5"/>
        <v>0</v>
      </c>
      <c r="I111" s="802">
        <v>0</v>
      </c>
      <c r="J111" s="802">
        <v>0</v>
      </c>
      <c r="K111" s="807">
        <f t="shared" si="7"/>
        <v>0</v>
      </c>
      <c r="L111" s="1011"/>
      <c r="M111" s="145"/>
      <c r="N111" s="443"/>
      <c r="O111" s="443"/>
      <c r="P111" s="441"/>
      <c r="Q111" s="441"/>
      <c r="R111" s="441"/>
      <c r="S111" s="456"/>
      <c r="T111" s="456"/>
      <c r="U111" s="457"/>
      <c r="V111" s="457"/>
      <c r="W111" s="458"/>
      <c r="X111" s="458"/>
    </row>
    <row r="112" spans="2:24" ht="13.5" thickBot="1" x14ac:dyDescent="0.25">
      <c r="B112" s="999"/>
      <c r="C112" s="508"/>
      <c r="D112" s="364"/>
      <c r="E112" s="364" t="s">
        <v>237</v>
      </c>
      <c r="F112" s="364" t="s">
        <v>73</v>
      </c>
      <c r="G112" s="802">
        <v>0</v>
      </c>
      <c r="H112" s="448">
        <f t="shared" si="5"/>
        <v>0</v>
      </c>
      <c r="I112" s="802">
        <v>0</v>
      </c>
      <c r="J112" s="802">
        <v>0</v>
      </c>
      <c r="K112" s="807">
        <f t="shared" si="7"/>
        <v>0</v>
      </c>
      <c r="L112" s="1011"/>
      <c r="M112" s="145"/>
      <c r="N112" s="443"/>
      <c r="O112" s="443"/>
      <c r="P112" s="441"/>
      <c r="Q112" s="441"/>
      <c r="R112" s="441"/>
      <c r="S112" s="456"/>
      <c r="T112" s="456"/>
      <c r="U112" s="457"/>
      <c r="V112" s="457"/>
      <c r="W112" s="458"/>
      <c r="X112" s="458"/>
    </row>
    <row r="113" spans="2:24" ht="13.5" thickBot="1" x14ac:dyDescent="0.25">
      <c r="B113" s="999"/>
      <c r="C113" s="508"/>
      <c r="D113" s="364"/>
      <c r="E113" s="364" t="s">
        <v>244</v>
      </c>
      <c r="F113" s="364" t="s">
        <v>73</v>
      </c>
      <c r="G113" s="802">
        <v>0</v>
      </c>
      <c r="H113" s="448">
        <f t="shared" si="5"/>
        <v>0</v>
      </c>
      <c r="I113" s="802">
        <v>0</v>
      </c>
      <c r="J113" s="802">
        <v>0</v>
      </c>
      <c r="K113" s="807">
        <f t="shared" si="7"/>
        <v>0</v>
      </c>
      <c r="L113" s="1011"/>
      <c r="M113" s="145"/>
      <c r="N113" s="443"/>
      <c r="O113" s="443"/>
      <c r="P113" s="441"/>
      <c r="Q113" s="441"/>
      <c r="R113" s="441"/>
      <c r="S113" s="456"/>
      <c r="T113" s="456"/>
      <c r="U113" s="457"/>
      <c r="V113" s="457"/>
      <c r="W113" s="458"/>
      <c r="X113" s="458"/>
    </row>
    <row r="114" spans="2:24" ht="13.5" thickBot="1" x14ac:dyDescent="0.25">
      <c r="B114" s="999"/>
      <c r="C114" s="508"/>
      <c r="D114" s="364"/>
      <c r="E114" s="364" t="s">
        <v>244</v>
      </c>
      <c r="F114" s="364" t="s">
        <v>73</v>
      </c>
      <c r="G114" s="802">
        <v>0</v>
      </c>
      <c r="H114" s="448">
        <f t="shared" si="5"/>
        <v>0</v>
      </c>
      <c r="I114" s="802">
        <v>0</v>
      </c>
      <c r="J114" s="802">
        <v>0</v>
      </c>
      <c r="K114" s="807">
        <f t="shared" si="7"/>
        <v>0</v>
      </c>
      <c r="L114" s="1011"/>
      <c r="M114" s="145"/>
      <c r="N114" s="443"/>
      <c r="O114" s="443"/>
      <c r="P114" s="441"/>
      <c r="Q114" s="441"/>
      <c r="R114" s="441"/>
      <c r="S114" s="456"/>
      <c r="T114" s="456"/>
      <c r="U114" s="457"/>
      <c r="V114" s="457"/>
      <c r="W114" s="458"/>
      <c r="X114" s="458"/>
    </row>
    <row r="115" spans="2:24" ht="13.5" thickBot="1" x14ac:dyDescent="0.25">
      <c r="B115" s="999"/>
      <c r="C115" s="508"/>
      <c r="D115" s="364"/>
      <c r="E115" s="364" t="s">
        <v>244</v>
      </c>
      <c r="F115" s="364" t="s">
        <v>73</v>
      </c>
      <c r="G115" s="802">
        <v>0</v>
      </c>
      <c r="H115" s="448">
        <f t="shared" si="5"/>
        <v>0</v>
      </c>
      <c r="I115" s="802">
        <v>0</v>
      </c>
      <c r="J115" s="802">
        <v>0</v>
      </c>
      <c r="K115" s="807">
        <f t="shared" si="7"/>
        <v>0</v>
      </c>
      <c r="L115" s="1011"/>
      <c r="M115" s="579"/>
      <c r="N115" s="580"/>
      <c r="O115" s="443"/>
      <c r="P115" s="441"/>
      <c r="Q115" s="441"/>
      <c r="R115" s="441"/>
      <c r="S115" s="456"/>
      <c r="T115" s="456"/>
      <c r="U115" s="457"/>
      <c r="V115" s="457"/>
      <c r="W115" s="458"/>
      <c r="X115" s="458"/>
    </row>
    <row r="116" spans="2:24" ht="13.5" thickBot="1" x14ac:dyDescent="0.25">
      <c r="B116" s="999"/>
      <c r="C116" s="508"/>
      <c r="D116" s="364"/>
      <c r="E116" s="364" t="s">
        <v>244</v>
      </c>
      <c r="F116" s="364" t="s">
        <v>73</v>
      </c>
      <c r="G116" s="802">
        <v>0</v>
      </c>
      <c r="H116" s="448">
        <f t="shared" si="5"/>
        <v>0</v>
      </c>
      <c r="I116" s="802">
        <v>0</v>
      </c>
      <c r="J116" s="802">
        <v>0</v>
      </c>
      <c r="K116" s="807">
        <f t="shared" si="7"/>
        <v>0</v>
      </c>
      <c r="L116" s="1011"/>
      <c r="M116" s="579"/>
      <c r="N116" s="580"/>
      <c r="O116" s="443"/>
      <c r="P116" s="441"/>
      <c r="Q116" s="441"/>
      <c r="R116" s="441"/>
      <c r="S116" s="456"/>
      <c r="T116" s="456"/>
      <c r="U116" s="457"/>
      <c r="V116" s="457"/>
      <c r="W116" s="458"/>
      <c r="X116" s="458"/>
    </row>
    <row r="117" spans="2:24" ht="13.5" thickBot="1" x14ac:dyDescent="0.25">
      <c r="B117" s="999"/>
      <c r="C117" s="508"/>
      <c r="D117" s="364"/>
      <c r="E117" s="364" t="s">
        <v>244</v>
      </c>
      <c r="F117" s="364" t="s">
        <v>73</v>
      </c>
      <c r="G117" s="802">
        <v>0</v>
      </c>
      <c r="H117" s="448">
        <f t="shared" si="5"/>
        <v>0</v>
      </c>
      <c r="I117" s="802">
        <v>0</v>
      </c>
      <c r="J117" s="802">
        <v>0</v>
      </c>
      <c r="K117" s="807">
        <f t="shared" si="7"/>
        <v>0</v>
      </c>
      <c r="L117" s="1011"/>
      <c r="M117" s="145"/>
      <c r="N117" s="443"/>
      <c r="O117" s="443"/>
      <c r="P117" s="441"/>
      <c r="Q117" s="441"/>
      <c r="R117" s="441"/>
      <c r="S117" s="456"/>
      <c r="T117" s="456"/>
      <c r="U117" s="457"/>
      <c r="V117" s="457"/>
      <c r="W117" s="458"/>
      <c r="X117" s="458"/>
    </row>
    <row r="118" spans="2:24" ht="13.5" thickBot="1" x14ac:dyDescent="0.25">
      <c r="B118" s="999"/>
      <c r="C118" s="572"/>
      <c r="D118" s="450"/>
      <c r="E118" s="364" t="s">
        <v>244</v>
      </c>
      <c r="F118" s="364" t="s">
        <v>73</v>
      </c>
      <c r="G118" s="802">
        <v>0</v>
      </c>
      <c r="H118" s="448">
        <f t="shared" si="5"/>
        <v>0</v>
      </c>
      <c r="I118" s="802">
        <v>0</v>
      </c>
      <c r="J118" s="802">
        <v>0</v>
      </c>
      <c r="K118" s="807">
        <f t="shared" si="7"/>
        <v>0</v>
      </c>
      <c r="L118" s="1011"/>
      <c r="M118" s="145"/>
      <c r="N118" s="443"/>
      <c r="O118" s="443"/>
      <c r="P118" s="441"/>
      <c r="Q118" s="441"/>
      <c r="R118" s="441"/>
      <c r="S118" s="456"/>
      <c r="T118" s="456"/>
      <c r="U118" s="457"/>
      <c r="V118" s="457"/>
      <c r="W118" s="458"/>
      <c r="X118" s="458"/>
    </row>
    <row r="119" spans="2:24" ht="12.75" customHeight="1" thickBot="1" x14ac:dyDescent="0.25">
      <c r="B119" s="999"/>
      <c r="C119" s="572"/>
      <c r="D119" s="450"/>
      <c r="E119" s="364" t="s">
        <v>244</v>
      </c>
      <c r="F119" s="364" t="s">
        <v>73</v>
      </c>
      <c r="G119" s="802">
        <v>0</v>
      </c>
      <c r="H119" s="448">
        <f t="shared" si="5"/>
        <v>0</v>
      </c>
      <c r="I119" s="802">
        <v>0</v>
      </c>
      <c r="J119" s="802">
        <v>0</v>
      </c>
      <c r="K119" s="807">
        <f t="shared" si="7"/>
        <v>0</v>
      </c>
      <c r="L119" s="1011"/>
      <c r="M119" s="145"/>
      <c r="N119" s="443"/>
      <c r="O119" s="443"/>
      <c r="P119" s="443"/>
      <c r="Q119" s="443"/>
      <c r="R119" s="443"/>
      <c r="S119" s="456"/>
      <c r="T119" s="456"/>
      <c r="U119" s="457"/>
      <c r="V119" s="457"/>
      <c r="W119" s="458"/>
      <c r="X119" s="458"/>
    </row>
    <row r="120" spans="2:24" ht="12.75" customHeight="1" thickBot="1" x14ac:dyDescent="0.25">
      <c r="B120" s="999"/>
      <c r="C120" s="508"/>
      <c r="D120" s="364"/>
      <c r="E120" s="364" t="s">
        <v>238</v>
      </c>
      <c r="F120" s="364" t="s">
        <v>73</v>
      </c>
      <c r="G120" s="802">
        <v>0</v>
      </c>
      <c r="H120" s="448">
        <f t="shared" si="5"/>
        <v>0</v>
      </c>
      <c r="I120" s="802">
        <v>0</v>
      </c>
      <c r="J120" s="802">
        <v>0</v>
      </c>
      <c r="K120" s="807">
        <f t="shared" si="7"/>
        <v>0</v>
      </c>
      <c r="L120" s="1011"/>
      <c r="M120" s="145"/>
      <c r="N120" s="443"/>
      <c r="O120" s="443"/>
      <c r="P120" s="444"/>
      <c r="Q120" s="444"/>
      <c r="R120" s="444"/>
      <c r="T120" s="600"/>
      <c r="U120" s="600"/>
      <c r="V120" s="600"/>
      <c r="W120" s="600"/>
    </row>
    <row r="121" spans="2:24" ht="12.75" customHeight="1" thickBot="1" x14ac:dyDescent="0.25">
      <c r="B121" s="999"/>
      <c r="C121" s="508"/>
      <c r="D121" s="364"/>
      <c r="E121" s="364" t="s">
        <v>238</v>
      </c>
      <c r="F121" s="364" t="s">
        <v>73</v>
      </c>
      <c r="G121" s="802">
        <v>0</v>
      </c>
      <c r="H121" s="448">
        <f t="shared" si="5"/>
        <v>0</v>
      </c>
      <c r="I121" s="802">
        <v>0</v>
      </c>
      <c r="J121" s="802">
        <v>0</v>
      </c>
      <c r="K121" s="807">
        <f t="shared" si="7"/>
        <v>0</v>
      </c>
      <c r="L121" s="1011"/>
      <c r="M121" s="145"/>
      <c r="N121" s="443"/>
      <c r="O121" s="443"/>
      <c r="P121" s="441"/>
      <c r="Q121" s="441"/>
      <c r="R121" s="441"/>
      <c r="S121" s="456"/>
      <c r="T121" s="456"/>
      <c r="U121" s="457"/>
      <c r="V121" s="457"/>
      <c r="W121" s="458"/>
      <c r="X121" s="458"/>
    </row>
    <row r="122" spans="2:24" ht="12.75" customHeight="1" thickBot="1" x14ac:dyDescent="0.25">
      <c r="B122" s="999"/>
      <c r="C122" s="508"/>
      <c r="D122" s="364"/>
      <c r="E122" s="364" t="s">
        <v>239</v>
      </c>
      <c r="F122" s="364" t="s">
        <v>73</v>
      </c>
      <c r="G122" s="802">
        <v>0</v>
      </c>
      <c r="H122" s="448">
        <f t="shared" si="5"/>
        <v>0</v>
      </c>
      <c r="I122" s="802">
        <v>0</v>
      </c>
      <c r="J122" s="802">
        <v>0</v>
      </c>
      <c r="K122" s="807">
        <f t="shared" si="7"/>
        <v>0</v>
      </c>
      <c r="L122" s="1011"/>
      <c r="M122" s="145"/>
      <c r="N122" s="443"/>
      <c r="O122" s="443"/>
      <c r="P122" s="441"/>
      <c r="Q122" s="441"/>
      <c r="R122" s="441"/>
      <c r="S122" s="456"/>
      <c r="T122" s="456"/>
      <c r="U122" s="457"/>
      <c r="V122" s="457"/>
      <c r="W122" s="458"/>
      <c r="X122" s="458"/>
    </row>
    <row r="123" spans="2:24" ht="12.75" customHeight="1" thickBot="1" x14ac:dyDescent="0.25">
      <c r="B123" s="999"/>
      <c r="C123" s="508"/>
      <c r="D123" s="364"/>
      <c r="E123" s="364"/>
      <c r="F123" s="364"/>
      <c r="G123" s="802">
        <v>0</v>
      </c>
      <c r="H123" s="448">
        <f t="shared" si="5"/>
        <v>0</v>
      </c>
      <c r="I123" s="802">
        <v>0</v>
      </c>
      <c r="J123" s="802">
        <v>0</v>
      </c>
      <c r="K123" s="807">
        <f t="shared" si="7"/>
        <v>0</v>
      </c>
      <c r="L123" s="1011"/>
      <c r="M123" s="145"/>
      <c r="N123" s="443"/>
      <c r="O123" s="443"/>
      <c r="P123" s="441"/>
      <c r="Q123" s="441"/>
      <c r="R123" s="441"/>
      <c r="S123" s="456"/>
      <c r="T123" s="456"/>
      <c r="U123" s="457"/>
      <c r="V123" s="457"/>
      <c r="W123" s="458"/>
      <c r="X123" s="458"/>
    </row>
    <row r="124" spans="2:24" ht="12.75" customHeight="1" thickBot="1" x14ac:dyDescent="0.25">
      <c r="B124" s="999"/>
      <c r="C124" s="508"/>
      <c r="D124" s="364"/>
      <c r="E124" s="364"/>
      <c r="F124" s="364"/>
      <c r="G124" s="802">
        <v>0</v>
      </c>
      <c r="H124" s="448">
        <f t="shared" si="5"/>
        <v>0</v>
      </c>
      <c r="I124" s="802">
        <v>0</v>
      </c>
      <c r="J124" s="802">
        <v>0</v>
      </c>
      <c r="K124" s="807">
        <f t="shared" si="7"/>
        <v>0</v>
      </c>
      <c r="L124" s="1011"/>
      <c r="M124" s="145"/>
      <c r="N124" s="443"/>
      <c r="O124" s="443"/>
      <c r="P124" s="441"/>
      <c r="Q124" s="441"/>
      <c r="R124" s="441"/>
      <c r="S124" s="456"/>
      <c r="T124" s="456"/>
      <c r="U124" s="457"/>
      <c r="V124" s="457"/>
      <c r="W124" s="458"/>
      <c r="X124" s="458"/>
    </row>
    <row r="125" spans="2:24" ht="12.75" customHeight="1" thickBot="1" x14ac:dyDescent="0.25">
      <c r="B125" s="999"/>
      <c r="C125" s="508"/>
      <c r="D125" s="364"/>
      <c r="E125" s="364" t="s">
        <v>241</v>
      </c>
      <c r="F125" s="364" t="s">
        <v>73</v>
      </c>
      <c r="G125" s="802">
        <v>0</v>
      </c>
      <c r="H125" s="448">
        <f t="shared" si="5"/>
        <v>0</v>
      </c>
      <c r="I125" s="802">
        <v>0</v>
      </c>
      <c r="J125" s="802">
        <v>0</v>
      </c>
      <c r="K125" s="807">
        <f t="shared" si="7"/>
        <v>0</v>
      </c>
      <c r="L125" s="1011"/>
      <c r="M125" s="145"/>
      <c r="N125" s="443"/>
      <c r="O125" s="443"/>
      <c r="P125" s="441"/>
      <c r="Q125" s="441"/>
      <c r="R125" s="441"/>
      <c r="S125" s="456"/>
      <c r="T125" s="456"/>
      <c r="U125" s="457"/>
      <c r="V125" s="457"/>
      <c r="W125" s="458"/>
      <c r="X125" s="458"/>
    </row>
    <row r="126" spans="2:24" ht="13.5" thickBot="1" x14ac:dyDescent="0.25">
      <c r="B126" s="999"/>
      <c r="C126" s="508"/>
      <c r="D126" s="364"/>
      <c r="E126" s="364" t="s">
        <v>248</v>
      </c>
      <c r="F126" s="364" t="s">
        <v>73</v>
      </c>
      <c r="G126" s="802">
        <v>0</v>
      </c>
      <c r="H126" s="448">
        <f t="shared" si="5"/>
        <v>0</v>
      </c>
      <c r="I126" s="802">
        <v>0</v>
      </c>
      <c r="J126" s="802">
        <v>0</v>
      </c>
      <c r="K126" s="807">
        <f t="shared" si="7"/>
        <v>0</v>
      </c>
      <c r="L126" s="1011"/>
      <c r="M126" s="145"/>
      <c r="N126" s="443"/>
      <c r="O126" s="443"/>
      <c r="P126" s="441"/>
      <c r="Q126" s="441"/>
      <c r="R126" s="441"/>
      <c r="S126" s="456"/>
      <c r="T126" s="456"/>
      <c r="U126" s="457"/>
      <c r="V126" s="457"/>
      <c r="W126" s="458"/>
      <c r="X126" s="458"/>
    </row>
    <row r="127" spans="2:24" ht="12.75" customHeight="1" thickBot="1" x14ac:dyDescent="0.25">
      <c r="B127" s="999"/>
      <c r="C127" s="508"/>
      <c r="D127" s="364"/>
      <c r="E127" s="364"/>
      <c r="F127" s="364"/>
      <c r="G127" s="802">
        <v>0</v>
      </c>
      <c r="H127" s="448">
        <f t="shared" si="5"/>
        <v>0</v>
      </c>
      <c r="I127" s="802">
        <v>0</v>
      </c>
      <c r="J127" s="802">
        <v>0</v>
      </c>
      <c r="K127" s="807">
        <f t="shared" si="7"/>
        <v>0</v>
      </c>
      <c r="L127" s="1011"/>
      <c r="M127" s="145"/>
      <c r="N127" s="443"/>
      <c r="O127" s="443"/>
      <c r="P127" s="441"/>
      <c r="Q127" s="441"/>
      <c r="R127" s="441"/>
      <c r="S127" s="456"/>
      <c r="T127" s="456"/>
      <c r="U127" s="457"/>
      <c r="V127" s="457"/>
      <c r="W127" s="458"/>
      <c r="X127" s="458"/>
    </row>
    <row r="128" spans="2:24" ht="13.5" thickBot="1" x14ac:dyDescent="0.25">
      <c r="B128" s="999" t="str">
        <f>+'A) Resumen Ingresos y Egresos'!A16</f>
        <v>Sala Cuna Mar Azul Nocturna</v>
      </c>
      <c r="C128" s="500"/>
      <c r="D128" s="360"/>
      <c r="E128" s="360" t="s">
        <v>244</v>
      </c>
      <c r="F128" s="360" t="s">
        <v>73</v>
      </c>
      <c r="G128" s="801">
        <v>0</v>
      </c>
      <c r="H128" s="804">
        <f t="shared" ref="H128:H142" si="8">+G128*(1+$L$7)</f>
        <v>0</v>
      </c>
      <c r="I128" s="801">
        <v>0</v>
      </c>
      <c r="J128" s="801">
        <v>0</v>
      </c>
      <c r="K128" s="805">
        <f t="shared" si="7"/>
        <v>0</v>
      </c>
      <c r="L128" s="1014">
        <f>SUM(K128:K142)</f>
        <v>0</v>
      </c>
      <c r="M128" s="145"/>
      <c r="N128" s="443"/>
      <c r="O128" s="443"/>
      <c r="P128" s="441"/>
      <c r="Q128" s="441"/>
      <c r="R128" s="441"/>
      <c r="S128" s="456"/>
      <c r="T128" s="456"/>
      <c r="U128" s="457"/>
      <c r="V128" s="457"/>
      <c r="W128" s="458"/>
      <c r="X128" s="458"/>
    </row>
    <row r="129" spans="2:24" ht="12.75" customHeight="1" thickBot="1" x14ac:dyDescent="0.25">
      <c r="B129" s="999"/>
      <c r="C129" s="508"/>
      <c r="D129" s="364"/>
      <c r="E129" s="364" t="s">
        <v>244</v>
      </c>
      <c r="F129" s="364" t="s">
        <v>73</v>
      </c>
      <c r="G129" s="802">
        <v>0</v>
      </c>
      <c r="H129" s="806">
        <f t="shared" si="8"/>
        <v>0</v>
      </c>
      <c r="I129" s="802">
        <v>0</v>
      </c>
      <c r="J129" s="802">
        <v>0</v>
      </c>
      <c r="K129" s="807">
        <f t="shared" si="7"/>
        <v>0</v>
      </c>
      <c r="L129" s="1015"/>
      <c r="M129" s="145"/>
      <c r="N129" s="443"/>
      <c r="O129" s="443"/>
      <c r="P129" s="443"/>
      <c r="Q129" s="443"/>
      <c r="R129" s="443"/>
      <c r="S129" s="456"/>
      <c r="T129" s="456"/>
      <c r="U129" s="457"/>
      <c r="V129" s="457"/>
      <c r="W129" s="458"/>
      <c r="X129" s="458"/>
    </row>
    <row r="130" spans="2:24" ht="12.75" customHeight="1" thickBot="1" x14ac:dyDescent="0.25">
      <c r="B130" s="999"/>
      <c r="C130" s="508"/>
      <c r="D130" s="364"/>
      <c r="E130" s="364" t="s">
        <v>244</v>
      </c>
      <c r="F130" s="364" t="s">
        <v>73</v>
      </c>
      <c r="G130" s="802">
        <v>0</v>
      </c>
      <c r="H130" s="806">
        <f t="shared" si="8"/>
        <v>0</v>
      </c>
      <c r="I130" s="802">
        <v>0</v>
      </c>
      <c r="J130" s="802">
        <v>0</v>
      </c>
      <c r="K130" s="807">
        <f t="shared" si="7"/>
        <v>0</v>
      </c>
      <c r="L130" s="1015"/>
      <c r="M130" s="145"/>
      <c r="N130" s="443"/>
      <c r="O130" s="443"/>
      <c r="P130" s="444"/>
      <c r="Q130" s="444"/>
      <c r="R130" s="444"/>
      <c r="T130" s="600"/>
      <c r="U130" s="600"/>
      <c r="V130" s="600"/>
      <c r="W130" s="600"/>
    </row>
    <row r="131" spans="2:24" ht="12.75" customHeight="1" thickBot="1" x14ac:dyDescent="0.25">
      <c r="B131" s="999"/>
      <c r="C131" s="508"/>
      <c r="D131" s="364"/>
      <c r="E131" s="364" t="s">
        <v>244</v>
      </c>
      <c r="F131" s="364" t="s">
        <v>73</v>
      </c>
      <c r="G131" s="802">
        <v>0</v>
      </c>
      <c r="H131" s="806">
        <f t="shared" si="8"/>
        <v>0</v>
      </c>
      <c r="I131" s="802">
        <v>0</v>
      </c>
      <c r="J131" s="802">
        <v>0</v>
      </c>
      <c r="K131" s="807">
        <f t="shared" si="7"/>
        <v>0</v>
      </c>
      <c r="L131" s="1015"/>
      <c r="M131" s="145"/>
      <c r="N131" s="443"/>
      <c r="O131" s="443"/>
      <c r="P131" s="441"/>
      <c r="Q131" s="441"/>
      <c r="R131" s="441"/>
      <c r="S131" s="456"/>
      <c r="T131" s="456"/>
      <c r="U131" s="457"/>
      <c r="V131" s="457"/>
      <c r="W131" s="458"/>
      <c r="X131" s="458"/>
    </row>
    <row r="132" spans="2:24" ht="12.75" customHeight="1" thickBot="1" x14ac:dyDescent="0.25">
      <c r="B132" s="999"/>
      <c r="C132" s="508"/>
      <c r="D132" s="364"/>
      <c r="E132" s="364" t="s">
        <v>244</v>
      </c>
      <c r="F132" s="364" t="s">
        <v>73</v>
      </c>
      <c r="G132" s="802">
        <v>0</v>
      </c>
      <c r="H132" s="806">
        <f t="shared" si="8"/>
        <v>0</v>
      </c>
      <c r="I132" s="802">
        <v>0</v>
      </c>
      <c r="J132" s="802">
        <v>0</v>
      </c>
      <c r="K132" s="807">
        <f t="shared" si="7"/>
        <v>0</v>
      </c>
      <c r="L132" s="1015"/>
      <c r="M132" s="145"/>
      <c r="N132" s="443"/>
      <c r="O132" s="443"/>
      <c r="P132" s="441"/>
      <c r="Q132" s="441"/>
      <c r="R132" s="441"/>
      <c r="S132" s="456"/>
      <c r="T132" s="456"/>
      <c r="U132" s="457"/>
      <c r="V132" s="457"/>
      <c r="W132" s="458"/>
      <c r="X132" s="458"/>
    </row>
    <row r="133" spans="2:24" ht="12.75" customHeight="1" thickBot="1" x14ac:dyDescent="0.25">
      <c r="B133" s="999"/>
      <c r="C133" s="508"/>
      <c r="D133" s="364"/>
      <c r="E133" s="364" t="s">
        <v>244</v>
      </c>
      <c r="F133" s="364" t="s">
        <v>73</v>
      </c>
      <c r="G133" s="802">
        <v>0</v>
      </c>
      <c r="H133" s="806">
        <f t="shared" si="8"/>
        <v>0</v>
      </c>
      <c r="I133" s="802">
        <v>0</v>
      </c>
      <c r="J133" s="802">
        <v>0</v>
      </c>
      <c r="K133" s="807">
        <f t="shared" si="7"/>
        <v>0</v>
      </c>
      <c r="L133" s="1015"/>
      <c r="M133" s="145"/>
      <c r="N133" s="443"/>
      <c r="O133" s="443"/>
      <c r="P133" s="441"/>
      <c r="Q133" s="441"/>
      <c r="R133" s="441"/>
      <c r="S133" s="456"/>
      <c r="T133" s="456"/>
      <c r="U133" s="457"/>
      <c r="V133" s="457"/>
      <c r="W133" s="458"/>
      <c r="X133" s="458"/>
    </row>
    <row r="134" spans="2:24" ht="12.75" customHeight="1" thickBot="1" x14ac:dyDescent="0.25">
      <c r="B134" s="999"/>
      <c r="C134" s="508"/>
      <c r="D134" s="364"/>
      <c r="E134" s="364"/>
      <c r="F134" s="364"/>
      <c r="G134" s="802">
        <v>0</v>
      </c>
      <c r="H134" s="806">
        <f t="shared" si="8"/>
        <v>0</v>
      </c>
      <c r="I134" s="802">
        <v>0</v>
      </c>
      <c r="J134" s="802">
        <v>0</v>
      </c>
      <c r="K134" s="807">
        <f t="shared" si="7"/>
        <v>0</v>
      </c>
      <c r="L134" s="1015"/>
      <c r="M134" s="145"/>
      <c r="N134" s="443"/>
      <c r="O134" s="443"/>
      <c r="P134" s="441"/>
      <c r="Q134" s="441"/>
      <c r="R134" s="441"/>
      <c r="S134" s="456"/>
      <c r="T134" s="456"/>
      <c r="U134" s="457"/>
      <c r="V134" s="457"/>
      <c r="W134" s="458"/>
      <c r="X134" s="458"/>
    </row>
    <row r="135" spans="2:24" ht="12.75" customHeight="1" thickBot="1" x14ac:dyDescent="0.25">
      <c r="B135" s="999"/>
      <c r="C135" s="508"/>
      <c r="D135" s="364"/>
      <c r="E135" s="364"/>
      <c r="F135" s="364"/>
      <c r="G135" s="802">
        <v>0</v>
      </c>
      <c r="H135" s="806">
        <f t="shared" si="8"/>
        <v>0</v>
      </c>
      <c r="I135" s="802">
        <v>0</v>
      </c>
      <c r="J135" s="802">
        <v>0</v>
      </c>
      <c r="K135" s="807">
        <f t="shared" si="7"/>
        <v>0</v>
      </c>
      <c r="L135" s="1015"/>
      <c r="M135" s="145"/>
      <c r="N135" s="443"/>
      <c r="O135" s="443"/>
      <c r="P135" s="441"/>
      <c r="Q135" s="441"/>
      <c r="R135" s="441"/>
      <c r="S135" s="456"/>
      <c r="T135" s="456"/>
      <c r="U135" s="457"/>
      <c r="V135" s="457"/>
      <c r="W135" s="458"/>
      <c r="X135" s="458"/>
    </row>
    <row r="136" spans="2:24" ht="13.5" thickBot="1" x14ac:dyDescent="0.25">
      <c r="B136" s="999"/>
      <c r="C136" s="508"/>
      <c r="D136" s="364"/>
      <c r="E136" s="364"/>
      <c r="F136" s="364"/>
      <c r="G136" s="802">
        <v>0</v>
      </c>
      <c r="H136" s="806">
        <f t="shared" si="8"/>
        <v>0</v>
      </c>
      <c r="I136" s="802">
        <v>0</v>
      </c>
      <c r="J136" s="802">
        <v>0</v>
      </c>
      <c r="K136" s="807">
        <f t="shared" si="7"/>
        <v>0</v>
      </c>
      <c r="L136" s="1015"/>
      <c r="M136" s="145"/>
      <c r="N136" s="443"/>
      <c r="O136" s="443"/>
      <c r="P136" s="441"/>
      <c r="Q136" s="441"/>
      <c r="R136" s="441"/>
      <c r="S136" s="456"/>
      <c r="T136" s="456"/>
      <c r="U136" s="457"/>
      <c r="V136" s="457"/>
      <c r="W136" s="458"/>
      <c r="X136" s="458"/>
    </row>
    <row r="137" spans="2:24" ht="12.75" customHeight="1" thickBot="1" x14ac:dyDescent="0.25">
      <c r="B137" s="999"/>
      <c r="C137" s="508"/>
      <c r="D137" s="364"/>
      <c r="E137" s="364"/>
      <c r="F137" s="364"/>
      <c r="G137" s="802">
        <v>0</v>
      </c>
      <c r="H137" s="806">
        <f t="shared" si="8"/>
        <v>0</v>
      </c>
      <c r="I137" s="802">
        <v>0</v>
      </c>
      <c r="J137" s="802">
        <v>0</v>
      </c>
      <c r="K137" s="807">
        <f t="shared" si="7"/>
        <v>0</v>
      </c>
      <c r="L137" s="1015"/>
      <c r="M137" s="145"/>
      <c r="N137" s="443"/>
      <c r="O137" s="443"/>
      <c r="P137" s="441"/>
      <c r="Q137" s="441"/>
      <c r="R137" s="441"/>
      <c r="S137" s="456"/>
      <c r="T137" s="456"/>
      <c r="U137" s="457"/>
      <c r="V137" s="457"/>
      <c r="W137" s="458"/>
      <c r="X137" s="458"/>
    </row>
    <row r="138" spans="2:24" ht="12.75" customHeight="1" thickBot="1" x14ac:dyDescent="0.25">
      <c r="B138" s="999"/>
      <c r="C138" s="508"/>
      <c r="D138" s="364"/>
      <c r="E138" s="364"/>
      <c r="F138" s="364"/>
      <c r="G138" s="802">
        <v>0</v>
      </c>
      <c r="H138" s="806">
        <f t="shared" si="8"/>
        <v>0</v>
      </c>
      <c r="I138" s="802">
        <v>0</v>
      </c>
      <c r="J138" s="802">
        <v>0</v>
      </c>
      <c r="K138" s="807">
        <f t="shared" si="7"/>
        <v>0</v>
      </c>
      <c r="L138" s="1015"/>
      <c r="M138" s="145"/>
      <c r="N138" s="443"/>
      <c r="O138" s="443"/>
      <c r="P138" s="441"/>
      <c r="Q138" s="441"/>
      <c r="R138" s="441"/>
      <c r="S138" s="456"/>
      <c r="T138" s="456"/>
      <c r="U138" s="457"/>
      <c r="V138" s="457"/>
      <c r="W138" s="458"/>
      <c r="X138" s="458"/>
    </row>
    <row r="139" spans="2:24" ht="13.5" customHeight="1" thickBot="1" x14ac:dyDescent="0.25">
      <c r="B139" s="999"/>
      <c r="C139" s="508"/>
      <c r="D139" s="364"/>
      <c r="E139" s="364"/>
      <c r="F139" s="364"/>
      <c r="G139" s="802">
        <v>0</v>
      </c>
      <c r="H139" s="806">
        <f t="shared" si="8"/>
        <v>0</v>
      </c>
      <c r="I139" s="802">
        <v>0</v>
      </c>
      <c r="J139" s="802">
        <v>0</v>
      </c>
      <c r="K139" s="807">
        <f t="shared" si="7"/>
        <v>0</v>
      </c>
      <c r="L139" s="1015"/>
      <c r="M139" s="145"/>
      <c r="N139" s="443"/>
      <c r="O139" s="443"/>
      <c r="P139" s="441"/>
      <c r="Q139" s="441"/>
      <c r="R139" s="441"/>
      <c r="S139" s="456"/>
      <c r="T139" s="456"/>
      <c r="U139" s="457"/>
      <c r="V139" s="457"/>
      <c r="W139" s="458"/>
      <c r="X139" s="458"/>
    </row>
    <row r="140" spans="2:24" ht="12.75" customHeight="1" thickBot="1" x14ac:dyDescent="0.25">
      <c r="B140" s="999"/>
      <c r="C140" s="508"/>
      <c r="D140" s="364"/>
      <c r="E140" s="364"/>
      <c r="F140" s="364"/>
      <c r="G140" s="802">
        <v>0</v>
      </c>
      <c r="H140" s="806">
        <f t="shared" si="8"/>
        <v>0</v>
      </c>
      <c r="I140" s="802">
        <v>0</v>
      </c>
      <c r="J140" s="802">
        <v>0</v>
      </c>
      <c r="K140" s="807">
        <f t="shared" si="7"/>
        <v>0</v>
      </c>
      <c r="L140" s="1015"/>
      <c r="M140" s="145"/>
      <c r="N140" s="443"/>
      <c r="O140" s="443"/>
      <c r="P140" s="441"/>
      <c r="Q140" s="441"/>
      <c r="R140" s="441"/>
      <c r="S140" s="456"/>
      <c r="T140" s="456"/>
      <c r="U140" s="457"/>
      <c r="V140" s="457"/>
      <c r="W140" s="458"/>
      <c r="X140" s="458"/>
    </row>
    <row r="141" spans="2:24" ht="13.5" customHeight="1" thickBot="1" x14ac:dyDescent="0.25">
      <c r="B141" s="999"/>
      <c r="C141" s="508"/>
      <c r="D141" s="364"/>
      <c r="E141" s="364"/>
      <c r="F141" s="364"/>
      <c r="G141" s="802">
        <v>0</v>
      </c>
      <c r="H141" s="806">
        <f t="shared" si="8"/>
        <v>0</v>
      </c>
      <c r="I141" s="802">
        <v>0</v>
      </c>
      <c r="J141" s="802">
        <v>0</v>
      </c>
      <c r="K141" s="807">
        <f t="shared" si="7"/>
        <v>0</v>
      </c>
      <c r="L141" s="1015"/>
      <c r="M141" s="145"/>
      <c r="N141" s="443"/>
      <c r="O141" s="443"/>
      <c r="P141" s="441"/>
      <c r="Q141" s="441"/>
      <c r="R141" s="441"/>
      <c r="S141" s="456"/>
      <c r="T141" s="456"/>
      <c r="U141" s="457"/>
      <c r="V141" s="457"/>
      <c r="W141" s="458"/>
      <c r="X141" s="458"/>
    </row>
    <row r="142" spans="2:24" ht="13.5" customHeight="1" thickBot="1" x14ac:dyDescent="0.25">
      <c r="B142" s="999"/>
      <c r="C142" s="505"/>
      <c r="D142" s="451"/>
      <c r="E142" s="451"/>
      <c r="F142" s="451"/>
      <c r="G142" s="803">
        <v>0</v>
      </c>
      <c r="H142" s="808">
        <f t="shared" si="8"/>
        <v>0</v>
      </c>
      <c r="I142" s="803">
        <v>0</v>
      </c>
      <c r="J142" s="803">
        <v>0</v>
      </c>
      <c r="K142" s="809">
        <f t="shared" si="7"/>
        <v>0</v>
      </c>
      <c r="L142" s="1016"/>
      <c r="M142" s="145"/>
      <c r="N142" s="443"/>
      <c r="O142" s="443"/>
      <c r="P142" s="441"/>
      <c r="Q142" s="441"/>
      <c r="R142" s="441"/>
      <c r="S142" s="456"/>
      <c r="T142" s="456"/>
      <c r="U142" s="457"/>
      <c r="V142" s="457"/>
      <c r="W142" s="458"/>
      <c r="X142" s="458"/>
    </row>
    <row r="143" spans="2:24" ht="16.5" thickBot="1" x14ac:dyDescent="0.25">
      <c r="B143" s="474"/>
      <c r="C143" s="145"/>
      <c r="D143" s="145"/>
      <c r="E143" s="475"/>
      <c r="F143" s="475"/>
      <c r="G143" s="475"/>
      <c r="H143" s="475"/>
      <c r="I143" s="475"/>
      <c r="J143" s="475"/>
      <c r="K143" s="476" t="s">
        <v>250</v>
      </c>
      <c r="L143" s="477">
        <f>+L11+L34+L77+L107+L128</f>
        <v>0</v>
      </c>
      <c r="M143" s="439"/>
      <c r="N143" s="439"/>
      <c r="O143" s="439"/>
      <c r="P143" s="443"/>
      <c r="Q143" s="443"/>
      <c r="R143" s="443"/>
      <c r="S143" s="456"/>
      <c r="T143" s="456"/>
      <c r="U143" s="457"/>
      <c r="V143" s="457"/>
      <c r="W143" s="458"/>
      <c r="X143" s="458"/>
    </row>
  </sheetData>
  <sheetProtection algorithmName="SHA-512" hashValue="kNfbKvb6jkYdDcar0/02M5a6/E/0uotlsGbn9L3Pra9vh7aBG6TAMAnGNxtLX1sexDl7yPC1895CjSLRao6WPg==" saltValue="NO5TWwAOVzCaaCt6pze7Jg==" spinCount="100000" sheet="1" objects="1" scenarios="1"/>
  <mergeCells count="42">
    <mergeCell ref="B107:B127"/>
    <mergeCell ref="L107:L127"/>
    <mergeCell ref="B128:B142"/>
    <mergeCell ref="L128:L142"/>
    <mergeCell ref="L75:L76"/>
    <mergeCell ref="T76:W76"/>
    <mergeCell ref="B77:B91"/>
    <mergeCell ref="L77:L91"/>
    <mergeCell ref="B92:B106"/>
    <mergeCell ref="L92:L106"/>
    <mergeCell ref="G75:G76"/>
    <mergeCell ref="H75:H76"/>
    <mergeCell ref="I75:I76"/>
    <mergeCell ref="J75:J76"/>
    <mergeCell ref="K75:K76"/>
    <mergeCell ref="B75:B76"/>
    <mergeCell ref="C75:C76"/>
    <mergeCell ref="D75:D76"/>
    <mergeCell ref="E75:E76"/>
    <mergeCell ref="F75:F76"/>
    <mergeCell ref="B34:B56"/>
    <mergeCell ref="L34:L56"/>
    <mergeCell ref="B57:B62"/>
    <mergeCell ref="L57:L62"/>
    <mergeCell ref="B63:B74"/>
    <mergeCell ref="L63:L74"/>
    <mergeCell ref="K9:K10"/>
    <mergeCell ref="L9:L10"/>
    <mergeCell ref="T10:W10"/>
    <mergeCell ref="B11:B33"/>
    <mergeCell ref="L11:L33"/>
    <mergeCell ref="F9:F10"/>
    <mergeCell ref="G9:G10"/>
    <mergeCell ref="H9:H10"/>
    <mergeCell ref="I9:I10"/>
    <mergeCell ref="J9:J10"/>
    <mergeCell ref="P21:S21"/>
    <mergeCell ref="B7:E7"/>
    <mergeCell ref="B9:B10"/>
    <mergeCell ref="C9:C10"/>
    <mergeCell ref="D9:D10"/>
    <mergeCell ref="E9:E10"/>
  </mergeCells>
  <pageMargins left="0.7" right="0.7" top="0.75" bottom="0.75" header="0.51180555555555496" footer="0.51180555555555496"/>
  <pageSetup firstPageNumber="0" orientation="portrait" horizontalDpi="300" verticalDpi="300" r:id="rId1"/>
  <ignoredErrors>
    <ignoredError sqref="K32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MK31"/>
  <sheetViews>
    <sheetView showGridLines="0" zoomScale="80" zoomScaleNormal="80" workbookViewId="0">
      <selection activeCell="K45" sqref="K45"/>
    </sheetView>
  </sheetViews>
  <sheetFormatPr baseColWidth="10" defaultColWidth="9.140625" defaultRowHeight="12.75" x14ac:dyDescent="0.2"/>
  <cols>
    <col min="1" max="1" width="39" style="19" customWidth="1"/>
    <col min="2" max="2" width="34" style="19"/>
    <col min="3" max="12" width="15.140625" style="19"/>
    <col min="13" max="13" width="34.7109375" style="19"/>
    <col min="14" max="14" width="15.140625" style="19"/>
    <col min="15" max="15" width="34.7109375" style="19"/>
    <col min="16" max="16" width="15.140625" style="19"/>
    <col min="17" max="17" width="14.85546875" style="19"/>
    <col min="18" max="1025" width="10.85546875" style="19"/>
  </cols>
  <sheetData>
    <row r="1" spans="1:19" x14ac:dyDescent="0.2">
      <c r="B1" s="4"/>
      <c r="C1" s="4"/>
      <c r="D1" s="4" t="s">
        <v>251</v>
      </c>
      <c r="E1" s="4"/>
      <c r="F1" s="4"/>
      <c r="G1" s="4"/>
      <c r="H1" s="4"/>
      <c r="I1" s="4"/>
      <c r="J1" s="4"/>
      <c r="K1" s="4"/>
      <c r="L1" s="4"/>
      <c r="M1" s="4"/>
      <c r="N1" s="4"/>
      <c r="P1" s="4"/>
    </row>
    <row r="2" spans="1:19" x14ac:dyDescent="0.2">
      <c r="B2" s="4"/>
      <c r="C2" s="4"/>
      <c r="D2" s="4" t="s">
        <v>252</v>
      </c>
      <c r="E2" s="4"/>
      <c r="F2" s="4"/>
      <c r="G2" s="4"/>
      <c r="H2" s="4"/>
      <c r="I2" s="4"/>
      <c r="J2" s="4"/>
      <c r="K2" s="4"/>
      <c r="L2" s="4"/>
      <c r="M2" s="4"/>
      <c r="N2" s="4"/>
      <c r="P2" s="4"/>
    </row>
    <row r="3" spans="1:19" x14ac:dyDescent="0.2">
      <c r="C3" s="21"/>
      <c r="D3" s="21"/>
      <c r="E3" s="21"/>
      <c r="F3" s="21"/>
      <c r="G3" s="21"/>
      <c r="H3" s="21"/>
      <c r="I3" s="21"/>
      <c r="J3" s="21"/>
      <c r="K3" s="21"/>
      <c r="L3" s="21"/>
      <c r="N3" s="21"/>
      <c r="P3" s="21"/>
    </row>
    <row r="4" spans="1:19" ht="18.75" customHeight="1" x14ac:dyDescent="0.2">
      <c r="C4" s="478" t="s">
        <v>27</v>
      </c>
      <c r="D4" s="978" t="str">
        <f>+'B) Reajuste Tarifas y Ocupación'!F5</f>
        <v>BIENVALP</v>
      </c>
      <c r="E4" s="978"/>
      <c r="F4" s="978"/>
      <c r="G4" s="4"/>
      <c r="H4" s="4"/>
      <c r="I4" s="4"/>
      <c r="J4" s="4"/>
      <c r="K4" s="4"/>
      <c r="L4" s="4"/>
      <c r="N4" s="4"/>
      <c r="P4" s="4"/>
    </row>
    <row r="5" spans="1:19" x14ac:dyDescent="0.2">
      <c r="A5" s="27"/>
      <c r="B5" s="28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P5" s="4"/>
    </row>
    <row r="6" spans="1:19" x14ac:dyDescent="0.2">
      <c r="A6" s="27"/>
      <c r="B6" s="28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4"/>
    </row>
    <row r="7" spans="1:19" ht="12.75" customHeight="1" x14ac:dyDescent="0.2">
      <c r="A7" s="1023" t="s">
        <v>253</v>
      </c>
      <c r="B7" s="1023"/>
      <c r="C7" s="1023"/>
      <c r="D7" s="1023"/>
      <c r="E7" s="1023"/>
      <c r="F7" s="1023"/>
      <c r="G7" s="1023"/>
      <c r="H7" s="1023"/>
      <c r="I7" s="1023"/>
      <c r="J7" s="1023"/>
      <c r="K7" s="1023"/>
      <c r="L7" s="1023"/>
      <c r="M7" s="1023"/>
      <c r="N7" s="1023"/>
      <c r="O7" s="1023"/>
      <c r="P7" s="479"/>
    </row>
    <row r="8" spans="1:19" x14ac:dyDescent="0.2">
      <c r="A8" s="1023"/>
      <c r="B8" s="1023"/>
      <c r="C8" s="1023"/>
      <c r="D8" s="1023"/>
      <c r="E8" s="1023"/>
      <c r="F8" s="1023"/>
      <c r="G8" s="1023"/>
      <c r="H8" s="1023"/>
      <c r="I8" s="1023"/>
      <c r="J8" s="1023"/>
      <c r="K8" s="1023"/>
      <c r="L8" s="1023"/>
      <c r="M8" s="1023"/>
      <c r="N8" s="1023"/>
      <c r="O8" s="1023"/>
      <c r="P8" s="479"/>
    </row>
    <row r="9" spans="1:19" x14ac:dyDescent="0.2">
      <c r="A9" s="1023"/>
      <c r="B9" s="1023"/>
      <c r="C9" s="1023"/>
      <c r="D9" s="1023"/>
      <c r="E9" s="1023"/>
      <c r="F9" s="1023"/>
      <c r="G9" s="1023"/>
      <c r="H9" s="1023"/>
      <c r="I9" s="1023"/>
      <c r="J9" s="1023"/>
      <c r="K9" s="1023"/>
      <c r="L9" s="1023"/>
      <c r="M9" s="1023"/>
      <c r="N9" s="1023"/>
      <c r="O9" s="1023"/>
      <c r="P9" s="479"/>
    </row>
    <row r="10" spans="1:19" x14ac:dyDescent="0.2">
      <c r="A10" s="479"/>
      <c r="B10" s="479"/>
      <c r="C10" s="479"/>
      <c r="D10" s="479"/>
      <c r="E10" s="479"/>
      <c r="F10" s="479"/>
      <c r="G10" s="479"/>
      <c r="H10" s="479"/>
      <c r="I10" s="479"/>
      <c r="J10" s="479"/>
      <c r="K10" s="479"/>
      <c r="L10" s="479"/>
      <c r="M10" s="479"/>
      <c r="N10" s="479"/>
      <c r="O10" s="479"/>
      <c r="P10" s="479"/>
    </row>
    <row r="11" spans="1:19" x14ac:dyDescent="0.2">
      <c r="A11" s="480"/>
      <c r="B11" s="480"/>
      <c r="C11" s="480"/>
      <c r="D11" s="480"/>
      <c r="E11" s="480"/>
      <c r="F11" s="480"/>
      <c r="G11" s="480"/>
      <c r="H11" s="480"/>
      <c r="I11" s="480"/>
      <c r="J11" s="480"/>
      <c r="K11" s="480"/>
      <c r="L11" s="480"/>
      <c r="M11" s="480"/>
      <c r="N11" s="480"/>
      <c r="O11" s="480"/>
      <c r="P11" s="480"/>
    </row>
    <row r="12" spans="1:19" ht="15.75" x14ac:dyDescent="0.2">
      <c r="A12" s="869" t="s">
        <v>22</v>
      </c>
      <c r="B12" s="869"/>
      <c r="C12" s="869"/>
      <c r="D12" s="869"/>
      <c r="E12" s="29"/>
      <c r="F12" s="480"/>
      <c r="G12" s="480"/>
      <c r="H12" s="480"/>
      <c r="I12" s="481"/>
      <c r="J12" s="481"/>
      <c r="K12" s="480"/>
      <c r="L12" s="480"/>
      <c r="M12" s="480"/>
      <c r="N12" s="480"/>
      <c r="O12" s="480"/>
      <c r="P12" s="480"/>
    </row>
    <row r="13" spans="1:19" ht="13.5" thickBot="1" x14ac:dyDescent="0.25">
      <c r="A13" s="27"/>
      <c r="B13" s="28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P13" s="4"/>
    </row>
    <row r="14" spans="1:19" ht="20.25" customHeight="1" thickBot="1" x14ac:dyDescent="0.25">
      <c r="A14" s="1024" t="s">
        <v>60</v>
      </c>
      <c r="B14" s="1025" t="s">
        <v>42</v>
      </c>
      <c r="C14" s="874" t="s">
        <v>372</v>
      </c>
      <c r="D14" s="874"/>
      <c r="E14" s="874"/>
      <c r="F14" s="874"/>
      <c r="G14" s="874"/>
      <c r="H14" s="1026" t="s">
        <v>254</v>
      </c>
      <c r="I14" s="1026"/>
      <c r="J14" s="1026"/>
      <c r="K14" s="1026"/>
      <c r="L14" s="1026"/>
      <c r="M14" s="1027" t="s">
        <v>255</v>
      </c>
      <c r="N14" s="1028"/>
      <c r="O14" s="1027" t="s">
        <v>256</v>
      </c>
      <c r="P14" s="1029"/>
      <c r="Q14" s="979" t="s">
        <v>257</v>
      </c>
    </row>
    <row r="15" spans="1:19" ht="72.75" customHeight="1" thickBot="1" x14ac:dyDescent="0.25">
      <c r="A15" s="1024"/>
      <c r="B15" s="1025"/>
      <c r="C15" s="74" t="s">
        <v>48</v>
      </c>
      <c r="D15" s="75" t="s">
        <v>49</v>
      </c>
      <c r="E15" s="75" t="s">
        <v>50</v>
      </c>
      <c r="F15" s="75" t="s">
        <v>51</v>
      </c>
      <c r="G15" s="77" t="s">
        <v>52</v>
      </c>
      <c r="H15" s="189" t="s">
        <v>48</v>
      </c>
      <c r="I15" s="190" t="s">
        <v>49</v>
      </c>
      <c r="J15" s="190" t="s">
        <v>50</v>
      </c>
      <c r="K15" s="190" t="s">
        <v>51</v>
      </c>
      <c r="L15" s="191" t="s">
        <v>52</v>
      </c>
      <c r="M15" s="482" t="s">
        <v>258</v>
      </c>
      <c r="N15" s="855" t="s">
        <v>259</v>
      </c>
      <c r="O15" s="482" t="s">
        <v>258</v>
      </c>
      <c r="P15" s="498" t="s">
        <v>259</v>
      </c>
      <c r="Q15" s="979"/>
    </row>
    <row r="16" spans="1:19" ht="12.75" customHeight="1" x14ac:dyDescent="0.2">
      <c r="A16" s="1030" t="str">
        <f>'B) Reajuste Tarifas y Ocupación'!A12</f>
        <v>Jardín Infantil Lobito Marino</v>
      </c>
      <c r="B16" s="483" t="str">
        <f>+'B) Reajuste Tarifas y Ocupación'!B12</f>
        <v>Media jornada</v>
      </c>
      <c r="C16" s="389">
        <f>+'B) Reajuste Tarifas y Ocupación'!M12</f>
        <v>94700</v>
      </c>
      <c r="D16" s="390">
        <f>+'B) Reajuste Tarifas y Ocupación'!N12</f>
        <v>113700</v>
      </c>
      <c r="E16" s="390">
        <f>+'B) Reajuste Tarifas y Ocupación'!O12</f>
        <v>113700</v>
      </c>
      <c r="F16" s="390">
        <f>+'B) Reajuste Tarifas y Ocupación'!P12</f>
        <v>126900</v>
      </c>
      <c r="G16" s="484">
        <f>+'B) Reajuste Tarifas y Ocupación'!Q12</f>
        <v>186700</v>
      </c>
      <c r="H16" s="485">
        <f t="shared" ref="H16:L19" si="0">IFERROR(C16/$Q16,0)</f>
        <v>0</v>
      </c>
      <c r="I16" s="486">
        <f t="shared" si="0"/>
        <v>0</v>
      </c>
      <c r="J16" s="486">
        <f t="shared" si="0"/>
        <v>0</v>
      </c>
      <c r="K16" s="486">
        <f t="shared" si="0"/>
        <v>0</v>
      </c>
      <c r="L16" s="499">
        <f t="shared" si="0"/>
        <v>0</v>
      </c>
      <c r="M16" s="508" t="s">
        <v>375</v>
      </c>
      <c r="N16" s="856">
        <v>0</v>
      </c>
      <c r="O16" s="508" t="s">
        <v>375</v>
      </c>
      <c r="P16" s="509">
        <v>0</v>
      </c>
      <c r="Q16" s="858">
        <f>AVERAGE(N16,P16)</f>
        <v>0</v>
      </c>
      <c r="R16" s="441"/>
      <c r="S16" s="487"/>
    </row>
    <row r="17" spans="1:19" ht="13.5" thickBot="1" x14ac:dyDescent="0.25">
      <c r="A17" s="1030"/>
      <c r="B17" s="483" t="str">
        <f>+'B) Reajuste Tarifas y Ocupación'!B13</f>
        <v>Jornada completa</v>
      </c>
      <c r="C17" s="399">
        <f>+'B) Reajuste Tarifas y Ocupación'!M13</f>
        <v>154600</v>
      </c>
      <c r="D17" s="400">
        <f>+'B) Reajuste Tarifas y Ocupación'!N13</f>
        <v>185600</v>
      </c>
      <c r="E17" s="400">
        <f>+'B) Reajuste Tarifas y Ocupación'!O13</f>
        <v>185600</v>
      </c>
      <c r="F17" s="400">
        <f>+'B) Reajuste Tarifas y Ocupación'!P13</f>
        <v>261000</v>
      </c>
      <c r="G17" s="488">
        <f>+'B) Reajuste Tarifas y Ocupación'!Q13</f>
        <v>389200</v>
      </c>
      <c r="H17" s="489">
        <f t="shared" si="0"/>
        <v>0</v>
      </c>
      <c r="I17" s="490">
        <f t="shared" si="0"/>
        <v>0</v>
      </c>
      <c r="J17" s="490">
        <f t="shared" si="0"/>
        <v>0</v>
      </c>
      <c r="K17" s="490">
        <f t="shared" si="0"/>
        <v>0</v>
      </c>
      <c r="L17" s="504">
        <f t="shared" si="0"/>
        <v>0</v>
      </c>
      <c r="M17" s="508" t="s">
        <v>375</v>
      </c>
      <c r="N17" s="856">
        <v>0</v>
      </c>
      <c r="O17" s="508" t="s">
        <v>375</v>
      </c>
      <c r="P17" s="509">
        <v>0</v>
      </c>
      <c r="Q17" s="858">
        <f>AVERAGE(N17,P17)</f>
        <v>0</v>
      </c>
      <c r="R17" s="441"/>
      <c r="S17" s="487"/>
    </row>
    <row r="18" spans="1:19" ht="12.75" customHeight="1" thickBot="1" x14ac:dyDescent="0.25">
      <c r="A18" s="1031" t="str">
        <f>'B) Reajuste Tarifas y Ocupación'!A14</f>
        <v>Jardín Infantil Los Delfines</v>
      </c>
      <c r="B18" s="493" t="str">
        <f>+'B) Reajuste Tarifas y Ocupación'!B14</f>
        <v>Media jornada</v>
      </c>
      <c r="C18" s="389">
        <f>+'B) Reajuste Tarifas y Ocupación'!M14</f>
        <v>94700</v>
      </c>
      <c r="D18" s="390">
        <f>+'B) Reajuste Tarifas y Ocupación'!N14</f>
        <v>113700</v>
      </c>
      <c r="E18" s="390">
        <f>+'B) Reajuste Tarifas y Ocupación'!O14</f>
        <v>113700</v>
      </c>
      <c r="F18" s="390">
        <f>+'B) Reajuste Tarifas y Ocupación'!P14</f>
        <v>126900</v>
      </c>
      <c r="G18" s="484">
        <f>+'B) Reajuste Tarifas y Ocupación'!Q14</f>
        <v>186700</v>
      </c>
      <c r="H18" s="485">
        <f t="shared" si="0"/>
        <v>0</v>
      </c>
      <c r="I18" s="486">
        <f t="shared" si="0"/>
        <v>0</v>
      </c>
      <c r="J18" s="486">
        <f t="shared" si="0"/>
        <v>0</v>
      </c>
      <c r="K18" s="486">
        <f t="shared" si="0"/>
        <v>0</v>
      </c>
      <c r="L18" s="499">
        <f t="shared" si="0"/>
        <v>0</v>
      </c>
      <c r="M18" s="508" t="s">
        <v>375</v>
      </c>
      <c r="N18" s="856">
        <v>0</v>
      </c>
      <c r="O18" s="508" t="s">
        <v>375</v>
      </c>
      <c r="P18" s="509">
        <v>0</v>
      </c>
      <c r="Q18" s="858">
        <f>AVERAGE(N18,P18)</f>
        <v>0</v>
      </c>
    </row>
    <row r="19" spans="1:19" ht="12.75" customHeight="1" thickBot="1" x14ac:dyDescent="0.25">
      <c r="A19" s="1031"/>
      <c r="B19" s="483" t="str">
        <f>+'B) Reajuste Tarifas y Ocupación'!B15</f>
        <v>Jornada completa</v>
      </c>
      <c r="C19" s="399">
        <f>+'B) Reajuste Tarifas y Ocupación'!M15</f>
        <v>154600</v>
      </c>
      <c r="D19" s="400">
        <f>+'B) Reajuste Tarifas y Ocupación'!N15</f>
        <v>185600</v>
      </c>
      <c r="E19" s="400">
        <f>+'B) Reajuste Tarifas y Ocupación'!O15</f>
        <v>185600</v>
      </c>
      <c r="F19" s="400">
        <f>+'B) Reajuste Tarifas y Ocupación'!P15</f>
        <v>261000</v>
      </c>
      <c r="G19" s="488">
        <f>+'B) Reajuste Tarifas y Ocupación'!Q15</f>
        <v>389200</v>
      </c>
      <c r="H19" s="489">
        <f t="shared" si="0"/>
        <v>0</v>
      </c>
      <c r="I19" s="490">
        <f t="shared" si="0"/>
        <v>0</v>
      </c>
      <c r="J19" s="490">
        <f t="shared" si="0"/>
        <v>0</v>
      </c>
      <c r="K19" s="490">
        <f t="shared" si="0"/>
        <v>0</v>
      </c>
      <c r="L19" s="504">
        <f t="shared" si="0"/>
        <v>0</v>
      </c>
      <c r="M19" s="508" t="s">
        <v>375</v>
      </c>
      <c r="N19" s="856">
        <v>0</v>
      </c>
      <c r="O19" s="508" t="s">
        <v>375</v>
      </c>
      <c r="P19" s="491">
        <v>0</v>
      </c>
      <c r="Q19" s="858">
        <f>AVERAGE(N19,P19)</f>
        <v>0</v>
      </c>
    </row>
    <row r="20" spans="1:19" ht="26.25" customHeight="1" thickBot="1" x14ac:dyDescent="0.25">
      <c r="A20" s="492" t="str">
        <f>'B) Reajuste Tarifas y Ocupación'!A16</f>
        <v>Jardín Infantil Pecesitos de Colores</v>
      </c>
      <c r="B20" s="493" t="str">
        <f>+'B) Reajuste Tarifas y Ocupación'!B16</f>
        <v>Media jornada</v>
      </c>
      <c r="C20" s="399">
        <f>+'B) Reajuste Tarifas y Ocupación'!M16</f>
        <v>38100</v>
      </c>
      <c r="D20" s="400">
        <f>+'B) Reajuste Tarifas y Ocupación'!N16</f>
        <v>45700</v>
      </c>
      <c r="E20" s="400">
        <f>+'B) Reajuste Tarifas y Ocupación'!O16</f>
        <v>45700</v>
      </c>
      <c r="F20" s="400">
        <f>+'B) Reajuste Tarifas y Ocupación'!P16</f>
        <v>47800</v>
      </c>
      <c r="G20" s="488">
        <f>+'B) Reajuste Tarifas y Ocupación'!Q16</f>
        <v>57200</v>
      </c>
      <c r="H20" s="489">
        <f t="shared" ref="H20" si="1">IFERROR(C20/$Q20,0)</f>
        <v>0</v>
      </c>
      <c r="I20" s="490">
        <f t="shared" ref="I20" si="2">IFERROR(D20/$Q20,0)</f>
        <v>0</v>
      </c>
      <c r="J20" s="490">
        <f t="shared" ref="J20" si="3">IFERROR(E20/$Q20,0)</f>
        <v>0</v>
      </c>
      <c r="K20" s="490">
        <f t="shared" ref="K20" si="4">IFERROR(F20/$Q20,0)</f>
        <v>0</v>
      </c>
      <c r="L20" s="504">
        <f t="shared" ref="L20" si="5">IFERROR(G20/$Q20,0)</f>
        <v>0</v>
      </c>
      <c r="M20" s="505" t="s">
        <v>375</v>
      </c>
      <c r="N20" s="857">
        <v>0</v>
      </c>
      <c r="O20" s="505" t="s">
        <v>375</v>
      </c>
      <c r="P20" s="506">
        <v>0</v>
      </c>
      <c r="Q20" s="859">
        <v>0</v>
      </c>
    </row>
    <row r="21" spans="1:19" ht="12.75" customHeight="1" thickBot="1" x14ac:dyDescent="0.25">
      <c r="A21" s="1037" t="str">
        <f>'B) Reajuste Tarifas y Ocupación'!A17</f>
        <v>Jardín Infantil Caracolito de Mar</v>
      </c>
      <c r="B21" s="493" t="str">
        <f>+'B) Reajuste Tarifas y Ocupación'!B17</f>
        <v>Media jornada</v>
      </c>
      <c r="C21" s="1035"/>
      <c r="D21" s="1035"/>
      <c r="E21" s="1035"/>
      <c r="F21" s="1035"/>
      <c r="G21" s="1035"/>
      <c r="H21" s="1038"/>
      <c r="I21" s="1038"/>
      <c r="J21" s="1038"/>
      <c r="K21" s="1038"/>
      <c r="L21" s="1038"/>
      <c r="M21" s="1039"/>
      <c r="N21" s="1039"/>
      <c r="O21" s="1040"/>
      <c r="P21" s="1041"/>
      <c r="Q21" s="1035"/>
    </row>
    <row r="22" spans="1:19" ht="12.75" customHeight="1" thickBot="1" x14ac:dyDescent="0.25">
      <c r="A22" s="1037"/>
      <c r="B22" s="494" t="str">
        <f>+'B) Reajuste Tarifas y Ocupación'!B18</f>
        <v>Jornada completa</v>
      </c>
      <c r="C22" s="1035"/>
      <c r="D22" s="1035"/>
      <c r="E22" s="1035"/>
      <c r="F22" s="1035"/>
      <c r="G22" s="1035"/>
      <c r="H22" s="1038"/>
      <c r="I22" s="1038"/>
      <c r="J22" s="1038"/>
      <c r="K22" s="1038"/>
      <c r="L22" s="1038"/>
      <c r="M22" s="1039"/>
      <c r="N22" s="1039"/>
      <c r="O22" s="1042"/>
      <c r="P22" s="1043"/>
      <c r="Q22" s="1035"/>
    </row>
    <row r="23" spans="1:19" ht="13.5" thickBot="1" x14ac:dyDescent="0.25"/>
    <row r="24" spans="1:19" ht="20.25" customHeight="1" thickBot="1" x14ac:dyDescent="0.25">
      <c r="A24" s="1024" t="s">
        <v>68</v>
      </c>
      <c r="B24" s="1025" t="s">
        <v>42</v>
      </c>
      <c r="C24" s="874" t="s">
        <v>372</v>
      </c>
      <c r="D24" s="874"/>
      <c r="E24" s="874"/>
      <c r="F24" s="874"/>
      <c r="G24" s="874"/>
      <c r="H24" s="1026" t="s">
        <v>254</v>
      </c>
      <c r="I24" s="1026"/>
      <c r="J24" s="1026"/>
      <c r="K24" s="1026"/>
      <c r="L24" s="1026"/>
      <c r="M24" s="1027" t="s">
        <v>255</v>
      </c>
      <c r="N24" s="1027"/>
      <c r="O24" s="1028" t="s">
        <v>256</v>
      </c>
      <c r="P24" s="1036"/>
      <c r="Q24" s="979" t="s">
        <v>257</v>
      </c>
    </row>
    <row r="25" spans="1:19" ht="84" customHeight="1" thickBot="1" x14ac:dyDescent="0.25">
      <c r="A25" s="1024"/>
      <c r="B25" s="1025"/>
      <c r="C25" s="74" t="s">
        <v>48</v>
      </c>
      <c r="D25" s="75" t="s">
        <v>49</v>
      </c>
      <c r="E25" s="75" t="s">
        <v>50</v>
      </c>
      <c r="F25" s="75" t="s">
        <v>51</v>
      </c>
      <c r="G25" s="77" t="s">
        <v>52</v>
      </c>
      <c r="H25" s="495" t="s">
        <v>48</v>
      </c>
      <c r="I25" s="496" t="s">
        <v>49</v>
      </c>
      <c r="J25" s="190" t="s">
        <v>50</v>
      </c>
      <c r="K25" s="496" t="s">
        <v>51</v>
      </c>
      <c r="L25" s="497" t="s">
        <v>52</v>
      </c>
      <c r="M25" s="482" t="s">
        <v>258</v>
      </c>
      <c r="N25" s="498" t="s">
        <v>259</v>
      </c>
      <c r="O25" s="482" t="s">
        <v>258</v>
      </c>
      <c r="P25" s="855" t="s">
        <v>259</v>
      </c>
      <c r="Q25" s="979"/>
    </row>
    <row r="26" spans="1:19" ht="12.75" customHeight="1" thickBot="1" x14ac:dyDescent="0.25">
      <c r="A26" s="1046" t="str">
        <f>'B) Reajuste Tarifas y Ocupación'!A22</f>
        <v>Sala Cuna Caracolito de Mar</v>
      </c>
      <c r="B26" s="493" t="str">
        <f>+'B) Reajuste Tarifas y Ocupación'!B22</f>
        <v>Diurna</v>
      </c>
      <c r="C26" s="389">
        <f>+'B) Reajuste Tarifas y Ocupación'!M22</f>
        <v>347400</v>
      </c>
      <c r="D26" s="390">
        <f>+'B) Reajuste Tarifas y Ocupación'!N22</f>
        <v>416900</v>
      </c>
      <c r="E26" s="390">
        <f>+'B) Reajuste Tarifas y Ocupación'!O22</f>
        <v>416900</v>
      </c>
      <c r="F26" s="390">
        <f>+'B) Reajuste Tarifas y Ocupación'!P22</f>
        <v>434200</v>
      </c>
      <c r="G26" s="484">
        <f>+'B) Reajuste Tarifas y Ocupación'!Q22</f>
        <v>521100</v>
      </c>
      <c r="H26" s="485">
        <f>IFERROR(C26/$Q26,0)</f>
        <v>0</v>
      </c>
      <c r="I26" s="486">
        <f>IFERROR(D26/$Q26,0)</f>
        <v>0</v>
      </c>
      <c r="J26" s="486">
        <f>IFERROR(E26/$Q26,0)</f>
        <v>0</v>
      </c>
      <c r="K26" s="486">
        <f>IFERROR(F26/$Q26,0)</f>
        <v>0</v>
      </c>
      <c r="L26" s="499">
        <f>IFERROR(G26/$Q26,0)</f>
        <v>0</v>
      </c>
      <c r="M26" s="508" t="s">
        <v>260</v>
      </c>
      <c r="N26" s="509">
        <v>0</v>
      </c>
      <c r="O26" s="508" t="s">
        <v>260</v>
      </c>
      <c r="P26" s="856">
        <v>0</v>
      </c>
      <c r="Q26" s="858">
        <f>AVERAGE(N26,P26)</f>
        <v>0</v>
      </c>
    </row>
    <row r="27" spans="1:19" ht="12.75" customHeight="1" thickBot="1" x14ac:dyDescent="0.25">
      <c r="A27" s="1046"/>
      <c r="B27" s="483" t="str">
        <f>+'B) Reajuste Tarifas y Ocupación'!B23</f>
        <v>Nocturna</v>
      </c>
      <c r="C27" s="1047"/>
      <c r="D27" s="1047"/>
      <c r="E27" s="1047"/>
      <c r="F27" s="1047"/>
      <c r="G27" s="1047"/>
      <c r="H27" s="1048"/>
      <c r="I27" s="1048"/>
      <c r="J27" s="1048"/>
      <c r="K27" s="1048"/>
      <c r="L27" s="1049"/>
      <c r="M27" s="1032"/>
      <c r="N27" s="1033"/>
      <c r="O27" s="1032"/>
      <c r="P27" s="1034"/>
      <c r="Q27" s="860"/>
    </row>
    <row r="28" spans="1:19" ht="12.75" customHeight="1" thickBot="1" x14ac:dyDescent="0.25">
      <c r="A28" s="1046"/>
      <c r="B28" s="501" t="str">
        <f>+'B) Reajuste Tarifas y Ocupación'!B24</f>
        <v>Media Jornada</v>
      </c>
      <c r="C28" s="502">
        <f>+'B) Reajuste Tarifas y Ocupación'!M24</f>
        <v>208600</v>
      </c>
      <c r="D28" s="60">
        <f>+'B) Reajuste Tarifas y Ocupación'!N24</f>
        <v>250200</v>
      </c>
      <c r="E28" s="60">
        <f>+'B) Reajuste Tarifas y Ocupación'!O24</f>
        <v>250200</v>
      </c>
      <c r="F28" s="60">
        <f>+'B) Reajuste Tarifas y Ocupación'!P24</f>
        <v>312700</v>
      </c>
      <c r="G28" s="503">
        <f>+'B) Reajuste Tarifas y Ocupación'!Q24</f>
        <v>416900</v>
      </c>
      <c r="H28" s="489">
        <f t="shared" ref="H28:L29" si="6">IFERROR(C28/$Q28,0)</f>
        <v>0</v>
      </c>
      <c r="I28" s="490">
        <f t="shared" si="6"/>
        <v>0</v>
      </c>
      <c r="J28" s="490">
        <f t="shared" si="6"/>
        <v>0</v>
      </c>
      <c r="K28" s="490">
        <f t="shared" si="6"/>
        <v>0</v>
      </c>
      <c r="L28" s="504">
        <f t="shared" si="6"/>
        <v>0</v>
      </c>
      <c r="M28" s="508" t="s">
        <v>260</v>
      </c>
      <c r="N28" s="509">
        <v>0</v>
      </c>
      <c r="O28" s="508" t="s">
        <v>260</v>
      </c>
      <c r="P28" s="856">
        <v>0</v>
      </c>
      <c r="Q28" s="858">
        <f>AVERAGE(N28,P28)</f>
        <v>0</v>
      </c>
    </row>
    <row r="29" spans="1:19" ht="12.75" customHeight="1" thickBot="1" x14ac:dyDescent="0.25">
      <c r="A29" s="1037" t="str">
        <f>'B) Reajuste Tarifas y Ocupación'!A25</f>
        <v>Sala Cuna Mar Azul</v>
      </c>
      <c r="B29" s="493" t="str">
        <f>+'B) Reajuste Tarifas y Ocupación'!B25</f>
        <v>Diurna</v>
      </c>
      <c r="C29" s="389">
        <f>+'B) Reajuste Tarifas y Ocupación'!M25</f>
        <v>347400</v>
      </c>
      <c r="D29" s="390">
        <f>+'B) Reajuste Tarifas y Ocupación'!N25</f>
        <v>416900</v>
      </c>
      <c r="E29" s="390">
        <f>+'B) Reajuste Tarifas y Ocupación'!O25</f>
        <v>416900</v>
      </c>
      <c r="F29" s="390">
        <f>+'B) Reajuste Tarifas y Ocupación'!P25</f>
        <v>434200</v>
      </c>
      <c r="G29" s="484">
        <f>+'B) Reajuste Tarifas y Ocupación'!Q25</f>
        <v>521100</v>
      </c>
      <c r="H29" s="485">
        <f t="shared" si="6"/>
        <v>0</v>
      </c>
      <c r="I29" s="486">
        <f t="shared" si="6"/>
        <v>0</v>
      </c>
      <c r="J29" s="486">
        <f t="shared" si="6"/>
        <v>0</v>
      </c>
      <c r="K29" s="486">
        <f t="shared" si="6"/>
        <v>0</v>
      </c>
      <c r="L29" s="499">
        <f t="shared" si="6"/>
        <v>0</v>
      </c>
      <c r="M29" s="508" t="s">
        <v>260</v>
      </c>
      <c r="N29" s="509">
        <v>0</v>
      </c>
      <c r="O29" s="508" t="s">
        <v>260</v>
      </c>
      <c r="P29" s="856">
        <v>0</v>
      </c>
      <c r="Q29" s="858">
        <f>AVERAGE(N29,P29)</f>
        <v>0</v>
      </c>
    </row>
    <row r="30" spans="1:19" ht="12.75" customHeight="1" thickBot="1" x14ac:dyDescent="0.25">
      <c r="A30" s="1037"/>
      <c r="B30" s="483" t="str">
        <f>+'B) Reajuste Tarifas y Ocupación'!B26</f>
        <v>Nocturna</v>
      </c>
      <c r="C30" s="429">
        <f>+'B) Reajuste Tarifas y Ocupación'!M26</f>
        <v>280200</v>
      </c>
      <c r="D30" s="991"/>
      <c r="E30" s="991"/>
      <c r="F30" s="991"/>
      <c r="G30" s="991"/>
      <c r="H30" s="507">
        <f>IFERROR(C30/$Q30,0)</f>
        <v>0</v>
      </c>
      <c r="I30" s="1044"/>
      <c r="J30" s="1044"/>
      <c r="K30" s="1044"/>
      <c r="L30" s="1045"/>
      <c r="M30" s="508" t="s">
        <v>260</v>
      </c>
      <c r="N30" s="509">
        <v>0</v>
      </c>
      <c r="O30" s="508" t="s">
        <v>260</v>
      </c>
      <c r="P30" s="856">
        <v>0</v>
      </c>
      <c r="Q30" s="858">
        <f>AVERAGE(N30,P30)</f>
        <v>0</v>
      </c>
    </row>
    <row r="31" spans="1:19" ht="12.75" customHeight="1" thickBot="1" x14ac:dyDescent="0.25">
      <c r="A31" s="1037"/>
      <c r="B31" s="494" t="str">
        <f>+'B) Reajuste Tarifas y Ocupación'!B27</f>
        <v>Media Jornada</v>
      </c>
      <c r="C31" s="399">
        <f>+'B) Reajuste Tarifas y Ocupación'!M27</f>
        <v>208600</v>
      </c>
      <c r="D31" s="400">
        <f>+'B) Reajuste Tarifas y Ocupación'!N27</f>
        <v>250200</v>
      </c>
      <c r="E31" s="400">
        <f>+'B) Reajuste Tarifas y Ocupación'!O27</f>
        <v>250200</v>
      </c>
      <c r="F31" s="400">
        <f>+'B) Reajuste Tarifas y Ocupación'!P27</f>
        <v>312700</v>
      </c>
      <c r="G31" s="488">
        <f>+'B) Reajuste Tarifas y Ocupación'!Q27</f>
        <v>416900</v>
      </c>
      <c r="H31" s="489">
        <f>IFERROR(C31/$Q31,0)</f>
        <v>0</v>
      </c>
      <c r="I31" s="490">
        <f>IFERROR(D31/$Q31,0)</f>
        <v>0</v>
      </c>
      <c r="J31" s="490">
        <f>IFERROR(E31/$Q31,0)</f>
        <v>0</v>
      </c>
      <c r="K31" s="490">
        <f>IFERROR(F31/$Q31,0)</f>
        <v>0</v>
      </c>
      <c r="L31" s="504">
        <f>IFERROR(G31/$Q31,0)</f>
        <v>0</v>
      </c>
      <c r="M31" s="505" t="s">
        <v>260</v>
      </c>
      <c r="N31" s="506">
        <v>0</v>
      </c>
      <c r="O31" s="505" t="s">
        <v>260</v>
      </c>
      <c r="P31" s="857">
        <v>0</v>
      </c>
      <c r="Q31" s="861">
        <f>AVERAGE(N31,P31)</f>
        <v>0</v>
      </c>
    </row>
  </sheetData>
  <sheetProtection algorithmName="SHA-512" hashValue="BY/z/EP09NX7LizP1DhwVizCYZO4Y5rlV5f3bU/tAT6lA62AUkAclFzgUIqkEch8dP78SIwUOIpvSKKP0YugCw==" saltValue="s5ukl1cci4cw6AR/Lpdgww==" spinCount="100000" sheet="1" objects="1" scenarios="1"/>
  <mergeCells count="33">
    <mergeCell ref="M21:N22"/>
    <mergeCell ref="O21:P22"/>
    <mergeCell ref="A29:A31"/>
    <mergeCell ref="D30:G30"/>
    <mergeCell ref="I30:L30"/>
    <mergeCell ref="A26:A28"/>
    <mergeCell ref="C27:G27"/>
    <mergeCell ref="H27:L27"/>
    <mergeCell ref="Q14:Q15"/>
    <mergeCell ref="A16:A17"/>
    <mergeCell ref="A18:A19"/>
    <mergeCell ref="M27:N27"/>
    <mergeCell ref="O27:P27"/>
    <mergeCell ref="Q21:Q22"/>
    <mergeCell ref="A24:A25"/>
    <mergeCell ref="B24:B25"/>
    <mergeCell ref="C24:G24"/>
    <mergeCell ref="H24:L24"/>
    <mergeCell ref="M24:N24"/>
    <mergeCell ref="O24:P24"/>
    <mergeCell ref="Q24:Q25"/>
    <mergeCell ref="A21:A22"/>
    <mergeCell ref="C21:G22"/>
    <mergeCell ref="H21:L22"/>
    <mergeCell ref="D4:F4"/>
    <mergeCell ref="A7:O9"/>
    <mergeCell ref="A12:D12"/>
    <mergeCell ref="A14:A15"/>
    <mergeCell ref="B14:B15"/>
    <mergeCell ref="C14:G14"/>
    <mergeCell ref="H14:L14"/>
    <mergeCell ref="M14:N14"/>
    <mergeCell ref="O14:P14"/>
  </mergeCell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17</vt:i4>
      </vt:variant>
    </vt:vector>
  </HeadingPairs>
  <TitlesOfParts>
    <vt:vector size="28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Egresos'!Print_Area_0</vt:lpstr>
      <vt:lpstr>'C) Costos Directos'!Print_Area_0</vt:lpstr>
      <vt:lpstr>'E) Resumen Tarifado '!Print_Area_0</vt:lpstr>
      <vt:lpstr>'A) Resumen Ingresos y Egresos'!Print_Titles_0</vt:lpstr>
      <vt:lpstr>'C) Costos Directos'!Print_Titles_0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Loreto Mondaca</cp:lastModifiedBy>
  <cp:revision>17</cp:revision>
  <cp:lastPrinted>2021-09-13T14:05:56Z</cp:lastPrinted>
  <dcterms:created xsi:type="dcterms:W3CDTF">2017-05-11T00:45:10Z</dcterms:created>
  <dcterms:modified xsi:type="dcterms:W3CDTF">2022-07-22T14:07:35Z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