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\2025\TARIFAS 2026\A. RECREATIVA\02. PROPUESTA DIREBIEN 2026\"/>
    </mc:Choice>
  </mc:AlternateContent>
  <xr:revisionPtr revIDLastSave="0" documentId="13_ncr:1_{CCC4B9D0-1BB0-41D5-B3C7-36322318F265}" xr6:coauthVersionLast="47" xr6:coauthVersionMax="47" xr10:uidLastSave="{00000000-0000-0000-0000-000000000000}"/>
  <bookViews>
    <workbookView xWindow="-120" yWindow="-120" windowWidth="29040" windowHeight="15720" activeTab="1" xr2:uid="{AE9B6894-A04B-41FB-A815-9F6408DAD21C}"/>
  </bookViews>
  <sheets>
    <sheet name="RESUMEN" sheetId="1" r:id="rId1"/>
    <sheet name="INGRESO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P80" i="1" l="1"/>
  <c r="P81" i="1"/>
  <c r="P82" i="1"/>
  <c r="P83" i="1"/>
  <c r="P84" i="1"/>
  <c r="P85" i="1"/>
  <c r="B80" i="1"/>
  <c r="C80" i="1"/>
  <c r="D80" i="1"/>
  <c r="E80" i="1"/>
  <c r="F80" i="1"/>
  <c r="G80" i="1"/>
  <c r="H80" i="1"/>
  <c r="I80" i="1"/>
  <c r="J80" i="1"/>
  <c r="K80" i="1"/>
  <c r="L80" i="1"/>
  <c r="M80" i="1"/>
  <c r="N80" i="1"/>
  <c r="B81" i="1"/>
  <c r="C81" i="1"/>
  <c r="D81" i="1"/>
  <c r="E81" i="1"/>
  <c r="F81" i="1"/>
  <c r="G81" i="1"/>
  <c r="H81" i="1"/>
  <c r="I81" i="1"/>
  <c r="J81" i="1"/>
  <c r="K81" i="1"/>
  <c r="L81" i="1"/>
  <c r="M81" i="1"/>
  <c r="N81" i="1"/>
  <c r="B82" i="1"/>
  <c r="C82" i="1"/>
  <c r="D82" i="1"/>
  <c r="E82" i="1"/>
  <c r="F82" i="1"/>
  <c r="G82" i="1"/>
  <c r="H82" i="1"/>
  <c r="I82" i="1"/>
  <c r="J82" i="1"/>
  <c r="K82" i="1"/>
  <c r="L82" i="1"/>
  <c r="M82" i="1"/>
  <c r="N82" i="1"/>
  <c r="B83" i="1"/>
  <c r="C83" i="1"/>
  <c r="D83" i="1"/>
  <c r="E83" i="1"/>
  <c r="F83" i="1"/>
  <c r="G83" i="1"/>
  <c r="H83" i="1"/>
  <c r="I83" i="1"/>
  <c r="J83" i="1"/>
  <c r="K83" i="1"/>
  <c r="L83" i="1"/>
  <c r="M83" i="1"/>
  <c r="N83" i="1"/>
  <c r="B84" i="1"/>
  <c r="C84" i="1"/>
  <c r="D84" i="1"/>
  <c r="E84" i="1"/>
  <c r="F84" i="1"/>
  <c r="G84" i="1"/>
  <c r="H84" i="1"/>
  <c r="I84" i="1"/>
  <c r="J84" i="1"/>
  <c r="K84" i="1"/>
  <c r="L84" i="1"/>
  <c r="M84" i="1"/>
  <c r="N84" i="1"/>
  <c r="B85" i="1"/>
  <c r="C85" i="1"/>
  <c r="D85" i="1"/>
  <c r="E85" i="1"/>
  <c r="F85" i="1"/>
  <c r="G85" i="1"/>
  <c r="H85" i="1"/>
  <c r="I85" i="1"/>
  <c r="J85" i="1"/>
  <c r="K85" i="1"/>
  <c r="L85" i="1"/>
  <c r="M85" i="1"/>
  <c r="N85" i="1"/>
  <c r="N15" i="1" l="1"/>
  <c r="C3" i="1"/>
  <c r="D3" i="1"/>
  <c r="E3" i="1"/>
  <c r="F3" i="1"/>
  <c r="G3" i="1"/>
  <c r="H3" i="1"/>
  <c r="I3" i="1"/>
  <c r="J3" i="1"/>
  <c r="K3" i="1"/>
  <c r="L3" i="1"/>
  <c r="M3" i="1"/>
  <c r="N3" i="1"/>
  <c r="B4" i="1"/>
  <c r="C4" i="1"/>
  <c r="D4" i="1"/>
  <c r="E4" i="1"/>
  <c r="F4" i="1"/>
  <c r="G4" i="1"/>
  <c r="H4" i="1"/>
  <c r="I4" i="1"/>
  <c r="J4" i="1"/>
  <c r="K4" i="1"/>
  <c r="L4" i="1"/>
  <c r="M4" i="1"/>
  <c r="N4" i="1"/>
  <c r="B5" i="1"/>
  <c r="C5" i="1"/>
  <c r="D5" i="1"/>
  <c r="E5" i="1"/>
  <c r="F5" i="1"/>
  <c r="G5" i="1"/>
  <c r="H5" i="1"/>
  <c r="I5" i="1"/>
  <c r="J5" i="1"/>
  <c r="K5" i="1"/>
  <c r="L5" i="1"/>
  <c r="M5" i="1"/>
  <c r="N5" i="1"/>
  <c r="B6" i="1"/>
  <c r="C6" i="1"/>
  <c r="D6" i="1"/>
  <c r="E6" i="1"/>
  <c r="F6" i="1"/>
  <c r="G6" i="1"/>
  <c r="H6" i="1"/>
  <c r="I6" i="1"/>
  <c r="J6" i="1"/>
  <c r="K6" i="1"/>
  <c r="L6" i="1"/>
  <c r="M6" i="1"/>
  <c r="N6" i="1"/>
  <c r="B7" i="1"/>
  <c r="C7" i="1"/>
  <c r="D7" i="1"/>
  <c r="E7" i="1"/>
  <c r="F7" i="1"/>
  <c r="G7" i="1"/>
  <c r="H7" i="1"/>
  <c r="I7" i="1"/>
  <c r="J7" i="1"/>
  <c r="K7" i="1"/>
  <c r="L7" i="1"/>
  <c r="M7" i="1"/>
  <c r="N7" i="1"/>
  <c r="B8" i="1"/>
  <c r="C8" i="1"/>
  <c r="D8" i="1"/>
  <c r="E8" i="1"/>
  <c r="F8" i="1"/>
  <c r="G8" i="1"/>
  <c r="H8" i="1"/>
  <c r="I8" i="1"/>
  <c r="J8" i="1"/>
  <c r="K8" i="1"/>
  <c r="L8" i="1"/>
  <c r="M8" i="1"/>
  <c r="N8" i="1"/>
  <c r="B9" i="1"/>
  <c r="C9" i="1"/>
  <c r="D9" i="1"/>
  <c r="E9" i="1"/>
  <c r="F9" i="1"/>
  <c r="G9" i="1"/>
  <c r="H9" i="1"/>
  <c r="I9" i="1"/>
  <c r="J9" i="1"/>
  <c r="K9" i="1"/>
  <c r="L9" i="1"/>
  <c r="M9" i="1"/>
  <c r="N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D123" i="1" l="1"/>
  <c r="E123" i="1"/>
  <c r="F123" i="1"/>
  <c r="G123" i="1"/>
  <c r="H123" i="1"/>
  <c r="I123" i="1"/>
  <c r="J123" i="1"/>
  <c r="K123" i="1"/>
  <c r="L123" i="1"/>
  <c r="M123" i="1"/>
  <c r="N123" i="1"/>
  <c r="P123" i="1"/>
  <c r="C123" i="1"/>
  <c r="C48" i="1"/>
  <c r="D48" i="1"/>
  <c r="E48" i="1"/>
  <c r="F48" i="1"/>
  <c r="G48" i="1"/>
  <c r="H48" i="1"/>
  <c r="I48" i="1"/>
  <c r="J48" i="1"/>
  <c r="K48" i="1"/>
  <c r="L48" i="1"/>
  <c r="M48" i="1"/>
  <c r="N48" i="1"/>
  <c r="P48" i="1"/>
  <c r="Q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P49" i="1"/>
  <c r="Q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P50" i="1"/>
  <c r="Q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P51" i="1"/>
  <c r="Q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P52" i="1"/>
  <c r="Q52" i="1"/>
  <c r="B53" i="1"/>
  <c r="C53" i="1"/>
  <c r="C125" i="1" s="1"/>
  <c r="D53" i="1"/>
  <c r="D125" i="1" s="1"/>
  <c r="E53" i="1"/>
  <c r="H8" i="2" s="1"/>
  <c r="F53" i="1"/>
  <c r="F125" i="1" s="1"/>
  <c r="G53" i="1"/>
  <c r="G125" i="1" s="1"/>
  <c r="H53" i="1"/>
  <c r="H125" i="1" s="1"/>
  <c r="I53" i="1"/>
  <c r="I125" i="1" s="1"/>
  <c r="J53" i="1"/>
  <c r="J125" i="1" s="1"/>
  <c r="K53" i="1"/>
  <c r="K125" i="1" s="1"/>
  <c r="L53" i="1"/>
  <c r="L125" i="1" s="1"/>
  <c r="M53" i="1"/>
  <c r="M125" i="1" s="1"/>
  <c r="N53" i="1"/>
  <c r="N125" i="1" s="1"/>
  <c r="P53" i="1"/>
  <c r="P125" i="1" s="1"/>
  <c r="Q53" i="1"/>
  <c r="N54" i="1"/>
  <c r="P54" i="1"/>
  <c r="Q54" i="1"/>
  <c r="E125" i="1" l="1"/>
  <c r="I8" i="2" l="1"/>
  <c r="H3" i="2"/>
  <c r="I3" i="2" s="1"/>
  <c r="L21" i="2"/>
  <c r="L20" i="2"/>
  <c r="M20" i="2" s="1"/>
  <c r="L19" i="2"/>
  <c r="M19" i="2" s="1"/>
  <c r="N19" i="2" s="1"/>
  <c r="L18" i="2"/>
  <c r="M21" i="2"/>
  <c r="L17" i="2"/>
  <c r="M17" i="2"/>
  <c r="N17" i="2" s="1"/>
  <c r="O17" i="2" s="1"/>
  <c r="G5" i="2" s="1"/>
  <c r="M16" i="2"/>
  <c r="O16" i="2" s="1"/>
  <c r="G4" i="2" s="1"/>
  <c r="N16" i="2"/>
  <c r="L16" i="2"/>
  <c r="N15" i="2"/>
  <c r="M15" i="2"/>
  <c r="L15" i="2"/>
  <c r="C110" i="1"/>
  <c r="D110" i="1"/>
  <c r="E110" i="1"/>
  <c r="F110" i="1"/>
  <c r="G110" i="1"/>
  <c r="H110" i="1"/>
  <c r="I110" i="1"/>
  <c r="J110" i="1"/>
  <c r="K110" i="1"/>
  <c r="L110" i="1"/>
  <c r="M110" i="1"/>
  <c r="N110" i="1"/>
  <c r="P110" i="1"/>
  <c r="Q110" i="1"/>
  <c r="B111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P111" i="1"/>
  <c r="Q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P112" i="1"/>
  <c r="Q112" i="1"/>
  <c r="B113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P113" i="1"/>
  <c r="Q113" i="1"/>
  <c r="B114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P114" i="1"/>
  <c r="Q114" i="1"/>
  <c r="B115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P115" i="1"/>
  <c r="Q115" i="1"/>
  <c r="B116" i="1"/>
  <c r="C116" i="1"/>
  <c r="C129" i="1" s="1"/>
  <c r="D116" i="1"/>
  <c r="D129" i="1" s="1"/>
  <c r="E116" i="1"/>
  <c r="F116" i="1"/>
  <c r="F129" i="1" s="1"/>
  <c r="G116" i="1"/>
  <c r="G129" i="1" s="1"/>
  <c r="H116" i="1"/>
  <c r="H129" i="1" s="1"/>
  <c r="I116" i="1"/>
  <c r="I129" i="1" s="1"/>
  <c r="J116" i="1"/>
  <c r="J129" i="1" s="1"/>
  <c r="K116" i="1"/>
  <c r="K129" i="1" s="1"/>
  <c r="L116" i="1"/>
  <c r="L129" i="1" s="1"/>
  <c r="M116" i="1"/>
  <c r="M129" i="1" s="1"/>
  <c r="N116" i="1"/>
  <c r="N129" i="1" s="1"/>
  <c r="P116" i="1"/>
  <c r="P129" i="1" s="1"/>
  <c r="Q116" i="1"/>
  <c r="H9" i="2" l="1"/>
  <c r="I9" i="2" s="1"/>
  <c r="E129" i="1"/>
  <c r="N20" i="2"/>
  <c r="O20" i="2" s="1"/>
  <c r="G8" i="2" s="1"/>
  <c r="O19" i="2"/>
  <c r="G7" i="2" s="1"/>
  <c r="M18" i="2"/>
  <c r="N18" i="2" s="1"/>
  <c r="O21" i="2"/>
  <c r="G9" i="2" s="1"/>
  <c r="L22" i="2"/>
  <c r="N21" i="2"/>
  <c r="M22" i="2"/>
  <c r="O15" i="2"/>
  <c r="N22" i="2" l="1"/>
  <c r="O22" i="2" s="1"/>
  <c r="O18" i="2"/>
  <c r="G6" i="2" s="1"/>
  <c r="C93" i="1" l="1"/>
  <c r="D93" i="1"/>
  <c r="E93" i="1"/>
  <c r="F93" i="1"/>
  <c r="G93" i="1"/>
  <c r="H93" i="1"/>
  <c r="I93" i="1"/>
  <c r="J93" i="1"/>
  <c r="K93" i="1"/>
  <c r="L93" i="1"/>
  <c r="M93" i="1"/>
  <c r="N93" i="1"/>
  <c r="P93" i="1"/>
  <c r="Q93" i="1"/>
  <c r="B94" i="1"/>
  <c r="F94" i="1"/>
  <c r="G94" i="1"/>
  <c r="H94" i="1"/>
  <c r="I94" i="1"/>
  <c r="J94" i="1"/>
  <c r="K94" i="1"/>
  <c r="B95" i="1"/>
  <c r="C95" i="1"/>
  <c r="D95" i="1"/>
  <c r="E95" i="1"/>
  <c r="F95" i="1"/>
  <c r="G95" i="1"/>
  <c r="H95" i="1"/>
  <c r="I95" i="1"/>
  <c r="J95" i="1"/>
  <c r="K95" i="1"/>
  <c r="P95" i="1"/>
  <c r="B96" i="1"/>
  <c r="F96" i="1"/>
  <c r="G96" i="1"/>
  <c r="H96" i="1"/>
  <c r="I96" i="1"/>
  <c r="J96" i="1"/>
  <c r="K96" i="1"/>
  <c r="B97" i="1"/>
  <c r="C97" i="1"/>
  <c r="D97" i="1"/>
  <c r="E97" i="1"/>
  <c r="F97" i="1"/>
  <c r="G97" i="1"/>
  <c r="H97" i="1"/>
  <c r="I97" i="1"/>
  <c r="J97" i="1"/>
  <c r="K97" i="1"/>
  <c r="P97" i="1"/>
  <c r="B98" i="1"/>
  <c r="F98" i="1"/>
  <c r="G98" i="1"/>
  <c r="H98" i="1"/>
  <c r="I98" i="1"/>
  <c r="J98" i="1"/>
  <c r="K98" i="1"/>
  <c r="B99" i="1"/>
  <c r="F99" i="1"/>
  <c r="G99" i="1"/>
  <c r="H99" i="1"/>
  <c r="I99" i="1"/>
  <c r="J99" i="1"/>
  <c r="K99" i="1"/>
  <c r="B100" i="1"/>
  <c r="C100" i="1"/>
  <c r="D100" i="1"/>
  <c r="E100" i="1"/>
  <c r="F100" i="1"/>
  <c r="G100" i="1"/>
  <c r="H100" i="1"/>
  <c r="I100" i="1"/>
  <c r="J100" i="1"/>
  <c r="K100" i="1"/>
  <c r="P100" i="1"/>
  <c r="B101" i="1"/>
  <c r="F101" i="1"/>
  <c r="F128" i="1" s="1"/>
  <c r="G101" i="1"/>
  <c r="G128" i="1" s="1"/>
  <c r="H101" i="1"/>
  <c r="H128" i="1" s="1"/>
  <c r="I101" i="1"/>
  <c r="I128" i="1" s="1"/>
  <c r="J101" i="1"/>
  <c r="J128" i="1" s="1"/>
  <c r="K101" i="1"/>
  <c r="K128" i="1" s="1"/>
  <c r="M104" i="1"/>
  <c r="Q80" i="1" l="1"/>
  <c r="Q81" i="1"/>
  <c r="Q82" i="1"/>
  <c r="Q83" i="1"/>
  <c r="Q84" i="1"/>
  <c r="C127" i="1"/>
  <c r="D127" i="1"/>
  <c r="F127" i="1"/>
  <c r="G127" i="1"/>
  <c r="H127" i="1"/>
  <c r="I127" i="1"/>
  <c r="J127" i="1"/>
  <c r="K127" i="1"/>
  <c r="L127" i="1"/>
  <c r="M127" i="1"/>
  <c r="N127" i="1"/>
  <c r="P127" i="1"/>
  <c r="Q85" i="1"/>
  <c r="M88" i="1"/>
  <c r="N88" i="1"/>
  <c r="P88" i="1"/>
  <c r="H5" i="2" l="1"/>
  <c r="I5" i="2" s="1"/>
  <c r="E127" i="1"/>
  <c r="C60" i="1"/>
  <c r="D60" i="1"/>
  <c r="E60" i="1"/>
  <c r="F60" i="1"/>
  <c r="G60" i="1"/>
  <c r="H60" i="1"/>
  <c r="I60" i="1"/>
  <c r="J60" i="1"/>
  <c r="K60" i="1"/>
  <c r="L60" i="1"/>
  <c r="M60" i="1"/>
  <c r="N60" i="1"/>
  <c r="P60" i="1"/>
  <c r="Q60" i="1"/>
  <c r="B61" i="1"/>
  <c r="C61" i="1"/>
  <c r="D61" i="1"/>
  <c r="E61" i="1"/>
  <c r="F61" i="1"/>
  <c r="G61" i="1"/>
  <c r="H61" i="1"/>
  <c r="I61" i="1"/>
  <c r="J61" i="1"/>
  <c r="K61" i="1"/>
  <c r="L61" i="1"/>
  <c r="M61" i="1"/>
  <c r="N61" i="1"/>
  <c r="P61" i="1"/>
  <c r="Q61" i="1"/>
  <c r="B62" i="1"/>
  <c r="C62" i="1"/>
  <c r="D62" i="1"/>
  <c r="E62" i="1"/>
  <c r="F62" i="1"/>
  <c r="G62" i="1"/>
  <c r="H62" i="1"/>
  <c r="I62" i="1"/>
  <c r="J62" i="1"/>
  <c r="K62" i="1"/>
  <c r="L62" i="1"/>
  <c r="M62" i="1"/>
  <c r="N62" i="1"/>
  <c r="P62" i="1"/>
  <c r="Q62" i="1"/>
  <c r="B63" i="1"/>
  <c r="C63" i="1"/>
  <c r="D63" i="1"/>
  <c r="E63" i="1"/>
  <c r="F63" i="1"/>
  <c r="G63" i="1"/>
  <c r="H63" i="1"/>
  <c r="I63" i="1"/>
  <c r="J63" i="1"/>
  <c r="K63" i="1"/>
  <c r="L63" i="1"/>
  <c r="M63" i="1"/>
  <c r="N63" i="1"/>
  <c r="P63" i="1"/>
  <c r="Q63" i="1"/>
  <c r="B64" i="1"/>
  <c r="C64" i="1"/>
  <c r="D64" i="1"/>
  <c r="E64" i="1"/>
  <c r="F64" i="1"/>
  <c r="G64" i="1"/>
  <c r="H64" i="1"/>
  <c r="I64" i="1"/>
  <c r="J64" i="1"/>
  <c r="K64" i="1"/>
  <c r="L64" i="1"/>
  <c r="M64" i="1"/>
  <c r="N64" i="1"/>
  <c r="P64" i="1"/>
  <c r="Q64" i="1"/>
  <c r="B65" i="1"/>
  <c r="C65" i="1"/>
  <c r="D65" i="1"/>
  <c r="E65" i="1"/>
  <c r="F65" i="1"/>
  <c r="G65" i="1"/>
  <c r="H65" i="1"/>
  <c r="I65" i="1"/>
  <c r="J65" i="1"/>
  <c r="K65" i="1"/>
  <c r="L65" i="1"/>
  <c r="M65" i="1"/>
  <c r="N65" i="1"/>
  <c r="P65" i="1"/>
  <c r="Q65" i="1"/>
  <c r="B66" i="1"/>
  <c r="C66" i="1"/>
  <c r="D66" i="1"/>
  <c r="E66" i="1"/>
  <c r="F66" i="1"/>
  <c r="G66" i="1"/>
  <c r="H66" i="1"/>
  <c r="I66" i="1"/>
  <c r="J66" i="1"/>
  <c r="K66" i="1"/>
  <c r="L66" i="1"/>
  <c r="M66" i="1"/>
  <c r="N66" i="1"/>
  <c r="P66" i="1"/>
  <c r="Q66" i="1"/>
  <c r="B67" i="1"/>
  <c r="C67" i="1"/>
  <c r="D67" i="1"/>
  <c r="E67" i="1"/>
  <c r="F67" i="1"/>
  <c r="G67" i="1"/>
  <c r="H67" i="1"/>
  <c r="I67" i="1"/>
  <c r="J67" i="1"/>
  <c r="K67" i="1"/>
  <c r="L67" i="1"/>
  <c r="M67" i="1"/>
  <c r="N67" i="1"/>
  <c r="P67" i="1"/>
  <c r="Q67" i="1"/>
  <c r="B68" i="1"/>
  <c r="C68" i="1"/>
  <c r="D68" i="1"/>
  <c r="E68" i="1"/>
  <c r="F68" i="1"/>
  <c r="G68" i="1"/>
  <c r="H68" i="1"/>
  <c r="I68" i="1"/>
  <c r="J68" i="1"/>
  <c r="K68" i="1"/>
  <c r="L68" i="1"/>
  <c r="M68" i="1"/>
  <c r="N68" i="1"/>
  <c r="P68" i="1"/>
  <c r="Q68" i="1"/>
  <c r="B69" i="1"/>
  <c r="C69" i="1"/>
  <c r="D69" i="1"/>
  <c r="E69" i="1"/>
  <c r="F69" i="1"/>
  <c r="G69" i="1"/>
  <c r="H69" i="1"/>
  <c r="I69" i="1"/>
  <c r="J69" i="1"/>
  <c r="K69" i="1"/>
  <c r="L69" i="1"/>
  <c r="M69" i="1"/>
  <c r="N69" i="1"/>
  <c r="P69" i="1"/>
  <c r="Q69" i="1"/>
  <c r="B70" i="1"/>
  <c r="C70" i="1"/>
  <c r="D70" i="1"/>
  <c r="E70" i="1"/>
  <c r="F70" i="1"/>
  <c r="G70" i="1"/>
  <c r="H70" i="1"/>
  <c r="I70" i="1"/>
  <c r="J70" i="1"/>
  <c r="K70" i="1"/>
  <c r="L70" i="1"/>
  <c r="M70" i="1"/>
  <c r="N70" i="1"/>
  <c r="P70" i="1"/>
  <c r="Q70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P71" i="1"/>
  <c r="Q71" i="1"/>
  <c r="B72" i="1"/>
  <c r="C72" i="1"/>
  <c r="D72" i="1"/>
  <c r="E72" i="1"/>
  <c r="F72" i="1"/>
  <c r="G72" i="1"/>
  <c r="H72" i="1"/>
  <c r="I72" i="1"/>
  <c r="J72" i="1"/>
  <c r="K72" i="1"/>
  <c r="L72" i="1"/>
  <c r="M72" i="1"/>
  <c r="N72" i="1"/>
  <c r="P72" i="1"/>
  <c r="Q72" i="1"/>
  <c r="B73" i="1"/>
  <c r="C73" i="1"/>
  <c r="C126" i="1" s="1"/>
  <c r="D73" i="1"/>
  <c r="D126" i="1" s="1"/>
  <c r="E73" i="1"/>
  <c r="F73" i="1"/>
  <c r="F126" i="1" s="1"/>
  <c r="G73" i="1"/>
  <c r="G126" i="1" s="1"/>
  <c r="H73" i="1"/>
  <c r="H126" i="1" s="1"/>
  <c r="I73" i="1"/>
  <c r="I126" i="1" s="1"/>
  <c r="J73" i="1"/>
  <c r="J126" i="1" s="1"/>
  <c r="K73" i="1"/>
  <c r="K126" i="1" s="1"/>
  <c r="L73" i="1"/>
  <c r="L126" i="1" s="1"/>
  <c r="M73" i="1"/>
  <c r="M126" i="1" s="1"/>
  <c r="N73" i="1"/>
  <c r="N126" i="1" s="1"/>
  <c r="P73" i="1"/>
  <c r="P126" i="1" s="1"/>
  <c r="Q73" i="1"/>
  <c r="L75" i="1"/>
  <c r="M75" i="1"/>
  <c r="N75" i="1"/>
  <c r="P75" i="1"/>
  <c r="L76" i="1"/>
  <c r="M76" i="1"/>
  <c r="N76" i="1"/>
  <c r="P76" i="1"/>
  <c r="H6" i="2" l="1"/>
  <c r="I6" i="2" s="1"/>
  <c r="E126" i="1"/>
  <c r="C21" i="1"/>
  <c r="D21" i="1"/>
  <c r="E21" i="1"/>
  <c r="F21" i="1"/>
  <c r="G21" i="1"/>
  <c r="H21" i="1"/>
  <c r="I21" i="1"/>
  <c r="J21" i="1"/>
  <c r="K21" i="1"/>
  <c r="L21" i="1"/>
  <c r="M21" i="1"/>
  <c r="N21" i="1"/>
  <c r="P21" i="1"/>
  <c r="Q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  <c r="P22" i="1"/>
  <c r="Q22" i="1"/>
  <c r="B23" i="1"/>
  <c r="C23" i="1"/>
  <c r="D23" i="1"/>
  <c r="E23" i="1"/>
  <c r="F23" i="1"/>
  <c r="G23" i="1"/>
  <c r="H23" i="1"/>
  <c r="I23" i="1"/>
  <c r="J23" i="1"/>
  <c r="K23" i="1"/>
  <c r="L23" i="1"/>
  <c r="M23" i="1"/>
  <c r="N23" i="1"/>
  <c r="P23" i="1"/>
  <c r="Q23" i="1"/>
  <c r="B24" i="1"/>
  <c r="C24" i="1"/>
  <c r="D24" i="1"/>
  <c r="E24" i="1"/>
  <c r="F24" i="1"/>
  <c r="G24" i="1"/>
  <c r="H24" i="1"/>
  <c r="I24" i="1"/>
  <c r="J24" i="1"/>
  <c r="K24" i="1"/>
  <c r="L24" i="1"/>
  <c r="M24" i="1"/>
  <c r="N24" i="1"/>
  <c r="P24" i="1"/>
  <c r="Q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P25" i="1"/>
  <c r="Q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P26" i="1"/>
  <c r="Q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P27" i="1"/>
  <c r="Q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P28" i="1"/>
  <c r="Q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P29" i="1"/>
  <c r="Q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P30" i="1"/>
  <c r="Q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P31" i="1"/>
  <c r="Q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P32" i="1"/>
  <c r="Q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P33" i="1"/>
  <c r="Q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P34" i="1"/>
  <c r="Q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P35" i="1"/>
  <c r="Q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P36" i="1"/>
  <c r="Q36" i="1"/>
  <c r="B37" i="1"/>
  <c r="C37" i="1"/>
  <c r="D37" i="1"/>
  <c r="D124" i="1" s="1"/>
  <c r="E37" i="1"/>
  <c r="F37" i="1"/>
  <c r="F124" i="1" s="1"/>
  <c r="F130" i="1" s="1"/>
  <c r="G37" i="1"/>
  <c r="G124" i="1" s="1"/>
  <c r="G130" i="1" s="1"/>
  <c r="H37" i="1"/>
  <c r="H124" i="1" s="1"/>
  <c r="H130" i="1" s="1"/>
  <c r="I37" i="1"/>
  <c r="I124" i="1" s="1"/>
  <c r="I130" i="1" s="1"/>
  <c r="J37" i="1"/>
  <c r="J124" i="1" s="1"/>
  <c r="J130" i="1" s="1"/>
  <c r="K37" i="1"/>
  <c r="K124" i="1" s="1"/>
  <c r="K130" i="1" s="1"/>
  <c r="L37" i="1"/>
  <c r="L124" i="1" s="1"/>
  <c r="M37" i="1"/>
  <c r="M124" i="1" s="1"/>
  <c r="N37" i="1"/>
  <c r="N124" i="1" s="1"/>
  <c r="P37" i="1"/>
  <c r="P124" i="1" s="1"/>
  <c r="Q37" i="1"/>
  <c r="M38" i="1"/>
  <c r="N38" i="1"/>
  <c r="P38" i="1"/>
  <c r="Q38" i="1"/>
  <c r="M41" i="1"/>
  <c r="N41" i="1"/>
  <c r="P41" i="1"/>
  <c r="M42" i="1"/>
  <c r="N42" i="1"/>
  <c r="P42" i="1"/>
  <c r="C124" i="1" l="1"/>
  <c r="H7" i="2"/>
  <c r="I7" i="2" s="1"/>
  <c r="E124" i="1"/>
  <c r="D98" i="1" l="1"/>
  <c r="C99" i="1"/>
  <c r="D96" i="1" l="1"/>
  <c r="D94" i="1"/>
  <c r="D99" i="1" l="1"/>
  <c r="P98" i="1"/>
  <c r="C98" i="1"/>
  <c r="P99" i="1"/>
  <c r="D101" i="1"/>
  <c r="D128" i="1" s="1"/>
  <c r="D130" i="1" s="1"/>
  <c r="C96" i="1" l="1"/>
  <c r="E99" i="1"/>
  <c r="E98" i="1"/>
  <c r="E94" i="1"/>
  <c r="C94" i="1"/>
  <c r="P96" i="1"/>
  <c r="C101" i="1"/>
  <c r="C128" i="1" s="1"/>
  <c r="C130" i="1" s="1"/>
  <c r="E96" i="1" l="1"/>
  <c r="E101" i="1"/>
  <c r="H4" i="2" l="1"/>
  <c r="E128" i="1"/>
  <c r="E130" i="1" s="1"/>
  <c r="I4" i="2" l="1"/>
  <c r="H10" i="2"/>
  <c r="I10" i="2" s="1"/>
  <c r="P94" i="1" l="1"/>
  <c r="L94" i="1"/>
  <c r="L99" i="1"/>
  <c r="L96" i="1"/>
  <c r="L95" i="1"/>
  <c r="L97" i="1"/>
  <c r="L98" i="1"/>
  <c r="L100" i="1"/>
  <c r="P101" i="1" l="1"/>
  <c r="P128" i="1" s="1"/>
  <c r="P130" i="1" s="1"/>
  <c r="P104" i="1"/>
  <c r="M94" i="1"/>
  <c r="N95" i="1" l="1"/>
  <c r="M95" i="1"/>
  <c r="N97" i="1"/>
  <c r="M97" i="1"/>
  <c r="N99" i="1"/>
  <c r="M99" i="1"/>
  <c r="N98" i="1"/>
  <c r="M98" i="1"/>
  <c r="N100" i="1"/>
  <c r="M100" i="1"/>
  <c r="Q94" i="1"/>
  <c r="L101" i="1"/>
  <c r="L128" i="1" s="1"/>
  <c r="L130" i="1" s="1"/>
  <c r="N96" i="1"/>
  <c r="M96" i="1"/>
  <c r="Q97" i="1"/>
  <c r="Q98" i="1"/>
  <c r="Q100" i="1"/>
  <c r="M101" i="1"/>
  <c r="M128" i="1" s="1"/>
  <c r="M130" i="1" s="1"/>
  <c r="Q99" i="1"/>
  <c r="Q96" i="1"/>
  <c r="Q95" i="1"/>
  <c r="N94" i="1" l="1"/>
  <c r="Q101" i="1"/>
  <c r="N101" i="1" l="1"/>
  <c r="N128" i="1" s="1"/>
  <c r="N130" i="1" s="1"/>
  <c r="N104" i="1"/>
</calcChain>
</file>

<file path=xl/sharedStrings.xml><?xml version="1.0" encoding="utf-8"?>
<sst xmlns="http://schemas.openxmlformats.org/spreadsheetml/2006/main" count="71" uniqueCount="46">
  <si>
    <t>Ingreso por Ventas</t>
  </si>
  <si>
    <t>Ingresos por reintegro C.A.R.</t>
  </si>
  <si>
    <t>Ingresos Totales</t>
  </si>
  <si>
    <t>REMUNERACIONES</t>
  </si>
  <si>
    <t>CONS. BÁSICOS + MATERIALES DE ASEO</t>
  </si>
  <si>
    <t>SEGURO</t>
  </si>
  <si>
    <t>MANTENCIÓN</t>
  </si>
  <si>
    <t>COSTO OPERACIÓN</t>
  </si>
  <si>
    <t>COSTO DIRECTO TOTAL</t>
  </si>
  <si>
    <t xml:space="preserve">Costos Indirectos </t>
  </si>
  <si>
    <t>Egresos Totales</t>
  </si>
  <si>
    <t>Excedente</t>
  </si>
  <si>
    <t>R.O</t>
  </si>
  <si>
    <t>% Distribución Costo Indirecto</t>
  </si>
  <si>
    <t>RO FINAL</t>
  </si>
  <si>
    <t>OPERACIÓN PISCINA</t>
  </si>
  <si>
    <t>RESULTADO FINAL PROYECTADO</t>
  </si>
  <si>
    <t>A. RECREATIVA S.B.S.A.</t>
  </si>
  <si>
    <t>BIENIQUE</t>
  </si>
  <si>
    <t>BIENVALP</t>
  </si>
  <si>
    <t>DELBIENSAN</t>
  </si>
  <si>
    <t>BIENTALC</t>
  </si>
  <si>
    <t>BIENMONTT</t>
  </si>
  <si>
    <t>BIENMAG</t>
  </si>
  <si>
    <t>DELBIENWILL</t>
  </si>
  <si>
    <t>INGRESOS DE OPERACIÓN</t>
  </si>
  <si>
    <t>AC. A SEP.
2025</t>
  </si>
  <si>
    <t>PROY. A DIC 
2025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</si>
  <si>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</si>
  <si>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</si>
  <si>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</si>
  <si>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</si>
  <si>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</si>
  <si>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</si>
  <si>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</si>
  <si>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</si>
  <si>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</si>
  <si>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INGRESOS 2025</t>
  </si>
  <si>
    <t>OCTUBRE</t>
  </si>
  <si>
    <t>NOVIEMBRE</t>
  </si>
  <si>
    <t>DICIEMBRE</t>
  </si>
  <si>
    <t>PROY 2025</t>
  </si>
  <si>
    <t>PROYECION 2026</t>
  </si>
  <si>
    <t>Variación</t>
  </si>
  <si>
    <t>operación piscina</t>
  </si>
  <si>
    <t>revisar afl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</si>
</sst>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&quot;$&quot;\-#,##0"/>
    <numFmt numFmtId="42" formatCode="_ &quot;$&quot;* #,##0_ ;_ &quot;$&quot;* \-#,##0_ ;_ &quot;$&quot;* &quot;-&quot;_ ;_ @_ "/>
    <numFmt numFmtId="44" formatCode="_ &quot;$&quot;* #,##0.00_ ;_ &quot;$&quot;* \-#,##0.00_ ;_ &quot;$&quot;* &quot;-&quot;??_ ;_ @_ "/>
    <numFmt numFmtId="164" formatCode="_-&quot;$ &quot;* #,##0_-;&quot;-$ &quot;* #,##0_-;_-&quot;$ &quot;* \-_-;_-@_-"/>
    <numFmt numFmtId="165" formatCode="0.0%"/>
    <numFmt numFmtId="166" formatCode="_ [$$-340A]* #,##0_ ;_ [$$-340A]* \-#,##0_ ;_ [$$-340A]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3"/>
        <bgColor indexed="26"/>
      </patternFill>
    </fill>
    <fill>
      <patternFill patternType="solid">
        <fgColor theme="5" tint="0.39997558519241921"/>
        <bgColor indexed="26"/>
      </patternFill>
    </fill>
    <fill>
      <patternFill patternType="solid">
        <fgColor rgb="FFC0000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lightGray">
        <bgColor theme="7" tint="0.39997558519241921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7"/>
        <bgColor indexed="64"/>
      </patternFill>
    </fill>
    <fill>
      <patternFill patternType="gray125">
        <bgColor theme="7"/>
      </patternFill>
    </fill>
    <fill>
      <patternFill patternType="gray125">
        <bgColor theme="4" tint="0.7999511703848384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rgb="FFFFFF99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gray125">
        <bgColor theme="7" tint="0.59999389629810485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9" fontId="1" fillId="0" borderId="4" xfId="3" applyBorder="1" applyAlignment="1" applyProtection="1">
      <alignment horizontal="center"/>
    </xf>
    <xf numFmtId="0" fontId="3" fillId="0" borderId="5" xfId="0" applyFont="1" applyBorder="1" applyAlignment="1">
      <alignment horizontal="left" vertical="center"/>
    </xf>
    <xf numFmtId="164" fontId="3" fillId="3" borderId="6" xfId="1" applyNumberFormat="1" applyFont="1" applyFill="1" applyBorder="1" applyAlignment="1" applyProtection="1">
      <alignment vertical="center"/>
    </xf>
    <xf numFmtId="0" fontId="3" fillId="13" borderId="0" xfId="0" applyFont="1" applyFill="1" applyAlignment="1">
      <alignment horizontal="left" vertical="center"/>
    </xf>
    <xf numFmtId="164" fontId="3" fillId="13" borderId="0" xfId="1" applyNumberFormat="1" applyFont="1" applyFill="1" applyBorder="1" applyAlignment="1" applyProtection="1">
      <alignment vertical="center"/>
    </xf>
    <xf numFmtId="9" fontId="3" fillId="0" borderId="8" xfId="3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164" fontId="3" fillId="13" borderId="0" xfId="1" applyNumberFormat="1" applyFont="1" applyFill="1" applyBorder="1" applyAlignment="1" applyProtection="1">
      <alignment horizontal="right" vertical="center"/>
    </xf>
    <xf numFmtId="164" fontId="3" fillId="14" borderId="0" xfId="1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2" borderId="0" xfId="0" applyNumberFormat="1" applyFont="1" applyFill="1" applyAlignment="1">
      <alignment vertical="center"/>
    </xf>
    <xf numFmtId="0" fontId="7" fillId="0" borderId="7" xfId="0" applyFont="1" applyBorder="1" applyAlignment="1">
      <alignment vertical="center"/>
    </xf>
    <xf numFmtId="164" fontId="2" fillId="0" borderId="7" xfId="0" applyNumberFormat="1" applyFont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7" fillId="0" borderId="9" xfId="0" applyFont="1" applyBorder="1" applyAlignment="1">
      <alignment vertical="center"/>
    </xf>
    <xf numFmtId="42" fontId="3" fillId="0" borderId="9" xfId="2" applyFont="1" applyBorder="1" applyAlignment="1">
      <alignment vertical="center"/>
    </xf>
    <xf numFmtId="164" fontId="8" fillId="0" borderId="8" xfId="0" applyNumberFormat="1" applyFont="1" applyBorder="1" applyAlignment="1">
      <alignment horizontal="center" vertical="center"/>
    </xf>
    <xf numFmtId="9" fontId="0" fillId="2" borderId="0" xfId="3" applyFont="1" applyFill="1" applyProtection="1"/>
    <xf numFmtId="0" fontId="0" fillId="2" borderId="0" xfId="0" applyFill="1" applyAlignment="1">
      <alignment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 applyProtection="1">
      <alignment vertical="center"/>
    </xf>
    <xf numFmtId="0" fontId="4" fillId="5" borderId="11" xfId="0" applyFont="1" applyFill="1" applyBorder="1" applyAlignment="1">
      <alignment horizontal="center" vertical="center" wrapText="1"/>
    </xf>
    <xf numFmtId="164" fontId="3" fillId="0" borderId="12" xfId="1" applyNumberFormat="1" applyFont="1" applyFill="1" applyBorder="1" applyAlignment="1" applyProtection="1">
      <alignment vertical="center"/>
    </xf>
    <xf numFmtId="164" fontId="0" fillId="10" borderId="12" xfId="1" applyNumberFormat="1" applyFont="1" applyFill="1" applyBorder="1" applyAlignment="1" applyProtection="1">
      <alignment vertical="center"/>
    </xf>
    <xf numFmtId="164" fontId="3" fillId="10" borderId="12" xfId="1" applyNumberFormat="1" applyFont="1" applyFill="1" applyBorder="1" applyAlignment="1" applyProtection="1">
      <alignment vertical="center"/>
    </xf>
    <xf numFmtId="9" fontId="3" fillId="13" borderId="0" xfId="3" applyFont="1" applyFill="1" applyBorder="1" applyAlignment="1" applyProtection="1">
      <alignment vertical="center"/>
    </xf>
    <xf numFmtId="164" fontId="3" fillId="0" borderId="0" xfId="0" applyNumberFormat="1" applyFont="1" applyAlignment="1">
      <alignment vertical="center"/>
    </xf>
    <xf numFmtId="164" fontId="2" fillId="0" borderId="13" xfId="0" applyNumberFormat="1" applyFont="1" applyBorder="1" applyAlignment="1">
      <alignment horizontal="center" vertical="center" wrapText="1"/>
    </xf>
    <xf numFmtId="165" fontId="2" fillId="0" borderId="13" xfId="3" applyNumberFormat="1" applyFont="1" applyBorder="1" applyAlignment="1">
      <alignment horizontal="center" vertical="center"/>
    </xf>
    <xf numFmtId="9" fontId="2" fillId="0" borderId="13" xfId="3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13" borderId="12" xfId="1" applyNumberFormat="1" applyFont="1" applyFill="1" applyBorder="1" applyAlignment="1" applyProtection="1">
      <alignment horizontal="center" vertical="center"/>
    </xf>
    <xf numFmtId="9" fontId="3" fillId="0" borderId="12" xfId="3" applyFont="1" applyBorder="1" applyAlignment="1">
      <alignment horizontal="center" vertical="center"/>
    </xf>
    <xf numFmtId="0" fontId="0" fillId="2" borderId="12" xfId="0" applyFill="1" applyBorder="1"/>
    <xf numFmtId="166" fontId="0" fillId="2" borderId="12" xfId="0" applyNumberFormat="1" applyFill="1" applyBorder="1"/>
    <xf numFmtId="0" fontId="2" fillId="9" borderId="12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 wrapText="1"/>
    </xf>
    <xf numFmtId="0" fontId="2" fillId="18" borderId="14" xfId="0" applyFont="1" applyFill="1" applyBorder="1"/>
    <xf numFmtId="0" fontId="0" fillId="0" borderId="0" xfId="0" applyAlignment="1">
      <alignment horizontal="left"/>
    </xf>
    <xf numFmtId="6" fontId="0" fillId="0" borderId="0" xfId="0" applyNumberFormat="1"/>
    <xf numFmtId="0" fontId="2" fillId="18" borderId="15" xfId="0" applyFont="1" applyFill="1" applyBorder="1" applyAlignment="1">
      <alignment horizontal="left"/>
    </xf>
    <xf numFmtId="6" fontId="2" fillId="18" borderId="15" xfId="0" applyNumberFormat="1" applyFont="1" applyFill="1" applyBorder="1"/>
    <xf numFmtId="6" fontId="0" fillId="19" borderId="0" xfId="0" applyNumberFormat="1" applyFill="1"/>
    <xf numFmtId="9" fontId="0" fillId="2" borderId="12" xfId="3" applyFont="1" applyFill="1" applyBorder="1" applyAlignment="1">
      <alignment horizontal="center"/>
    </xf>
    <xf numFmtId="0" fontId="2" fillId="19" borderId="12" xfId="0" applyFont="1" applyFill="1" applyBorder="1"/>
    <xf numFmtId="166" fontId="2" fillId="19" borderId="12" xfId="0" applyNumberFormat="1" applyFont="1" applyFill="1" applyBorder="1"/>
    <xf numFmtId="9" fontId="0" fillId="19" borderId="12" xfId="3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9" fontId="1" fillId="0" borderId="19" xfId="3" applyBorder="1" applyAlignment="1" applyProtection="1">
      <alignment horizontal="center"/>
    </xf>
    <xf numFmtId="0" fontId="3" fillId="0" borderId="18" xfId="0" applyFont="1" applyBorder="1" applyAlignment="1">
      <alignment horizontal="left" vertical="center"/>
    </xf>
    <xf numFmtId="164" fontId="0" fillId="7" borderId="12" xfId="1" applyNumberFormat="1" applyFont="1" applyFill="1" applyBorder="1" applyAlignment="1" applyProtection="1">
      <alignment vertical="center"/>
    </xf>
    <xf numFmtId="164" fontId="3" fillId="7" borderId="12" xfId="1" applyNumberFormat="1" applyFont="1" applyFill="1" applyBorder="1" applyAlignment="1" applyProtection="1">
      <alignment vertical="center"/>
    </xf>
    <xf numFmtId="164" fontId="0" fillId="20" borderId="12" xfId="1" applyNumberFormat="1" applyFont="1" applyFill="1" applyBorder="1" applyAlignment="1" applyProtection="1">
      <alignment vertical="center"/>
    </xf>
    <xf numFmtId="0" fontId="3" fillId="21" borderId="18" xfId="0" applyFont="1" applyFill="1" applyBorder="1" applyAlignment="1">
      <alignment horizontal="left" vertical="center"/>
    </xf>
    <xf numFmtId="164" fontId="0" fillId="21" borderId="12" xfId="1" applyNumberFormat="1" applyFont="1" applyFill="1" applyBorder="1" applyAlignment="1" applyProtection="1">
      <alignment vertical="center"/>
    </xf>
    <xf numFmtId="164" fontId="3" fillId="21" borderId="12" xfId="1" applyNumberFormat="1" applyFont="1" applyFill="1" applyBorder="1" applyAlignment="1" applyProtection="1">
      <alignment vertical="center"/>
    </xf>
    <xf numFmtId="164" fontId="0" fillId="10" borderId="21" xfId="1" applyNumberFormat="1" applyFont="1" applyFill="1" applyBorder="1" applyAlignment="1" applyProtection="1">
      <alignment vertical="center"/>
    </xf>
    <xf numFmtId="164" fontId="0" fillId="7" borderId="21" xfId="1" applyNumberFormat="1" applyFont="1" applyFill="1" applyBorder="1" applyAlignment="1" applyProtection="1">
      <alignment vertical="center"/>
    </xf>
    <xf numFmtId="0" fontId="3" fillId="3" borderId="20" xfId="0" applyFont="1" applyFill="1" applyBorder="1" applyAlignment="1">
      <alignment horizontal="center" vertical="center"/>
    </xf>
    <xf numFmtId="164" fontId="3" fillId="13" borderId="9" xfId="1" applyNumberFormat="1" applyFont="1" applyFill="1" applyBorder="1" applyAlignment="1" applyProtection="1">
      <alignment horizontal="center" vertical="center"/>
    </xf>
    <xf numFmtId="164" fontId="3" fillId="13" borderId="0" xfId="1" applyNumberFormat="1" applyFont="1" applyFill="1" applyBorder="1" applyAlignment="1">
      <alignment horizontal="center" vertical="center" wrapText="1"/>
    </xf>
    <xf numFmtId="164" fontId="3" fillId="13" borderId="0" xfId="1" applyNumberFormat="1" applyFont="1" applyFill="1" applyBorder="1" applyAlignment="1" applyProtection="1">
      <alignment vertical="center"/>
      <protection locked="0"/>
    </xf>
    <xf numFmtId="164" fontId="3" fillId="13" borderId="0" xfId="1" applyNumberFormat="1" applyFont="1" applyFill="1" applyBorder="1" applyAlignment="1">
      <alignment vertical="center"/>
    </xf>
    <xf numFmtId="0" fontId="3" fillId="3" borderId="2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3" fillId="8" borderId="27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/>
    </xf>
    <xf numFmtId="164" fontId="0" fillId="9" borderId="23" xfId="1" applyNumberFormat="1" applyFont="1" applyFill="1" applyBorder="1" applyAlignment="1" applyProtection="1">
      <alignment vertical="center"/>
    </xf>
    <xf numFmtId="164" fontId="3" fillId="9" borderId="23" xfId="1" applyNumberFormat="1" applyFont="1" applyFill="1" applyBorder="1" applyAlignment="1" applyProtection="1">
      <alignment vertical="center"/>
    </xf>
    <xf numFmtId="164" fontId="0" fillId="10" borderId="29" xfId="1" applyNumberFormat="1" applyFont="1" applyFill="1" applyBorder="1" applyAlignment="1" applyProtection="1">
      <alignment vertical="center"/>
    </xf>
    <xf numFmtId="164" fontId="0" fillId="10" borderId="23" xfId="1" applyNumberFormat="1" applyFont="1" applyFill="1" applyBorder="1" applyAlignment="1" applyProtection="1">
      <alignment vertical="center"/>
    </xf>
    <xf numFmtId="164" fontId="0" fillId="10" borderId="24" xfId="1" applyNumberFormat="1" applyFont="1" applyFill="1" applyBorder="1" applyAlignment="1" applyProtection="1">
      <alignment vertical="center"/>
    </xf>
    <xf numFmtId="164" fontId="3" fillId="10" borderId="23" xfId="1" applyNumberFormat="1" applyFont="1" applyFill="1" applyBorder="1" applyAlignment="1" applyProtection="1">
      <alignment vertical="center"/>
    </xf>
    <xf numFmtId="164" fontId="3" fillId="0" borderId="24" xfId="1" applyNumberFormat="1" applyFont="1" applyFill="1" applyBorder="1" applyAlignment="1" applyProtection="1">
      <alignment vertical="center"/>
    </xf>
    <xf numFmtId="164" fontId="3" fillId="7" borderId="23" xfId="0" applyNumberFormat="1" applyFont="1" applyFill="1" applyBorder="1" applyAlignment="1">
      <alignment horizontal="center" vertical="center"/>
    </xf>
    <xf numFmtId="164" fontId="0" fillId="17" borderId="23" xfId="1" applyNumberFormat="1" applyFont="1" applyFill="1" applyBorder="1" applyAlignment="1" applyProtection="1">
      <alignment vertical="center"/>
    </xf>
    <xf numFmtId="164" fontId="0" fillId="10" borderId="30" xfId="1" applyNumberFormat="1" applyFont="1" applyFill="1" applyBorder="1" applyAlignment="1" applyProtection="1">
      <alignment vertical="center"/>
    </xf>
    <xf numFmtId="164" fontId="0" fillId="10" borderId="31" xfId="1" applyNumberFormat="1" applyFont="1" applyFill="1" applyBorder="1" applyAlignment="1" applyProtection="1">
      <alignment vertical="center"/>
    </xf>
    <xf numFmtId="164" fontId="0" fillId="10" borderId="32" xfId="1" applyNumberFormat="1" applyFont="1" applyFill="1" applyBorder="1" applyAlignment="1" applyProtection="1">
      <alignment vertical="center"/>
    </xf>
    <xf numFmtId="164" fontId="11" fillId="0" borderId="32" xfId="1" applyNumberFormat="1" applyFont="1" applyFill="1" applyBorder="1" applyAlignment="1" applyProtection="1">
      <alignment vertical="center"/>
    </xf>
    <xf numFmtId="9" fontId="1" fillId="0" borderId="33" xfId="3" applyBorder="1" applyAlignment="1" applyProtection="1">
      <alignment horizontal="center"/>
    </xf>
    <xf numFmtId="0" fontId="3" fillId="22" borderId="5" xfId="0" applyFont="1" applyFill="1" applyBorder="1" applyAlignment="1">
      <alignment horizontal="left" vertical="center"/>
    </xf>
    <xf numFmtId="164" fontId="0" fillId="22" borderId="23" xfId="1" applyNumberFormat="1" applyFont="1" applyFill="1" applyBorder="1" applyAlignment="1" applyProtection="1">
      <alignment vertical="center"/>
    </xf>
    <xf numFmtId="164" fontId="0" fillId="23" borderId="23" xfId="1" applyNumberFormat="1" applyFont="1" applyFill="1" applyBorder="1" applyAlignment="1" applyProtection="1">
      <alignment vertical="center"/>
    </xf>
    <xf numFmtId="164" fontId="3" fillId="22" borderId="23" xfId="1" applyNumberFormat="1" applyFont="1" applyFill="1" applyBorder="1" applyAlignment="1" applyProtection="1">
      <alignment vertical="center"/>
    </xf>
    <xf numFmtId="164" fontId="0" fillId="22" borderId="30" xfId="1" applyNumberFormat="1" applyFont="1" applyFill="1" applyBorder="1" applyAlignment="1" applyProtection="1">
      <alignment vertical="center"/>
    </xf>
    <xf numFmtId="164" fontId="0" fillId="22" borderId="31" xfId="1" applyNumberFormat="1" applyFont="1" applyFill="1" applyBorder="1" applyAlignment="1" applyProtection="1">
      <alignment vertical="center"/>
    </xf>
    <xf numFmtId="164" fontId="0" fillId="22" borderId="32" xfId="1" applyNumberFormat="1" applyFont="1" applyFill="1" applyBorder="1" applyAlignment="1" applyProtection="1">
      <alignment vertical="center"/>
    </xf>
    <xf numFmtId="164" fontId="3" fillId="0" borderId="32" xfId="1" applyNumberFormat="1" applyFont="1" applyFill="1" applyBorder="1" applyAlignment="1" applyProtection="1">
      <alignment vertical="center"/>
    </xf>
    <xf numFmtId="0" fontId="3" fillId="3" borderId="34" xfId="0" applyFont="1" applyFill="1" applyBorder="1" applyAlignment="1">
      <alignment horizontal="center" vertical="center"/>
    </xf>
    <xf numFmtId="164" fontId="3" fillId="3" borderId="25" xfId="1" applyNumberFormat="1" applyFont="1" applyFill="1" applyBorder="1" applyAlignment="1" applyProtection="1">
      <alignment vertical="center"/>
    </xf>
    <xf numFmtId="164" fontId="3" fillId="3" borderId="35" xfId="1" applyNumberFormat="1" applyFont="1" applyFill="1" applyBorder="1" applyAlignment="1" applyProtection="1">
      <alignment vertical="center"/>
    </xf>
    <xf numFmtId="164" fontId="3" fillId="7" borderId="36" xfId="0" applyNumberFormat="1" applyFont="1" applyFill="1" applyBorder="1" applyAlignment="1">
      <alignment vertical="center"/>
    </xf>
    <xf numFmtId="9" fontId="3" fillId="8" borderId="37" xfId="3" applyFont="1" applyFill="1" applyBorder="1" applyAlignment="1" applyProtection="1">
      <alignment horizontal="center" vertical="center"/>
    </xf>
    <xf numFmtId="9" fontId="3" fillId="13" borderId="0" xfId="3" applyFont="1" applyFill="1" applyBorder="1" applyAlignment="1" applyProtection="1">
      <alignment horizontal="center" vertical="center"/>
    </xf>
    <xf numFmtId="9" fontId="3" fillId="0" borderId="38" xfId="3" applyFont="1" applyBorder="1" applyAlignment="1">
      <alignment horizontal="center" vertical="center"/>
    </xf>
    <xf numFmtId="164" fontId="3" fillId="0" borderId="39" xfId="1" applyNumberFormat="1" applyFont="1" applyFill="1" applyBorder="1" applyAlignment="1" applyProtection="1">
      <alignment vertical="center"/>
    </xf>
    <xf numFmtId="9" fontId="3" fillId="0" borderId="39" xfId="3" applyFont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left" vertical="center"/>
    </xf>
    <xf numFmtId="164" fontId="5" fillId="9" borderId="39" xfId="1" applyNumberFormat="1" applyFont="1" applyFill="1" applyBorder="1" applyAlignment="1" applyProtection="1">
      <alignment vertical="center"/>
    </xf>
    <xf numFmtId="164" fontId="3" fillId="3" borderId="39" xfId="1" applyNumberFormat="1" applyFont="1" applyFill="1" applyBorder="1" applyAlignment="1" applyProtection="1">
      <alignment vertical="center"/>
    </xf>
    <xf numFmtId="0" fontId="3" fillId="7" borderId="39" xfId="0" applyFont="1" applyFill="1" applyBorder="1" applyAlignment="1">
      <alignment horizontal="center" vertical="center"/>
    </xf>
    <xf numFmtId="0" fontId="3" fillId="8" borderId="39" xfId="0" applyFont="1" applyFill="1" applyBorder="1" applyAlignment="1">
      <alignment horizontal="center" vertical="center" wrapText="1"/>
    </xf>
    <xf numFmtId="9" fontId="1" fillId="0" borderId="39" xfId="3" applyBorder="1" applyAlignment="1" applyProtection="1">
      <alignment horizontal="center"/>
    </xf>
    <xf numFmtId="9" fontId="1" fillId="0" borderId="39" xfId="3" applyFill="1" applyBorder="1" applyAlignment="1" applyProtection="1">
      <alignment horizontal="center"/>
    </xf>
    <xf numFmtId="9" fontId="3" fillId="8" borderId="39" xfId="3" applyFont="1" applyFill="1" applyBorder="1" applyAlignment="1" applyProtection="1">
      <alignment horizontal="center" vertical="center"/>
    </xf>
    <xf numFmtId="0" fontId="3" fillId="0" borderId="39" xfId="0" applyFont="1" applyBorder="1" applyAlignment="1">
      <alignment horizontal="left" vertical="center"/>
    </xf>
    <xf numFmtId="164" fontId="0" fillId="9" borderId="39" xfId="1" applyNumberFormat="1" applyFont="1" applyFill="1" applyBorder="1" applyAlignment="1" applyProtection="1">
      <alignment vertical="center"/>
    </xf>
    <xf numFmtId="164" fontId="3" fillId="9" borderId="39" xfId="1" applyNumberFormat="1" applyFont="1" applyFill="1" applyBorder="1" applyAlignment="1" applyProtection="1">
      <alignment vertical="center"/>
    </xf>
    <xf numFmtId="164" fontId="0" fillId="10" borderId="39" xfId="1" applyNumberFormat="1" applyFont="1" applyFill="1" applyBorder="1" applyAlignment="1" applyProtection="1">
      <alignment vertical="center"/>
    </xf>
    <xf numFmtId="164" fontId="3" fillId="10" borderId="39" xfId="1" applyNumberFormat="1" applyFont="1" applyFill="1" applyBorder="1" applyAlignment="1" applyProtection="1">
      <alignment vertical="center"/>
    </xf>
    <xf numFmtId="164" fontId="0" fillId="17" borderId="39" xfId="1" applyNumberFormat="1" applyFont="1" applyFill="1" applyBorder="1" applyAlignment="1" applyProtection="1">
      <alignment vertical="center"/>
    </xf>
    <xf numFmtId="164" fontId="10" fillId="10" borderId="39" xfId="1" applyNumberFormat="1" applyFont="1" applyFill="1" applyBorder="1" applyAlignment="1" applyProtection="1">
      <alignment vertical="center"/>
    </xf>
    <xf numFmtId="164" fontId="11" fillId="9" borderId="39" xfId="1" applyNumberFormat="1" applyFont="1" applyFill="1" applyBorder="1" applyAlignment="1" applyProtection="1">
      <alignment vertical="center"/>
    </xf>
    <xf numFmtId="0" fontId="3" fillId="3" borderId="39" xfId="0" applyFont="1" applyFill="1" applyBorder="1" applyAlignment="1">
      <alignment horizontal="center" vertical="center"/>
    </xf>
    <xf numFmtId="164" fontId="3" fillId="7" borderId="39" xfId="0" applyNumberFormat="1" applyFont="1" applyFill="1" applyBorder="1" applyAlignment="1">
      <alignment vertical="center"/>
    </xf>
    <xf numFmtId="9" fontId="3" fillId="3" borderId="39" xfId="3" applyFont="1" applyFill="1" applyBorder="1" applyAlignment="1" applyProtection="1">
      <alignment horizontal="center" vertical="center"/>
    </xf>
    <xf numFmtId="164" fontId="3" fillId="17" borderId="39" xfId="1" applyNumberFormat="1" applyFont="1" applyFill="1" applyBorder="1" applyAlignment="1" applyProtection="1">
      <alignment vertical="center"/>
    </xf>
    <xf numFmtId="164" fontId="1" fillId="10" borderId="39" xfId="1" applyNumberFormat="1" applyFont="1" applyFill="1" applyBorder="1" applyAlignment="1" applyProtection="1">
      <alignment vertical="center"/>
    </xf>
    <xf numFmtId="9" fontId="1" fillId="0" borderId="39" xfId="3" applyBorder="1" applyAlignment="1">
      <alignment horizontal="center" vertical="center"/>
    </xf>
    <xf numFmtId="9" fontId="3" fillId="8" borderId="39" xfId="3" applyFont="1" applyFill="1" applyBorder="1" applyAlignment="1">
      <alignment horizontal="center" vertical="center"/>
    </xf>
    <xf numFmtId="164" fontId="0" fillId="0" borderId="39" xfId="1" applyNumberFormat="1" applyFont="1" applyFill="1" applyBorder="1" applyAlignment="1" applyProtection="1">
      <alignment vertical="center"/>
    </xf>
    <xf numFmtId="164" fontId="5" fillId="10" borderId="39" xfId="1" applyNumberFormat="1" applyFont="1" applyFill="1" applyBorder="1" applyAlignment="1">
      <alignment vertical="center"/>
    </xf>
    <xf numFmtId="164" fontId="5" fillId="10" borderId="39" xfId="1" applyNumberFormat="1" applyFont="1" applyFill="1" applyBorder="1" applyAlignment="1" applyProtection="1">
      <alignment vertical="center"/>
    </xf>
    <xf numFmtId="0" fontId="3" fillId="15" borderId="39" xfId="0" applyFont="1" applyFill="1" applyBorder="1" applyAlignment="1">
      <alignment horizontal="left" vertical="center"/>
    </xf>
    <xf numFmtId="164" fontId="5" fillId="15" borderId="39" xfId="1" applyNumberFormat="1" applyFont="1" applyFill="1" applyBorder="1" applyAlignment="1" applyProtection="1">
      <alignment vertical="center"/>
    </xf>
    <xf numFmtId="164" fontId="5" fillId="16" borderId="39" xfId="1" applyNumberFormat="1" applyFont="1" applyFill="1" applyBorder="1" applyAlignment="1" applyProtection="1">
      <alignment vertical="center"/>
    </xf>
    <xf numFmtId="164" fontId="3" fillId="15" borderId="39" xfId="1" applyNumberFormat="1" applyFont="1" applyFill="1" applyBorder="1" applyAlignment="1" applyProtection="1">
      <alignment vertical="center"/>
    </xf>
    <xf numFmtId="164" fontId="5" fillId="15" borderId="39" xfId="1" applyNumberFormat="1" applyFont="1" applyFill="1" applyBorder="1" applyAlignment="1">
      <alignment vertical="center"/>
    </xf>
    <xf numFmtId="164" fontId="5" fillId="17" borderId="39" xfId="1" applyNumberFormat="1" applyFont="1" applyFill="1" applyBorder="1" applyAlignment="1" applyProtection="1">
      <alignment vertical="center"/>
    </xf>
    <xf numFmtId="164" fontId="3" fillId="15" borderId="39" xfId="0" applyNumberFormat="1" applyFont="1" applyFill="1" applyBorder="1" applyAlignment="1">
      <alignment vertical="center"/>
    </xf>
    <xf numFmtId="0" fontId="3" fillId="11" borderId="39" xfId="0" applyFont="1" applyFill="1" applyBorder="1" applyAlignment="1">
      <alignment horizontal="left" vertical="center"/>
    </xf>
    <xf numFmtId="164" fontId="5" fillId="11" borderId="39" xfId="1" applyNumberFormat="1" applyFont="1" applyFill="1" applyBorder="1" applyAlignment="1" applyProtection="1">
      <alignment vertical="center"/>
    </xf>
    <xf numFmtId="164" fontId="5" fillId="12" borderId="39" xfId="1" applyNumberFormat="1" applyFont="1" applyFill="1" applyBorder="1" applyAlignment="1" applyProtection="1">
      <alignment vertical="center"/>
    </xf>
    <xf numFmtId="164" fontId="3" fillId="11" borderId="39" xfId="1" applyNumberFormat="1" applyFont="1" applyFill="1" applyBorder="1" applyAlignment="1" applyProtection="1">
      <alignment vertical="center"/>
    </xf>
    <xf numFmtId="164" fontId="6" fillId="0" borderId="39" xfId="0" applyNumberFormat="1" applyFont="1" applyBorder="1" applyAlignment="1">
      <alignment vertical="center"/>
    </xf>
    <xf numFmtId="164" fontId="3" fillId="13" borderId="39" xfId="1" applyNumberFormat="1" applyFont="1" applyFill="1" applyBorder="1" applyAlignment="1" applyProtection="1">
      <alignment horizontal="center" vertical="center"/>
    </xf>
  </cellXfs>
  <cellStyles count="4">
    <cellStyle name="Moneda" xfId="1" builtinId="4"/>
    <cellStyle name="Moneda [0]" xfId="2" builtinId="7"/>
    <cellStyle name="Normal" xfId="0" builtinId="0"/>
    <cellStyle name="Porcentaje" xfId="3" builtinId="5"/>
  </cellStyles>
  <dxfs count="2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ocumentos\2025\TARIFAS%202026\A.%20RECREATIVA\02.%20PROPUESTA%20DIREBIEN%202026\2000%20PROPUESTA%20DIREBIEN%20TARIFA%202026.xlsx" TargetMode="External"/><Relationship Id="rId1" Type="http://schemas.openxmlformats.org/officeDocument/2006/relationships/externalLinkPath" Target="2000%20PROPUESTA%20DIREBIEN%20TARIFA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ocumentos\2025\TARIFAS%202026\A.%20RECREATIVA\02.%20PROPUESTA%20DIREBIEN%202026\3000%20PROPUESTA%20DIREBIEN%20TARIFA%202026.xlsx" TargetMode="External"/><Relationship Id="rId1" Type="http://schemas.openxmlformats.org/officeDocument/2006/relationships/externalLinkPath" Target="3000%20PROPUESTA%20DIREBIEN%20TARIFA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ocumentos\2025\TARIFAS%202026\A.%20RECREATIVA\02.%20PROPUESTA%20DIREBIEN%202026\4000%20PROPUESTA%20DIREBIEN%20TARIFA%202026.xlsx" TargetMode="External"/><Relationship Id="rId1" Type="http://schemas.openxmlformats.org/officeDocument/2006/relationships/externalLinkPath" Target="4000%20PROPUESTA%20DIREBIEN%20TARIFA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ocumentos\2025\TARIFAS%202026\A.%20RECREATIVA\02.%20PROPUESTA%20DIREBIEN%202026\5000%20PROPUESTA%20DIREBIEN%20TARIFA%202026.xlsx" TargetMode="External"/><Relationship Id="rId1" Type="http://schemas.openxmlformats.org/officeDocument/2006/relationships/externalLinkPath" Target="5000%20PROPUESTA%20DIREBIEN%20TARIFA%202026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ocumentos\2025\TARIFAS%202026\A.%20RECREATIVA\02.%20PROPUESTA%20DIREBIEN%202026\6000%20PROPUESTA%20DIREBIEN%20TARIFA%202026.xlsx" TargetMode="External"/><Relationship Id="rId1" Type="http://schemas.openxmlformats.org/officeDocument/2006/relationships/externalLinkPath" Target="6000%20PROPUESTA%20DIREBIEN%20TARIFA%202026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ocumentos\2025\TARIFAS%202026\A.%20RECREATIVA\02.%20PROPUESTA%20DIREBIEN%202026\7000%20PROPUESTA%20DIREBIEN%20TARIFA%202026.xlsx" TargetMode="External"/><Relationship Id="rId1" Type="http://schemas.openxmlformats.org/officeDocument/2006/relationships/externalLinkPath" Target="7000%20PROPUESTA%20DIREBIEN%20TARIFA%202026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ocumentos\2025\TARIFAS%202026\A.%20RECREATIVA\02.%20PROPUESTA%20DIREBIEN%202026\8000%20PROPUESTA%20DIREBIEN%20TARIFA%202026.xlsx" TargetMode="External"/><Relationship Id="rId1" Type="http://schemas.openxmlformats.org/officeDocument/2006/relationships/externalLinkPath" Target="8000%20PROPUESTA%20DIREBIEN%20TARIF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Tabla Indice"/>
      <sheetName val="Analisis"/>
      <sheetName val="A) Resumen Ingresos y Egresos"/>
      <sheetName val="INGRESOS"/>
      <sheetName val="B) Reajuste Tarifas y Ocupación"/>
      <sheetName val="C) Costos Directos"/>
      <sheetName val="D) Costos Indirectos "/>
      <sheetName val="E) Resumen Tarifado "/>
      <sheetName val="F) Remuneraciones"/>
      <sheetName val="G) Comparación Mercado"/>
      <sheetName val="H) Detalle Datos"/>
      <sheetName val="I) Costo Desayuno"/>
      <sheetName val="J)ESTRUCTURA ECONOMICA MENS."/>
      <sheetName val="% REAJUSTE"/>
      <sheetName val="IVA"/>
    </sheetNames>
    <sheetDataSet>
      <sheetData sheetId="0" refreshError="1"/>
      <sheetData sheetId="1" refreshError="1"/>
      <sheetData sheetId="2" refreshError="1"/>
      <sheetData sheetId="3">
        <row r="8">
          <cell r="B8" t="str">
            <v>Ingreso por Ventas</v>
          </cell>
          <cell r="C8" t="str">
            <v>Ingresos por reintegro C.A.R.</v>
          </cell>
          <cell r="D8" t="str">
            <v>Ingresos Totales</v>
          </cell>
          <cell r="E8" t="str">
            <v>REMUNERACIONES</v>
          </cell>
          <cell r="F8" t="str">
            <v>CONS. BÁSICOS + MATERIALES DE ASEO</v>
          </cell>
          <cell r="G8" t="str">
            <v>SEGURO</v>
          </cell>
          <cell r="H8" t="str">
            <v>MANTENCIÓN</v>
          </cell>
          <cell r="I8" t="str">
            <v>COSTO OPERACIÓN</v>
          </cell>
          <cell r="J8" t="str">
            <v>COSTO DIRECTO TOTAL</v>
          </cell>
          <cell r="K8" t="str">
            <v xml:space="preserve">Costos Indirectos </v>
          </cell>
          <cell r="L8" t="str">
            <v>Egresos Totales</v>
          </cell>
          <cell r="M8" t="str">
            <v>Excedente</v>
          </cell>
        </row>
        <row r="9">
          <cell r="A9" t="str">
            <v>C. R. Faro Limar</v>
          </cell>
          <cell r="B9">
            <v>18530800</v>
          </cell>
          <cell r="C9">
            <v>3818900</v>
          </cell>
          <cell r="D9">
            <v>22349700</v>
          </cell>
          <cell r="E9">
            <v>24418742.309999995</v>
          </cell>
          <cell r="F9">
            <v>7480000</v>
          </cell>
          <cell r="G9">
            <v>0</v>
          </cell>
          <cell r="H9">
            <v>1000000</v>
          </cell>
          <cell r="I9">
            <v>630000</v>
          </cell>
          <cell r="J9">
            <v>33528742.309999995</v>
          </cell>
          <cell r="K9">
            <v>10444606.738499999</v>
          </cell>
          <cell r="L9">
            <v>43973349.048499994</v>
          </cell>
          <cell r="M9">
            <v>-21623649.048499994</v>
          </cell>
        </row>
        <row r="10">
          <cell r="A10" t="str">
            <v>Piscina C.R. Faro Limar</v>
          </cell>
          <cell r="B10">
            <v>3670900</v>
          </cell>
          <cell r="C10">
            <v>0</v>
          </cell>
          <cell r="D10">
            <v>3670900</v>
          </cell>
          <cell r="E10">
            <v>6823224.9399999995</v>
          </cell>
          <cell r="F10">
            <v>3200000</v>
          </cell>
          <cell r="G10">
            <v>0</v>
          </cell>
          <cell r="H10">
            <v>0</v>
          </cell>
          <cell r="I10">
            <v>1500000</v>
          </cell>
          <cell r="J10">
            <v>11523224.939999999</v>
          </cell>
          <cell r="K10">
            <v>0</v>
          </cell>
          <cell r="L10">
            <v>11523224.939999999</v>
          </cell>
          <cell r="M10">
            <v>-7852324.9399999995</v>
          </cell>
        </row>
        <row r="11">
          <cell r="A11" t="str">
            <v>Cabañas Mamiña</v>
          </cell>
          <cell r="B11">
            <v>2089100</v>
          </cell>
          <cell r="C11">
            <v>892400</v>
          </cell>
          <cell r="D11">
            <v>2981500</v>
          </cell>
          <cell r="E11">
            <v>0</v>
          </cell>
          <cell r="F11">
            <v>1290000</v>
          </cell>
          <cell r="G11">
            <v>0</v>
          </cell>
          <cell r="H11">
            <v>0</v>
          </cell>
          <cell r="I11">
            <v>1931010</v>
          </cell>
          <cell r="J11">
            <v>3221010</v>
          </cell>
          <cell r="K11">
            <v>870383.894875</v>
          </cell>
          <cell r="L11">
            <v>4091393.8948750002</v>
          </cell>
          <cell r="M11">
            <v>-1109893.8948750002</v>
          </cell>
        </row>
        <row r="12">
          <cell r="A12" t="str">
            <v>C.R. Huayquique</v>
          </cell>
          <cell r="B12">
            <v>123190300</v>
          </cell>
          <cell r="C12">
            <v>5601700</v>
          </cell>
          <cell r="D12">
            <v>128792000</v>
          </cell>
          <cell r="E12">
            <v>65561242.719999999</v>
          </cell>
          <cell r="F12">
            <v>29288000</v>
          </cell>
          <cell r="G12">
            <v>0</v>
          </cell>
          <cell r="H12">
            <v>1500000</v>
          </cell>
          <cell r="I12">
            <v>33835750</v>
          </cell>
          <cell r="J12">
            <v>130184992.72</v>
          </cell>
          <cell r="K12">
            <v>32204204.110374998</v>
          </cell>
          <cell r="L12">
            <v>162389196.83037499</v>
          </cell>
          <cell r="M12">
            <v>-33597196.830374986</v>
          </cell>
        </row>
        <row r="13">
          <cell r="A13" t="str">
            <v>Piscina C.R. Huayquique (Oficiales)</v>
          </cell>
          <cell r="B13">
            <v>6755300</v>
          </cell>
          <cell r="C13">
            <v>0</v>
          </cell>
          <cell r="D13">
            <v>6755300</v>
          </cell>
          <cell r="E13">
            <v>7197528.9399999995</v>
          </cell>
          <cell r="F13">
            <v>7800000</v>
          </cell>
          <cell r="G13">
            <v>0</v>
          </cell>
          <cell r="H13">
            <v>0</v>
          </cell>
          <cell r="I13">
            <v>2499999.9999999981</v>
          </cell>
          <cell r="J13">
            <v>17497528.939999998</v>
          </cell>
          <cell r="K13">
            <v>0</v>
          </cell>
          <cell r="L13">
            <v>17497528.939999998</v>
          </cell>
          <cell r="M13">
            <v>-10742228.939999998</v>
          </cell>
        </row>
        <row r="14">
          <cell r="A14" t="str">
            <v>Piscina C.R. Huayquique (Gente de Mar)</v>
          </cell>
          <cell r="B14">
            <v>12802300</v>
          </cell>
          <cell r="C14">
            <v>0</v>
          </cell>
          <cell r="D14">
            <v>12802300</v>
          </cell>
          <cell r="E14">
            <v>6823224.9399999995</v>
          </cell>
          <cell r="F14">
            <v>9200000</v>
          </cell>
          <cell r="G14">
            <v>0</v>
          </cell>
          <cell r="H14">
            <v>0</v>
          </cell>
          <cell r="I14">
            <v>9447636</v>
          </cell>
          <cell r="J14">
            <v>25470860.939999998</v>
          </cell>
          <cell r="K14">
            <v>0</v>
          </cell>
          <cell r="L14">
            <v>25470860.939999998</v>
          </cell>
          <cell r="M14">
            <v>-12668560.939999998</v>
          </cell>
        </row>
        <row r="15">
          <cell r="A15" t="str">
            <v>Cabañas Hornitos</v>
          </cell>
          <cell r="B15">
            <v>10479000</v>
          </cell>
          <cell r="C15">
            <v>2088000</v>
          </cell>
          <cell r="D15">
            <v>12567000</v>
          </cell>
          <cell r="E15">
            <v>0</v>
          </cell>
          <cell r="F15">
            <v>1540000</v>
          </cell>
          <cell r="G15">
            <v>0</v>
          </cell>
          <cell r="H15">
            <v>0</v>
          </cell>
          <cell r="I15">
            <v>8059000</v>
          </cell>
          <cell r="J15">
            <v>9599000</v>
          </cell>
          <cell r="K15">
            <v>2611151.6846249998</v>
          </cell>
          <cell r="L15">
            <v>12210151.684625</v>
          </cell>
          <cell r="M15">
            <v>356848.31537500024</v>
          </cell>
        </row>
        <row r="16">
          <cell r="A16" t="str">
            <v>C. H. Rada Iquique</v>
          </cell>
          <cell r="B16">
            <v>48478400</v>
          </cell>
          <cell r="C16">
            <v>23229300</v>
          </cell>
          <cell r="D16">
            <v>71707700</v>
          </cell>
          <cell r="E16">
            <v>30387872.625</v>
          </cell>
          <cell r="F16">
            <v>10450000</v>
          </cell>
          <cell r="G16">
            <v>0</v>
          </cell>
          <cell r="H16">
            <v>2500000</v>
          </cell>
          <cell r="I16">
            <v>15604480</v>
          </cell>
          <cell r="J16">
            <v>58942352.625</v>
          </cell>
          <cell r="K16">
            <v>20889213.476999998</v>
          </cell>
          <cell r="L16">
            <v>79831566.101999998</v>
          </cell>
          <cell r="M16">
            <v>-8123866.1019999981</v>
          </cell>
        </row>
        <row r="17">
          <cell r="A17" t="str">
            <v>C. H. Caleta Angamos</v>
          </cell>
          <cell r="B17">
            <v>47054500</v>
          </cell>
          <cell r="C17">
            <v>22242900</v>
          </cell>
          <cell r="D17">
            <v>69297400</v>
          </cell>
          <cell r="E17">
            <v>32585323.494999997</v>
          </cell>
          <cell r="F17">
            <v>14294000</v>
          </cell>
          <cell r="G17">
            <v>0</v>
          </cell>
          <cell r="H17">
            <v>700000</v>
          </cell>
          <cell r="I17">
            <v>14261080</v>
          </cell>
          <cell r="J17">
            <v>61840403.494999997</v>
          </cell>
          <cell r="K17">
            <v>20018829.582125001</v>
          </cell>
          <cell r="L17">
            <v>81859233.077124998</v>
          </cell>
          <cell r="M17">
            <v>-12561833.077124998</v>
          </cell>
        </row>
        <row r="18">
          <cell r="A18" t="str">
            <v xml:space="preserve">TOTAL </v>
          </cell>
          <cell r="B18">
            <v>273050600</v>
          </cell>
          <cell r="C18">
            <v>57873200</v>
          </cell>
          <cell r="D18">
            <v>330923800</v>
          </cell>
          <cell r="E18">
            <v>173797159.97</v>
          </cell>
          <cell r="F18">
            <v>84542000</v>
          </cell>
          <cell r="G18">
            <v>0</v>
          </cell>
          <cell r="H18">
            <v>5700000</v>
          </cell>
          <cell r="I18">
            <v>87768956</v>
          </cell>
          <cell r="J18">
            <v>351808115.97000003</v>
          </cell>
          <cell r="K18">
            <v>87038389.487499997</v>
          </cell>
          <cell r="L18">
            <v>438846505.45749998</v>
          </cell>
          <cell r="M18">
            <v>-107922705.45749997</v>
          </cell>
        </row>
        <row r="19">
          <cell r="M19">
            <v>-0.32612554750519596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Índice Tabla"/>
      <sheetName val="A) Resumen Ingresos y Egresos"/>
      <sheetName val="B) Reajuste Tarifas y Ocupación"/>
      <sheetName val="IVA"/>
      <sheetName val="% Reajuste"/>
      <sheetName val="C) Costos Directos"/>
      <sheetName val="D) Costos Indirectos "/>
      <sheetName val="E) Resumen Tarifado "/>
      <sheetName val="F) Remuneraciones"/>
      <sheetName val="G) Comparación Mercado"/>
      <sheetName val="I) Costo Desayuno"/>
      <sheetName val="H) Detalle Datos"/>
      <sheetName val="J)Estructura Economica Mensu."/>
      <sheetName val="MARE NOSTRUM"/>
      <sheetName val="CRLM"/>
      <sheetName val="PAPUDO"/>
      <sheetName val="CPO"/>
      <sheetName val="CRLS"/>
      <sheetName val="RUR"/>
      <sheetName val="VISTAMAR"/>
      <sheetName val="RUS"/>
      <sheetName val="RALUNCO"/>
      <sheetName val="ISLA DE PASCUA"/>
      <sheetName val="SEGUROS"/>
      <sheetName val="K="/>
      <sheetName val="L)"/>
    </sheetNames>
    <sheetDataSet>
      <sheetData sheetId="0"/>
      <sheetData sheetId="1"/>
      <sheetData sheetId="2">
        <row r="8">
          <cell r="B8" t="str">
            <v>Ingreso por Ventas</v>
          </cell>
          <cell r="C8" t="str">
            <v>Ingresos por reintegro C.A.R.</v>
          </cell>
          <cell r="E8" t="str">
            <v>Ingresos Totales</v>
          </cell>
          <cell r="F8" t="str">
            <v>REMUNERACIONES</v>
          </cell>
          <cell r="G8" t="str">
            <v>CONS. BÁSICOS + MATERIALES DE ASEO + LAVANDERIA</v>
          </cell>
          <cell r="H8" t="str">
            <v>SEGURO</v>
          </cell>
          <cell r="I8" t="str">
            <v>MANTENCIÓN</v>
          </cell>
          <cell r="J8" t="str">
            <v>COSTO OPERACIÓN</v>
          </cell>
          <cell r="K8" t="str">
            <v>COSTO DIRECTO TOTAL</v>
          </cell>
          <cell r="L8" t="str">
            <v xml:space="preserve">Costos Indirectos </v>
          </cell>
          <cell r="M8" t="str">
            <v>Egresos Totales</v>
          </cell>
          <cell r="N8" t="str">
            <v>Excedente</v>
          </cell>
          <cell r="O8" t="str">
            <v>R.O</v>
          </cell>
          <cell r="P8" t="str">
            <v>% Distribución Costo Indirecto</v>
          </cell>
        </row>
        <row r="9">
          <cell r="A9" t="str">
            <v>C. H. Mare Nostrum</v>
          </cell>
          <cell r="B9">
            <v>180973400</v>
          </cell>
          <cell r="C9">
            <v>34050200</v>
          </cell>
          <cell r="E9">
            <v>215023600</v>
          </cell>
          <cell r="F9">
            <v>71232239.219999984</v>
          </cell>
          <cell r="G9">
            <v>49332674.365999997</v>
          </cell>
          <cell r="H9">
            <v>5462192</v>
          </cell>
          <cell r="I9">
            <v>2096367</v>
          </cell>
          <cell r="J9">
            <v>37281903.350000009</v>
          </cell>
          <cell r="K9">
            <v>165405375.93599999</v>
          </cell>
          <cell r="L9">
            <v>30922395.455836095</v>
          </cell>
          <cell r="M9">
            <v>196327771.39183608</v>
          </cell>
          <cell r="N9">
            <v>18695828.608163923</v>
          </cell>
          <cell r="O9">
            <v>49618224.06400001</v>
          </cell>
          <cell r="P9">
            <v>0.16133720286345141</v>
          </cell>
        </row>
        <row r="10">
          <cell r="A10" t="str">
            <v>Cabañas Punta Osas</v>
          </cell>
          <cell r="B10">
            <v>148719400</v>
          </cell>
          <cell r="C10">
            <v>42410700</v>
          </cell>
          <cell r="E10">
            <v>191130100</v>
          </cell>
          <cell r="F10">
            <v>86775489.600000009</v>
          </cell>
          <cell r="G10">
            <v>41277298</v>
          </cell>
          <cell r="H10">
            <v>3071716</v>
          </cell>
          <cell r="I10">
            <v>5969250</v>
          </cell>
          <cell r="J10">
            <v>22338937.000000015</v>
          </cell>
          <cell r="K10">
            <v>159432690.60000002</v>
          </cell>
          <cell r="L10">
            <v>30630193.71006925</v>
          </cell>
          <cell r="M10">
            <v>190062884.31006926</v>
          </cell>
          <cell r="N10">
            <v>1067215.689930737</v>
          </cell>
          <cell r="O10">
            <v>31697409.399999976</v>
          </cell>
          <cell r="P10">
            <v>0.15981264399151116</v>
          </cell>
        </row>
        <row r="11">
          <cell r="A11" t="str">
            <v>C.R. Los Maitenes</v>
          </cell>
          <cell r="B11">
            <v>87666000</v>
          </cell>
          <cell r="C11">
            <v>28106400</v>
          </cell>
          <cell r="E11">
            <v>115772400</v>
          </cell>
          <cell r="F11">
            <v>41513304.042395853</v>
          </cell>
          <cell r="G11">
            <v>28621307.649999999</v>
          </cell>
          <cell r="H11">
            <v>10746506</v>
          </cell>
          <cell r="I11">
            <v>2698500</v>
          </cell>
          <cell r="J11">
            <v>14619759</v>
          </cell>
          <cell r="K11">
            <v>98199376.692395851</v>
          </cell>
          <cell r="L11">
            <v>17626386.740842279</v>
          </cell>
          <cell r="M11">
            <v>115825763.43323813</v>
          </cell>
          <cell r="N11">
            <v>-53363.433238133788</v>
          </cell>
          <cell r="O11">
            <v>17573023.307604149</v>
          </cell>
          <cell r="P11">
            <v>9.1965447418796323E-2</v>
          </cell>
        </row>
        <row r="12">
          <cell r="A12" t="str">
            <v>Piscina C.R. Los Maitenes (Alto)</v>
          </cell>
          <cell r="B12">
            <v>0</v>
          </cell>
          <cell r="C12"/>
          <cell r="E12">
            <v>0</v>
          </cell>
          <cell r="F12">
            <v>9637962.9629500024</v>
          </cell>
          <cell r="G12">
            <v>11168785</v>
          </cell>
          <cell r="H12">
            <v>0</v>
          </cell>
          <cell r="I12">
            <v>0</v>
          </cell>
          <cell r="J12">
            <v>1210798</v>
          </cell>
          <cell r="K12">
            <v>22017545.962950002</v>
          </cell>
          <cell r="L12">
            <v>0</v>
          </cell>
          <cell r="M12">
            <v>22017545.962950002</v>
          </cell>
          <cell r="N12">
            <v>-22017545.962950002</v>
          </cell>
          <cell r="O12">
            <v>-22017545.962950002</v>
          </cell>
          <cell r="P12">
            <v>0</v>
          </cell>
        </row>
        <row r="13">
          <cell r="A13" t="str">
            <v>Piscina C.R. Los Maitenes (Bajo)</v>
          </cell>
          <cell r="B13">
            <v>0</v>
          </cell>
          <cell r="C13"/>
          <cell r="E13">
            <v>0</v>
          </cell>
          <cell r="F13">
            <v>9637962.9629500024</v>
          </cell>
          <cell r="G13">
            <v>15027986</v>
          </cell>
          <cell r="H13">
            <v>0</v>
          </cell>
          <cell r="I13">
            <v>0</v>
          </cell>
          <cell r="J13">
            <v>1210798</v>
          </cell>
          <cell r="K13">
            <v>25876746.962950002</v>
          </cell>
          <cell r="L13">
            <v>0</v>
          </cell>
          <cell r="M13">
            <v>25876746.962950002</v>
          </cell>
          <cell r="N13">
            <v>-25876746.962950002</v>
          </cell>
          <cell r="O13">
            <v>-25876746.962950002</v>
          </cell>
          <cell r="P13">
            <v>0</v>
          </cell>
        </row>
        <row r="14">
          <cell r="A14" t="str">
            <v>C. R. Las Salinas</v>
          </cell>
          <cell r="B14">
            <v>95234900</v>
          </cell>
          <cell r="C14">
            <v>9954000</v>
          </cell>
          <cell r="E14">
            <v>105188900</v>
          </cell>
          <cell r="F14">
            <v>28475682.679190248</v>
          </cell>
          <cell r="G14">
            <v>22547347.300000001</v>
          </cell>
          <cell r="H14">
            <v>6988116</v>
          </cell>
          <cell r="I14">
            <v>14490000</v>
          </cell>
          <cell r="J14">
            <v>2409812.9999999963</v>
          </cell>
          <cell r="K14">
            <v>74910958.979190245</v>
          </cell>
          <cell r="L14">
            <v>9900582.6261677742</v>
          </cell>
          <cell r="M14">
            <v>84811541.605358019</v>
          </cell>
          <cell r="N14">
            <v>20377358.394641981</v>
          </cell>
          <cell r="O14">
            <v>30277941.020809755</v>
          </cell>
          <cell r="P14">
            <v>5.1656163246011473E-2</v>
          </cell>
        </row>
        <row r="15">
          <cell r="A15" t="str">
            <v>Piscina C.R. Las Salinas</v>
          </cell>
          <cell r="B15">
            <v>0</v>
          </cell>
          <cell r="C15"/>
          <cell r="E15">
            <v>0</v>
          </cell>
          <cell r="F15">
            <v>10982241.927520502</v>
          </cell>
          <cell r="G15">
            <v>20153250</v>
          </cell>
          <cell r="H15">
            <v>0</v>
          </cell>
          <cell r="I15">
            <v>0</v>
          </cell>
          <cell r="J15">
            <v>1295407</v>
          </cell>
          <cell r="K15">
            <v>32430898.927520502</v>
          </cell>
          <cell r="L15">
            <v>0</v>
          </cell>
          <cell r="M15">
            <v>32430898.927520502</v>
          </cell>
          <cell r="N15">
            <v>-32430898.927520502</v>
          </cell>
          <cell r="O15">
            <v>-32430898.927520502</v>
          </cell>
          <cell r="P15">
            <v>0</v>
          </cell>
        </row>
        <row r="16">
          <cell r="A16" t="str">
            <v>C. R. Ralunco</v>
          </cell>
          <cell r="B16">
            <v>111482600</v>
          </cell>
          <cell r="C16">
            <v>34388200</v>
          </cell>
          <cell r="E16">
            <v>145870800</v>
          </cell>
          <cell r="F16">
            <v>37004477.823736593</v>
          </cell>
          <cell r="G16">
            <v>26523685</v>
          </cell>
          <cell r="H16">
            <v>4323686</v>
          </cell>
          <cell r="I16">
            <v>3692640</v>
          </cell>
          <cell r="J16">
            <v>21946823</v>
          </cell>
          <cell r="K16">
            <v>93491311.823736593</v>
          </cell>
          <cell r="L16">
            <v>14773154.775573231</v>
          </cell>
          <cell r="M16">
            <v>108264466.59930983</v>
          </cell>
          <cell r="N16">
            <v>37606333.400690168</v>
          </cell>
          <cell r="O16">
            <v>52379488.176263407</v>
          </cell>
          <cell r="P16">
            <v>7.707874612637701E-2</v>
          </cell>
        </row>
        <row r="17">
          <cell r="A17" t="str">
            <v>Piscina C.R. Ralunco</v>
          </cell>
          <cell r="B17"/>
          <cell r="C17"/>
          <cell r="E17"/>
          <cell r="F17">
            <v>9353134.2568172254</v>
          </cell>
          <cell r="G17">
            <v>12270177</v>
          </cell>
          <cell r="H17">
            <v>0</v>
          </cell>
          <cell r="I17">
            <v>0</v>
          </cell>
          <cell r="J17">
            <v>249000</v>
          </cell>
          <cell r="K17">
            <v>21872311.256817225</v>
          </cell>
          <cell r="L17">
            <v>0</v>
          </cell>
          <cell r="M17">
            <v>21872311.256817225</v>
          </cell>
          <cell r="N17">
            <v>-21872311.256817225</v>
          </cell>
          <cell r="O17">
            <v>-21872311.256817225</v>
          </cell>
          <cell r="P17">
            <v>0</v>
          </cell>
        </row>
        <row r="18">
          <cell r="A18" t="str">
            <v>C. H. Las Salinas</v>
          </cell>
          <cell r="B18">
            <v>145877000</v>
          </cell>
          <cell r="C18">
            <v>48081500</v>
          </cell>
          <cell r="E18">
            <v>193958500</v>
          </cell>
          <cell r="F18">
            <v>91262051.400000006</v>
          </cell>
          <cell r="G18">
            <v>30470038</v>
          </cell>
          <cell r="H18">
            <v>3050607</v>
          </cell>
          <cell r="I18">
            <v>8874000</v>
          </cell>
          <cell r="J18">
            <v>26936289</v>
          </cell>
          <cell r="K18">
            <v>160592985.40000001</v>
          </cell>
          <cell r="L18">
            <v>27659868.314940277</v>
          </cell>
          <cell r="M18">
            <v>188252853.71494028</v>
          </cell>
          <cell r="N18">
            <v>5705646.2850597203</v>
          </cell>
          <cell r="O18">
            <v>33365514.599999994</v>
          </cell>
          <cell r="P18">
            <v>0.14431500922615734</v>
          </cell>
        </row>
        <row r="19">
          <cell r="A19" t="str">
            <v>Cabanas Papudo</v>
          </cell>
          <cell r="B19">
            <v>68248800</v>
          </cell>
          <cell r="C19">
            <v>31975600</v>
          </cell>
          <cell r="E19">
            <v>100224400</v>
          </cell>
          <cell r="F19">
            <v>62807374.424150005</v>
          </cell>
          <cell r="G19">
            <v>24565176.550000001</v>
          </cell>
          <cell r="H19">
            <v>2041085</v>
          </cell>
          <cell r="I19">
            <v>1501500</v>
          </cell>
          <cell r="J19">
            <v>15771270.84999999</v>
          </cell>
          <cell r="K19">
            <v>106686406.82415</v>
          </cell>
          <cell r="L19">
            <v>20623454.869851828</v>
          </cell>
          <cell r="M19">
            <v>127309861.69400182</v>
          </cell>
          <cell r="N19">
            <v>-27085461.694001824</v>
          </cell>
          <cell r="O19">
            <v>-6462006.824149996</v>
          </cell>
          <cell r="P19">
            <v>0.10760261205619308</v>
          </cell>
        </row>
        <row r="20">
          <cell r="A20" t="str">
            <v>Residencia Universitaria Recreo</v>
          </cell>
          <cell r="B20">
            <v>30019000</v>
          </cell>
          <cell r="C20"/>
          <cell r="E20">
            <v>30019000</v>
          </cell>
          <cell r="F20">
            <v>0</v>
          </cell>
          <cell r="G20">
            <v>4690534</v>
          </cell>
          <cell r="H20">
            <v>1041963</v>
          </cell>
          <cell r="I20">
            <v>4095000</v>
          </cell>
          <cell r="J20">
            <v>2533650</v>
          </cell>
          <cell r="K20">
            <v>12361147</v>
          </cell>
          <cell r="L20">
            <v>2567271.6494386154</v>
          </cell>
          <cell r="M20">
            <v>14928418.649438616</v>
          </cell>
          <cell r="N20">
            <v>15090581.350561384</v>
          </cell>
          <cell r="O20">
            <v>17657853</v>
          </cell>
          <cell r="P20">
            <v>1.3394707001358546E-2</v>
          </cell>
        </row>
        <row r="21">
          <cell r="A21" t="str">
            <v>Residencia Universitaria Las Salinas</v>
          </cell>
          <cell r="B21">
            <v>13617000</v>
          </cell>
          <cell r="C21">
            <v>1728900</v>
          </cell>
          <cell r="E21">
            <v>15345900</v>
          </cell>
          <cell r="F21">
            <v>0</v>
          </cell>
          <cell r="G21">
            <v>818833.05</v>
          </cell>
          <cell r="H21">
            <v>0</v>
          </cell>
          <cell r="I21">
            <v>577500</v>
          </cell>
          <cell r="J21">
            <v>2963100</v>
          </cell>
          <cell r="K21">
            <v>4359433.05</v>
          </cell>
          <cell r="L21">
            <v>1763806.5043389807</v>
          </cell>
          <cell r="M21">
            <v>6123239.5543389805</v>
          </cell>
          <cell r="N21">
            <v>9222660.4456610195</v>
          </cell>
          <cell r="O21">
            <v>10986466.949999999</v>
          </cell>
          <cell r="P21">
            <v>9.2026378812999025E-3</v>
          </cell>
        </row>
        <row r="22">
          <cell r="A22" t="str">
            <v>Vista Mar</v>
          </cell>
          <cell r="B22">
            <v>178136400</v>
          </cell>
          <cell r="C22">
            <v>0</v>
          </cell>
          <cell r="E22">
            <v>178136400</v>
          </cell>
          <cell r="F22">
            <v>108882546.59999999</v>
          </cell>
          <cell r="G22">
            <v>33862772.710000001</v>
          </cell>
          <cell r="H22">
            <v>2250626</v>
          </cell>
          <cell r="I22">
            <v>4733245.7287499998</v>
          </cell>
          <cell r="J22">
            <v>29495198.796379983</v>
          </cell>
          <cell r="K22">
            <v>179224389.83512998</v>
          </cell>
          <cell r="L22">
            <v>32582734.386075001</v>
          </cell>
          <cell r="M22">
            <v>211807124.22120497</v>
          </cell>
          <cell r="N22">
            <v>-33670724.221204966</v>
          </cell>
          <cell r="O22">
            <v>-1087989.8351299763</v>
          </cell>
          <cell r="P22">
            <v>0.17</v>
          </cell>
        </row>
        <row r="23">
          <cell r="A23" t="str">
            <v>Cabaña Isla de Pascua</v>
          </cell>
          <cell r="B23">
            <v>9484400</v>
          </cell>
          <cell r="C23">
            <v>4129200</v>
          </cell>
          <cell r="E23">
            <v>13613600</v>
          </cell>
          <cell r="F23">
            <v>0</v>
          </cell>
          <cell r="G23">
            <v>1579814</v>
          </cell>
          <cell r="H23">
            <v>372518</v>
          </cell>
          <cell r="I23">
            <v>1476026.6564999998</v>
          </cell>
          <cell r="J23">
            <v>6518603.5935000004</v>
          </cell>
          <cell r="K23">
            <v>9946962.25</v>
          </cell>
          <cell r="L23">
            <v>1916631.434475</v>
          </cell>
          <cell r="M23">
            <v>11863593.684475001</v>
          </cell>
          <cell r="N23">
            <v>1750006.3155249991</v>
          </cell>
          <cell r="O23">
            <v>3666637.75</v>
          </cell>
          <cell r="P23">
            <v>0.01</v>
          </cell>
        </row>
        <row r="24">
          <cell r="A24" t="str">
            <v xml:space="preserve">TOTAL </v>
          </cell>
          <cell r="B24">
            <v>1069458900</v>
          </cell>
          <cell r="C24">
            <v>234824700</v>
          </cell>
          <cell r="E24">
            <v>1304283600</v>
          </cell>
          <cell r="F24">
            <v>567564467.89971042</v>
          </cell>
          <cell r="G24">
            <v>322909678.62599999</v>
          </cell>
          <cell r="H24">
            <v>39349015</v>
          </cell>
          <cell r="I24">
            <v>50204029.385249995</v>
          </cell>
          <cell r="J24">
            <v>186781350.58987999</v>
          </cell>
          <cell r="K24">
            <v>1166808541.5008402</v>
          </cell>
          <cell r="L24">
            <v>190966480.46760833</v>
          </cell>
          <cell r="M24">
            <v>1357775021.9684486</v>
          </cell>
          <cell r="N24">
            <v>-53491421.968448728</v>
          </cell>
          <cell r="O24">
            <v>137475058.49915957</v>
          </cell>
          <cell r="P24">
            <v>0.9963651698111563</v>
          </cell>
        </row>
        <row r="25">
          <cell r="M25" t="str">
            <v>RO FINAL</v>
          </cell>
          <cell r="N25">
            <v>-4.1012109612087989E-2</v>
          </cell>
          <cell r="O25">
            <v>0.10540273488002116</v>
          </cell>
          <cell r="P25"/>
        </row>
        <row r="28">
          <cell r="M28" t="str">
            <v>COSTO PISCINAS</v>
          </cell>
          <cell r="N28">
            <v>104000000</v>
          </cell>
          <cell r="O28">
            <v>104000000</v>
          </cell>
        </row>
        <row r="29">
          <cell r="M29" t="str">
            <v>RESULTADO FINAL PROYECTADO</v>
          </cell>
          <cell r="N29">
            <v>50508578.031551272</v>
          </cell>
          <cell r="O29">
            <v>241475058.49915957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Tabla Indice"/>
      <sheetName val="A) Resumen Ingresos y Egresos"/>
      <sheetName val="B) Reajuste Tarifas y Ocupación"/>
      <sheetName val="% Reajuste"/>
      <sheetName val="C) Estimación Costos Directos"/>
      <sheetName val="D) Costos Indirectos "/>
      <sheetName val="E) Resumen Tarifado"/>
      <sheetName val="F) Remuneraciones"/>
      <sheetName val="G) Comparación Mercado"/>
      <sheetName val="H) Detalle Datos"/>
      <sheetName val="I) Costo Desayuno"/>
      <sheetName val="J)Estructura Económica Mensual"/>
      <sheetName val="Hoja1"/>
      <sheetName val="K) "/>
      <sheetName val="J)"/>
    </sheetNames>
    <sheetDataSet>
      <sheetData sheetId="0"/>
      <sheetData sheetId="1"/>
      <sheetData sheetId="2">
        <row r="8">
          <cell r="B8" t="str">
            <v>Ingreso por Ventas</v>
          </cell>
          <cell r="C8" t="str">
            <v>Ingresos por reintegro C.A.R.</v>
          </cell>
          <cell r="D8" t="str">
            <v>Ingresos Totales</v>
          </cell>
          <cell r="E8" t="str">
            <v>REMUNERACIONES</v>
          </cell>
          <cell r="F8" t="str">
            <v>CONS. BÁSICOS + MATERIALES DE ASEO</v>
          </cell>
          <cell r="G8" t="str">
            <v>SEGURO</v>
          </cell>
          <cell r="H8" t="str">
            <v>MANTENCIÓN</v>
          </cell>
          <cell r="I8" t="str">
            <v>COSTO OPERACIÓN</v>
          </cell>
          <cell r="J8" t="str">
            <v>COSTO DIRECTO TOTAL</v>
          </cell>
          <cell r="K8" t="str">
            <v xml:space="preserve">Costos Indirectos </v>
          </cell>
          <cell r="L8" t="str">
            <v>Egresos Totales</v>
          </cell>
          <cell r="M8" t="str">
            <v>Excedente</v>
          </cell>
          <cell r="N8" t="str">
            <v>R.O</v>
          </cell>
          <cell r="O8" t="str">
            <v>% Distribución Costo Indirecto</v>
          </cell>
        </row>
        <row r="9">
          <cell r="A9" t="str">
            <v>C. H. Hanga Roa</v>
          </cell>
          <cell r="B9">
            <v>47205000</v>
          </cell>
          <cell r="C9">
            <v>15028500</v>
          </cell>
          <cell r="D9">
            <v>62233500</v>
          </cell>
          <cell r="E9">
            <v>19222089.66</v>
          </cell>
          <cell r="F9">
            <v>7886379</v>
          </cell>
          <cell r="G9">
            <v>0</v>
          </cell>
          <cell r="H9">
            <v>182487</v>
          </cell>
          <cell r="I9">
            <v>12094081.999999996</v>
          </cell>
          <cell r="J9">
            <v>39385037.659999996</v>
          </cell>
          <cell r="K9">
            <v>22349591.349530306</v>
          </cell>
          <cell r="L9">
            <v>61734629.009530306</v>
          </cell>
          <cell r="M9">
            <v>498870.99046969414</v>
          </cell>
          <cell r="N9">
            <v>22848462.340000004</v>
          </cell>
          <cell r="O9">
            <v>0.66</v>
          </cell>
        </row>
        <row r="10">
          <cell r="A10" t="str">
            <v>Salon de Eventos y Quinchos</v>
          </cell>
          <cell r="B10">
            <v>3612500</v>
          </cell>
          <cell r="C10">
            <v>0</v>
          </cell>
          <cell r="D10">
            <v>3612500</v>
          </cell>
          <cell r="E10">
            <v>0</v>
          </cell>
          <cell r="F10">
            <v>649730</v>
          </cell>
          <cell r="G10">
            <v>0</v>
          </cell>
          <cell r="H10">
            <v>0</v>
          </cell>
          <cell r="I10">
            <v>64478</v>
          </cell>
          <cell r="J10">
            <v>714208</v>
          </cell>
          <cell r="K10">
            <v>2031781.0317754822</v>
          </cell>
          <cell r="L10">
            <v>2745989.031775482</v>
          </cell>
          <cell r="M10">
            <v>866510.968224518</v>
          </cell>
          <cell r="N10">
            <v>2898292</v>
          </cell>
          <cell r="O10">
            <v>0.06</v>
          </cell>
        </row>
        <row r="11">
          <cell r="A11" t="str">
            <v>C.H. Archipielago Juan Fernandez</v>
          </cell>
          <cell r="B11">
            <v>40837100</v>
          </cell>
          <cell r="C11">
            <v>10298700</v>
          </cell>
          <cell r="D11">
            <v>51135800</v>
          </cell>
          <cell r="E11">
            <v>9651967</v>
          </cell>
          <cell r="F11">
            <v>5781068</v>
          </cell>
          <cell r="G11">
            <v>0</v>
          </cell>
          <cell r="H11">
            <v>0</v>
          </cell>
          <cell r="I11">
            <v>12770295</v>
          </cell>
          <cell r="J11">
            <v>28203330</v>
          </cell>
          <cell r="K11">
            <v>9481644.8149522524</v>
          </cell>
          <cell r="L11">
            <v>37684974.814952254</v>
          </cell>
          <cell r="M11">
            <v>13450825.185047746</v>
          </cell>
          <cell r="N11">
            <v>22932470</v>
          </cell>
          <cell r="O11">
            <v>0.28000000000000003</v>
          </cell>
        </row>
        <row r="12">
          <cell r="A12" t="str">
            <v>Piscina</v>
          </cell>
          <cell r="B12">
            <v>2917900</v>
          </cell>
          <cell r="C12">
            <v>0</v>
          </cell>
          <cell r="D12">
            <v>2917900</v>
          </cell>
          <cell r="E12">
            <v>11438836.475</v>
          </cell>
          <cell r="F12">
            <v>6186194</v>
          </cell>
          <cell r="G12">
            <v>0</v>
          </cell>
          <cell r="H12">
            <v>329175</v>
          </cell>
          <cell r="I12">
            <v>3097899.0000000019</v>
          </cell>
          <cell r="J12">
            <v>21052104.475000001</v>
          </cell>
          <cell r="K12">
            <v>0</v>
          </cell>
          <cell r="L12">
            <v>21052104.475000001</v>
          </cell>
          <cell r="M12">
            <v>-18134204.475000001</v>
          </cell>
          <cell r="N12">
            <v>-18134204.475000001</v>
          </cell>
          <cell r="O12">
            <v>0</v>
          </cell>
        </row>
        <row r="13">
          <cell r="A13" t="str">
            <v xml:space="preserve">TOTAL </v>
          </cell>
          <cell r="B13">
            <v>94572500</v>
          </cell>
          <cell r="C13">
            <v>25327200</v>
          </cell>
          <cell r="D13">
            <v>119899700</v>
          </cell>
          <cell r="E13">
            <v>40312893.134999998</v>
          </cell>
          <cell r="F13">
            <v>20503371</v>
          </cell>
          <cell r="G13">
            <v>0</v>
          </cell>
          <cell r="H13">
            <v>511662</v>
          </cell>
          <cell r="I13">
            <v>28026754</v>
          </cell>
          <cell r="J13">
            <v>89354680.13499999</v>
          </cell>
          <cell r="K13">
            <v>33863017.196258038</v>
          </cell>
          <cell r="L13">
            <v>123217697.33125803</v>
          </cell>
          <cell r="M13">
            <v>-3317997.3312580436</v>
          </cell>
          <cell r="N13">
            <v>30545019.865000002</v>
          </cell>
          <cell r="O13">
            <v>1</v>
          </cell>
        </row>
        <row r="14">
          <cell r="M14">
            <v>-2.7673107866475425E-2</v>
          </cell>
          <cell r="N14">
            <v>0.25475476473252229</v>
          </cell>
          <cell r="O14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Índice Tablas"/>
      <sheetName val="A) Resumen Ingresos y Egresos"/>
      <sheetName val="B) Reajuste Tarifas y Ocupación"/>
      <sheetName val="IVA"/>
      <sheetName val="% Reajuste"/>
      <sheetName val="C) Estimación Costos Directos"/>
      <sheetName val="D) Costos Indirectos "/>
      <sheetName val="F) Remuneraciones"/>
      <sheetName val="E) Resumen Tarifado "/>
      <sheetName val="G) Comparación Mercado"/>
      <sheetName val="H) Detalle Datos"/>
      <sheetName val="I) Costo Desayuno"/>
      <sheetName val="J) ESTRUCTURA ECONÓMICA MENS"/>
      <sheetName val="K)"/>
      <sheetName val="L)"/>
    </sheetNames>
    <sheetDataSet>
      <sheetData sheetId="0"/>
      <sheetData sheetId="1"/>
      <sheetData sheetId="2">
        <row r="8">
          <cell r="B8" t="str">
            <v>Ingreso por Ventas</v>
          </cell>
          <cell r="C8" t="str">
            <v>Ingresos por reintegro C.A.R.</v>
          </cell>
          <cell r="D8" t="str">
            <v>Ingresos Totales</v>
          </cell>
          <cell r="E8" t="str">
            <v>REMUNERACIONES</v>
          </cell>
          <cell r="F8" t="str">
            <v>CONS. BÁSICOS + MATERIALES DE ASEO</v>
          </cell>
          <cell r="G8" t="str">
            <v>SEGURO</v>
          </cell>
          <cell r="H8" t="str">
            <v>MANTENCIÓN</v>
          </cell>
          <cell r="I8" t="str">
            <v>COSTO OPERACIÓN</v>
          </cell>
          <cell r="J8" t="str">
            <v>COSTO DIRECTO TOTAL</v>
          </cell>
          <cell r="K8" t="str">
            <v xml:space="preserve">Costos Indirectos </v>
          </cell>
          <cell r="L8" t="str">
            <v>Egresos Totales</v>
          </cell>
          <cell r="M8" t="str">
            <v>Excedente</v>
          </cell>
          <cell r="N8" t="str">
            <v>R.O</v>
          </cell>
          <cell r="O8" t="str">
            <v>% Distribución Costo Indirecto</v>
          </cell>
        </row>
        <row r="9">
          <cell r="A9" t="str">
            <v>C. H. Carlos Condell</v>
          </cell>
          <cell r="B9">
            <v>75572600</v>
          </cell>
          <cell r="C9">
            <v>24178400</v>
          </cell>
          <cell r="D9">
            <v>99751000</v>
          </cell>
          <cell r="E9">
            <v>51843935.975000009</v>
          </cell>
          <cell r="F9">
            <v>30127631.264999997</v>
          </cell>
          <cell r="G9">
            <v>3260717</v>
          </cell>
          <cell r="H9">
            <v>1728255</v>
          </cell>
          <cell r="I9">
            <v>30220056.875</v>
          </cell>
          <cell r="J9">
            <v>117180596.11500001</v>
          </cell>
          <cell r="K9">
            <v>11584736.114164073</v>
          </cell>
          <cell r="L9">
            <v>128765332.22916408</v>
          </cell>
          <cell r="M9">
            <v>-29014332.229164079</v>
          </cell>
          <cell r="N9">
            <v>-17429596.11500001</v>
          </cell>
          <cell r="O9">
            <v>7.0000000000000007E-2</v>
          </cell>
        </row>
        <row r="10">
          <cell r="A10" t="str">
            <v>Centro Termal Liquiñe</v>
          </cell>
          <cell r="B10">
            <v>543305260</v>
          </cell>
          <cell r="C10">
            <v>171477000.00000003</v>
          </cell>
          <cell r="D10">
            <v>714782260</v>
          </cell>
          <cell r="E10">
            <v>232500124.14062497</v>
          </cell>
          <cell r="F10">
            <v>38438666.75</v>
          </cell>
          <cell r="G10">
            <v>8386534</v>
          </cell>
          <cell r="H10">
            <v>15986551.525</v>
          </cell>
          <cell r="I10">
            <v>180982804.90000004</v>
          </cell>
          <cell r="J10">
            <v>476294681.31562501</v>
          </cell>
          <cell r="K10">
            <v>61233605.174867235</v>
          </cell>
          <cell r="L10">
            <v>537528286.49049222</v>
          </cell>
          <cell r="M10">
            <v>177253973.50950778</v>
          </cell>
          <cell r="N10">
            <v>238487578.68437499</v>
          </cell>
          <cell r="O10">
            <v>0.37</v>
          </cell>
        </row>
        <row r="11">
          <cell r="A11" t="str">
            <v>Cabañas C.N.C. Tumbes</v>
          </cell>
          <cell r="B11">
            <v>60073125</v>
          </cell>
          <cell r="C11">
            <v>22843800</v>
          </cell>
          <cell r="D11">
            <v>82916925</v>
          </cell>
          <cell r="E11">
            <v>9205316.6624999996</v>
          </cell>
          <cell r="F11">
            <v>14364166.931089461</v>
          </cell>
          <cell r="G11">
            <v>1265185</v>
          </cell>
          <cell r="H11">
            <v>4318154</v>
          </cell>
          <cell r="I11">
            <v>14456903.249999993</v>
          </cell>
          <cell r="J11">
            <v>43609725.843589455</v>
          </cell>
          <cell r="K11">
            <v>4964886.9060703162</v>
          </cell>
          <cell r="L11">
            <v>48574612.749659769</v>
          </cell>
          <cell r="M11">
            <v>34342312.250340231</v>
          </cell>
          <cell r="N11">
            <v>39307199.156410545</v>
          </cell>
          <cell r="O11">
            <v>0.03</v>
          </cell>
        </row>
        <row r="12">
          <cell r="A12" t="str">
            <v>Piscina C.N.C. Tumbes</v>
          </cell>
          <cell r="B12">
            <v>2391400</v>
          </cell>
          <cell r="C12"/>
          <cell r="D12">
            <v>2391400</v>
          </cell>
          <cell r="E12">
            <v>16494793.35</v>
          </cell>
          <cell r="F12">
            <v>4355004.84</v>
          </cell>
          <cell r="G12">
            <v>2731385</v>
          </cell>
          <cell r="H12">
            <v>2200000</v>
          </cell>
          <cell r="I12">
            <v>6690458.0799999963</v>
          </cell>
          <cell r="J12">
            <v>32471641.269999996</v>
          </cell>
          <cell r="K12">
            <v>0</v>
          </cell>
          <cell r="L12">
            <v>32471641.269999996</v>
          </cell>
          <cell r="M12">
            <v>-30080241.269999996</v>
          </cell>
          <cell r="N12">
            <v>-30080241.269999996</v>
          </cell>
          <cell r="O12">
            <v>0</v>
          </cell>
        </row>
        <row r="13">
          <cell r="A13" t="str">
            <v>Canchas C.N.C. Tumbes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1102520.4750000001</v>
          </cell>
          <cell r="G13">
            <v>2341196</v>
          </cell>
          <cell r="H13">
            <v>0</v>
          </cell>
          <cell r="I13">
            <v>0</v>
          </cell>
          <cell r="J13">
            <v>3443716.4750000001</v>
          </cell>
          <cell r="K13">
            <v>1654962.3020234387</v>
          </cell>
          <cell r="L13">
            <v>5098678.7770234384</v>
          </cell>
          <cell r="M13">
            <v>-5098678.7770234384</v>
          </cell>
          <cell r="N13">
            <v>-3443716.4750000001</v>
          </cell>
          <cell r="O13">
            <v>0.01</v>
          </cell>
        </row>
        <row r="14">
          <cell r="A14" t="str">
            <v>Cabañas C.R. Faro Tumbes</v>
          </cell>
          <cell r="B14">
            <v>88239480</v>
          </cell>
          <cell r="C14">
            <v>37806720</v>
          </cell>
          <cell r="D14">
            <v>126046200</v>
          </cell>
          <cell r="E14">
            <v>9034361.6687500011</v>
          </cell>
          <cell r="F14">
            <v>22099283.050000001</v>
          </cell>
          <cell r="G14">
            <v>4682347</v>
          </cell>
          <cell r="H14">
            <v>6696360.2000000002</v>
          </cell>
          <cell r="I14">
            <v>20601544.799999997</v>
          </cell>
          <cell r="J14">
            <v>63113896.71875</v>
          </cell>
          <cell r="K14">
            <v>8274811.5101171946</v>
          </cell>
          <cell r="L14">
            <v>71388708.228867188</v>
          </cell>
          <cell r="M14">
            <v>54657491.771132812</v>
          </cell>
          <cell r="N14">
            <v>62932303.28125</v>
          </cell>
          <cell r="O14">
            <v>0.05</v>
          </cell>
        </row>
        <row r="15">
          <cell r="A15" t="str">
            <v>Piscina C.R. Faro Tumbes</v>
          </cell>
          <cell r="B15">
            <v>9245565</v>
          </cell>
          <cell r="C15"/>
          <cell r="D15">
            <v>9245565</v>
          </cell>
          <cell r="E15">
            <v>23279897.550000001</v>
          </cell>
          <cell r="F15">
            <v>7727750.6099999994</v>
          </cell>
          <cell r="G15">
            <v>1794928</v>
          </cell>
          <cell r="H15">
            <v>4100000</v>
          </cell>
          <cell r="I15">
            <v>11301360.08928572</v>
          </cell>
          <cell r="J15">
            <v>48203936.249285713</v>
          </cell>
          <cell r="K15">
            <v>0</v>
          </cell>
          <cell r="L15">
            <v>48203936.249285713</v>
          </cell>
          <cell r="M15">
            <v>-38958371.249285713</v>
          </cell>
          <cell r="N15">
            <v>-38958371.249285713</v>
          </cell>
          <cell r="O15">
            <v>0</v>
          </cell>
        </row>
        <row r="16">
          <cell r="A16" t="str">
            <v>Quinchos y Canchas 
C.R. Faro Tumbes</v>
          </cell>
          <cell r="B16">
            <v>12449100</v>
          </cell>
          <cell r="C16">
            <v>0</v>
          </cell>
          <cell r="D16">
            <v>12449100</v>
          </cell>
          <cell r="E16">
            <v>32481203.662500001</v>
          </cell>
          <cell r="F16">
            <v>4610432.4750000006</v>
          </cell>
          <cell r="G16">
            <v>202956</v>
          </cell>
          <cell r="H16">
            <v>3837740.4249999998</v>
          </cell>
          <cell r="I16">
            <v>8129701.0000000047</v>
          </cell>
          <cell r="J16">
            <v>49262033.562500007</v>
          </cell>
          <cell r="K16">
            <v>3309924.6040468775</v>
          </cell>
          <cell r="L16">
            <v>52571958.166546881</v>
          </cell>
          <cell r="M16">
            <v>-40122858.166546881</v>
          </cell>
          <cell r="N16">
            <v>-36812933.562500007</v>
          </cell>
          <cell r="O16">
            <v>0.02</v>
          </cell>
        </row>
        <row r="17">
          <cell r="A17" t="str">
            <v>C.N.C. Tumbes</v>
          </cell>
          <cell r="B17">
            <v>300213488.45249999</v>
          </cell>
          <cell r="C17"/>
          <cell r="D17">
            <v>300213488.45249999</v>
          </cell>
          <cell r="E17">
            <v>135397466.875</v>
          </cell>
          <cell r="F17">
            <v>14561259.114890728</v>
          </cell>
          <cell r="G17">
            <v>5482233</v>
          </cell>
          <cell r="H17">
            <v>3703267.5750000002</v>
          </cell>
          <cell r="I17">
            <v>182771806.60000005</v>
          </cell>
          <cell r="J17">
            <v>341916033.16489077</v>
          </cell>
          <cell r="K17">
            <v>51303831.362726606</v>
          </cell>
          <cell r="L17">
            <v>393219864.52761739</v>
          </cell>
          <cell r="M17">
            <v>-93006376.075117409</v>
          </cell>
          <cell r="N17">
            <v>-41702544.71239078</v>
          </cell>
          <cell r="O17">
            <v>0.31</v>
          </cell>
        </row>
        <row r="18">
          <cell r="A18" t="str">
            <v>C.R. Faro Tumbes</v>
          </cell>
          <cell r="B18">
            <v>35861751.497500002</v>
          </cell>
          <cell r="C18"/>
          <cell r="D18">
            <v>35861751.497500002</v>
          </cell>
          <cell r="E18">
            <v>29358053.550000004</v>
          </cell>
          <cell r="F18">
            <v>4898397.05</v>
          </cell>
          <cell r="G18">
            <v>2302174</v>
          </cell>
          <cell r="H18">
            <v>1321390.3500000001</v>
          </cell>
          <cell r="I18">
            <v>3409941.1750000031</v>
          </cell>
          <cell r="J18">
            <v>41289956.125000007</v>
          </cell>
          <cell r="K18">
            <v>4964886.9060703162</v>
          </cell>
          <cell r="L18">
            <v>46254843.031070322</v>
          </cell>
          <cell r="M18">
            <v>-10393091.533570319</v>
          </cell>
          <cell r="N18">
            <v>-5428204.6275000051</v>
          </cell>
          <cell r="O18">
            <v>0.03</v>
          </cell>
        </row>
        <row r="19">
          <cell r="A19" t="str">
            <v>Cancha Golf Tumbes</v>
          </cell>
          <cell r="B19">
            <v>17264917.451250002</v>
          </cell>
          <cell r="C19"/>
          <cell r="D19">
            <v>17264917.451250002</v>
          </cell>
          <cell r="E19">
            <v>35003476.912500001</v>
          </cell>
          <cell r="F19">
            <v>3444305.519232207</v>
          </cell>
          <cell r="G19">
            <v>390248</v>
          </cell>
          <cell r="H19">
            <v>0</v>
          </cell>
          <cell r="I19">
            <v>4733061.6499999976</v>
          </cell>
          <cell r="J19">
            <v>43571092.081732206</v>
          </cell>
          <cell r="K19">
            <v>6619849.2080937549</v>
          </cell>
          <cell r="L19">
            <v>50190941.289825961</v>
          </cell>
          <cell r="M19">
            <v>-32926023.838575959</v>
          </cell>
          <cell r="N19">
            <v>-26306174.630482204</v>
          </cell>
          <cell r="O19">
            <v>0.04</v>
          </cell>
        </row>
        <row r="20">
          <cell r="A20" t="str">
            <v>Club de Oficiales los Pelicanos</v>
          </cell>
          <cell r="B20">
            <v>113791015.87875</v>
          </cell>
          <cell r="C20"/>
          <cell r="D20">
            <v>113791015.87875</v>
          </cell>
          <cell r="E20">
            <v>50027443.512500003</v>
          </cell>
          <cell r="F20">
            <v>1907129.9000000001</v>
          </cell>
          <cell r="G20">
            <v>0</v>
          </cell>
          <cell r="H20">
            <v>1140895.3500000001</v>
          </cell>
          <cell r="I20">
            <v>46917857.025000006</v>
          </cell>
          <cell r="J20">
            <v>99993325.787500009</v>
          </cell>
          <cell r="K20">
            <v>11584736.114164073</v>
          </cell>
          <cell r="L20">
            <v>111578061.90166408</v>
          </cell>
          <cell r="M20">
            <v>2212953.9770859182</v>
          </cell>
          <cell r="N20">
            <v>13797690.091249987</v>
          </cell>
          <cell r="O20">
            <v>7.0000000000000007E-2</v>
          </cell>
        </row>
        <row r="21">
          <cell r="A21" t="str">
            <v xml:space="preserve">TOTAL </v>
          </cell>
          <cell r="B21">
            <v>1258407703.28</v>
          </cell>
          <cell r="C21">
            <v>256305920.00000003</v>
          </cell>
          <cell r="D21">
            <v>1514713623.28</v>
          </cell>
          <cell r="E21">
            <v>624626073.85937512</v>
          </cell>
          <cell r="F21">
            <v>147636547.98021242</v>
          </cell>
          <cell r="G21">
            <v>32839903</v>
          </cell>
          <cell r="H21">
            <v>45032614.424999997</v>
          </cell>
          <cell r="I21">
            <v>510215495.44428587</v>
          </cell>
          <cell r="J21">
            <v>1360350634.708873</v>
          </cell>
          <cell r="K21">
            <v>165496230.20234391</v>
          </cell>
          <cell r="L21">
            <v>1525846864.911217</v>
          </cell>
          <cell r="M21">
            <v>-11133241.631217003</v>
          </cell>
          <cell r="N21">
            <v>154362988.57112682</v>
          </cell>
          <cell r="O21">
            <v>1.0000000000000002</v>
          </cell>
        </row>
        <row r="23">
          <cell r="K23" t="str">
            <v>APORTE CAR PISCINAS</v>
          </cell>
          <cell r="L23"/>
          <cell r="M23">
            <v>53000000</v>
          </cell>
          <cell r="N23">
            <v>53000000</v>
          </cell>
        </row>
        <row r="24">
          <cell r="K24" t="str">
            <v>RESULTADO FINAL PROYECTADO</v>
          </cell>
          <cell r="L24"/>
          <cell r="M24">
            <v>41866758.368782997</v>
          </cell>
          <cell r="N24">
            <v>207362988.57112682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 Instructivo"/>
      <sheetName val="Tabla Indice"/>
      <sheetName val="Analisis"/>
      <sheetName val="A) Resumen Ingresos y Egresos"/>
      <sheetName val="B) Reajuste Tarifas y Ocupación"/>
      <sheetName val="IVA"/>
      <sheetName val="% Reajuste"/>
      <sheetName val="C) Estimación Costos Directos"/>
      <sheetName val="D) Costos Indirectos "/>
      <sheetName val="E) Resumen Tarifado "/>
      <sheetName val="F) Remuneraciones"/>
      <sheetName val="G) Comparación Mercado"/>
      <sheetName val="H) Detalle Datos"/>
      <sheetName val="I)Estructua Económica Mensual"/>
      <sheetName val="J) Comparativa con Presupuesto"/>
      <sheetName val="K) "/>
    </sheetNames>
    <sheetDataSet>
      <sheetData sheetId="0"/>
      <sheetData sheetId="1"/>
      <sheetData sheetId="2"/>
      <sheetData sheetId="3">
        <row r="8">
          <cell r="A8" t="str">
            <v>Centro de Beneficio</v>
          </cell>
          <cell r="B8" t="str">
            <v>Ingreso por Ventas</v>
          </cell>
          <cell r="C8" t="str">
            <v>Ingresos por reintegro C.A.R.</v>
          </cell>
          <cell r="D8" t="str">
            <v>Ingresos Totales</v>
          </cell>
          <cell r="E8" t="str">
            <v>REMUNERACIONES</v>
          </cell>
          <cell r="F8" t="str">
            <v>CONS. BÁSICOS + MATERIALES DE ASEO</v>
          </cell>
          <cell r="G8" t="str">
            <v>SEGURO</v>
          </cell>
          <cell r="H8" t="str">
            <v>MANTENCIÓN</v>
          </cell>
          <cell r="I8" t="str">
            <v>COSTO OPERACIÓN</v>
          </cell>
          <cell r="J8" t="str">
            <v>COSTO DIRECTO TOTAL</v>
          </cell>
          <cell r="K8" t="str">
            <v xml:space="preserve">Costos Indirectos </v>
          </cell>
          <cell r="L8" t="str">
            <v>Egresos Totales</v>
          </cell>
          <cell r="M8" t="str">
            <v>Excedente</v>
          </cell>
          <cell r="N8" t="str">
            <v>R.O</v>
          </cell>
          <cell r="O8" t="str">
            <v>% Distribución Costo Indirecto</v>
          </cell>
        </row>
        <row r="9">
          <cell r="A9" t="str">
            <v>Cabaña Chinquihue</v>
          </cell>
          <cell r="B9">
            <v>39531000</v>
          </cell>
          <cell r="C9">
            <v>20580000</v>
          </cell>
          <cell r="D9">
            <v>60111000</v>
          </cell>
          <cell r="E9">
            <v>0</v>
          </cell>
          <cell r="F9">
            <v>22601725</v>
          </cell>
          <cell r="G9">
            <v>0</v>
          </cell>
          <cell r="H9">
            <v>277726</v>
          </cell>
          <cell r="I9">
            <v>4134017</v>
          </cell>
          <cell r="J9">
            <v>27013468</v>
          </cell>
          <cell r="K9">
            <v>33684468.61543145</v>
          </cell>
          <cell r="L9">
            <v>60697936.61543145</v>
          </cell>
          <cell r="M9">
            <v>-586936.61543145031</v>
          </cell>
          <cell r="N9">
            <v>33097532</v>
          </cell>
          <cell r="O9">
            <v>0.53</v>
          </cell>
        </row>
        <row r="10">
          <cell r="A10" t="str">
            <v>Cabañas Moraleda</v>
          </cell>
          <cell r="B10">
            <v>16421800</v>
          </cell>
          <cell r="C10">
            <v>8512000</v>
          </cell>
          <cell r="D10">
            <v>24933800</v>
          </cell>
          <cell r="E10">
            <v>0</v>
          </cell>
          <cell r="F10">
            <v>4967111</v>
          </cell>
          <cell r="G10">
            <v>0</v>
          </cell>
          <cell r="H10">
            <v>30000</v>
          </cell>
          <cell r="I10">
            <v>1242617</v>
          </cell>
          <cell r="J10">
            <v>6239728</v>
          </cell>
          <cell r="K10">
            <v>7780634.5332938684</v>
          </cell>
          <cell r="L10">
            <v>14020362.533293869</v>
          </cell>
          <cell r="M10">
            <v>10913437.466706131</v>
          </cell>
          <cell r="N10">
            <v>18694072</v>
          </cell>
          <cell r="O10">
            <v>0.27</v>
          </cell>
        </row>
        <row r="11">
          <cell r="A11" t="str">
            <v>Quincho</v>
          </cell>
          <cell r="B11">
            <v>3868000</v>
          </cell>
          <cell r="C11">
            <v>1826000</v>
          </cell>
          <cell r="D11">
            <v>5694000</v>
          </cell>
          <cell r="E11">
            <v>0</v>
          </cell>
          <cell r="F11">
            <v>800000</v>
          </cell>
          <cell r="G11">
            <v>0</v>
          </cell>
          <cell r="H11">
            <v>0</v>
          </cell>
          <cell r="I11">
            <v>0</v>
          </cell>
          <cell r="J11">
            <v>800000</v>
          </cell>
          <cell r="K11">
            <v>997560.73127467965</v>
          </cell>
          <cell r="L11">
            <v>1797560.7312746798</v>
          </cell>
          <cell r="M11">
            <v>3896439.2687253202</v>
          </cell>
          <cell r="N11">
            <v>4894000</v>
          </cell>
          <cell r="O11">
            <v>0.17</v>
          </cell>
        </row>
        <row r="12">
          <cell r="A12" t="str">
            <v>Cancha</v>
          </cell>
          <cell r="B12">
            <v>382000</v>
          </cell>
          <cell r="C12">
            <v>116000</v>
          </cell>
          <cell r="D12">
            <v>498000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498000</v>
          </cell>
          <cell r="N12">
            <v>498000</v>
          </cell>
          <cell r="O12">
            <v>0.03</v>
          </cell>
        </row>
        <row r="13">
          <cell r="A13" t="str">
            <v xml:space="preserve">TOTAL </v>
          </cell>
          <cell r="B13">
            <v>60202800</v>
          </cell>
          <cell r="C13">
            <v>31034000</v>
          </cell>
          <cell r="D13">
            <v>91236800</v>
          </cell>
          <cell r="E13">
            <v>0</v>
          </cell>
          <cell r="F13">
            <v>28368836</v>
          </cell>
          <cell r="G13">
            <v>0</v>
          </cell>
          <cell r="H13">
            <v>307726</v>
          </cell>
          <cell r="I13">
            <v>5376634</v>
          </cell>
          <cell r="J13">
            <v>34053196</v>
          </cell>
          <cell r="K13">
            <v>42462663.879999995</v>
          </cell>
          <cell r="L13">
            <v>76515859.879999995</v>
          </cell>
          <cell r="M13">
            <v>14720940.120000001</v>
          </cell>
          <cell r="N13">
            <v>57183604</v>
          </cell>
          <cell r="O13">
            <v>1</v>
          </cell>
        </row>
        <row r="16">
          <cell r="L16" t="str">
            <v>RO FINAL</v>
          </cell>
          <cell r="M16">
            <v>0.16134871148483945</v>
          </cell>
          <cell r="N16">
            <v>0.62676029847605352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A) Resumen Ingresos y Egresos"/>
      <sheetName val="B) Reajuste Tarifa y Ocupación"/>
      <sheetName val="IVA"/>
      <sheetName val="% Reajuste"/>
      <sheetName val="C) Estimación Costos Directos"/>
      <sheetName val="D) Costos Indirectos"/>
      <sheetName val="E) Resumen Tarifado "/>
      <sheetName val="F) Remuneraciones"/>
      <sheetName val="G) Comparación Mercado"/>
      <sheetName val="H) Detalle Datos"/>
      <sheetName val="I) Costo Desayuno"/>
      <sheetName val="J)Estructura Económica Mensual"/>
      <sheetName val="K)"/>
      <sheetName val="L)"/>
    </sheetNames>
    <sheetDataSet>
      <sheetData sheetId="0" refreshError="1"/>
      <sheetData sheetId="1">
        <row r="8">
          <cell r="B8" t="str">
            <v>Ingreso por Ventas</v>
          </cell>
          <cell r="C8" t="str">
            <v>Ingresos por reintegro C.A.R.</v>
          </cell>
          <cell r="D8" t="str">
            <v>Ingresos Totales</v>
          </cell>
          <cell r="E8" t="str">
            <v>REMUNERACIONES</v>
          </cell>
          <cell r="F8" t="str">
            <v>CONS. BÁSICOS + MATERIALES DE ASEO</v>
          </cell>
          <cell r="G8" t="str">
            <v>SEGURO</v>
          </cell>
          <cell r="H8" t="str">
            <v>MANTENCIÓN</v>
          </cell>
          <cell r="I8" t="str">
            <v>COSTO OPERACIÓN</v>
          </cell>
          <cell r="J8" t="str">
            <v>COSTO DIRECTO TOTAL</v>
          </cell>
          <cell r="K8" t="str">
            <v xml:space="preserve">Costos Indirectos </v>
          </cell>
          <cell r="L8" t="str">
            <v>Egresos Totales</v>
          </cell>
          <cell r="M8" t="str">
            <v>Excedente</v>
          </cell>
          <cell r="N8" t="str">
            <v>R.O</v>
          </cell>
          <cell r="O8" t="str">
            <v>% Distribución Costo Indirecto</v>
          </cell>
        </row>
        <row r="9">
          <cell r="A9" t="str">
            <v>C.H. OFICIALES "FARO EVANGELISTAS"</v>
          </cell>
          <cell r="B9">
            <v>222153600</v>
          </cell>
          <cell r="C9">
            <v>67775400</v>
          </cell>
          <cell r="D9">
            <v>289929000</v>
          </cell>
          <cell r="E9">
            <v>123224365</v>
          </cell>
          <cell r="F9">
            <v>37380500</v>
          </cell>
          <cell r="G9">
            <v>0</v>
          </cell>
          <cell r="H9">
            <v>5849500</v>
          </cell>
          <cell r="I9">
            <v>55118500</v>
          </cell>
          <cell r="J9">
            <v>221572865</v>
          </cell>
          <cell r="K9">
            <v>79368900.386168495</v>
          </cell>
          <cell r="L9">
            <v>300941765.38616848</v>
          </cell>
          <cell r="M9">
            <v>-11012765.38616848</v>
          </cell>
          <cell r="N9">
            <v>68356135</v>
          </cell>
          <cell r="O9">
            <v>0.56733087971085527</v>
          </cell>
        </row>
        <row r="10">
          <cell r="A10" t="str">
            <v>CABAÑAS TORRES DEL PAINE</v>
          </cell>
          <cell r="B10">
            <v>35883000</v>
          </cell>
          <cell r="C10">
            <v>17695800</v>
          </cell>
          <cell r="D10">
            <v>53578800</v>
          </cell>
          <cell r="E10">
            <v>0</v>
          </cell>
          <cell r="F10">
            <v>12218500</v>
          </cell>
          <cell r="G10">
            <v>0</v>
          </cell>
          <cell r="H10">
            <v>2560000</v>
          </cell>
          <cell r="I10">
            <v>10428500</v>
          </cell>
          <cell r="J10">
            <v>25207000</v>
          </cell>
          <cell r="K10">
            <v>9029318.0621830635</v>
          </cell>
          <cell r="L10">
            <v>34236318.062183067</v>
          </cell>
          <cell r="M10">
            <v>19342481.937816933</v>
          </cell>
          <cell r="N10">
            <v>28371800</v>
          </cell>
          <cell r="O10">
            <v>6.4541790732685289E-2</v>
          </cell>
        </row>
        <row r="11">
          <cell r="A11" t="str">
            <v>C.H. GENTE DE MAR "FARO DUNGENESS"</v>
          </cell>
          <cell r="B11">
            <v>87755100</v>
          </cell>
          <cell r="C11">
            <v>39059500</v>
          </cell>
          <cell r="D11">
            <v>126814600</v>
          </cell>
          <cell r="E11">
            <v>83858290</v>
          </cell>
          <cell r="F11">
            <v>23585500</v>
          </cell>
          <cell r="G11">
            <v>0</v>
          </cell>
          <cell r="H11">
            <v>2605000</v>
          </cell>
          <cell r="I11">
            <v>14462000</v>
          </cell>
          <cell r="J11">
            <v>124510790</v>
          </cell>
          <cell r="K11">
            <v>44600607.969360985</v>
          </cell>
          <cell r="L11">
            <v>169111397.96936098</v>
          </cell>
          <cell r="M11">
            <v>-42296797.969360977</v>
          </cell>
          <cell r="N11">
            <v>2303810</v>
          </cell>
          <cell r="O11">
            <v>0.31880625826720055</v>
          </cell>
        </row>
        <row r="12">
          <cell r="A12" t="str">
            <v>CABAÑAS RIO SAN JUAN</v>
          </cell>
          <cell r="B12">
            <v>8541300</v>
          </cell>
          <cell r="C12">
            <v>4336500</v>
          </cell>
          <cell r="D12">
            <v>12877800</v>
          </cell>
          <cell r="E12">
            <v>0</v>
          </cell>
          <cell r="F12">
            <v>2392500</v>
          </cell>
          <cell r="G12">
            <v>0</v>
          </cell>
          <cell r="H12">
            <v>1500000</v>
          </cell>
          <cell r="I12">
            <v>2199000</v>
          </cell>
          <cell r="J12">
            <v>6091500</v>
          </cell>
          <cell r="K12">
            <v>2182016.5420632414</v>
          </cell>
          <cell r="L12">
            <v>8273516.5420632418</v>
          </cell>
          <cell r="M12">
            <v>4604283.4579367582</v>
          </cell>
          <cell r="N12">
            <v>6786300</v>
          </cell>
          <cell r="O12">
            <v>1.5597108670137361E-2</v>
          </cell>
        </row>
        <row r="13">
          <cell r="A13" t="str">
            <v>CENTRO RECREATIVO</v>
          </cell>
          <cell r="B13">
            <v>8670400</v>
          </cell>
          <cell r="C13">
            <v>0</v>
          </cell>
          <cell r="D13">
            <v>8670400</v>
          </cell>
          <cell r="E13">
            <v>5898000</v>
          </cell>
          <cell r="F13">
            <v>4271000</v>
          </cell>
          <cell r="G13">
            <v>0</v>
          </cell>
          <cell r="H13">
            <v>350000</v>
          </cell>
          <cell r="I13">
            <v>580000</v>
          </cell>
          <cell r="J13">
            <v>11099000</v>
          </cell>
          <cell r="K13">
            <v>3975736.9449823387</v>
          </cell>
          <cell r="L13">
            <v>15074736.944982339</v>
          </cell>
          <cell r="M13">
            <v>-6404336.9449823387</v>
          </cell>
          <cell r="N13">
            <v>-2428600</v>
          </cell>
          <cell r="O13">
            <v>2.8418666852147181E-2</v>
          </cell>
        </row>
        <row r="14">
          <cell r="A14" t="str">
            <v>SALA EVENTOS - QUINCHO BERMUDEZ</v>
          </cell>
          <cell r="B14">
            <v>1168000</v>
          </cell>
          <cell r="C14">
            <v>0</v>
          </cell>
          <cell r="D14">
            <v>1168000</v>
          </cell>
          <cell r="E14">
            <v>0</v>
          </cell>
          <cell r="F14">
            <v>891000</v>
          </cell>
          <cell r="G14">
            <v>0</v>
          </cell>
          <cell r="H14">
            <v>850000</v>
          </cell>
          <cell r="I14">
            <v>331000</v>
          </cell>
          <cell r="J14">
            <v>2072000</v>
          </cell>
          <cell r="K14">
            <v>742204.42832718312</v>
          </cell>
          <cell r="L14">
            <v>2814204.4283271832</v>
          </cell>
          <cell r="M14">
            <v>-1646204.4283271832</v>
          </cell>
          <cell r="N14">
            <v>-904000</v>
          </cell>
          <cell r="O14">
            <v>5.3052957669744083E-3</v>
          </cell>
        </row>
        <row r="15">
          <cell r="A15" t="str">
            <v>RESTAURANTE "FARO EVANGELISTAS"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A16" t="str">
            <v xml:space="preserve">TOTAL </v>
          </cell>
          <cell r="B16">
            <v>364171400</v>
          </cell>
          <cell r="C16">
            <v>128867200</v>
          </cell>
          <cell r="D16">
            <v>493038600</v>
          </cell>
          <cell r="E16">
            <v>212980655</v>
          </cell>
          <cell r="F16">
            <v>80739000</v>
          </cell>
          <cell r="G16">
            <v>0</v>
          </cell>
          <cell r="H16">
            <v>13714500</v>
          </cell>
          <cell r="I16">
            <v>83119000</v>
          </cell>
          <cell r="J16">
            <v>390553155</v>
          </cell>
          <cell r="K16">
            <v>139898784.3330853</v>
          </cell>
          <cell r="L16">
            <v>530451939.33308536</v>
          </cell>
          <cell r="M16">
            <v>-37413339.333085291</v>
          </cell>
          <cell r="N16">
            <v>102485445</v>
          </cell>
          <cell r="O16">
            <v>1.0000000000000002</v>
          </cell>
        </row>
        <row r="19">
          <cell r="L19" t="str">
            <v>RO FINAL</v>
          </cell>
          <cell r="M19">
            <v>-7.5883185075337492E-2</v>
          </cell>
          <cell r="N19">
            <v>0.20786495215587583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vo"/>
      <sheetName val="Índice Tablas"/>
      <sheetName val="Analisis"/>
      <sheetName val="A) Resumen Ingresos y Egresos"/>
      <sheetName val="B) Reajuste Tarifas y Ocupación"/>
      <sheetName val="Hoja1"/>
      <sheetName val="% Reajuste"/>
      <sheetName val="C) Estimación Costos Directos"/>
      <sheetName val="D) Costos Indirectos "/>
      <sheetName val="E) Resumen Tarifado "/>
      <sheetName val="F) Remuneraciones"/>
      <sheetName val="G) Comparación Mercado"/>
      <sheetName val="H) Detalle Datos"/>
      <sheetName val="I) Costo Desayuno"/>
      <sheetName val="J) Estructura Económica Mensual"/>
    </sheetNames>
    <sheetDataSet>
      <sheetData sheetId="0"/>
      <sheetData sheetId="1"/>
      <sheetData sheetId="2"/>
      <sheetData sheetId="3">
        <row r="8">
          <cell r="B8" t="str">
            <v>Ingreso por Ventas</v>
          </cell>
          <cell r="C8" t="str">
            <v>Ingresos por reintegro C.A.R.</v>
          </cell>
          <cell r="D8" t="str">
            <v>Ingresos Totales</v>
          </cell>
          <cell r="E8" t="str">
            <v>REMUNERACIONES</v>
          </cell>
          <cell r="F8" t="str">
            <v>CONS. BÁSICOS + MATERIALES DE ASEO</v>
          </cell>
          <cell r="G8" t="str">
            <v>SEGURO</v>
          </cell>
          <cell r="H8" t="str">
            <v>MANTENCIÓN</v>
          </cell>
          <cell r="I8" t="str">
            <v>COSTO OPERACIÓN</v>
          </cell>
          <cell r="J8" t="str">
            <v>COSTO DIRECTO TOTAL</v>
          </cell>
          <cell r="K8" t="str">
            <v xml:space="preserve">Costos Indirectos </v>
          </cell>
          <cell r="L8" t="str">
            <v>Egresos Totales</v>
          </cell>
          <cell r="M8" t="str">
            <v>Excedente</v>
          </cell>
          <cell r="N8" t="str">
            <v>R.O</v>
          </cell>
          <cell r="O8" t="str">
            <v>% Distribución Costo Indirecto</v>
          </cell>
        </row>
        <row r="9">
          <cell r="A9" t="str">
            <v>Casa de Huespedes</v>
          </cell>
          <cell r="B9">
            <v>18973100</v>
          </cell>
          <cell r="C9">
            <v>2441500</v>
          </cell>
          <cell r="D9">
            <v>21414600</v>
          </cell>
          <cell r="E9">
            <v>3403761.88</v>
          </cell>
          <cell r="F9">
            <v>2459688</v>
          </cell>
          <cell r="G9">
            <v>0</v>
          </cell>
          <cell r="H9">
            <v>3675000</v>
          </cell>
          <cell r="I9">
            <v>2515322</v>
          </cell>
          <cell r="J9">
            <v>12053771.879999999</v>
          </cell>
          <cell r="K9">
            <v>8082563.1834956789</v>
          </cell>
          <cell r="L9">
            <v>20136335.063495677</v>
          </cell>
          <cell r="M9">
            <v>1278264.936504323</v>
          </cell>
          <cell r="N9">
            <v>9360828.120000001</v>
          </cell>
          <cell r="O9">
            <v>0.38895568278472681</v>
          </cell>
        </row>
        <row r="10">
          <cell r="A10" t="str">
            <v>Sala de Juegos</v>
          </cell>
          <cell r="B10">
            <v>940100</v>
          </cell>
          <cell r="C10"/>
          <cell r="D10">
            <v>940100</v>
          </cell>
          <cell r="E10">
            <v>1083290.96</v>
          </cell>
          <cell r="F10">
            <v>60000</v>
          </cell>
          <cell r="G10">
            <v>0</v>
          </cell>
          <cell r="H10">
            <v>600000</v>
          </cell>
          <cell r="I10">
            <v>2632680</v>
          </cell>
          <cell r="J10">
            <v>4375970.96</v>
          </cell>
          <cell r="K10">
            <v>2934273.3648400721</v>
          </cell>
          <cell r="L10">
            <v>7310244.3248400725</v>
          </cell>
          <cell r="M10">
            <v>-6370144.3248400725</v>
          </cell>
          <cell r="N10">
            <v>-3435870.96</v>
          </cell>
          <cell r="O10">
            <v>0.14120549065782856</v>
          </cell>
        </row>
        <row r="11">
          <cell r="A11" t="str">
            <v>Cabañas</v>
          </cell>
          <cell r="B11">
            <v>25986700</v>
          </cell>
          <cell r="C11">
            <v>6940700</v>
          </cell>
          <cell r="D11">
            <v>32927400</v>
          </cell>
          <cell r="E11">
            <v>4487053.84</v>
          </cell>
          <cell r="F11">
            <v>5912968</v>
          </cell>
          <cell r="G11">
            <v>0</v>
          </cell>
          <cell r="H11">
            <v>639351</v>
          </cell>
          <cell r="I11">
            <v>2247511</v>
          </cell>
          <cell r="J11">
            <v>13286883.84</v>
          </cell>
          <cell r="K11">
            <v>8909416.8379572574</v>
          </cell>
          <cell r="L11">
            <v>22196300.677957259</v>
          </cell>
          <cell r="M11">
            <v>10731099.322042741</v>
          </cell>
          <cell r="N11">
            <v>19640516.16</v>
          </cell>
          <cell r="O11">
            <v>0.42874620720535433</v>
          </cell>
        </row>
        <row r="12">
          <cell r="A12" t="str">
            <v>Sala de Maquinas</v>
          </cell>
          <cell r="B12">
            <v>6200400</v>
          </cell>
          <cell r="C12"/>
          <cell r="D12">
            <v>6200400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6200400</v>
          </cell>
          <cell r="N12">
            <v>6200400</v>
          </cell>
          <cell r="O12">
            <v>0</v>
          </cell>
        </row>
        <row r="13">
          <cell r="A13" t="str">
            <v>Quincho Cabo de Hornos</v>
          </cell>
          <cell r="B13">
            <v>4761300</v>
          </cell>
          <cell r="C13"/>
          <cell r="D13">
            <v>4761300</v>
          </cell>
          <cell r="E13">
            <v>0</v>
          </cell>
          <cell r="F13">
            <v>953912</v>
          </cell>
          <cell r="G13">
            <v>0</v>
          </cell>
          <cell r="H13">
            <v>0</v>
          </cell>
          <cell r="I13">
            <v>319552</v>
          </cell>
          <cell r="J13">
            <v>1273464</v>
          </cell>
          <cell r="K13">
            <v>853911.40170699358</v>
          </cell>
          <cell r="L13">
            <v>2127375.4017069936</v>
          </cell>
          <cell r="M13">
            <v>2633924.5982930064</v>
          </cell>
          <cell r="N13">
            <v>3487836</v>
          </cell>
          <cell r="O13">
            <v>4.1092619352090264E-2</v>
          </cell>
        </row>
        <row r="14">
          <cell r="A14" t="str">
            <v xml:space="preserve">TOTAL </v>
          </cell>
          <cell r="B14">
            <v>56861600</v>
          </cell>
          <cell r="C14">
            <v>9382200</v>
          </cell>
          <cell r="D14">
            <v>66243800</v>
          </cell>
          <cell r="E14">
            <v>8974106.6799999997</v>
          </cell>
          <cell r="F14">
            <v>9386568</v>
          </cell>
          <cell r="G14">
            <v>0</v>
          </cell>
          <cell r="H14">
            <v>4914351</v>
          </cell>
          <cell r="I14">
            <v>7715065</v>
          </cell>
          <cell r="J14">
            <v>30990090.68</v>
          </cell>
          <cell r="K14">
            <v>20780164.788000003</v>
          </cell>
          <cell r="L14">
            <v>51770255.468000002</v>
          </cell>
          <cell r="M14">
            <v>14473544.531999998</v>
          </cell>
          <cell r="N14">
            <v>35253709.32</v>
          </cell>
          <cell r="O14">
            <v>0.99999999999999989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3FFB7-7D25-4ADD-B93A-09950D0DE9C3}">
  <dimension ref="B3:Q130"/>
  <sheetViews>
    <sheetView zoomScale="80" zoomScaleNormal="80" workbookViewId="0">
      <selection activeCell="R83" sqref="R83"/>
    </sheetView>
  </sheetViews>
  <sheetFormatPr baseColWidth="10" defaultColWidth="20.28515625" defaultRowHeight="15" outlineLevelCol="1" x14ac:dyDescent="0.25"/>
  <cols>
    <col min="1" max="1" width="20.28515625" style="1"/>
    <col min="2" max="2" width="44" style="1" bestFit="1" customWidth="1"/>
    <col min="3" max="3" width="19.5703125" style="1" hidden="1" customWidth="1" outlineLevel="1"/>
    <col min="4" max="4" width="28.5703125" style="1" hidden="1" customWidth="1" outlineLevel="1"/>
    <col min="5" max="5" width="20" style="1" bestFit="1" customWidth="1" collapsed="1"/>
    <col min="6" max="7" width="20.28515625" style="1" hidden="1" customWidth="1" outlineLevel="1"/>
    <col min="8" max="8" width="57.42578125" style="1" hidden="1" customWidth="1" outlineLevel="1"/>
    <col min="9" max="9" width="16.85546875" style="1" hidden="1" customWidth="1" outlineLevel="1"/>
    <col min="10" max="10" width="19.28515625" style="1" hidden="1" customWidth="1" outlineLevel="1"/>
    <col min="11" max="11" width="21.42578125" style="1" bestFit="1" customWidth="1" collapsed="1"/>
    <col min="12" max="12" width="25.28515625" style="1" bestFit="1" customWidth="1"/>
    <col min="13" max="13" width="30.140625" style="1" bestFit="1" customWidth="1"/>
    <col min="14" max="14" width="35.28515625" style="1" bestFit="1" customWidth="1"/>
    <col min="15" max="15" width="2.42578125" style="1" customWidth="1"/>
    <col min="16" max="16" width="18.85546875" style="1" bestFit="1" customWidth="1"/>
    <col min="17" max="17" width="19.42578125" style="1" bestFit="1" customWidth="1"/>
    <col min="18" max="18" width="29.5703125" style="1" bestFit="1" customWidth="1"/>
    <col min="19" max="16384" width="20.28515625" style="1"/>
  </cols>
  <sheetData>
    <row r="3" spans="2:17" ht="38.25" x14ac:dyDescent="0.25">
      <c r="B3" s="109" t="s">
        <v>18</v>
      </c>
      <c r="C3" s="110" t="str">
        <f>'[1]A) Resumen Ingresos y Egresos'!B8</f>
        <v>Ingreso por Ventas</v>
      </c>
      <c r="D3" s="110" t="str">
        <f>'[1]A) Resumen Ingresos y Egresos'!C8</f>
        <v>Ingresos por reintegro C.A.R.</v>
      </c>
      <c r="E3" s="110" t="str">
        <f>'[1]A) Resumen Ingresos y Egresos'!D8</f>
        <v>Ingresos Totales</v>
      </c>
      <c r="F3" s="111" t="str">
        <f>'[1]A) Resumen Ingresos y Egresos'!E8</f>
        <v>REMUNERACIONES</v>
      </c>
      <c r="G3" s="111" t="str">
        <f>'[1]A) Resumen Ingresos y Egresos'!F8</f>
        <v>CONS. BÁSICOS + MATERIALES DE ASEO</v>
      </c>
      <c r="H3" s="111" t="str">
        <f>'[1]A) Resumen Ingresos y Egresos'!G8</f>
        <v>SEGURO</v>
      </c>
      <c r="I3" s="111" t="str">
        <f>'[1]A) Resumen Ingresos y Egresos'!H8</f>
        <v>MANTENCIÓN</v>
      </c>
      <c r="J3" s="111" t="str">
        <f>'[1]A) Resumen Ingresos y Egresos'!I8</f>
        <v>COSTO OPERACIÓN</v>
      </c>
      <c r="K3" s="112" t="str">
        <f>'[1]A) Resumen Ingresos y Egresos'!J8</f>
        <v>COSTO DIRECTO TOTAL</v>
      </c>
      <c r="L3" s="112" t="str">
        <f>'[1]A) Resumen Ingresos y Egresos'!K8</f>
        <v xml:space="preserve">Costos Indirectos </v>
      </c>
      <c r="M3" s="112" t="str">
        <f>'[1]A) Resumen Ingresos y Egresos'!L8</f>
        <v>Egresos Totales</v>
      </c>
      <c r="N3" s="109" t="str">
        <f>'[1]A) Resumen Ingresos y Egresos'!M8</f>
        <v>Excedente</v>
      </c>
      <c r="P3" s="116" t="s">
        <v>12</v>
      </c>
      <c r="Q3" s="117" t="s">
        <v>13</v>
      </c>
    </row>
    <row r="4" spans="2:17" x14ac:dyDescent="0.25">
      <c r="B4" s="121" t="str">
        <f>'[1]A) Resumen Ingresos y Egresos'!A9</f>
        <v>C. R. Faro Limar</v>
      </c>
      <c r="C4" s="114">
        <f>'[1]A) Resumen Ingresos y Egresos'!B9</f>
        <v>18530800</v>
      </c>
      <c r="D4" s="114">
        <f>'[1]A) Resumen Ingresos y Egresos'!C9</f>
        <v>3818900</v>
      </c>
      <c r="E4" s="123">
        <f>'[1]A) Resumen Ingresos y Egresos'!D9</f>
        <v>22349700</v>
      </c>
      <c r="F4" s="138">
        <f>'[1]A) Resumen Ingresos y Egresos'!E9</f>
        <v>24418742.309999995</v>
      </c>
      <c r="G4" s="138">
        <f>'[1]A) Resumen Ingresos y Egresos'!F9</f>
        <v>7480000</v>
      </c>
      <c r="H4" s="138">
        <f>'[1]A) Resumen Ingresos y Egresos'!G9</f>
        <v>0</v>
      </c>
      <c r="I4" s="138">
        <f>'[1]A) Resumen Ingresos y Egresos'!H9</f>
        <v>1000000</v>
      </c>
      <c r="J4" s="138">
        <f>'[1]A) Resumen Ingresos y Egresos'!I9</f>
        <v>630000</v>
      </c>
      <c r="K4" s="138">
        <f>'[1]A) Resumen Ingresos y Egresos'!J9</f>
        <v>33528742.309999995</v>
      </c>
      <c r="L4" s="138">
        <f>'[1]A) Resumen Ingresos y Egresos'!K9</f>
        <v>10444606.738499999</v>
      </c>
      <c r="M4" s="125">
        <f>'[1]A) Resumen Ingresos y Egresos'!L9</f>
        <v>43973349.048499994</v>
      </c>
      <c r="N4" s="107">
        <f>'[1]A) Resumen Ingresos y Egresos'!M9</f>
        <v>-21623649.048499994</v>
      </c>
      <c r="P4" s="130">
        <v>-6178239.8999999985</v>
      </c>
      <c r="Q4" s="118">
        <v>0.12</v>
      </c>
    </row>
    <row r="5" spans="2:17" x14ac:dyDescent="0.25">
      <c r="B5" s="146" t="str">
        <f>'[1]A) Resumen Ingresos y Egresos'!A10</f>
        <v>Piscina C.R. Faro Limar</v>
      </c>
      <c r="C5" s="147">
        <f>'[1]A) Resumen Ingresos y Egresos'!B10</f>
        <v>3670900</v>
      </c>
      <c r="D5" s="148">
        <f>'[1]A) Resumen Ingresos y Egresos'!C10</f>
        <v>0</v>
      </c>
      <c r="E5" s="149">
        <f>'[1]A) Resumen Ingresos y Egresos'!D10</f>
        <v>3670900</v>
      </c>
      <c r="F5" s="147">
        <f>'[1]A) Resumen Ingresos y Egresos'!E10</f>
        <v>6823224.9399999995</v>
      </c>
      <c r="G5" s="147">
        <f>'[1]A) Resumen Ingresos y Egresos'!F10</f>
        <v>3200000</v>
      </c>
      <c r="H5" s="147">
        <f>'[1]A) Resumen Ingresos y Egresos'!G10</f>
        <v>0</v>
      </c>
      <c r="I5" s="147">
        <f>'[1]A) Resumen Ingresos y Egresos'!H10</f>
        <v>0</v>
      </c>
      <c r="J5" s="147">
        <f>'[1]A) Resumen Ingresos y Egresos'!I10</f>
        <v>1500000</v>
      </c>
      <c r="K5" s="147">
        <f>'[1]A) Resumen Ingresos y Egresos'!J10</f>
        <v>11523224.939999999</v>
      </c>
      <c r="L5" s="147">
        <f>'[1]A) Resumen Ingresos y Egresos'!K10</f>
        <v>0</v>
      </c>
      <c r="M5" s="125">
        <f>'[1]A) Resumen Ingresos y Egresos'!L10</f>
        <v>11523224.939999999</v>
      </c>
      <c r="N5" s="107">
        <f>'[1]A) Resumen Ingresos y Egresos'!M10</f>
        <v>-7852324.9399999995</v>
      </c>
      <c r="P5" s="150">
        <v>-7882691.6000000015</v>
      </c>
      <c r="Q5" s="119">
        <v>0</v>
      </c>
    </row>
    <row r="6" spans="2:17" x14ac:dyDescent="0.25">
      <c r="B6" s="121" t="str">
        <f>'[1]A) Resumen Ingresos y Egresos'!A11</f>
        <v>Cabañas Mamiña</v>
      </c>
      <c r="C6" s="114">
        <f>'[1]A) Resumen Ingresos y Egresos'!B11</f>
        <v>2089100</v>
      </c>
      <c r="D6" s="114">
        <f>'[1]A) Resumen Ingresos y Egresos'!C11</f>
        <v>892400</v>
      </c>
      <c r="E6" s="123">
        <f>'[1]A) Resumen Ingresos y Egresos'!D11</f>
        <v>2981500</v>
      </c>
      <c r="F6" s="138">
        <f>'[1]A) Resumen Ingresos y Egresos'!E11</f>
        <v>0</v>
      </c>
      <c r="G6" s="138">
        <f>'[1]A) Resumen Ingresos y Egresos'!F11</f>
        <v>1290000</v>
      </c>
      <c r="H6" s="138">
        <f>'[1]A) Resumen Ingresos y Egresos'!G11</f>
        <v>0</v>
      </c>
      <c r="I6" s="138">
        <f>'[1]A) Resumen Ingresos y Egresos'!H11</f>
        <v>0</v>
      </c>
      <c r="J6" s="138">
        <f>'[1]A) Resumen Ingresos y Egresos'!I11</f>
        <v>1931010</v>
      </c>
      <c r="K6" s="138">
        <f>'[1]A) Resumen Ingresos y Egresos'!J11</f>
        <v>3221010</v>
      </c>
      <c r="L6" s="138">
        <f>'[1]A) Resumen Ingresos y Egresos'!K11</f>
        <v>870383.894875</v>
      </c>
      <c r="M6" s="125">
        <f>'[1]A) Resumen Ingresos y Egresos'!L11</f>
        <v>4091393.8948750002</v>
      </c>
      <c r="N6" s="107">
        <f>'[1]A) Resumen Ingresos y Egresos'!M11</f>
        <v>-1109893.8948750002</v>
      </c>
      <c r="P6" s="130">
        <v>1684590</v>
      </c>
      <c r="Q6" s="118">
        <v>0.01</v>
      </c>
    </row>
    <row r="7" spans="2:17" x14ac:dyDescent="0.25">
      <c r="B7" s="121" t="str">
        <f>'[1]A) Resumen Ingresos y Egresos'!A12</f>
        <v>C.R. Huayquique</v>
      </c>
      <c r="C7" s="114">
        <f>'[1]A) Resumen Ingresos y Egresos'!B12</f>
        <v>123190300</v>
      </c>
      <c r="D7" s="114">
        <f>'[1]A) Resumen Ingresos y Egresos'!C12</f>
        <v>5601700</v>
      </c>
      <c r="E7" s="123">
        <f>'[1]A) Resumen Ingresos y Egresos'!D12</f>
        <v>128792000</v>
      </c>
      <c r="F7" s="138">
        <f>'[1]A) Resumen Ingresos y Egresos'!E12</f>
        <v>65561242.719999999</v>
      </c>
      <c r="G7" s="138">
        <f>'[1]A) Resumen Ingresos y Egresos'!F12</f>
        <v>29288000</v>
      </c>
      <c r="H7" s="138">
        <f>'[1]A) Resumen Ingresos y Egresos'!G12</f>
        <v>0</v>
      </c>
      <c r="I7" s="138">
        <f>'[1]A) Resumen Ingresos y Egresos'!H12</f>
        <v>1500000</v>
      </c>
      <c r="J7" s="138">
        <f>'[1]A) Resumen Ingresos y Egresos'!I12</f>
        <v>33835750</v>
      </c>
      <c r="K7" s="138">
        <f>'[1]A) Resumen Ingresos y Egresos'!J12</f>
        <v>130184992.72</v>
      </c>
      <c r="L7" s="138">
        <f>'[1]A) Resumen Ingresos y Egresos'!K12</f>
        <v>32204204.110374998</v>
      </c>
      <c r="M7" s="125">
        <f>'[1]A) Resumen Ingresos y Egresos'!L12</f>
        <v>162389196.83037499</v>
      </c>
      <c r="N7" s="107">
        <f>'[1]A) Resumen Ingresos y Egresos'!M12</f>
        <v>-33597196.830374986</v>
      </c>
      <c r="P7" s="130">
        <v>-1685216.799999997</v>
      </c>
      <c r="Q7" s="118">
        <v>0.37</v>
      </c>
    </row>
    <row r="8" spans="2:17" x14ac:dyDescent="0.25">
      <c r="B8" s="146" t="str">
        <f>'[1]A) Resumen Ingresos y Egresos'!A13</f>
        <v>Piscina C.R. Huayquique (Oficiales)</v>
      </c>
      <c r="C8" s="147">
        <f>'[1]A) Resumen Ingresos y Egresos'!B13</f>
        <v>6755300</v>
      </c>
      <c r="D8" s="148">
        <f>'[1]A) Resumen Ingresos y Egresos'!C13</f>
        <v>0</v>
      </c>
      <c r="E8" s="149">
        <f>'[1]A) Resumen Ingresos y Egresos'!D13</f>
        <v>6755300</v>
      </c>
      <c r="F8" s="147">
        <f>'[1]A) Resumen Ingresos y Egresos'!E13</f>
        <v>7197528.9399999995</v>
      </c>
      <c r="G8" s="147">
        <f>'[1]A) Resumen Ingresos y Egresos'!F13</f>
        <v>7800000</v>
      </c>
      <c r="H8" s="147">
        <f>'[1]A) Resumen Ingresos y Egresos'!G13</f>
        <v>0</v>
      </c>
      <c r="I8" s="147">
        <f>'[1]A) Resumen Ingresos y Egresos'!H13</f>
        <v>0</v>
      </c>
      <c r="J8" s="147">
        <f>'[1]A) Resumen Ingresos y Egresos'!I13</f>
        <v>2499999.9999999981</v>
      </c>
      <c r="K8" s="147">
        <f>'[1]A) Resumen Ingresos y Egresos'!J13</f>
        <v>17497528.939999998</v>
      </c>
      <c r="L8" s="147">
        <f>'[1]A) Resumen Ingresos y Egresos'!K13</f>
        <v>0</v>
      </c>
      <c r="M8" s="125">
        <f>'[1]A) Resumen Ingresos y Egresos'!L13</f>
        <v>17497528.939999998</v>
      </c>
      <c r="N8" s="107">
        <f>'[1]A) Resumen Ingresos y Egresos'!M13</f>
        <v>-10742228.939999998</v>
      </c>
      <c r="P8" s="130">
        <v>-10772595.600000001</v>
      </c>
      <c r="Q8" s="119">
        <v>0</v>
      </c>
    </row>
    <row r="9" spans="2:17" x14ac:dyDescent="0.25">
      <c r="B9" s="146" t="str">
        <f>'[1]A) Resumen Ingresos y Egresos'!A14</f>
        <v>Piscina C.R. Huayquique (Gente de Mar)</v>
      </c>
      <c r="C9" s="147">
        <f>'[1]A) Resumen Ingresos y Egresos'!B14</f>
        <v>12802300</v>
      </c>
      <c r="D9" s="148">
        <f>'[1]A) Resumen Ingresos y Egresos'!C14</f>
        <v>0</v>
      </c>
      <c r="E9" s="149">
        <f>'[1]A) Resumen Ingresos y Egresos'!D14</f>
        <v>12802300</v>
      </c>
      <c r="F9" s="147">
        <f>'[1]A) Resumen Ingresos y Egresos'!E14</f>
        <v>6823224.9399999995</v>
      </c>
      <c r="G9" s="147">
        <f>'[1]A) Resumen Ingresos y Egresos'!F14</f>
        <v>9200000</v>
      </c>
      <c r="H9" s="147">
        <f>'[1]A) Resumen Ingresos y Egresos'!G14</f>
        <v>0</v>
      </c>
      <c r="I9" s="147">
        <f>'[1]A) Resumen Ingresos y Egresos'!H14</f>
        <v>0</v>
      </c>
      <c r="J9" s="147">
        <f>'[1]A) Resumen Ingresos y Egresos'!I14</f>
        <v>9447636</v>
      </c>
      <c r="K9" s="147">
        <f>'[1]A) Resumen Ingresos y Egresos'!J14</f>
        <v>25470860.939999998</v>
      </c>
      <c r="L9" s="147">
        <f>'[1]A) Resumen Ingresos y Egresos'!K14</f>
        <v>0</v>
      </c>
      <c r="M9" s="125">
        <f>'[1]A) Resumen Ingresos y Egresos'!L14</f>
        <v>25470860.939999998</v>
      </c>
      <c r="N9" s="107">
        <f>'[1]A) Resumen Ingresos y Egresos'!M14</f>
        <v>-12668560.939999998</v>
      </c>
      <c r="P9" s="130">
        <v>-12698927.600000001</v>
      </c>
      <c r="Q9" s="118">
        <v>0</v>
      </c>
    </row>
    <row r="10" spans="2:17" x14ac:dyDescent="0.25">
      <c r="B10" s="121" t="str">
        <f>'[1]A) Resumen Ingresos y Egresos'!A15</f>
        <v>Cabañas Hornitos</v>
      </c>
      <c r="C10" s="114">
        <f>'[1]A) Resumen Ingresos y Egresos'!B15</f>
        <v>10479000</v>
      </c>
      <c r="D10" s="114">
        <f>'[1]A) Resumen Ingresos y Egresos'!C15</f>
        <v>2088000</v>
      </c>
      <c r="E10" s="123">
        <f>'[1]A) Resumen Ingresos y Egresos'!D15</f>
        <v>12567000</v>
      </c>
      <c r="F10" s="138">
        <f>'[1]A) Resumen Ingresos y Egresos'!E15</f>
        <v>0</v>
      </c>
      <c r="G10" s="138">
        <f>'[1]A) Resumen Ingresos y Egresos'!F15</f>
        <v>1540000</v>
      </c>
      <c r="H10" s="138">
        <f>'[1]A) Resumen Ingresos y Egresos'!G15</f>
        <v>0</v>
      </c>
      <c r="I10" s="138">
        <f>'[1]A) Resumen Ingresos y Egresos'!H15</f>
        <v>0</v>
      </c>
      <c r="J10" s="138">
        <f>'[1]A) Resumen Ingresos y Egresos'!I15</f>
        <v>8059000</v>
      </c>
      <c r="K10" s="138">
        <f>'[1]A) Resumen Ingresos y Egresos'!J15</f>
        <v>9599000</v>
      </c>
      <c r="L10" s="138">
        <f>'[1]A) Resumen Ingresos y Egresos'!K15</f>
        <v>2611151.6846249998</v>
      </c>
      <c r="M10" s="125">
        <f>'[1]A) Resumen Ingresos y Egresos'!L15</f>
        <v>12210151.684625</v>
      </c>
      <c r="N10" s="107">
        <f>'[1]A) Resumen Ingresos y Egresos'!M15</f>
        <v>356848.31537500024</v>
      </c>
      <c r="P10" s="130">
        <v>2968000</v>
      </c>
      <c r="Q10" s="118">
        <v>0.03</v>
      </c>
    </row>
    <row r="11" spans="2:17" x14ac:dyDescent="0.25">
      <c r="B11" s="121" t="str">
        <f>'[1]A) Resumen Ingresos y Egresos'!A16</f>
        <v>C. H. Rada Iquique</v>
      </c>
      <c r="C11" s="114">
        <f>'[1]A) Resumen Ingresos y Egresos'!B16</f>
        <v>48478400</v>
      </c>
      <c r="D11" s="114">
        <f>'[1]A) Resumen Ingresos y Egresos'!C16</f>
        <v>23229300</v>
      </c>
      <c r="E11" s="123">
        <f>'[1]A) Resumen Ingresos y Egresos'!D16</f>
        <v>71707700</v>
      </c>
      <c r="F11" s="138">
        <f>'[1]A) Resumen Ingresos y Egresos'!E16</f>
        <v>30387872.625</v>
      </c>
      <c r="G11" s="138">
        <f>'[1]A) Resumen Ingresos y Egresos'!F16</f>
        <v>10450000</v>
      </c>
      <c r="H11" s="138">
        <f>'[1]A) Resumen Ingresos y Egresos'!G16</f>
        <v>0</v>
      </c>
      <c r="I11" s="138">
        <f>'[1]A) Resumen Ingresos y Egresos'!H16</f>
        <v>2500000</v>
      </c>
      <c r="J11" s="138">
        <f>'[1]A) Resumen Ingresos y Egresos'!I16</f>
        <v>15604480</v>
      </c>
      <c r="K11" s="138">
        <f>'[1]A) Resumen Ingresos y Egresos'!J16</f>
        <v>58942352.625</v>
      </c>
      <c r="L11" s="138">
        <f>'[1]A) Resumen Ingresos y Egresos'!K16</f>
        <v>20889213.476999998</v>
      </c>
      <c r="M11" s="125">
        <f>'[1]A) Resumen Ingresos y Egresos'!L16</f>
        <v>79831566.101999998</v>
      </c>
      <c r="N11" s="107">
        <f>'[1]A) Resumen Ingresos y Egresos'!M16</f>
        <v>-8123866.1019999981</v>
      </c>
      <c r="P11" s="130">
        <v>18709306.75</v>
      </c>
      <c r="Q11" s="119">
        <v>0.24</v>
      </c>
    </row>
    <row r="12" spans="2:17" x14ac:dyDescent="0.25">
      <c r="B12" s="121" t="str">
        <f>'[1]A) Resumen Ingresos y Egresos'!A17</f>
        <v>C. H. Caleta Angamos</v>
      </c>
      <c r="C12" s="114">
        <f>'[1]A) Resumen Ingresos y Egresos'!B17</f>
        <v>47054500</v>
      </c>
      <c r="D12" s="114">
        <f>'[1]A) Resumen Ingresos y Egresos'!C17</f>
        <v>22242900</v>
      </c>
      <c r="E12" s="123">
        <f>'[1]A) Resumen Ingresos y Egresos'!D17</f>
        <v>69297400</v>
      </c>
      <c r="F12" s="138">
        <f>'[1]A) Resumen Ingresos y Egresos'!E17</f>
        <v>32585323.494999997</v>
      </c>
      <c r="G12" s="138">
        <f>'[1]A) Resumen Ingresos y Egresos'!F17</f>
        <v>14294000</v>
      </c>
      <c r="H12" s="138">
        <f>'[1]A) Resumen Ingresos y Egresos'!G17</f>
        <v>0</v>
      </c>
      <c r="I12" s="138">
        <f>'[1]A) Resumen Ingresos y Egresos'!H17</f>
        <v>700000</v>
      </c>
      <c r="J12" s="138">
        <f>'[1]A) Resumen Ingresos y Egresos'!I17</f>
        <v>14261080</v>
      </c>
      <c r="K12" s="138">
        <f>'[1]A) Resumen Ingresos y Egresos'!J17</f>
        <v>61840403.494999997</v>
      </c>
      <c r="L12" s="138">
        <f>'[1]A) Resumen Ingresos y Egresos'!K17</f>
        <v>20018829.582125001</v>
      </c>
      <c r="M12" s="125">
        <f>'[1]A) Resumen Ingresos y Egresos'!L17</f>
        <v>81859233.077124998</v>
      </c>
      <c r="N12" s="107">
        <f>'[1]A) Resumen Ingresos y Egresos'!M17</f>
        <v>-12561833.077124998</v>
      </c>
      <c r="P12" s="130">
        <v>15176527.449999996</v>
      </c>
      <c r="Q12" s="118">
        <v>0.23</v>
      </c>
    </row>
    <row r="13" spans="2:17" x14ac:dyDescent="0.25">
      <c r="B13" s="129" t="str">
        <f>'[1]A) Resumen Ingresos y Egresos'!A18</f>
        <v xml:space="preserve">TOTAL </v>
      </c>
      <c r="C13" s="115">
        <f>'[1]A) Resumen Ingresos y Egresos'!B18</f>
        <v>273050600</v>
      </c>
      <c r="D13" s="115">
        <f>'[1]A) Resumen Ingresos y Egresos'!C18</f>
        <v>57873200</v>
      </c>
      <c r="E13" s="115">
        <f>'[1]A) Resumen Ingresos y Egresos'!D18</f>
        <v>330923800</v>
      </c>
      <c r="F13" s="115">
        <f>'[1]A) Resumen Ingresos y Egresos'!E18</f>
        <v>173797159.97</v>
      </c>
      <c r="G13" s="115">
        <f>'[1]A) Resumen Ingresos y Egresos'!F18</f>
        <v>84542000</v>
      </c>
      <c r="H13" s="115">
        <f>'[1]A) Resumen Ingresos y Egresos'!G18</f>
        <v>0</v>
      </c>
      <c r="I13" s="115">
        <f>'[1]A) Resumen Ingresos y Egresos'!H18</f>
        <v>5700000</v>
      </c>
      <c r="J13" s="115">
        <f>'[1]A) Resumen Ingresos y Egresos'!I18</f>
        <v>87768956</v>
      </c>
      <c r="K13" s="115">
        <f>'[1]A) Resumen Ingresos y Egresos'!J18</f>
        <v>351808115.97000003</v>
      </c>
      <c r="L13" s="115">
        <f>'[1]A) Resumen Ingresos y Egresos'!K18</f>
        <v>87038389.487499997</v>
      </c>
      <c r="M13" s="115">
        <f>'[1]A) Resumen Ingresos y Egresos'!L18</f>
        <v>438846505.45749998</v>
      </c>
      <c r="N13" s="115">
        <f>'[1]A) Resumen Ingresos y Egresos'!M18</f>
        <v>-107922705.45749997</v>
      </c>
      <c r="P13" s="130">
        <v>-679247.30000000447</v>
      </c>
      <c r="Q13" s="120">
        <v>1</v>
      </c>
    </row>
    <row r="15" spans="2:17" x14ac:dyDescent="0.25">
      <c r="B15" s="9"/>
      <c r="C15" s="9"/>
      <c r="D15" s="10"/>
      <c r="E15" s="10"/>
      <c r="F15" s="10"/>
      <c r="G15" s="10"/>
      <c r="H15" s="10"/>
      <c r="I15" s="10"/>
      <c r="J15" s="10"/>
      <c r="K15" s="10"/>
      <c r="L15" s="10"/>
      <c r="M15" s="151" t="s">
        <v>14</v>
      </c>
      <c r="N15" s="108">
        <f>'[1]A) Resumen Ingresos y Egresos'!$M$19</f>
        <v>-0.32612554750519596</v>
      </c>
      <c r="P15" s="108">
        <v>-1.9301453674480137E-3</v>
      </c>
      <c r="Q15" s="12"/>
    </row>
    <row r="16" spans="2:17" ht="15.75" thickBot="1" x14ac:dyDescent="0.3">
      <c r="B16" s="9"/>
      <c r="C16" s="9"/>
      <c r="D16" s="9"/>
      <c r="E16" s="10"/>
      <c r="F16" s="10"/>
      <c r="G16" s="10"/>
      <c r="H16" s="10"/>
      <c r="I16" s="10"/>
      <c r="J16" s="13"/>
      <c r="K16" s="14"/>
      <c r="L16" s="14"/>
      <c r="M16" s="10"/>
      <c r="N16" s="15"/>
      <c r="P16" s="15"/>
      <c r="Q16" s="12"/>
    </row>
    <row r="17" spans="2:17" ht="15.75" thickBot="1" x14ac:dyDescent="0.3">
      <c r="B17" s="9"/>
      <c r="C17" s="9"/>
      <c r="D17" s="9"/>
      <c r="E17" s="10"/>
      <c r="F17" s="10"/>
      <c r="G17" s="10"/>
      <c r="H17" s="10"/>
      <c r="I17" s="10"/>
      <c r="J17" s="10"/>
      <c r="K17" s="16"/>
      <c r="L17" s="12"/>
      <c r="M17" s="17" t="s">
        <v>15</v>
      </c>
      <c r="N17" s="18">
        <v>10000000</v>
      </c>
      <c r="P17" s="18">
        <v>10000000</v>
      </c>
      <c r="Q17" s="19"/>
    </row>
    <row r="18" spans="2:17" ht="15.75" thickBot="1" x14ac:dyDescent="0.3">
      <c r="L18" s="12"/>
      <c r="M18" s="20" t="s">
        <v>16</v>
      </c>
      <c r="N18" s="21">
        <v>-78040093.674999997</v>
      </c>
      <c r="P18" s="22">
        <v>9320752.6999999955</v>
      </c>
      <c r="Q18" s="19"/>
    </row>
    <row r="19" spans="2:17" x14ac:dyDescent="0.25">
      <c r="L19" s="23"/>
      <c r="M19" s="12"/>
      <c r="N19" s="19"/>
      <c r="P19" s="24"/>
      <c r="Q19" s="24"/>
    </row>
    <row r="20" spans="2:17" ht="15.75" thickBot="1" x14ac:dyDescent="0.3"/>
    <row r="21" spans="2:17" ht="34.5" customHeight="1" x14ac:dyDescent="0.25">
      <c r="B21" s="55" t="s">
        <v>19</v>
      </c>
      <c r="C21" s="3" t="str">
        <f>'[2]A) Resumen Ingresos y Egresos'!B8</f>
        <v>Ingreso por Ventas</v>
      </c>
      <c r="D21" s="3" t="str">
        <f>'[2]A) Resumen Ingresos y Egresos'!C8</f>
        <v>Ingresos por reintegro C.A.R.</v>
      </c>
      <c r="E21" s="3" t="str">
        <f>'[2]A) Resumen Ingresos y Egresos'!E8</f>
        <v>Ingresos Totales</v>
      </c>
      <c r="F21" s="26" t="str">
        <f>'[2]A) Resumen Ingresos y Egresos'!F8</f>
        <v>REMUNERACIONES</v>
      </c>
      <c r="G21" s="26" t="str">
        <f>'[2]A) Resumen Ingresos y Egresos'!G8</f>
        <v>CONS. BÁSICOS + MATERIALES DE ASEO + LAVANDERIA</v>
      </c>
      <c r="H21" s="26" t="str">
        <f>'[2]A) Resumen Ingresos y Egresos'!H8</f>
        <v>SEGURO</v>
      </c>
      <c r="I21" s="26" t="str">
        <f>'[2]A) Resumen Ingresos y Egresos'!I8</f>
        <v>MANTENCIÓN</v>
      </c>
      <c r="J21" s="26" t="str">
        <f>'[2]A) Resumen Ingresos y Egresos'!J8</f>
        <v>COSTO OPERACIÓN</v>
      </c>
      <c r="K21" s="5" t="str">
        <f>'[2]A) Resumen Ingresos y Egresos'!K8</f>
        <v>COSTO DIRECTO TOTAL</v>
      </c>
      <c r="L21" s="5" t="str">
        <f>'[2]A) Resumen Ingresos y Egresos'!L8</f>
        <v xml:space="preserve">Costos Indirectos </v>
      </c>
      <c r="M21" s="5" t="str">
        <f>'[2]A) Resumen Ingresos y Egresos'!M8</f>
        <v>Egresos Totales</v>
      </c>
      <c r="N21" s="56" t="str">
        <f>'[2]A) Resumen Ingresos y Egresos'!N8</f>
        <v>Excedente</v>
      </c>
      <c r="P21" s="27" t="str">
        <f>'[2]A) Resumen Ingresos y Egresos'!O8</f>
        <v>R.O</v>
      </c>
      <c r="Q21" s="57" t="str">
        <f>'[2]A) Resumen Ingresos y Egresos'!P8</f>
        <v>% Distribución Costo Indirecto</v>
      </c>
    </row>
    <row r="22" spans="2:17" x14ac:dyDescent="0.25">
      <c r="B22" s="59" t="str">
        <f>'[2]A) Resumen Ingresos y Egresos'!A9</f>
        <v>C. H. Mare Nostrum</v>
      </c>
      <c r="C22" s="60">
        <f>'[2]A) Resumen Ingresos y Egresos'!B9</f>
        <v>180973400</v>
      </c>
      <c r="D22" s="60">
        <f>'[2]A) Resumen Ingresos y Egresos'!C9</f>
        <v>34050200</v>
      </c>
      <c r="E22" s="61">
        <f>'[2]A) Resumen Ingresos y Egresos'!E9</f>
        <v>215023600</v>
      </c>
      <c r="F22" s="31">
        <f>'[2]A) Resumen Ingresos y Egresos'!F9</f>
        <v>71232239.219999984</v>
      </c>
      <c r="G22" s="31">
        <f>'[2]A) Resumen Ingresos y Egresos'!G9</f>
        <v>49332674.365999997</v>
      </c>
      <c r="H22" s="31">
        <f>'[2]A) Resumen Ingresos y Egresos'!H9</f>
        <v>5462192</v>
      </c>
      <c r="I22" s="31">
        <f>'[2]A) Resumen Ingresos y Egresos'!I9</f>
        <v>2096367</v>
      </c>
      <c r="J22" s="31">
        <f>'[2]A) Resumen Ingresos y Egresos'!J9</f>
        <v>37281903.350000009</v>
      </c>
      <c r="K22" s="31">
        <f>'[2]A) Resumen Ingresos y Egresos'!K9</f>
        <v>165405375.93599999</v>
      </c>
      <c r="L22" s="31">
        <f>'[2]A) Resumen Ingresos y Egresos'!L9</f>
        <v>30922395.455836095</v>
      </c>
      <c r="M22" s="32">
        <f>'[2]A) Resumen Ingresos y Egresos'!M9</f>
        <v>196327771.39183608</v>
      </c>
      <c r="N22" s="30">
        <f>'[2]A) Resumen Ingresos y Egresos'!N9</f>
        <v>18695828.608163923</v>
      </c>
      <c r="P22" s="61">
        <f>'[2]A) Resumen Ingresos y Egresos'!O9</f>
        <v>49618224.06400001</v>
      </c>
      <c r="Q22" s="58">
        <f>'[2]A) Resumen Ingresos y Egresos'!P9</f>
        <v>0.16133720286345141</v>
      </c>
    </row>
    <row r="23" spans="2:17" x14ac:dyDescent="0.25">
      <c r="B23" s="59" t="str">
        <f>'[2]A) Resumen Ingresos y Egresos'!A10</f>
        <v>Cabañas Punta Osas</v>
      </c>
      <c r="C23" s="60">
        <f>'[2]A) Resumen Ingresos y Egresos'!B10</f>
        <v>148719400</v>
      </c>
      <c r="D23" s="60">
        <f>'[2]A) Resumen Ingresos y Egresos'!C10</f>
        <v>42410700</v>
      </c>
      <c r="E23" s="61">
        <f>'[2]A) Resumen Ingresos y Egresos'!E10</f>
        <v>191130100</v>
      </c>
      <c r="F23" s="31">
        <f>'[2]A) Resumen Ingresos y Egresos'!F10</f>
        <v>86775489.600000009</v>
      </c>
      <c r="G23" s="31">
        <f>'[2]A) Resumen Ingresos y Egresos'!G10</f>
        <v>41277298</v>
      </c>
      <c r="H23" s="31">
        <f>'[2]A) Resumen Ingresos y Egresos'!H10</f>
        <v>3071716</v>
      </c>
      <c r="I23" s="31">
        <f>'[2]A) Resumen Ingresos y Egresos'!I10</f>
        <v>5969250</v>
      </c>
      <c r="J23" s="31">
        <f>'[2]A) Resumen Ingresos y Egresos'!J10</f>
        <v>22338937.000000015</v>
      </c>
      <c r="K23" s="31">
        <f>'[2]A) Resumen Ingresos y Egresos'!K10</f>
        <v>159432690.60000002</v>
      </c>
      <c r="L23" s="31">
        <f>'[2]A) Resumen Ingresos y Egresos'!L10</f>
        <v>30630193.71006925</v>
      </c>
      <c r="M23" s="32">
        <f>'[2]A) Resumen Ingresos y Egresos'!M10</f>
        <v>190062884.31006926</v>
      </c>
      <c r="N23" s="30">
        <f>'[2]A) Resumen Ingresos y Egresos'!N10</f>
        <v>1067215.689930737</v>
      </c>
      <c r="P23" s="61">
        <f>'[2]A) Resumen Ingresos y Egresos'!O10</f>
        <v>31697409.399999976</v>
      </c>
      <c r="Q23" s="58">
        <f>'[2]A) Resumen Ingresos y Egresos'!P10</f>
        <v>0.15981264399151116</v>
      </c>
    </row>
    <row r="24" spans="2:17" x14ac:dyDescent="0.25">
      <c r="B24" s="59" t="str">
        <f>'[2]A) Resumen Ingresos y Egresos'!A11</f>
        <v>C.R. Los Maitenes</v>
      </c>
      <c r="C24" s="60">
        <f>'[2]A) Resumen Ingresos y Egresos'!B11</f>
        <v>87666000</v>
      </c>
      <c r="D24" s="60">
        <f>'[2]A) Resumen Ingresos y Egresos'!C11</f>
        <v>28106400</v>
      </c>
      <c r="E24" s="61">
        <f>'[2]A) Resumen Ingresos y Egresos'!E11</f>
        <v>115772400</v>
      </c>
      <c r="F24" s="31">
        <f>'[2]A) Resumen Ingresos y Egresos'!F11</f>
        <v>41513304.042395853</v>
      </c>
      <c r="G24" s="31">
        <f>'[2]A) Resumen Ingresos y Egresos'!G11</f>
        <v>28621307.649999999</v>
      </c>
      <c r="H24" s="31">
        <f>'[2]A) Resumen Ingresos y Egresos'!H11</f>
        <v>10746506</v>
      </c>
      <c r="I24" s="31">
        <f>'[2]A) Resumen Ingresos y Egresos'!I11</f>
        <v>2698500</v>
      </c>
      <c r="J24" s="31">
        <f>'[2]A) Resumen Ingresos y Egresos'!J11</f>
        <v>14619759</v>
      </c>
      <c r="K24" s="31">
        <f>'[2]A) Resumen Ingresos y Egresos'!K11</f>
        <v>98199376.692395851</v>
      </c>
      <c r="L24" s="31">
        <f>'[2]A) Resumen Ingresos y Egresos'!L11</f>
        <v>17626386.740842279</v>
      </c>
      <c r="M24" s="32">
        <f>'[2]A) Resumen Ingresos y Egresos'!M11</f>
        <v>115825763.43323813</v>
      </c>
      <c r="N24" s="30">
        <f>'[2]A) Resumen Ingresos y Egresos'!N11</f>
        <v>-53363.433238133788</v>
      </c>
      <c r="P24" s="61">
        <f>'[2]A) Resumen Ingresos y Egresos'!O11</f>
        <v>17573023.307604149</v>
      </c>
      <c r="Q24" s="58">
        <f>'[2]A) Resumen Ingresos y Egresos'!P11</f>
        <v>9.1965447418796323E-2</v>
      </c>
    </row>
    <row r="25" spans="2:17" x14ac:dyDescent="0.25">
      <c r="B25" s="63" t="str">
        <f>'[2]A) Resumen Ingresos y Egresos'!A12</f>
        <v>Piscina C.R. Los Maitenes (Alto)</v>
      </c>
      <c r="C25" s="60">
        <f>'[2]A) Resumen Ingresos y Egresos'!B12</f>
        <v>0</v>
      </c>
      <c r="D25" s="62">
        <f>'[2]A) Resumen Ingresos y Egresos'!C12</f>
        <v>0</v>
      </c>
      <c r="E25" s="61">
        <f>'[2]A) Resumen Ingresos y Egresos'!E12</f>
        <v>0</v>
      </c>
      <c r="F25" s="64">
        <f>'[2]A) Resumen Ingresos y Egresos'!F12</f>
        <v>9637962.9629500024</v>
      </c>
      <c r="G25" s="64">
        <f>'[2]A) Resumen Ingresos y Egresos'!G12</f>
        <v>11168785</v>
      </c>
      <c r="H25" s="64">
        <f>'[2]A) Resumen Ingresos y Egresos'!H12</f>
        <v>0</v>
      </c>
      <c r="I25" s="64">
        <f>'[2]A) Resumen Ingresos y Egresos'!I12</f>
        <v>0</v>
      </c>
      <c r="J25" s="64">
        <f>'[2]A) Resumen Ingresos y Egresos'!J12</f>
        <v>1210798</v>
      </c>
      <c r="K25" s="64">
        <f>'[2]A) Resumen Ingresos y Egresos'!K12</f>
        <v>22017545.962950002</v>
      </c>
      <c r="L25" s="64">
        <f>'[2]A) Resumen Ingresos y Egresos'!L12</f>
        <v>0</v>
      </c>
      <c r="M25" s="65">
        <f>'[2]A) Resumen Ingresos y Egresos'!M12</f>
        <v>22017545.962950002</v>
      </c>
      <c r="N25" s="65">
        <f>'[2]A) Resumen Ingresos y Egresos'!N12</f>
        <v>-22017545.962950002</v>
      </c>
      <c r="P25" s="61">
        <f>'[2]A) Resumen Ingresos y Egresos'!O12</f>
        <v>-22017545.962950002</v>
      </c>
      <c r="Q25" s="58">
        <f>'[2]A) Resumen Ingresos y Egresos'!P12</f>
        <v>0</v>
      </c>
    </row>
    <row r="26" spans="2:17" x14ac:dyDescent="0.25">
      <c r="B26" s="63" t="str">
        <f>'[2]A) Resumen Ingresos y Egresos'!A13</f>
        <v>Piscina C.R. Los Maitenes (Bajo)</v>
      </c>
      <c r="C26" s="60">
        <f>'[2]A) Resumen Ingresos y Egresos'!B13</f>
        <v>0</v>
      </c>
      <c r="D26" s="62">
        <f>'[2]A) Resumen Ingresos y Egresos'!C13</f>
        <v>0</v>
      </c>
      <c r="E26" s="61">
        <f>'[2]A) Resumen Ingresos y Egresos'!E13</f>
        <v>0</v>
      </c>
      <c r="F26" s="64">
        <f>'[2]A) Resumen Ingresos y Egresos'!F13</f>
        <v>9637962.9629500024</v>
      </c>
      <c r="G26" s="64">
        <f>'[2]A) Resumen Ingresos y Egresos'!G13</f>
        <v>15027986</v>
      </c>
      <c r="H26" s="64">
        <f>'[2]A) Resumen Ingresos y Egresos'!H13</f>
        <v>0</v>
      </c>
      <c r="I26" s="64">
        <f>'[2]A) Resumen Ingresos y Egresos'!I13</f>
        <v>0</v>
      </c>
      <c r="J26" s="64">
        <f>'[2]A) Resumen Ingresos y Egresos'!J13</f>
        <v>1210798</v>
      </c>
      <c r="K26" s="64">
        <f>'[2]A) Resumen Ingresos y Egresos'!K13</f>
        <v>25876746.962950002</v>
      </c>
      <c r="L26" s="64">
        <f>'[2]A) Resumen Ingresos y Egresos'!L13</f>
        <v>0</v>
      </c>
      <c r="M26" s="65">
        <f>'[2]A) Resumen Ingresos y Egresos'!M13</f>
        <v>25876746.962950002</v>
      </c>
      <c r="N26" s="65">
        <f>'[2]A) Resumen Ingresos y Egresos'!N13</f>
        <v>-25876746.962950002</v>
      </c>
      <c r="P26" s="61">
        <f>'[2]A) Resumen Ingresos y Egresos'!O13</f>
        <v>-25876746.962950002</v>
      </c>
      <c r="Q26" s="58">
        <f>'[2]A) Resumen Ingresos y Egresos'!P13</f>
        <v>0</v>
      </c>
    </row>
    <row r="27" spans="2:17" x14ac:dyDescent="0.25">
      <c r="B27" s="59" t="str">
        <f>'[2]A) Resumen Ingresos y Egresos'!A14</f>
        <v>C. R. Las Salinas</v>
      </c>
      <c r="C27" s="60">
        <f>'[2]A) Resumen Ingresos y Egresos'!B14</f>
        <v>95234900</v>
      </c>
      <c r="D27" s="60">
        <f>'[2]A) Resumen Ingresos y Egresos'!C14</f>
        <v>9954000</v>
      </c>
      <c r="E27" s="61">
        <f>'[2]A) Resumen Ingresos y Egresos'!E14</f>
        <v>105188900</v>
      </c>
      <c r="F27" s="31">
        <f>'[2]A) Resumen Ingresos y Egresos'!F14</f>
        <v>28475682.679190248</v>
      </c>
      <c r="G27" s="31">
        <f>'[2]A) Resumen Ingresos y Egresos'!G14</f>
        <v>22547347.300000001</v>
      </c>
      <c r="H27" s="31">
        <f>'[2]A) Resumen Ingresos y Egresos'!H14</f>
        <v>6988116</v>
      </c>
      <c r="I27" s="31">
        <f>'[2]A) Resumen Ingresos y Egresos'!I14</f>
        <v>14490000</v>
      </c>
      <c r="J27" s="31">
        <f>'[2]A) Resumen Ingresos y Egresos'!J14</f>
        <v>2409812.9999999963</v>
      </c>
      <c r="K27" s="31">
        <f>'[2]A) Resumen Ingresos y Egresos'!K14</f>
        <v>74910958.979190245</v>
      </c>
      <c r="L27" s="31">
        <f>'[2]A) Resumen Ingresos y Egresos'!L14</f>
        <v>9900582.6261677742</v>
      </c>
      <c r="M27" s="32">
        <f>'[2]A) Resumen Ingresos y Egresos'!M14</f>
        <v>84811541.605358019</v>
      </c>
      <c r="N27" s="30">
        <f>'[2]A) Resumen Ingresos y Egresos'!N14</f>
        <v>20377358.394641981</v>
      </c>
      <c r="P27" s="61">
        <f>'[2]A) Resumen Ingresos y Egresos'!O14</f>
        <v>30277941.020809755</v>
      </c>
      <c r="Q27" s="58">
        <f>'[2]A) Resumen Ingresos y Egresos'!P14</f>
        <v>5.1656163246011473E-2</v>
      </c>
    </row>
    <row r="28" spans="2:17" x14ac:dyDescent="0.25">
      <c r="B28" s="63" t="str">
        <f>'[2]A) Resumen Ingresos y Egresos'!A15</f>
        <v>Piscina C.R. Las Salinas</v>
      </c>
      <c r="C28" s="60">
        <f>'[2]A) Resumen Ingresos y Egresos'!B15</f>
        <v>0</v>
      </c>
      <c r="D28" s="62">
        <f>'[2]A) Resumen Ingresos y Egresos'!C15</f>
        <v>0</v>
      </c>
      <c r="E28" s="61">
        <f>'[2]A) Resumen Ingresos y Egresos'!E15</f>
        <v>0</v>
      </c>
      <c r="F28" s="64">
        <f>'[2]A) Resumen Ingresos y Egresos'!F15</f>
        <v>10982241.927520502</v>
      </c>
      <c r="G28" s="64">
        <f>'[2]A) Resumen Ingresos y Egresos'!G15</f>
        <v>20153250</v>
      </c>
      <c r="H28" s="64">
        <f>'[2]A) Resumen Ingresos y Egresos'!H15</f>
        <v>0</v>
      </c>
      <c r="I28" s="64">
        <f>'[2]A) Resumen Ingresos y Egresos'!I15</f>
        <v>0</v>
      </c>
      <c r="J28" s="64">
        <f>'[2]A) Resumen Ingresos y Egresos'!J15</f>
        <v>1295407</v>
      </c>
      <c r="K28" s="64">
        <f>'[2]A) Resumen Ingresos y Egresos'!K15</f>
        <v>32430898.927520502</v>
      </c>
      <c r="L28" s="64">
        <f>'[2]A) Resumen Ingresos y Egresos'!L15</f>
        <v>0</v>
      </c>
      <c r="M28" s="65">
        <f>'[2]A) Resumen Ingresos y Egresos'!M15</f>
        <v>32430898.927520502</v>
      </c>
      <c r="N28" s="65">
        <f>'[2]A) Resumen Ingresos y Egresos'!N15</f>
        <v>-32430898.927520502</v>
      </c>
      <c r="P28" s="61">
        <f>'[2]A) Resumen Ingresos y Egresos'!O15</f>
        <v>-32430898.927520502</v>
      </c>
      <c r="Q28" s="58">
        <f>'[2]A) Resumen Ingresos y Egresos'!P15</f>
        <v>0</v>
      </c>
    </row>
    <row r="29" spans="2:17" x14ac:dyDescent="0.25">
      <c r="B29" s="59" t="str">
        <f>'[2]A) Resumen Ingresos y Egresos'!A16</f>
        <v>C. R. Ralunco</v>
      </c>
      <c r="C29" s="60">
        <f>'[2]A) Resumen Ingresos y Egresos'!B16</f>
        <v>111482600</v>
      </c>
      <c r="D29" s="60">
        <f>'[2]A) Resumen Ingresos y Egresos'!C16</f>
        <v>34388200</v>
      </c>
      <c r="E29" s="61">
        <f>'[2]A) Resumen Ingresos y Egresos'!E16</f>
        <v>145870800</v>
      </c>
      <c r="F29" s="31">
        <f>'[2]A) Resumen Ingresos y Egresos'!F16</f>
        <v>37004477.823736593</v>
      </c>
      <c r="G29" s="31">
        <f>'[2]A) Resumen Ingresos y Egresos'!G16</f>
        <v>26523685</v>
      </c>
      <c r="H29" s="31">
        <f>'[2]A) Resumen Ingresos y Egresos'!H16</f>
        <v>4323686</v>
      </c>
      <c r="I29" s="31">
        <f>'[2]A) Resumen Ingresos y Egresos'!I16</f>
        <v>3692640</v>
      </c>
      <c r="J29" s="31">
        <f>'[2]A) Resumen Ingresos y Egresos'!J16</f>
        <v>21946823</v>
      </c>
      <c r="K29" s="31">
        <f>'[2]A) Resumen Ingresos y Egresos'!K16</f>
        <v>93491311.823736593</v>
      </c>
      <c r="L29" s="31">
        <f>'[2]A) Resumen Ingresos y Egresos'!L16</f>
        <v>14773154.775573231</v>
      </c>
      <c r="M29" s="32">
        <f>'[2]A) Resumen Ingresos y Egresos'!M16</f>
        <v>108264466.59930983</v>
      </c>
      <c r="N29" s="30">
        <f>'[2]A) Resumen Ingresos y Egresos'!N16</f>
        <v>37606333.400690168</v>
      </c>
      <c r="P29" s="61">
        <f>'[2]A) Resumen Ingresos y Egresos'!O16</f>
        <v>52379488.176263407</v>
      </c>
      <c r="Q29" s="58">
        <f>'[2]A) Resumen Ingresos y Egresos'!P16</f>
        <v>7.707874612637701E-2</v>
      </c>
    </row>
    <row r="30" spans="2:17" x14ac:dyDescent="0.25">
      <c r="B30" s="63" t="str">
        <f>'[2]A) Resumen Ingresos y Egresos'!A17</f>
        <v>Piscina C.R. Ralunco</v>
      </c>
      <c r="C30" s="62">
        <f>'[2]A) Resumen Ingresos y Egresos'!B17</f>
        <v>0</v>
      </c>
      <c r="D30" s="62">
        <f>'[2]A) Resumen Ingresos y Egresos'!C17</f>
        <v>0</v>
      </c>
      <c r="E30" s="62">
        <f>'[2]A) Resumen Ingresos y Egresos'!E17</f>
        <v>0</v>
      </c>
      <c r="F30" s="64">
        <f>'[2]A) Resumen Ingresos y Egresos'!F17</f>
        <v>9353134.2568172254</v>
      </c>
      <c r="G30" s="64">
        <f>'[2]A) Resumen Ingresos y Egresos'!G17</f>
        <v>12270177</v>
      </c>
      <c r="H30" s="64">
        <f>'[2]A) Resumen Ingresos y Egresos'!H17</f>
        <v>0</v>
      </c>
      <c r="I30" s="64">
        <f>'[2]A) Resumen Ingresos y Egresos'!I17</f>
        <v>0</v>
      </c>
      <c r="J30" s="64">
        <f>'[2]A) Resumen Ingresos y Egresos'!J17</f>
        <v>249000</v>
      </c>
      <c r="K30" s="64">
        <f>'[2]A) Resumen Ingresos y Egresos'!K17</f>
        <v>21872311.256817225</v>
      </c>
      <c r="L30" s="64">
        <f>'[2]A) Resumen Ingresos y Egresos'!L17</f>
        <v>0</v>
      </c>
      <c r="M30" s="65">
        <f>'[2]A) Resumen Ingresos y Egresos'!M17</f>
        <v>21872311.256817225</v>
      </c>
      <c r="N30" s="65">
        <f>'[2]A) Resumen Ingresos y Egresos'!N17</f>
        <v>-21872311.256817225</v>
      </c>
      <c r="P30" s="61">
        <f>'[2]A) Resumen Ingresos y Egresos'!O17</f>
        <v>-21872311.256817225</v>
      </c>
      <c r="Q30" s="58">
        <f>'[2]A) Resumen Ingresos y Egresos'!P17</f>
        <v>0</v>
      </c>
    </row>
    <row r="31" spans="2:17" x14ac:dyDescent="0.25">
      <c r="B31" s="59" t="str">
        <f>'[2]A) Resumen Ingresos y Egresos'!A18</f>
        <v>C. H. Las Salinas</v>
      </c>
      <c r="C31" s="60">
        <f>'[2]A) Resumen Ingresos y Egresos'!B18</f>
        <v>145877000</v>
      </c>
      <c r="D31" s="60">
        <f>'[2]A) Resumen Ingresos y Egresos'!C18</f>
        <v>48081500</v>
      </c>
      <c r="E31" s="61">
        <f>'[2]A) Resumen Ingresos y Egresos'!E18</f>
        <v>193958500</v>
      </c>
      <c r="F31" s="31">
        <f>'[2]A) Resumen Ingresos y Egresos'!F18</f>
        <v>91262051.400000006</v>
      </c>
      <c r="G31" s="31">
        <f>'[2]A) Resumen Ingresos y Egresos'!G18</f>
        <v>30470038</v>
      </c>
      <c r="H31" s="31">
        <f>'[2]A) Resumen Ingresos y Egresos'!H18</f>
        <v>3050607</v>
      </c>
      <c r="I31" s="31">
        <f>'[2]A) Resumen Ingresos y Egresos'!I18</f>
        <v>8874000</v>
      </c>
      <c r="J31" s="31">
        <f>'[2]A) Resumen Ingresos y Egresos'!J18</f>
        <v>26936289</v>
      </c>
      <c r="K31" s="31">
        <f>'[2]A) Resumen Ingresos y Egresos'!K18</f>
        <v>160592985.40000001</v>
      </c>
      <c r="L31" s="31">
        <f>'[2]A) Resumen Ingresos y Egresos'!L18</f>
        <v>27659868.314940277</v>
      </c>
      <c r="M31" s="32">
        <f>'[2]A) Resumen Ingresos y Egresos'!M18</f>
        <v>188252853.71494028</v>
      </c>
      <c r="N31" s="30">
        <f>'[2]A) Resumen Ingresos y Egresos'!N18</f>
        <v>5705646.2850597203</v>
      </c>
      <c r="P31" s="61">
        <f>'[2]A) Resumen Ingresos y Egresos'!O18</f>
        <v>33365514.599999994</v>
      </c>
      <c r="Q31" s="58">
        <f>'[2]A) Resumen Ingresos y Egresos'!P18</f>
        <v>0.14431500922615734</v>
      </c>
    </row>
    <row r="32" spans="2:17" x14ac:dyDescent="0.25">
      <c r="B32" s="59" t="str">
        <f>'[2]A) Resumen Ingresos y Egresos'!A19</f>
        <v>Cabanas Papudo</v>
      </c>
      <c r="C32" s="60">
        <f>'[2]A) Resumen Ingresos y Egresos'!B19</f>
        <v>68248800</v>
      </c>
      <c r="D32" s="60">
        <f>'[2]A) Resumen Ingresos y Egresos'!C19</f>
        <v>31975600</v>
      </c>
      <c r="E32" s="61">
        <f>'[2]A) Resumen Ingresos y Egresos'!E19</f>
        <v>100224400</v>
      </c>
      <c r="F32" s="31">
        <f>'[2]A) Resumen Ingresos y Egresos'!F19</f>
        <v>62807374.424150005</v>
      </c>
      <c r="G32" s="31">
        <f>'[2]A) Resumen Ingresos y Egresos'!G19</f>
        <v>24565176.550000001</v>
      </c>
      <c r="H32" s="31">
        <f>'[2]A) Resumen Ingresos y Egresos'!H19</f>
        <v>2041085</v>
      </c>
      <c r="I32" s="31">
        <f>'[2]A) Resumen Ingresos y Egresos'!I19</f>
        <v>1501500</v>
      </c>
      <c r="J32" s="31">
        <f>'[2]A) Resumen Ingresos y Egresos'!J19</f>
        <v>15771270.84999999</v>
      </c>
      <c r="K32" s="31">
        <f>'[2]A) Resumen Ingresos y Egresos'!K19</f>
        <v>106686406.82415</v>
      </c>
      <c r="L32" s="31">
        <f>'[2]A) Resumen Ingresos y Egresos'!L19</f>
        <v>20623454.869851828</v>
      </c>
      <c r="M32" s="32">
        <f>'[2]A) Resumen Ingresos y Egresos'!M19</f>
        <v>127309861.69400182</v>
      </c>
      <c r="N32" s="30">
        <f>'[2]A) Resumen Ingresos y Egresos'!N19</f>
        <v>-27085461.694001824</v>
      </c>
      <c r="P32" s="61">
        <f>'[2]A) Resumen Ingresos y Egresos'!O19</f>
        <v>-6462006.824149996</v>
      </c>
      <c r="Q32" s="58">
        <f>'[2]A) Resumen Ingresos y Egresos'!P19</f>
        <v>0.10760261205619308</v>
      </c>
    </row>
    <row r="33" spans="2:17" x14ac:dyDescent="0.25">
      <c r="B33" s="59" t="str">
        <f>'[2]A) Resumen Ingresos y Egresos'!A20</f>
        <v>Residencia Universitaria Recreo</v>
      </c>
      <c r="C33" s="60">
        <f>'[2]A) Resumen Ingresos y Egresos'!B20</f>
        <v>30019000</v>
      </c>
      <c r="D33" s="60">
        <f>'[2]A) Resumen Ingresos y Egresos'!C20</f>
        <v>0</v>
      </c>
      <c r="E33" s="61">
        <f>'[2]A) Resumen Ingresos y Egresos'!E20</f>
        <v>30019000</v>
      </c>
      <c r="F33" s="31">
        <f>'[2]A) Resumen Ingresos y Egresos'!F20</f>
        <v>0</v>
      </c>
      <c r="G33" s="31">
        <f>'[2]A) Resumen Ingresos y Egresos'!G20</f>
        <v>4690534</v>
      </c>
      <c r="H33" s="31">
        <f>'[2]A) Resumen Ingresos y Egresos'!H20</f>
        <v>1041963</v>
      </c>
      <c r="I33" s="31">
        <f>'[2]A) Resumen Ingresos y Egresos'!I20</f>
        <v>4095000</v>
      </c>
      <c r="J33" s="31">
        <f>'[2]A) Resumen Ingresos y Egresos'!J20</f>
        <v>2533650</v>
      </c>
      <c r="K33" s="31">
        <f>'[2]A) Resumen Ingresos y Egresos'!K20</f>
        <v>12361147</v>
      </c>
      <c r="L33" s="31">
        <f>'[2]A) Resumen Ingresos y Egresos'!L20</f>
        <v>2567271.6494386154</v>
      </c>
      <c r="M33" s="32">
        <f>'[2]A) Resumen Ingresos y Egresos'!M20</f>
        <v>14928418.649438616</v>
      </c>
      <c r="N33" s="30">
        <f>'[2]A) Resumen Ingresos y Egresos'!N20</f>
        <v>15090581.350561384</v>
      </c>
      <c r="P33" s="61">
        <f>'[2]A) Resumen Ingresos y Egresos'!O20</f>
        <v>17657853</v>
      </c>
      <c r="Q33" s="58">
        <f>'[2]A) Resumen Ingresos y Egresos'!P20</f>
        <v>1.3394707001358546E-2</v>
      </c>
    </row>
    <row r="34" spans="2:17" x14ac:dyDescent="0.25">
      <c r="B34" s="59" t="str">
        <f>'[2]A) Resumen Ingresos y Egresos'!A21</f>
        <v>Residencia Universitaria Las Salinas</v>
      </c>
      <c r="C34" s="60">
        <f>'[2]A) Resumen Ingresos y Egresos'!B21</f>
        <v>13617000</v>
      </c>
      <c r="D34" s="60">
        <f>'[2]A) Resumen Ingresos y Egresos'!C21</f>
        <v>1728900</v>
      </c>
      <c r="E34" s="61">
        <f>'[2]A) Resumen Ingresos y Egresos'!E21</f>
        <v>15345900</v>
      </c>
      <c r="F34" s="31">
        <f>'[2]A) Resumen Ingresos y Egresos'!F21</f>
        <v>0</v>
      </c>
      <c r="G34" s="31">
        <f>'[2]A) Resumen Ingresos y Egresos'!G21</f>
        <v>818833.05</v>
      </c>
      <c r="H34" s="31">
        <f>'[2]A) Resumen Ingresos y Egresos'!H21</f>
        <v>0</v>
      </c>
      <c r="I34" s="31">
        <f>'[2]A) Resumen Ingresos y Egresos'!I21</f>
        <v>577500</v>
      </c>
      <c r="J34" s="31">
        <f>'[2]A) Resumen Ingresos y Egresos'!J21</f>
        <v>2963100</v>
      </c>
      <c r="K34" s="31">
        <f>'[2]A) Resumen Ingresos y Egresos'!K21</f>
        <v>4359433.05</v>
      </c>
      <c r="L34" s="31">
        <f>'[2]A) Resumen Ingresos y Egresos'!L21</f>
        <v>1763806.5043389807</v>
      </c>
      <c r="M34" s="32">
        <f>'[2]A) Resumen Ingresos y Egresos'!M21</f>
        <v>6123239.5543389805</v>
      </c>
      <c r="N34" s="30">
        <f>'[2]A) Resumen Ingresos y Egresos'!N21</f>
        <v>9222660.4456610195</v>
      </c>
      <c r="P34" s="61">
        <f>'[2]A) Resumen Ingresos y Egresos'!O21</f>
        <v>10986466.949999999</v>
      </c>
      <c r="Q34" s="58">
        <f>'[2]A) Resumen Ingresos y Egresos'!P21</f>
        <v>9.2026378812999025E-3</v>
      </c>
    </row>
    <row r="35" spans="2:17" x14ac:dyDescent="0.25">
      <c r="B35" s="59" t="str">
        <f>'[2]A) Resumen Ingresos y Egresos'!A22</f>
        <v>Vista Mar</v>
      </c>
      <c r="C35" s="60">
        <f>'[2]A) Resumen Ingresos y Egresos'!B22</f>
        <v>178136400</v>
      </c>
      <c r="D35" s="60">
        <f>'[2]A) Resumen Ingresos y Egresos'!C22</f>
        <v>0</v>
      </c>
      <c r="E35" s="61">
        <f>'[2]A) Resumen Ingresos y Egresos'!E22</f>
        <v>178136400</v>
      </c>
      <c r="F35" s="66">
        <f>'[2]A) Resumen Ingresos y Egresos'!F22</f>
        <v>108882546.59999999</v>
      </c>
      <c r="G35" s="66">
        <f>'[2]A) Resumen Ingresos y Egresos'!G22</f>
        <v>33862772.710000001</v>
      </c>
      <c r="H35" s="66">
        <f>'[2]A) Resumen Ingresos y Egresos'!H22</f>
        <v>2250626</v>
      </c>
      <c r="I35" s="66">
        <f>'[2]A) Resumen Ingresos y Egresos'!I22</f>
        <v>4733245.7287499998</v>
      </c>
      <c r="J35" s="66">
        <f>'[2]A) Resumen Ingresos y Egresos'!J22</f>
        <v>29495198.796379983</v>
      </c>
      <c r="K35" s="66">
        <f>'[2]A) Resumen Ingresos y Egresos'!K22</f>
        <v>179224389.83512998</v>
      </c>
      <c r="L35" s="66">
        <f>'[2]A) Resumen Ingresos y Egresos'!L22</f>
        <v>32582734.386075001</v>
      </c>
      <c r="M35" s="32">
        <f>'[2]A) Resumen Ingresos y Egresos'!M22</f>
        <v>211807124.22120497</v>
      </c>
      <c r="N35" s="30">
        <f>'[2]A) Resumen Ingresos y Egresos'!N22</f>
        <v>-33670724.221204966</v>
      </c>
      <c r="P35" s="61">
        <f>'[2]A) Resumen Ingresos y Egresos'!O22</f>
        <v>-1087989.8351299763</v>
      </c>
      <c r="Q35" s="58">
        <f>'[2]A) Resumen Ingresos y Egresos'!P22</f>
        <v>0.17</v>
      </c>
    </row>
    <row r="36" spans="2:17" x14ac:dyDescent="0.25">
      <c r="B36" s="59" t="str">
        <f>'[2]A) Resumen Ingresos y Egresos'!A23</f>
        <v>Cabaña Isla de Pascua</v>
      </c>
      <c r="C36" s="60">
        <f>'[2]A) Resumen Ingresos y Egresos'!B23</f>
        <v>9484400</v>
      </c>
      <c r="D36" s="67">
        <f>'[2]A) Resumen Ingresos y Egresos'!C23</f>
        <v>4129200</v>
      </c>
      <c r="E36" s="61">
        <f>'[2]A) Resumen Ingresos y Egresos'!E23</f>
        <v>13613600</v>
      </c>
      <c r="F36" s="66">
        <f>'[2]A) Resumen Ingresos y Egresos'!F23</f>
        <v>0</v>
      </c>
      <c r="G36" s="66">
        <f>'[2]A) Resumen Ingresos y Egresos'!G23</f>
        <v>1579814</v>
      </c>
      <c r="H36" s="66">
        <f>'[2]A) Resumen Ingresos y Egresos'!H23</f>
        <v>372518</v>
      </c>
      <c r="I36" s="66">
        <f>'[2]A) Resumen Ingresos y Egresos'!I23</f>
        <v>1476026.6564999998</v>
      </c>
      <c r="J36" s="66">
        <f>'[2]A) Resumen Ingresos y Egresos'!J23</f>
        <v>6518603.5935000004</v>
      </c>
      <c r="K36" s="66">
        <f>'[2]A) Resumen Ingresos y Egresos'!K23</f>
        <v>9946962.25</v>
      </c>
      <c r="L36" s="66">
        <f>'[2]A) Resumen Ingresos y Egresos'!L23</f>
        <v>1916631.434475</v>
      </c>
      <c r="M36" s="32">
        <f>'[2]A) Resumen Ingresos y Egresos'!M23</f>
        <v>11863593.684475001</v>
      </c>
      <c r="N36" s="30">
        <f>'[2]A) Resumen Ingresos y Egresos'!N23</f>
        <v>1750006.3155249991</v>
      </c>
      <c r="P36" s="61">
        <f>'[2]A) Resumen Ingresos y Egresos'!O23</f>
        <v>3666637.75</v>
      </c>
      <c r="Q36" s="58">
        <f>'[2]A) Resumen Ingresos y Egresos'!P23</f>
        <v>0.01</v>
      </c>
    </row>
    <row r="37" spans="2:17" ht="15.75" thickBot="1" x14ac:dyDescent="0.3">
      <c r="B37" s="68" t="str">
        <f>'[2]A) Resumen Ingresos y Egresos'!A24</f>
        <v xml:space="preserve">TOTAL </v>
      </c>
      <c r="C37" s="8">
        <f>'[2]A) Resumen Ingresos y Egresos'!B24</f>
        <v>1069458900</v>
      </c>
      <c r="D37" s="8">
        <f>'[2]A) Resumen Ingresos y Egresos'!C24</f>
        <v>234824700</v>
      </c>
      <c r="E37" s="8">
        <f>'[2]A) Resumen Ingresos y Egresos'!E24</f>
        <v>1304283600</v>
      </c>
      <c r="F37" s="8">
        <f>'[2]A) Resumen Ingresos y Egresos'!F24</f>
        <v>567564467.89971042</v>
      </c>
      <c r="G37" s="8">
        <f>'[2]A) Resumen Ingresos y Egresos'!G24</f>
        <v>322909678.62599999</v>
      </c>
      <c r="H37" s="8">
        <f>'[2]A) Resumen Ingresos y Egresos'!H24</f>
        <v>39349015</v>
      </c>
      <c r="I37" s="8">
        <f>'[2]A) Resumen Ingresos y Egresos'!I24</f>
        <v>50204029.385249995</v>
      </c>
      <c r="J37" s="8">
        <f>'[2]A) Resumen Ingresos y Egresos'!J24</f>
        <v>186781350.58987999</v>
      </c>
      <c r="K37" s="8">
        <f>'[2]A) Resumen Ingresos y Egresos'!K24</f>
        <v>1166808541.5008402</v>
      </c>
      <c r="L37" s="8">
        <f>'[2]A) Resumen Ingresos y Egresos'!L24</f>
        <v>190966480.46760833</v>
      </c>
      <c r="M37" s="8">
        <f>'[2]A) Resumen Ingresos y Egresos'!M24</f>
        <v>1357775021.9684486</v>
      </c>
      <c r="N37" s="8">
        <f>'[2]A) Resumen Ingresos y Egresos'!N24</f>
        <v>-53491421.968448728</v>
      </c>
      <c r="P37" s="8">
        <f>'[2]A) Resumen Ingresos y Egresos'!O24</f>
        <v>137475058.49915957</v>
      </c>
      <c r="Q37" s="58">
        <f>'[2]A) Resumen Ingresos y Egresos'!P24</f>
        <v>0.9963651698111563</v>
      </c>
    </row>
    <row r="38" spans="2:17" ht="15.75" thickBot="1" x14ac:dyDescent="0.3">
      <c r="B38" s="9"/>
      <c r="C38" s="9"/>
      <c r="D38" s="10"/>
      <c r="E38" s="10"/>
      <c r="F38" s="10"/>
      <c r="G38" s="10"/>
      <c r="H38" s="10"/>
      <c r="I38" s="10"/>
      <c r="J38" s="10"/>
      <c r="M38" s="69" t="str">
        <f>'[2]A) Resumen Ingresos y Egresos'!M25</f>
        <v>RO FINAL</v>
      </c>
      <c r="N38" s="11">
        <f>'[2]A) Resumen Ingresos y Egresos'!N25</f>
        <v>-4.1012109612087989E-2</v>
      </c>
      <c r="P38" s="11">
        <f>'[2]A) Resumen Ingresos y Egresos'!O25</f>
        <v>0.10540273488002116</v>
      </c>
      <c r="Q38" s="58">
        <f>'[2]A) Resumen Ingresos y Egresos'!P25</f>
        <v>0</v>
      </c>
    </row>
    <row r="39" spans="2:17" x14ac:dyDescent="0.25">
      <c r="B39" s="9"/>
      <c r="C39" s="9"/>
      <c r="D39" s="9"/>
      <c r="E39" s="10"/>
      <c r="F39" s="10"/>
      <c r="G39" s="10"/>
    </row>
    <row r="40" spans="2:17" x14ac:dyDescent="0.25">
      <c r="B40" s="9"/>
      <c r="C40" s="9"/>
      <c r="D40" s="9"/>
      <c r="E40" s="10"/>
      <c r="F40" s="10"/>
      <c r="G40" s="10"/>
    </row>
    <row r="41" spans="2:17" x14ac:dyDescent="0.25">
      <c r="B41" s="9"/>
      <c r="C41" s="9"/>
      <c r="D41" s="9"/>
      <c r="E41" s="10"/>
      <c r="F41" s="10"/>
      <c r="G41" s="10"/>
      <c r="H41" s="10"/>
      <c r="I41" s="10"/>
      <c r="J41" s="10"/>
      <c r="M41" s="70" t="str">
        <f>'[2]A) Resumen Ingresos y Egresos'!M28</f>
        <v>COSTO PISCINAS</v>
      </c>
      <c r="N41" s="71">
        <f>'[2]A) Resumen Ingresos y Egresos'!N28</f>
        <v>104000000</v>
      </c>
      <c r="P41" s="71">
        <f>'[2]A) Resumen Ingresos y Egresos'!O28</f>
        <v>104000000</v>
      </c>
    </row>
    <row r="42" spans="2:17" ht="25.5" x14ac:dyDescent="0.25">
      <c r="B42" s="9"/>
      <c r="C42" s="9"/>
      <c r="D42" s="9"/>
      <c r="E42" s="10"/>
      <c r="F42" s="10"/>
      <c r="G42" s="10"/>
      <c r="H42" s="10"/>
      <c r="I42" s="10"/>
      <c r="J42" s="10"/>
      <c r="M42" s="70" t="str">
        <f>'[2]A) Resumen Ingresos y Egresos'!M29</f>
        <v>RESULTADO FINAL PROYECTADO</v>
      </c>
      <c r="N42" s="72">
        <f>'[2]A) Resumen Ingresos y Egresos'!N29</f>
        <v>50508578.031551272</v>
      </c>
      <c r="P42" s="72">
        <f>'[2]A) Resumen Ingresos y Egresos'!O29</f>
        <v>241475058.49915957</v>
      </c>
    </row>
    <row r="47" spans="2:17" ht="15.75" thickBot="1" x14ac:dyDescent="0.3"/>
    <row r="48" spans="2:17" ht="38.25" x14ac:dyDescent="0.25">
      <c r="B48" s="2" t="s">
        <v>20</v>
      </c>
      <c r="C48" s="74" t="str">
        <f>'[3]A) Resumen Ingresos y Egresos'!B8</f>
        <v>Ingreso por Ventas</v>
      </c>
      <c r="D48" s="74" t="str">
        <f>'[3]A) Resumen Ingresos y Egresos'!C8</f>
        <v>Ingresos por reintegro C.A.R.</v>
      </c>
      <c r="E48" s="25" t="str">
        <f>'[3]A) Resumen Ingresos y Egresos'!D8</f>
        <v>Ingresos Totales</v>
      </c>
      <c r="F48" s="4" t="str">
        <f>'[3]A) Resumen Ingresos y Egresos'!E8</f>
        <v>REMUNERACIONES</v>
      </c>
      <c r="G48" s="4" t="str">
        <f>'[3]A) Resumen Ingresos y Egresos'!F8</f>
        <v>CONS. BÁSICOS + MATERIALES DE ASEO</v>
      </c>
      <c r="H48" s="29" t="str">
        <f>'[3]A) Resumen Ingresos y Egresos'!G8</f>
        <v>SEGURO</v>
      </c>
      <c r="I48" s="29" t="str">
        <f>'[3]A) Resumen Ingresos y Egresos'!H8</f>
        <v>MANTENCIÓN</v>
      </c>
      <c r="J48" s="29" t="str">
        <f>'[3]A) Resumen Ingresos y Egresos'!I8</f>
        <v>COSTO OPERACIÓN</v>
      </c>
      <c r="K48" s="5" t="str">
        <f>'[3]A) Resumen Ingresos y Egresos'!J8</f>
        <v>COSTO DIRECTO TOTAL</v>
      </c>
      <c r="L48" s="75" t="str">
        <f>'[3]A) Resumen Ingresos y Egresos'!K8</f>
        <v xml:space="preserve">Costos Indirectos </v>
      </c>
      <c r="M48" s="5" t="str">
        <f>'[3]A) Resumen Ingresos y Egresos'!L8</f>
        <v>Egresos Totales</v>
      </c>
      <c r="N48" s="73" t="str">
        <f>'[3]A) Resumen Ingresos y Egresos'!M8</f>
        <v>Excedente</v>
      </c>
      <c r="P48" s="27" t="str">
        <f>'[3]A) Resumen Ingresos y Egresos'!N8</f>
        <v>R.O</v>
      </c>
      <c r="Q48" s="76" t="str">
        <f>'[3]A) Resumen Ingresos y Egresos'!O8</f>
        <v>% Distribución Costo Indirecto</v>
      </c>
    </row>
    <row r="49" spans="2:17" x14ac:dyDescent="0.25">
      <c r="B49" s="77" t="str">
        <f>'[3]A) Resumen Ingresos y Egresos'!A9</f>
        <v>C. H. Hanga Roa</v>
      </c>
      <c r="C49" s="78">
        <f>'[3]A) Resumen Ingresos y Egresos'!B9</f>
        <v>47205000</v>
      </c>
      <c r="D49" s="78">
        <f>'[3]A) Resumen Ingresos y Egresos'!C9</f>
        <v>15028500</v>
      </c>
      <c r="E49" s="79">
        <f>'[3]A) Resumen Ingresos y Egresos'!D9</f>
        <v>62233500</v>
      </c>
      <c r="F49" s="80">
        <f>'[3]A) Resumen Ingresos y Egresos'!E9</f>
        <v>19222089.66</v>
      </c>
      <c r="G49" s="80">
        <f>'[3]A) Resumen Ingresos y Egresos'!F9</f>
        <v>7886379</v>
      </c>
      <c r="H49" s="80">
        <f>'[3]A) Resumen Ingresos y Egresos'!G9</f>
        <v>0</v>
      </c>
      <c r="I49" s="80">
        <f>'[3]A) Resumen Ingresos y Egresos'!H9</f>
        <v>182487</v>
      </c>
      <c r="J49" s="80">
        <f>'[3]A) Resumen Ingresos y Egresos'!I9</f>
        <v>12094081.999999996</v>
      </c>
      <c r="K49" s="81">
        <f>'[3]A) Resumen Ingresos y Egresos'!J9</f>
        <v>39385037.659999996</v>
      </c>
      <c r="L49" s="82">
        <f>'[3]A) Resumen Ingresos y Egresos'!K9</f>
        <v>22349591.349530306</v>
      </c>
      <c r="M49" s="83">
        <f>'[3]A) Resumen Ingresos y Egresos'!L9</f>
        <v>61734629.009530306</v>
      </c>
      <c r="N49" s="84">
        <f>'[3]A) Resumen Ingresos y Egresos'!M9</f>
        <v>498870.99046969414</v>
      </c>
      <c r="P49" s="85">
        <f>'[3]A) Resumen Ingresos y Egresos'!N9</f>
        <v>22848462.340000004</v>
      </c>
      <c r="Q49" s="6">
        <f>'[3]A) Resumen Ingresos y Egresos'!O9</f>
        <v>0.66</v>
      </c>
    </row>
    <row r="50" spans="2:17" x14ac:dyDescent="0.25">
      <c r="B50" s="7" t="str">
        <f>'[3]A) Resumen Ingresos y Egresos'!A10</f>
        <v>Salon de Eventos y Quinchos</v>
      </c>
      <c r="C50" s="78">
        <f>'[3]A) Resumen Ingresos y Egresos'!B10</f>
        <v>3612500</v>
      </c>
      <c r="D50" s="86">
        <f>'[3]A) Resumen Ingresos y Egresos'!C10</f>
        <v>0</v>
      </c>
      <c r="E50" s="79">
        <f>'[3]A) Resumen Ingresos y Egresos'!D10</f>
        <v>3612500</v>
      </c>
      <c r="F50" s="87">
        <f>'[3]A) Resumen Ingresos y Egresos'!E10</f>
        <v>0</v>
      </c>
      <c r="G50" s="87">
        <f>'[3]A) Resumen Ingresos y Egresos'!F10</f>
        <v>649730</v>
      </c>
      <c r="H50" s="87">
        <f>'[3]A) Resumen Ingresos y Egresos'!G10</f>
        <v>0</v>
      </c>
      <c r="I50" s="88">
        <f>'[3]A) Resumen Ingresos y Egresos'!H10</f>
        <v>0</v>
      </c>
      <c r="J50" s="88">
        <f>'[3]A) Resumen Ingresos y Egresos'!I10</f>
        <v>64478</v>
      </c>
      <c r="K50" s="81">
        <f>'[3]A) Resumen Ingresos y Egresos'!J10</f>
        <v>714208</v>
      </c>
      <c r="L50" s="89">
        <f>'[3]A) Resumen Ingresos y Egresos'!K10</f>
        <v>2031781.0317754822</v>
      </c>
      <c r="M50" s="83">
        <f>'[3]A) Resumen Ingresos y Egresos'!L10</f>
        <v>2745989.031775482</v>
      </c>
      <c r="N50" s="90">
        <f>'[3]A) Resumen Ingresos y Egresos'!M10</f>
        <v>866510.968224518</v>
      </c>
      <c r="P50" s="85">
        <f>'[3]A) Resumen Ingresos y Egresos'!N10</f>
        <v>2898292</v>
      </c>
      <c r="Q50" s="91">
        <f>'[3]A) Resumen Ingresos y Egresos'!O10</f>
        <v>0.06</v>
      </c>
    </row>
    <row r="51" spans="2:17" x14ac:dyDescent="0.25">
      <c r="B51" s="7" t="str">
        <f>'[3]A) Resumen Ingresos y Egresos'!A11</f>
        <v>C.H. Archipielago Juan Fernandez</v>
      </c>
      <c r="C51" s="78">
        <f>'[3]A) Resumen Ingresos y Egresos'!B11</f>
        <v>40837100</v>
      </c>
      <c r="D51" s="78">
        <f>'[3]A) Resumen Ingresos y Egresos'!C11</f>
        <v>10298700</v>
      </c>
      <c r="E51" s="79">
        <f>'[3]A) Resumen Ingresos y Egresos'!D11</f>
        <v>51135800</v>
      </c>
      <c r="F51" s="87">
        <f>'[3]A) Resumen Ingresos y Egresos'!E11</f>
        <v>9651967</v>
      </c>
      <c r="G51" s="87">
        <f>'[3]A) Resumen Ingresos y Egresos'!F11</f>
        <v>5781068</v>
      </c>
      <c r="H51" s="87">
        <f>'[3]A) Resumen Ingresos y Egresos'!G11</f>
        <v>0</v>
      </c>
      <c r="I51" s="88">
        <f>'[3]A) Resumen Ingresos y Egresos'!H11</f>
        <v>0</v>
      </c>
      <c r="J51" s="88">
        <f>'[3]A) Resumen Ingresos y Egresos'!I11</f>
        <v>12770295</v>
      </c>
      <c r="K51" s="81">
        <f>'[3]A) Resumen Ingresos y Egresos'!J11</f>
        <v>28203330</v>
      </c>
      <c r="L51" s="89">
        <f>'[3]A) Resumen Ingresos y Egresos'!K11</f>
        <v>9481644.8149522524</v>
      </c>
      <c r="M51" s="83">
        <f>'[3]A) Resumen Ingresos y Egresos'!L11</f>
        <v>37684974.814952254</v>
      </c>
      <c r="N51" s="90">
        <f>'[3]A) Resumen Ingresos y Egresos'!M11</f>
        <v>13450825.185047746</v>
      </c>
      <c r="P51" s="85">
        <f>'[3]A) Resumen Ingresos y Egresos'!N11</f>
        <v>22932470</v>
      </c>
      <c r="Q51" s="91">
        <f>'[3]A) Resumen Ingresos y Egresos'!O11</f>
        <v>0.28000000000000003</v>
      </c>
    </row>
    <row r="52" spans="2:17" x14ac:dyDescent="0.25">
      <c r="B52" s="92" t="str">
        <f>'[3]A) Resumen Ingresos y Egresos'!A12</f>
        <v>Piscina</v>
      </c>
      <c r="C52" s="93">
        <f>'[3]A) Resumen Ingresos y Egresos'!B12</f>
        <v>2917900</v>
      </c>
      <c r="D52" s="94">
        <f>'[3]A) Resumen Ingresos y Egresos'!C12</f>
        <v>0</v>
      </c>
      <c r="E52" s="95">
        <f>'[3]A) Resumen Ingresos y Egresos'!D12</f>
        <v>2917900</v>
      </c>
      <c r="F52" s="96">
        <f>'[3]A) Resumen Ingresos y Egresos'!E12</f>
        <v>11438836.475</v>
      </c>
      <c r="G52" s="96">
        <f>'[3]A) Resumen Ingresos y Egresos'!F12</f>
        <v>6186194</v>
      </c>
      <c r="H52" s="96">
        <f>'[3]A) Resumen Ingresos y Egresos'!G12</f>
        <v>0</v>
      </c>
      <c r="I52" s="97">
        <f>'[3]A) Resumen Ingresos y Egresos'!H12</f>
        <v>329175</v>
      </c>
      <c r="J52" s="97">
        <f>'[3]A) Resumen Ingresos y Egresos'!I12</f>
        <v>3097899.0000000019</v>
      </c>
      <c r="K52" s="93">
        <f>'[3]A) Resumen Ingresos y Egresos'!J12</f>
        <v>21052104.475000001</v>
      </c>
      <c r="L52" s="98">
        <f>'[3]A) Resumen Ingresos y Egresos'!K12</f>
        <v>0</v>
      </c>
      <c r="M52" s="95">
        <f>'[3]A) Resumen Ingresos y Egresos'!L12</f>
        <v>21052104.475000001</v>
      </c>
      <c r="N52" s="99">
        <f>'[3]A) Resumen Ingresos y Egresos'!M12</f>
        <v>-18134204.475000001</v>
      </c>
      <c r="P52" s="85">
        <f>'[3]A) Resumen Ingresos y Egresos'!N12</f>
        <v>-18134204.475000001</v>
      </c>
      <c r="Q52" s="91">
        <f>'[3]A) Resumen Ingresos y Egresos'!O12</f>
        <v>0</v>
      </c>
    </row>
    <row r="53" spans="2:17" ht="15.75" thickBot="1" x14ac:dyDescent="0.3">
      <c r="B53" s="100" t="str">
        <f>'[3]A) Resumen Ingresos y Egresos'!A13</f>
        <v xml:space="preserve">TOTAL </v>
      </c>
      <c r="C53" s="8">
        <f>'[3]A) Resumen Ingresos y Egresos'!B13</f>
        <v>94572500</v>
      </c>
      <c r="D53" s="8">
        <f>'[3]A) Resumen Ingresos y Egresos'!C13</f>
        <v>25327200</v>
      </c>
      <c r="E53" s="8">
        <f>'[3]A) Resumen Ingresos y Egresos'!D13</f>
        <v>119899700</v>
      </c>
      <c r="F53" s="8">
        <f>'[3]A) Resumen Ingresos y Egresos'!E13</f>
        <v>40312893.134999998</v>
      </c>
      <c r="G53" s="8">
        <f>'[3]A) Resumen Ingresos y Egresos'!F13</f>
        <v>20503371</v>
      </c>
      <c r="H53" s="8">
        <f>'[3]A) Resumen Ingresos y Egresos'!G13</f>
        <v>0</v>
      </c>
      <c r="I53" s="8">
        <f>'[3]A) Resumen Ingresos y Egresos'!H13</f>
        <v>511662</v>
      </c>
      <c r="J53" s="8">
        <f>'[3]A) Resumen Ingresos y Egresos'!I13</f>
        <v>28026754</v>
      </c>
      <c r="K53" s="101">
        <f>'[3]A) Resumen Ingresos y Egresos'!J13</f>
        <v>89354680.13499999</v>
      </c>
      <c r="L53" s="101">
        <f>'[3]A) Resumen Ingresos y Egresos'!K13</f>
        <v>33863017.196258038</v>
      </c>
      <c r="M53" s="8">
        <f>'[3]A) Resumen Ingresos y Egresos'!L13</f>
        <v>123217697.33125803</v>
      </c>
      <c r="N53" s="102">
        <f>'[3]A) Resumen Ingresos y Egresos'!M13</f>
        <v>-3317997.3312580436</v>
      </c>
      <c r="P53" s="103">
        <f>'[3]A) Resumen Ingresos y Egresos'!N13</f>
        <v>30545019.865000002</v>
      </c>
      <c r="Q53" s="104">
        <f>'[3]A) Resumen Ingresos y Egresos'!O13</f>
        <v>1</v>
      </c>
    </row>
    <row r="54" spans="2:17" x14ac:dyDescent="0.25">
      <c r="B54" s="9"/>
      <c r="C54" s="9"/>
      <c r="D54" s="10"/>
      <c r="E54" s="10"/>
      <c r="F54" s="10"/>
      <c r="G54" s="10"/>
      <c r="H54" s="10"/>
      <c r="I54" s="10"/>
      <c r="J54" s="10"/>
      <c r="K54" s="105"/>
      <c r="L54" s="10"/>
      <c r="M54" s="10"/>
      <c r="N54" s="106">
        <f>'[3]A) Resumen Ingresos y Egresos'!M14</f>
        <v>-2.7673107866475425E-2</v>
      </c>
      <c r="P54" s="106">
        <f>'[3]A) Resumen Ingresos y Egresos'!N14</f>
        <v>0.25475476473252229</v>
      </c>
      <c r="Q54" s="15">
        <f>'[3]A) Resumen Ingresos y Egresos'!O14</f>
        <v>0</v>
      </c>
    </row>
    <row r="56" spans="2:17" x14ac:dyDescent="0.25">
      <c r="N56" s="1" t="s">
        <v>44</v>
      </c>
      <c r="P56" s="1">
        <v>15000000</v>
      </c>
    </row>
    <row r="60" spans="2:17" ht="38.25" x14ac:dyDescent="0.25">
      <c r="B60" s="109" t="s">
        <v>21</v>
      </c>
      <c r="C60" s="110" t="str">
        <f>'[4]A) Resumen Ingresos y Egresos'!B8</f>
        <v>Ingreso por Ventas</v>
      </c>
      <c r="D60" s="110" t="str">
        <f>'[4]A) Resumen Ingresos y Egresos'!C8</f>
        <v>Ingresos por reintegro C.A.R.</v>
      </c>
      <c r="E60" s="110" t="str">
        <f>'[4]A) Resumen Ingresos y Egresos'!D8</f>
        <v>Ingresos Totales</v>
      </c>
      <c r="F60" s="111" t="str">
        <f>'[4]A) Resumen Ingresos y Egresos'!E8</f>
        <v>REMUNERACIONES</v>
      </c>
      <c r="G60" s="111" t="str">
        <f>'[4]A) Resumen Ingresos y Egresos'!F8</f>
        <v>CONS. BÁSICOS + MATERIALES DE ASEO</v>
      </c>
      <c r="H60" s="111" t="str">
        <f>'[4]A) Resumen Ingresos y Egresos'!G8</f>
        <v>SEGURO</v>
      </c>
      <c r="I60" s="111" t="str">
        <f>'[4]A) Resumen Ingresos y Egresos'!H8</f>
        <v>MANTENCIÓN</v>
      </c>
      <c r="J60" s="111" t="str">
        <f>'[4]A) Resumen Ingresos y Egresos'!I8</f>
        <v>COSTO OPERACIÓN</v>
      </c>
      <c r="K60" s="112" t="str">
        <f>'[4]A) Resumen Ingresos y Egresos'!J8</f>
        <v>COSTO DIRECTO TOTAL</v>
      </c>
      <c r="L60" s="112" t="str">
        <f>'[4]A) Resumen Ingresos y Egresos'!K8</f>
        <v xml:space="preserve">Costos Indirectos </v>
      </c>
      <c r="M60" s="112" t="str">
        <f>'[4]A) Resumen Ingresos y Egresos'!L8</f>
        <v>Egresos Totales</v>
      </c>
      <c r="N60" s="109" t="str">
        <f>'[4]A) Resumen Ingresos y Egresos'!M8</f>
        <v>Excedente</v>
      </c>
      <c r="P60" s="116" t="str">
        <f>'[4]A) Resumen Ingresos y Egresos'!N8</f>
        <v>R.O</v>
      </c>
      <c r="Q60" s="117" t="str">
        <f>'[4]A) Resumen Ingresos y Egresos'!O8</f>
        <v>% Distribución Costo Indirecto</v>
      </c>
    </row>
    <row r="61" spans="2:17" x14ac:dyDescent="0.25">
      <c r="B61" s="113" t="str">
        <f>'[4]A) Resumen Ingresos y Egresos'!A9</f>
        <v>C. H. Carlos Condell</v>
      </c>
      <c r="C61" s="114">
        <f>'[4]A) Resumen Ingresos y Egresos'!B9</f>
        <v>75572600</v>
      </c>
      <c r="D61" s="114">
        <f>'[4]A) Resumen Ingresos y Egresos'!C9</f>
        <v>24178400</v>
      </c>
      <c r="E61" s="123">
        <f>'[4]A) Resumen Ingresos y Egresos'!D9</f>
        <v>99751000</v>
      </c>
      <c r="F61" s="137">
        <f>'[4]A) Resumen Ingresos y Egresos'!E9</f>
        <v>51843935.975000009</v>
      </c>
      <c r="G61" s="137">
        <f>'[4]A) Resumen Ingresos y Egresos'!F9</f>
        <v>30127631.264999997</v>
      </c>
      <c r="H61" s="137">
        <f>'[4]A) Resumen Ingresos y Egresos'!G9</f>
        <v>3260717</v>
      </c>
      <c r="I61" s="137">
        <f>'[4]A) Resumen Ingresos y Egresos'!H9</f>
        <v>1728255</v>
      </c>
      <c r="J61" s="138">
        <f>'[4]A) Resumen Ingresos y Egresos'!I9</f>
        <v>30220056.875</v>
      </c>
      <c r="K61" s="138">
        <f>'[4]A) Resumen Ingresos y Egresos'!J9</f>
        <v>117180596.11500001</v>
      </c>
      <c r="L61" s="138">
        <f>'[4]A) Resumen Ingresos y Egresos'!K9</f>
        <v>11584736.114164073</v>
      </c>
      <c r="M61" s="125">
        <f>'[4]A) Resumen Ingresos y Egresos'!L9</f>
        <v>128765332.22916408</v>
      </c>
      <c r="N61" s="107">
        <f>'[4]A) Resumen Ingresos y Egresos'!M9</f>
        <v>-29014332.229164079</v>
      </c>
      <c r="P61" s="130">
        <f>'[4]A) Resumen Ingresos y Egresos'!N9</f>
        <v>-17429596.11500001</v>
      </c>
      <c r="Q61" s="118">
        <f>'[4]A) Resumen Ingresos y Egresos'!O9</f>
        <v>7.0000000000000007E-2</v>
      </c>
    </row>
    <row r="62" spans="2:17" x14ac:dyDescent="0.25">
      <c r="B62" s="113" t="str">
        <f>'[4]A) Resumen Ingresos y Egresos'!A10</f>
        <v>Centro Termal Liquiñe</v>
      </c>
      <c r="C62" s="114">
        <f>'[4]A) Resumen Ingresos y Egresos'!B10</f>
        <v>543305260</v>
      </c>
      <c r="D62" s="114">
        <f>'[4]A) Resumen Ingresos y Egresos'!C10</f>
        <v>171477000.00000003</v>
      </c>
      <c r="E62" s="123">
        <f>'[4]A) Resumen Ingresos y Egresos'!D10</f>
        <v>714782260</v>
      </c>
      <c r="F62" s="137">
        <f>'[4]A) Resumen Ingresos y Egresos'!E10</f>
        <v>232500124.14062497</v>
      </c>
      <c r="G62" s="137">
        <f>'[4]A) Resumen Ingresos y Egresos'!F10</f>
        <v>38438666.75</v>
      </c>
      <c r="H62" s="137">
        <f>'[4]A) Resumen Ingresos y Egresos'!G10</f>
        <v>8386534</v>
      </c>
      <c r="I62" s="137">
        <f>'[4]A) Resumen Ingresos y Egresos'!H10</f>
        <v>15986551.525</v>
      </c>
      <c r="J62" s="138">
        <f>'[4]A) Resumen Ingresos y Egresos'!I10</f>
        <v>180982804.90000004</v>
      </c>
      <c r="K62" s="138">
        <f>'[4]A) Resumen Ingresos y Egresos'!J10</f>
        <v>476294681.31562501</v>
      </c>
      <c r="L62" s="138">
        <f>'[4]A) Resumen Ingresos y Egresos'!K10</f>
        <v>61233605.174867235</v>
      </c>
      <c r="M62" s="125">
        <f>'[4]A) Resumen Ingresos y Egresos'!L10</f>
        <v>537528286.49049222</v>
      </c>
      <c r="N62" s="107">
        <f>'[4]A) Resumen Ingresos y Egresos'!M10</f>
        <v>177253973.50950778</v>
      </c>
      <c r="P62" s="130">
        <f>'[4]A) Resumen Ingresos y Egresos'!N10</f>
        <v>238487578.68437499</v>
      </c>
      <c r="Q62" s="118">
        <f>'[4]A) Resumen Ingresos y Egresos'!O10</f>
        <v>0.37</v>
      </c>
    </row>
    <row r="63" spans="2:17" x14ac:dyDescent="0.25">
      <c r="B63" s="113" t="str">
        <f>'[4]A) Resumen Ingresos y Egresos'!A11</f>
        <v>Cabañas C.N.C. Tumbes</v>
      </c>
      <c r="C63" s="114">
        <f>'[4]A) Resumen Ingresos y Egresos'!B11</f>
        <v>60073125</v>
      </c>
      <c r="D63" s="114">
        <f>'[4]A) Resumen Ingresos y Egresos'!C11</f>
        <v>22843800</v>
      </c>
      <c r="E63" s="123">
        <f>'[4]A) Resumen Ingresos y Egresos'!D11</f>
        <v>82916925</v>
      </c>
      <c r="F63" s="137">
        <f>'[4]A) Resumen Ingresos y Egresos'!E11</f>
        <v>9205316.6624999996</v>
      </c>
      <c r="G63" s="137">
        <f>'[4]A) Resumen Ingresos y Egresos'!F11</f>
        <v>14364166.931089461</v>
      </c>
      <c r="H63" s="137">
        <f>'[4]A) Resumen Ingresos y Egresos'!G11</f>
        <v>1265185</v>
      </c>
      <c r="I63" s="137">
        <f>'[4]A) Resumen Ingresos y Egresos'!H11</f>
        <v>4318154</v>
      </c>
      <c r="J63" s="138">
        <f>'[4]A) Resumen Ingresos y Egresos'!I11</f>
        <v>14456903.249999993</v>
      </c>
      <c r="K63" s="138">
        <f>'[4]A) Resumen Ingresos y Egresos'!J11</f>
        <v>43609725.843589455</v>
      </c>
      <c r="L63" s="138">
        <f>'[4]A) Resumen Ingresos y Egresos'!K11</f>
        <v>4964886.9060703162</v>
      </c>
      <c r="M63" s="125">
        <f>'[4]A) Resumen Ingresos y Egresos'!L11</f>
        <v>48574612.749659769</v>
      </c>
      <c r="N63" s="107">
        <f>'[4]A) Resumen Ingresos y Egresos'!M11</f>
        <v>34342312.250340231</v>
      </c>
      <c r="P63" s="130">
        <f>'[4]A) Resumen Ingresos y Egresos'!N11</f>
        <v>39307199.156410545</v>
      </c>
      <c r="Q63" s="118">
        <f>'[4]A) Resumen Ingresos y Egresos'!O11</f>
        <v>0.03</v>
      </c>
    </row>
    <row r="64" spans="2:17" x14ac:dyDescent="0.25">
      <c r="B64" s="139" t="str">
        <f>'[4]A) Resumen Ingresos y Egresos'!A12</f>
        <v>Piscina C.N.C. Tumbes</v>
      </c>
      <c r="C64" s="140">
        <f>'[4]A) Resumen Ingresos y Egresos'!B12</f>
        <v>2391400</v>
      </c>
      <c r="D64" s="141">
        <f>'[4]A) Resumen Ingresos y Egresos'!C12</f>
        <v>0</v>
      </c>
      <c r="E64" s="142">
        <f>'[4]A) Resumen Ingresos y Egresos'!D12</f>
        <v>2391400</v>
      </c>
      <c r="F64" s="143">
        <f>'[4]A) Resumen Ingresos y Egresos'!E12</f>
        <v>16494793.35</v>
      </c>
      <c r="G64" s="143">
        <f>'[4]A) Resumen Ingresos y Egresos'!F12</f>
        <v>4355004.84</v>
      </c>
      <c r="H64" s="143">
        <f>'[4]A) Resumen Ingresos y Egresos'!G12</f>
        <v>2731385</v>
      </c>
      <c r="I64" s="143">
        <f>'[4]A) Resumen Ingresos y Egresos'!H12</f>
        <v>2200000</v>
      </c>
      <c r="J64" s="140">
        <f>'[4]A) Resumen Ingresos y Egresos'!I12</f>
        <v>6690458.0799999963</v>
      </c>
      <c r="K64" s="140">
        <f>'[4]A) Resumen Ingresos y Egresos'!J12</f>
        <v>32471641.269999996</v>
      </c>
      <c r="L64" s="140">
        <f>'[4]A) Resumen Ingresos y Egresos'!K12</f>
        <v>0</v>
      </c>
      <c r="M64" s="142">
        <f>'[4]A) Resumen Ingresos y Egresos'!L12</f>
        <v>32471641.269999996</v>
      </c>
      <c r="N64" s="142">
        <f>'[4]A) Resumen Ingresos y Egresos'!M12</f>
        <v>-30080241.269999996</v>
      </c>
      <c r="P64" s="145">
        <f>'[4]A) Resumen Ingresos y Egresos'!N12</f>
        <v>-30080241.269999996</v>
      </c>
      <c r="Q64" s="118">
        <f>'[4]A) Resumen Ingresos y Egresos'!O12</f>
        <v>0</v>
      </c>
    </row>
    <row r="65" spans="2:17" x14ac:dyDescent="0.25">
      <c r="B65" s="113" t="str">
        <f>'[4]A) Resumen Ingresos y Egresos'!A13</f>
        <v>Canchas C.N.C. Tumbes</v>
      </c>
      <c r="C65" s="114">
        <f>'[4]A) Resumen Ingresos y Egresos'!B13</f>
        <v>0</v>
      </c>
      <c r="D65" s="114">
        <f>'[4]A) Resumen Ingresos y Egresos'!C13</f>
        <v>0</v>
      </c>
      <c r="E65" s="123">
        <f>'[4]A) Resumen Ingresos y Egresos'!D13</f>
        <v>0</v>
      </c>
      <c r="F65" s="137">
        <f>'[4]A) Resumen Ingresos y Egresos'!E13</f>
        <v>0</v>
      </c>
      <c r="G65" s="137">
        <f>'[4]A) Resumen Ingresos y Egresos'!F13</f>
        <v>1102520.4750000001</v>
      </c>
      <c r="H65" s="137">
        <f>'[4]A) Resumen Ingresos y Egresos'!G13</f>
        <v>2341196</v>
      </c>
      <c r="I65" s="137">
        <f>'[4]A) Resumen Ingresos y Egresos'!H13</f>
        <v>0</v>
      </c>
      <c r="J65" s="138">
        <f>'[4]A) Resumen Ingresos y Egresos'!I13</f>
        <v>0</v>
      </c>
      <c r="K65" s="138">
        <f>'[4]A) Resumen Ingresos y Egresos'!J13</f>
        <v>3443716.4750000001</v>
      </c>
      <c r="L65" s="138">
        <f>'[4]A) Resumen Ingresos y Egresos'!K13</f>
        <v>1654962.3020234387</v>
      </c>
      <c r="M65" s="125">
        <f>'[4]A) Resumen Ingresos y Egresos'!L13</f>
        <v>5098678.7770234384</v>
      </c>
      <c r="N65" s="107">
        <f>'[4]A) Resumen Ingresos y Egresos'!M13</f>
        <v>-5098678.7770234384</v>
      </c>
      <c r="P65" s="130">
        <f>'[4]A) Resumen Ingresos y Egresos'!N13</f>
        <v>-3443716.4750000001</v>
      </c>
      <c r="Q65" s="118">
        <f>'[4]A) Resumen Ingresos y Egresos'!O13</f>
        <v>0.01</v>
      </c>
    </row>
    <row r="66" spans="2:17" x14ac:dyDescent="0.25">
      <c r="B66" s="113" t="str">
        <f>'[4]A) Resumen Ingresos y Egresos'!A14</f>
        <v>Cabañas C.R. Faro Tumbes</v>
      </c>
      <c r="C66" s="114">
        <f>'[4]A) Resumen Ingresos y Egresos'!B14</f>
        <v>88239480</v>
      </c>
      <c r="D66" s="114">
        <f>'[4]A) Resumen Ingresos y Egresos'!C14</f>
        <v>37806720</v>
      </c>
      <c r="E66" s="123">
        <f>'[4]A) Resumen Ingresos y Egresos'!D14</f>
        <v>126046200</v>
      </c>
      <c r="F66" s="137">
        <f>'[4]A) Resumen Ingresos y Egresos'!E14</f>
        <v>9034361.6687500011</v>
      </c>
      <c r="G66" s="137">
        <f>'[4]A) Resumen Ingresos y Egresos'!F14</f>
        <v>22099283.050000001</v>
      </c>
      <c r="H66" s="137">
        <f>'[4]A) Resumen Ingresos y Egresos'!G14</f>
        <v>4682347</v>
      </c>
      <c r="I66" s="137">
        <f>'[4]A) Resumen Ingresos y Egresos'!H14</f>
        <v>6696360.2000000002</v>
      </c>
      <c r="J66" s="138">
        <f>'[4]A) Resumen Ingresos y Egresos'!I14</f>
        <v>20601544.799999997</v>
      </c>
      <c r="K66" s="138">
        <f>'[4]A) Resumen Ingresos y Egresos'!J14</f>
        <v>63113896.71875</v>
      </c>
      <c r="L66" s="138">
        <f>'[4]A) Resumen Ingresos y Egresos'!K14</f>
        <v>8274811.5101171946</v>
      </c>
      <c r="M66" s="125">
        <f>'[4]A) Resumen Ingresos y Egresos'!L14</f>
        <v>71388708.228867188</v>
      </c>
      <c r="N66" s="107">
        <f>'[4]A) Resumen Ingresos y Egresos'!M14</f>
        <v>54657491.771132812</v>
      </c>
      <c r="P66" s="130">
        <f>'[4]A) Resumen Ingresos y Egresos'!N14</f>
        <v>62932303.28125</v>
      </c>
      <c r="Q66" s="118">
        <f>'[4]A) Resumen Ingresos y Egresos'!O14</f>
        <v>0.05</v>
      </c>
    </row>
    <row r="67" spans="2:17" x14ac:dyDescent="0.25">
      <c r="B67" s="139" t="str">
        <f>'[4]A) Resumen Ingresos y Egresos'!A15</f>
        <v>Piscina C.R. Faro Tumbes</v>
      </c>
      <c r="C67" s="140">
        <f>'[4]A) Resumen Ingresos y Egresos'!B15</f>
        <v>9245565</v>
      </c>
      <c r="D67" s="141">
        <f>'[4]A) Resumen Ingresos y Egresos'!C15</f>
        <v>0</v>
      </c>
      <c r="E67" s="142">
        <f>'[4]A) Resumen Ingresos y Egresos'!D15</f>
        <v>9245565</v>
      </c>
      <c r="F67" s="143">
        <f>'[4]A) Resumen Ingresos y Egresos'!E15</f>
        <v>23279897.550000001</v>
      </c>
      <c r="G67" s="143">
        <f>'[4]A) Resumen Ingresos y Egresos'!F15</f>
        <v>7727750.6099999994</v>
      </c>
      <c r="H67" s="143">
        <f>'[4]A) Resumen Ingresos y Egresos'!G15</f>
        <v>1794928</v>
      </c>
      <c r="I67" s="143">
        <f>'[4]A) Resumen Ingresos y Egresos'!H15</f>
        <v>4100000</v>
      </c>
      <c r="J67" s="140">
        <f>'[4]A) Resumen Ingresos y Egresos'!I15</f>
        <v>11301360.08928572</v>
      </c>
      <c r="K67" s="140">
        <f>'[4]A) Resumen Ingresos y Egresos'!J15</f>
        <v>48203936.249285713</v>
      </c>
      <c r="L67" s="140">
        <f>'[4]A) Resumen Ingresos y Egresos'!K15</f>
        <v>0</v>
      </c>
      <c r="M67" s="142">
        <f>'[4]A) Resumen Ingresos y Egresos'!L15</f>
        <v>48203936.249285713</v>
      </c>
      <c r="N67" s="107">
        <f>'[4]A) Resumen Ingresos y Egresos'!M15</f>
        <v>-38958371.249285713</v>
      </c>
      <c r="P67" s="130">
        <f>'[4]A) Resumen Ingresos y Egresos'!N15</f>
        <v>-38958371.249285713</v>
      </c>
      <c r="Q67" s="118">
        <f>'[4]A) Resumen Ingresos y Egresos'!O15</f>
        <v>0</v>
      </c>
    </row>
    <row r="68" spans="2:17" x14ac:dyDescent="0.25">
      <c r="B68" s="113" t="str">
        <f>'[4]A) Resumen Ingresos y Egresos'!A16</f>
        <v>Quinchos y Canchas 
C.R. Faro Tumbes</v>
      </c>
      <c r="C68" s="114">
        <f>'[4]A) Resumen Ingresos y Egresos'!B16</f>
        <v>12449100</v>
      </c>
      <c r="D68" s="114">
        <f>'[4]A) Resumen Ingresos y Egresos'!C16</f>
        <v>0</v>
      </c>
      <c r="E68" s="123">
        <f>'[4]A) Resumen Ingresos y Egresos'!D16</f>
        <v>12449100</v>
      </c>
      <c r="F68" s="137">
        <f>'[4]A) Resumen Ingresos y Egresos'!E16</f>
        <v>32481203.662500001</v>
      </c>
      <c r="G68" s="137">
        <f>'[4]A) Resumen Ingresos y Egresos'!F16</f>
        <v>4610432.4750000006</v>
      </c>
      <c r="H68" s="137">
        <f>'[4]A) Resumen Ingresos y Egresos'!G16</f>
        <v>202956</v>
      </c>
      <c r="I68" s="137">
        <f>'[4]A) Resumen Ingresos y Egresos'!H16</f>
        <v>3837740.4249999998</v>
      </c>
      <c r="J68" s="138">
        <f>'[4]A) Resumen Ingresos y Egresos'!I16</f>
        <v>8129701.0000000047</v>
      </c>
      <c r="K68" s="138">
        <f>'[4]A) Resumen Ingresos y Egresos'!J16</f>
        <v>49262033.562500007</v>
      </c>
      <c r="L68" s="138">
        <f>'[4]A) Resumen Ingresos y Egresos'!K16</f>
        <v>3309924.6040468775</v>
      </c>
      <c r="M68" s="125">
        <f>'[4]A) Resumen Ingresos y Egresos'!L16</f>
        <v>52571958.166546881</v>
      </c>
      <c r="N68" s="107">
        <f>'[4]A) Resumen Ingresos y Egresos'!M16</f>
        <v>-40122858.166546881</v>
      </c>
      <c r="P68" s="130">
        <f>'[4]A) Resumen Ingresos y Egresos'!N16</f>
        <v>-36812933.562500007</v>
      </c>
      <c r="Q68" s="118">
        <f>'[4]A) Resumen Ingresos y Egresos'!O16</f>
        <v>0.02</v>
      </c>
    </row>
    <row r="69" spans="2:17" x14ac:dyDescent="0.25">
      <c r="B69" s="121" t="str">
        <f>'[4]A) Resumen Ingresos y Egresos'!A17</f>
        <v>C.N.C. Tumbes</v>
      </c>
      <c r="C69" s="114">
        <f>'[4]A) Resumen Ingresos y Egresos'!B17</f>
        <v>300213488.45249999</v>
      </c>
      <c r="D69" s="144">
        <f>'[4]A) Resumen Ingresos y Egresos'!C17</f>
        <v>0</v>
      </c>
      <c r="E69" s="123">
        <f>'[4]A) Resumen Ingresos y Egresos'!D17</f>
        <v>300213488.45249999</v>
      </c>
      <c r="F69" s="137">
        <f>'[4]A) Resumen Ingresos y Egresos'!E17</f>
        <v>135397466.875</v>
      </c>
      <c r="G69" s="137">
        <f>'[4]A) Resumen Ingresos y Egresos'!F17</f>
        <v>14561259.114890728</v>
      </c>
      <c r="H69" s="137">
        <f>'[4]A) Resumen Ingresos y Egresos'!G17</f>
        <v>5482233</v>
      </c>
      <c r="I69" s="137">
        <f>'[4]A) Resumen Ingresos y Egresos'!H17</f>
        <v>3703267.5750000002</v>
      </c>
      <c r="J69" s="138">
        <f>'[4]A) Resumen Ingresos y Egresos'!I17</f>
        <v>182771806.60000005</v>
      </c>
      <c r="K69" s="138">
        <f>'[4]A) Resumen Ingresos y Egresos'!J17</f>
        <v>341916033.16489077</v>
      </c>
      <c r="L69" s="138">
        <f>'[4]A) Resumen Ingresos y Egresos'!K17</f>
        <v>51303831.362726606</v>
      </c>
      <c r="M69" s="125">
        <f>'[4]A) Resumen Ingresos y Egresos'!L17</f>
        <v>393219864.52761739</v>
      </c>
      <c r="N69" s="107">
        <f>'[4]A) Resumen Ingresos y Egresos'!M17</f>
        <v>-93006376.075117409</v>
      </c>
      <c r="P69" s="130">
        <f>'[4]A) Resumen Ingresos y Egresos'!N17</f>
        <v>-41702544.71239078</v>
      </c>
      <c r="Q69" s="118">
        <f>'[4]A) Resumen Ingresos y Egresos'!O17</f>
        <v>0.31</v>
      </c>
    </row>
    <row r="70" spans="2:17" x14ac:dyDescent="0.25">
      <c r="B70" s="121" t="str">
        <f>'[4]A) Resumen Ingresos y Egresos'!A18</f>
        <v>C.R. Faro Tumbes</v>
      </c>
      <c r="C70" s="114">
        <f>'[4]A) Resumen Ingresos y Egresos'!B18</f>
        <v>35861751.497500002</v>
      </c>
      <c r="D70" s="114">
        <f>'[4]A) Resumen Ingresos y Egresos'!C18</f>
        <v>0</v>
      </c>
      <c r="E70" s="123">
        <f>'[4]A) Resumen Ingresos y Egresos'!D18</f>
        <v>35861751.497500002</v>
      </c>
      <c r="F70" s="137">
        <f>'[4]A) Resumen Ingresos y Egresos'!E18</f>
        <v>29358053.550000004</v>
      </c>
      <c r="G70" s="137">
        <f>'[4]A) Resumen Ingresos y Egresos'!F18</f>
        <v>4898397.05</v>
      </c>
      <c r="H70" s="137">
        <f>'[4]A) Resumen Ingresos y Egresos'!G18</f>
        <v>2302174</v>
      </c>
      <c r="I70" s="137">
        <f>'[4]A) Resumen Ingresos y Egresos'!H18</f>
        <v>1321390.3500000001</v>
      </c>
      <c r="J70" s="138">
        <f>'[4]A) Resumen Ingresos y Egresos'!I18</f>
        <v>3409941.1750000031</v>
      </c>
      <c r="K70" s="138">
        <f>'[4]A) Resumen Ingresos y Egresos'!J18</f>
        <v>41289956.125000007</v>
      </c>
      <c r="L70" s="138">
        <f>'[4]A) Resumen Ingresos y Egresos'!K18</f>
        <v>4964886.9060703162</v>
      </c>
      <c r="M70" s="125">
        <f>'[4]A) Resumen Ingresos y Egresos'!L18</f>
        <v>46254843.031070322</v>
      </c>
      <c r="N70" s="107">
        <f>'[4]A) Resumen Ingresos y Egresos'!M18</f>
        <v>-10393091.533570319</v>
      </c>
      <c r="P70" s="130">
        <f>'[4]A) Resumen Ingresos y Egresos'!N18</f>
        <v>-5428204.6275000051</v>
      </c>
      <c r="Q70" s="118">
        <f>'[4]A) Resumen Ingresos y Egresos'!O18</f>
        <v>0.03</v>
      </c>
    </row>
    <row r="71" spans="2:17" x14ac:dyDescent="0.25">
      <c r="B71" s="121" t="str">
        <f>'[4]A) Resumen Ingresos y Egresos'!A19</f>
        <v>Cancha Golf Tumbes</v>
      </c>
      <c r="C71" s="114">
        <f>'[4]A) Resumen Ingresos y Egresos'!B19</f>
        <v>17264917.451250002</v>
      </c>
      <c r="D71" s="144">
        <f>'[4]A) Resumen Ingresos y Egresos'!C19</f>
        <v>0</v>
      </c>
      <c r="E71" s="123">
        <f>'[4]A) Resumen Ingresos y Egresos'!D19</f>
        <v>17264917.451250002</v>
      </c>
      <c r="F71" s="137">
        <f>'[4]A) Resumen Ingresos y Egresos'!E19</f>
        <v>35003476.912500001</v>
      </c>
      <c r="G71" s="137">
        <f>'[4]A) Resumen Ingresos y Egresos'!F19</f>
        <v>3444305.519232207</v>
      </c>
      <c r="H71" s="137">
        <f>'[4]A) Resumen Ingresos y Egresos'!G19</f>
        <v>390248</v>
      </c>
      <c r="I71" s="137">
        <f>'[4]A) Resumen Ingresos y Egresos'!H19</f>
        <v>0</v>
      </c>
      <c r="J71" s="138">
        <f>'[4]A) Resumen Ingresos y Egresos'!I19</f>
        <v>4733061.6499999976</v>
      </c>
      <c r="K71" s="138">
        <f>'[4]A) Resumen Ingresos y Egresos'!J19</f>
        <v>43571092.081732206</v>
      </c>
      <c r="L71" s="138">
        <f>'[4]A) Resumen Ingresos y Egresos'!K19</f>
        <v>6619849.2080937549</v>
      </c>
      <c r="M71" s="125">
        <f>'[4]A) Resumen Ingresos y Egresos'!L19</f>
        <v>50190941.289825961</v>
      </c>
      <c r="N71" s="107">
        <f>'[4]A) Resumen Ingresos y Egresos'!M19</f>
        <v>-32926023.838575959</v>
      </c>
      <c r="P71" s="130">
        <f>'[4]A) Resumen Ingresos y Egresos'!N19</f>
        <v>-26306174.630482204</v>
      </c>
      <c r="Q71" s="118">
        <f>'[4]A) Resumen Ingresos y Egresos'!O19</f>
        <v>0.04</v>
      </c>
    </row>
    <row r="72" spans="2:17" x14ac:dyDescent="0.25">
      <c r="B72" s="121" t="str">
        <f>'[4]A) Resumen Ingresos y Egresos'!A20</f>
        <v>Club de Oficiales los Pelicanos</v>
      </c>
      <c r="C72" s="114">
        <f>'[4]A) Resumen Ingresos y Egresos'!B20</f>
        <v>113791015.87875</v>
      </c>
      <c r="D72" s="144">
        <f>'[4]A) Resumen Ingresos y Egresos'!C20</f>
        <v>0</v>
      </c>
      <c r="E72" s="123">
        <f>'[4]A) Resumen Ingresos y Egresos'!D20</f>
        <v>113791015.87875</v>
      </c>
      <c r="F72" s="137">
        <f>'[4]A) Resumen Ingresos y Egresos'!E20</f>
        <v>50027443.512500003</v>
      </c>
      <c r="G72" s="137">
        <f>'[4]A) Resumen Ingresos y Egresos'!F20</f>
        <v>1907129.9000000001</v>
      </c>
      <c r="H72" s="137">
        <f>'[4]A) Resumen Ingresos y Egresos'!G20</f>
        <v>0</v>
      </c>
      <c r="I72" s="137">
        <f>'[4]A) Resumen Ingresos y Egresos'!H20</f>
        <v>1140895.3500000001</v>
      </c>
      <c r="J72" s="138">
        <f>'[4]A) Resumen Ingresos y Egresos'!I20</f>
        <v>46917857.025000006</v>
      </c>
      <c r="K72" s="138">
        <f>'[4]A) Resumen Ingresos y Egresos'!J20</f>
        <v>99993325.787500009</v>
      </c>
      <c r="L72" s="138">
        <f>'[4]A) Resumen Ingresos y Egresos'!K20</f>
        <v>11584736.114164073</v>
      </c>
      <c r="M72" s="125">
        <f>'[4]A) Resumen Ingresos y Egresos'!L20</f>
        <v>111578061.90166408</v>
      </c>
      <c r="N72" s="107">
        <f>'[4]A) Resumen Ingresos y Egresos'!M20</f>
        <v>2212953.9770859182</v>
      </c>
      <c r="P72" s="130">
        <f>'[4]A) Resumen Ingresos y Egresos'!N20</f>
        <v>13797690.091249987</v>
      </c>
      <c r="Q72" s="118">
        <f>'[4]A) Resumen Ingresos y Egresos'!O20</f>
        <v>7.0000000000000007E-2</v>
      </c>
    </row>
    <row r="73" spans="2:17" x14ac:dyDescent="0.25">
      <c r="B73" s="129" t="str">
        <f>'[4]A) Resumen Ingresos y Egresos'!A21</f>
        <v xml:space="preserve">TOTAL </v>
      </c>
      <c r="C73" s="115">
        <f>'[4]A) Resumen Ingresos y Egresos'!B21</f>
        <v>1258407703.28</v>
      </c>
      <c r="D73" s="115">
        <f>'[4]A) Resumen Ingresos y Egresos'!C21</f>
        <v>256305920.00000003</v>
      </c>
      <c r="E73" s="115">
        <f>'[4]A) Resumen Ingresos y Egresos'!D21</f>
        <v>1514713623.28</v>
      </c>
      <c r="F73" s="115">
        <f>'[4]A) Resumen Ingresos y Egresos'!E21</f>
        <v>624626073.85937512</v>
      </c>
      <c r="G73" s="115">
        <f>'[4]A) Resumen Ingresos y Egresos'!F21</f>
        <v>147636547.98021242</v>
      </c>
      <c r="H73" s="115">
        <f>'[4]A) Resumen Ingresos y Egresos'!G21</f>
        <v>32839903</v>
      </c>
      <c r="I73" s="115">
        <f>'[4]A) Resumen Ingresos y Egresos'!H21</f>
        <v>45032614.424999997</v>
      </c>
      <c r="J73" s="115">
        <f>'[4]A) Resumen Ingresos y Egresos'!I21</f>
        <v>510215495.44428587</v>
      </c>
      <c r="K73" s="115">
        <f>'[4]A) Resumen Ingresos y Egresos'!J21</f>
        <v>1360350634.708873</v>
      </c>
      <c r="L73" s="115">
        <f>'[4]A) Resumen Ingresos y Egresos'!K21</f>
        <v>165496230.20234391</v>
      </c>
      <c r="M73" s="115">
        <f>'[4]A) Resumen Ingresos y Egresos'!L21</f>
        <v>1525846864.911217</v>
      </c>
      <c r="N73" s="115">
        <f>'[4]A) Resumen Ingresos y Egresos'!M21</f>
        <v>-11133241.631217003</v>
      </c>
      <c r="P73" s="115">
        <f>'[4]A) Resumen Ingresos y Egresos'!N21</f>
        <v>154362988.57112682</v>
      </c>
      <c r="Q73" s="131">
        <f>'[4]A) Resumen Ingresos y Egresos'!O21</f>
        <v>1.0000000000000002</v>
      </c>
    </row>
    <row r="75" spans="2:17" x14ac:dyDescent="0.25">
      <c r="L75" s="28" t="str">
        <f>'[4]A) Resumen Ingresos y Egresos'!K23</f>
        <v>APORTE CAR PISCINAS</v>
      </c>
      <c r="M75" s="28">
        <f>'[4]A) Resumen Ingresos y Egresos'!L23</f>
        <v>0</v>
      </c>
      <c r="N75" s="28">
        <f>'[4]A) Resumen Ingresos y Egresos'!M23</f>
        <v>53000000</v>
      </c>
      <c r="P75" s="28">
        <f>'[4]A) Resumen Ingresos y Egresos'!N23</f>
        <v>53000000</v>
      </c>
    </row>
    <row r="76" spans="2:17" x14ac:dyDescent="0.25">
      <c r="L76" s="28" t="str">
        <f>'[4]A) Resumen Ingresos y Egresos'!K24</f>
        <v>RESULTADO FINAL PROYECTADO</v>
      </c>
      <c r="M76" s="28">
        <f>'[4]A) Resumen Ingresos y Egresos'!L24</f>
        <v>0</v>
      </c>
      <c r="N76" s="28">
        <f>'[4]A) Resumen Ingresos y Egresos'!M24</f>
        <v>41866758.368782997</v>
      </c>
      <c r="P76" s="28">
        <f>'[4]A) Resumen Ingresos y Egresos'!N24</f>
        <v>207362988.57112682</v>
      </c>
    </row>
    <row r="80" spans="2:17" ht="38.25" x14ac:dyDescent="0.25">
      <c r="B80" s="109" t="str">
        <f>'[5]A) Resumen Ingresos y Egresos'!A8</f>
        <v>Centro de Beneficio</v>
      </c>
      <c r="C80" s="110" t="str">
        <f>'[5]A) Resumen Ingresos y Egresos'!B8</f>
        <v>Ingreso por Ventas</v>
      </c>
      <c r="D80" s="110" t="str">
        <f>'[5]A) Resumen Ingresos y Egresos'!C8</f>
        <v>Ingresos por reintegro C.A.R.</v>
      </c>
      <c r="E80" s="110" t="str">
        <f>'[5]A) Resumen Ingresos y Egresos'!D8</f>
        <v>Ingresos Totales</v>
      </c>
      <c r="F80" s="111" t="str">
        <f>'[5]A) Resumen Ingresos y Egresos'!E8</f>
        <v>REMUNERACIONES</v>
      </c>
      <c r="G80" s="111" t="str">
        <f>'[5]A) Resumen Ingresos y Egresos'!F8</f>
        <v>CONS. BÁSICOS + MATERIALES DE ASEO</v>
      </c>
      <c r="H80" s="111" t="str">
        <f>'[5]A) Resumen Ingresos y Egresos'!G8</f>
        <v>SEGURO</v>
      </c>
      <c r="I80" s="111" t="str">
        <f>'[5]A) Resumen Ingresos y Egresos'!H8</f>
        <v>MANTENCIÓN</v>
      </c>
      <c r="J80" s="111" t="str">
        <f>'[5]A) Resumen Ingresos y Egresos'!I8</f>
        <v>COSTO OPERACIÓN</v>
      </c>
      <c r="K80" s="112" t="str">
        <f>'[5]A) Resumen Ingresos y Egresos'!J8</f>
        <v>COSTO DIRECTO TOTAL</v>
      </c>
      <c r="L80" s="112" t="str">
        <f>'[5]A) Resumen Ingresos y Egresos'!K8</f>
        <v xml:space="preserve">Costos Indirectos </v>
      </c>
      <c r="M80" s="112" t="str">
        <f>'[5]A) Resumen Ingresos y Egresos'!L8</f>
        <v>Egresos Totales</v>
      </c>
      <c r="N80" s="109" t="str">
        <f>'[5]A) Resumen Ingresos y Egresos'!M8</f>
        <v>Excedente</v>
      </c>
      <c r="P80" s="116" t="str">
        <f>'[5]A) Resumen Ingresos y Egresos'!N8</f>
        <v>R.O</v>
      </c>
      <c r="Q80" s="117" t="str">
        <f>'[5]A) Resumen Ingresos y Egresos'!O8</f>
        <v>% Distribución Costo Indirecto</v>
      </c>
    </row>
    <row r="81" spans="2:17" x14ac:dyDescent="0.25">
      <c r="B81" s="121" t="str">
        <f>'[5]A) Resumen Ingresos y Egresos'!A9</f>
        <v>Cabaña Chinquihue</v>
      </c>
      <c r="C81" s="136">
        <f>'[5]A) Resumen Ingresos y Egresos'!B9</f>
        <v>39531000</v>
      </c>
      <c r="D81" s="136">
        <f>'[5]A) Resumen Ingresos y Egresos'!C9</f>
        <v>20580000</v>
      </c>
      <c r="E81" s="107">
        <f>'[5]A) Resumen Ingresos y Egresos'!D9</f>
        <v>60111000</v>
      </c>
      <c r="F81" s="124">
        <f>'[5]A) Resumen Ingresos y Egresos'!E9</f>
        <v>0</v>
      </c>
      <c r="G81" s="124">
        <f>'[5]A) Resumen Ingresos y Egresos'!F9</f>
        <v>22601725</v>
      </c>
      <c r="H81" s="124">
        <f>'[5]A) Resumen Ingresos y Egresos'!G9</f>
        <v>0</v>
      </c>
      <c r="I81" s="124">
        <f>'[5]A) Resumen Ingresos y Egresos'!H9</f>
        <v>277726</v>
      </c>
      <c r="J81" s="124">
        <f>'[5]A) Resumen Ingresos y Egresos'!I9</f>
        <v>4134017</v>
      </c>
      <c r="K81" s="124">
        <f>'[5]A) Resumen Ingresos y Egresos'!J9</f>
        <v>27013468</v>
      </c>
      <c r="L81" s="124">
        <f>'[5]A) Resumen Ingresos y Egresos'!K9</f>
        <v>33684468.61543145</v>
      </c>
      <c r="M81" s="125">
        <f>'[5]A) Resumen Ingresos y Egresos'!L9</f>
        <v>60697936.61543145</v>
      </c>
      <c r="N81" s="107">
        <f>'[5]A) Resumen Ingresos y Egresos'!M9</f>
        <v>-586936.61543145031</v>
      </c>
      <c r="P81" s="130">
        <f>'[5]A) Resumen Ingresos y Egresos'!N9</f>
        <v>33097532</v>
      </c>
      <c r="Q81" s="118">
        <f>'[5]A) Resumen Ingresos y Egresos'!O9</f>
        <v>0.53</v>
      </c>
    </row>
    <row r="82" spans="2:17" x14ac:dyDescent="0.25">
      <c r="B82" s="121" t="str">
        <f>'[5]A) Resumen Ingresos y Egresos'!A10</f>
        <v>Cabañas Moraleda</v>
      </c>
      <c r="C82" s="136">
        <f>'[5]A) Resumen Ingresos y Egresos'!B10</f>
        <v>16421800</v>
      </c>
      <c r="D82" s="136">
        <f>'[5]A) Resumen Ingresos y Egresos'!C10</f>
        <v>8512000</v>
      </c>
      <c r="E82" s="107">
        <f>'[5]A) Resumen Ingresos y Egresos'!D10</f>
        <v>24933800</v>
      </c>
      <c r="F82" s="124">
        <f>'[5]A) Resumen Ingresos y Egresos'!E10</f>
        <v>0</v>
      </c>
      <c r="G82" s="124">
        <f>'[5]A) Resumen Ingresos y Egresos'!F10</f>
        <v>4967111</v>
      </c>
      <c r="H82" s="124">
        <f>'[5]A) Resumen Ingresos y Egresos'!G10</f>
        <v>0</v>
      </c>
      <c r="I82" s="124">
        <f>'[5]A) Resumen Ingresos y Egresos'!H10</f>
        <v>30000</v>
      </c>
      <c r="J82" s="124">
        <f>'[5]A) Resumen Ingresos y Egresos'!I10</f>
        <v>1242617</v>
      </c>
      <c r="K82" s="124">
        <f>'[5]A) Resumen Ingresos y Egresos'!J10</f>
        <v>6239728</v>
      </c>
      <c r="L82" s="124">
        <f>'[5]A) Resumen Ingresos y Egresos'!K10</f>
        <v>7780634.5332938684</v>
      </c>
      <c r="M82" s="125">
        <f>'[5]A) Resumen Ingresos y Egresos'!L10</f>
        <v>14020362.533293869</v>
      </c>
      <c r="N82" s="107">
        <f>'[5]A) Resumen Ingresos y Egresos'!M10</f>
        <v>10913437.466706131</v>
      </c>
      <c r="P82" s="130">
        <f>'[5]A) Resumen Ingresos y Egresos'!N10</f>
        <v>18694072</v>
      </c>
      <c r="Q82" s="118">
        <f>'[5]A) Resumen Ingresos y Egresos'!O10</f>
        <v>0.27</v>
      </c>
    </row>
    <row r="83" spans="2:17" x14ac:dyDescent="0.25">
      <c r="B83" s="121" t="str">
        <f>'[5]A) Resumen Ingresos y Egresos'!A11</f>
        <v>Quincho</v>
      </c>
      <c r="C83" s="136">
        <f>'[5]A) Resumen Ingresos y Egresos'!B11</f>
        <v>3868000</v>
      </c>
      <c r="D83" s="136">
        <f>'[5]A) Resumen Ingresos y Egresos'!C11</f>
        <v>1826000</v>
      </c>
      <c r="E83" s="107">
        <f>'[5]A) Resumen Ingresos y Egresos'!D11</f>
        <v>5694000</v>
      </c>
      <c r="F83" s="124">
        <f>'[5]A) Resumen Ingresos y Egresos'!E11</f>
        <v>0</v>
      </c>
      <c r="G83" s="124">
        <f>'[5]A) Resumen Ingresos y Egresos'!F11</f>
        <v>800000</v>
      </c>
      <c r="H83" s="124">
        <f>'[5]A) Resumen Ingresos y Egresos'!G11</f>
        <v>0</v>
      </c>
      <c r="I83" s="124">
        <f>'[5]A) Resumen Ingresos y Egresos'!H11</f>
        <v>0</v>
      </c>
      <c r="J83" s="124">
        <f>'[5]A) Resumen Ingresos y Egresos'!I11</f>
        <v>0</v>
      </c>
      <c r="K83" s="124">
        <f>'[5]A) Resumen Ingresos y Egresos'!J11</f>
        <v>800000</v>
      </c>
      <c r="L83" s="124">
        <f>'[5]A) Resumen Ingresos y Egresos'!K11</f>
        <v>997560.73127467965</v>
      </c>
      <c r="M83" s="125">
        <f>'[5]A) Resumen Ingresos y Egresos'!L11</f>
        <v>1797560.7312746798</v>
      </c>
      <c r="N83" s="107">
        <f>'[5]A) Resumen Ingresos y Egresos'!M11</f>
        <v>3896439.2687253202</v>
      </c>
      <c r="P83" s="130">
        <f>'[5]A) Resumen Ingresos y Egresos'!N11</f>
        <v>4894000</v>
      </c>
      <c r="Q83" s="118">
        <f>'[5]A) Resumen Ingresos y Egresos'!O11</f>
        <v>0.17</v>
      </c>
    </row>
    <row r="84" spans="2:17" x14ac:dyDescent="0.25">
      <c r="B84" s="121" t="str">
        <f>'[5]A) Resumen Ingresos y Egresos'!A12</f>
        <v>Cancha</v>
      </c>
      <c r="C84" s="122">
        <f>'[5]A) Resumen Ingresos y Egresos'!B12</f>
        <v>382000</v>
      </c>
      <c r="D84" s="122">
        <f>'[5]A) Resumen Ingresos y Egresos'!C12</f>
        <v>116000</v>
      </c>
      <c r="E84" s="123">
        <f>'[5]A) Resumen Ingresos y Egresos'!D12</f>
        <v>498000</v>
      </c>
      <c r="F84" s="124">
        <f>'[5]A) Resumen Ingresos y Egresos'!E12</f>
        <v>0</v>
      </c>
      <c r="G84" s="124">
        <f>'[5]A) Resumen Ingresos y Egresos'!F12</f>
        <v>0</v>
      </c>
      <c r="H84" s="124">
        <f>'[5]A) Resumen Ingresos y Egresos'!G12</f>
        <v>0</v>
      </c>
      <c r="I84" s="124">
        <f>'[5]A) Resumen Ingresos y Egresos'!H12</f>
        <v>0</v>
      </c>
      <c r="J84" s="124">
        <f>'[5]A) Resumen Ingresos y Egresos'!I12</f>
        <v>0</v>
      </c>
      <c r="K84" s="124">
        <f>'[5]A) Resumen Ingresos y Egresos'!J12</f>
        <v>0</v>
      </c>
      <c r="L84" s="124">
        <f>'[5]A) Resumen Ingresos y Egresos'!K12</f>
        <v>0</v>
      </c>
      <c r="M84" s="125">
        <f>'[5]A) Resumen Ingresos y Egresos'!L12</f>
        <v>0</v>
      </c>
      <c r="N84" s="107">
        <f>'[5]A) Resumen Ingresos y Egresos'!M12</f>
        <v>498000</v>
      </c>
      <c r="P84" s="130">
        <f>'[5]A) Resumen Ingresos y Egresos'!N12</f>
        <v>498000</v>
      </c>
      <c r="Q84" s="118">
        <f>'[5]A) Resumen Ingresos y Egresos'!O12</f>
        <v>0.03</v>
      </c>
    </row>
    <row r="85" spans="2:17" x14ac:dyDescent="0.25">
      <c r="B85" s="129" t="str">
        <f>'[5]A) Resumen Ingresos y Egresos'!A13</f>
        <v xml:space="preserve">TOTAL </v>
      </c>
      <c r="C85" s="115">
        <f>'[5]A) Resumen Ingresos y Egresos'!B13</f>
        <v>60202800</v>
      </c>
      <c r="D85" s="115">
        <f>'[5]A) Resumen Ingresos y Egresos'!C13</f>
        <v>31034000</v>
      </c>
      <c r="E85" s="115">
        <f>'[5]A) Resumen Ingresos y Egresos'!D13</f>
        <v>91236800</v>
      </c>
      <c r="F85" s="115">
        <f>'[5]A) Resumen Ingresos y Egresos'!E13</f>
        <v>0</v>
      </c>
      <c r="G85" s="115">
        <f>'[5]A) Resumen Ingresos y Egresos'!F13</f>
        <v>28368836</v>
      </c>
      <c r="H85" s="115">
        <f>'[5]A) Resumen Ingresos y Egresos'!G13</f>
        <v>0</v>
      </c>
      <c r="I85" s="115">
        <f>'[5]A) Resumen Ingresos y Egresos'!H13</f>
        <v>307726</v>
      </c>
      <c r="J85" s="115">
        <f>'[5]A) Resumen Ingresos y Egresos'!I13</f>
        <v>5376634</v>
      </c>
      <c r="K85" s="115">
        <f>'[5]A) Resumen Ingresos y Egresos'!J13</f>
        <v>34053196</v>
      </c>
      <c r="L85" s="115">
        <f>'[5]A) Resumen Ingresos y Egresos'!K13</f>
        <v>42462663.879999995</v>
      </c>
      <c r="M85" s="115">
        <f>'[5]A) Resumen Ingresos y Egresos'!L13</f>
        <v>76515859.879999995</v>
      </c>
      <c r="N85" s="115">
        <f>'[5]A) Resumen Ingresos y Egresos'!M13</f>
        <v>14720940.120000001</v>
      </c>
      <c r="P85" s="130">
        <f>'[5]A) Resumen Ingresos y Egresos'!N13</f>
        <v>57183604</v>
      </c>
      <c r="Q85" s="120">
        <f>'[5]A) Resumen Ingresos y Egresos'!O13</f>
        <v>1</v>
      </c>
    </row>
    <row r="86" spans="2:17" x14ac:dyDescent="0.25">
      <c r="B86" s="9"/>
      <c r="C86" s="9"/>
      <c r="D86" s="10"/>
      <c r="E86" s="10"/>
      <c r="F86" s="10"/>
      <c r="G86" s="10"/>
      <c r="H86" s="10"/>
      <c r="I86" s="10"/>
      <c r="J86" s="10"/>
      <c r="K86" s="10"/>
      <c r="L86" s="10"/>
    </row>
    <row r="87" spans="2:17" x14ac:dyDescent="0.25">
      <c r="B87" s="9"/>
      <c r="C87" s="9"/>
      <c r="D87" s="9"/>
      <c r="E87" s="33"/>
      <c r="F87" s="10"/>
      <c r="G87" s="10"/>
      <c r="H87" s="34"/>
      <c r="I87" s="10"/>
      <c r="J87" s="10"/>
      <c r="K87" s="15"/>
      <c r="L87" s="10"/>
    </row>
    <row r="88" spans="2:17" x14ac:dyDescent="0.25">
      <c r="B88" s="9"/>
      <c r="C88" s="9"/>
      <c r="D88" s="9"/>
      <c r="E88" s="33"/>
      <c r="F88" s="10"/>
      <c r="G88" s="10"/>
      <c r="H88" s="10"/>
      <c r="I88" s="10"/>
      <c r="J88" s="10"/>
      <c r="K88" s="10"/>
      <c r="L88" s="10"/>
      <c r="M88" s="35" t="str">
        <f>'[5]A) Resumen Ingresos y Egresos'!L16</f>
        <v>RO FINAL</v>
      </c>
      <c r="N88" s="36">
        <f>'[5]A) Resumen Ingresos y Egresos'!M16</f>
        <v>0.16134871148483945</v>
      </c>
      <c r="P88" s="37">
        <f>'[5]A) Resumen Ingresos y Egresos'!N16</f>
        <v>0.62676029847605352</v>
      </c>
      <c r="Q88" s="38"/>
    </row>
    <row r="93" spans="2:17" ht="38.25" x14ac:dyDescent="0.25">
      <c r="B93" s="109" t="s">
        <v>23</v>
      </c>
      <c r="C93" s="110" t="str">
        <f>'[6]A) Resumen Ingresos y Egresos'!B8</f>
        <v>Ingreso por Ventas</v>
      </c>
      <c r="D93" s="110" t="str">
        <f>'[6]A) Resumen Ingresos y Egresos'!C8</f>
        <v>Ingresos por reintegro C.A.R.</v>
      </c>
      <c r="E93" s="110" t="str">
        <f>'[6]A) Resumen Ingresos y Egresos'!D8</f>
        <v>Ingresos Totales</v>
      </c>
      <c r="F93" s="111" t="str">
        <f>'[6]A) Resumen Ingresos y Egresos'!E8</f>
        <v>REMUNERACIONES</v>
      </c>
      <c r="G93" s="111" t="str">
        <f>'[6]A) Resumen Ingresos y Egresos'!F8</f>
        <v>CONS. BÁSICOS + MATERIALES DE ASEO</v>
      </c>
      <c r="H93" s="111" t="str">
        <f>'[6]A) Resumen Ingresos y Egresos'!G8</f>
        <v>SEGURO</v>
      </c>
      <c r="I93" s="111" t="str">
        <f>'[6]A) Resumen Ingresos y Egresos'!H8</f>
        <v>MANTENCIÓN</v>
      </c>
      <c r="J93" s="111" t="str">
        <f>'[6]A) Resumen Ingresos y Egresos'!I8</f>
        <v>COSTO OPERACIÓN</v>
      </c>
      <c r="K93" s="112" t="str">
        <f>'[6]A) Resumen Ingresos y Egresos'!J8</f>
        <v>COSTO DIRECTO TOTAL</v>
      </c>
      <c r="L93" s="112" t="str">
        <f>'[6]A) Resumen Ingresos y Egresos'!K8</f>
        <v xml:space="preserve">Costos Indirectos </v>
      </c>
      <c r="M93" s="112" t="str">
        <f>'[6]A) Resumen Ingresos y Egresos'!L8</f>
        <v>Egresos Totales</v>
      </c>
      <c r="N93" s="109" t="str">
        <f>'[6]A) Resumen Ingresos y Egresos'!M8</f>
        <v>Excedente</v>
      </c>
      <c r="P93" s="116" t="str">
        <f>'[6]A) Resumen Ingresos y Egresos'!N8</f>
        <v>R.O</v>
      </c>
      <c r="Q93" s="117" t="str">
        <f>'[6]A) Resumen Ingresos y Egresos'!O8</f>
        <v>% Distribución Costo Indirecto</v>
      </c>
    </row>
    <row r="94" spans="2:17" x14ac:dyDescent="0.25">
      <c r="B94" s="121" t="str">
        <f>'[6]A) Resumen Ingresos y Egresos'!A9</f>
        <v>C.H. OFICIALES "FARO EVANGELISTAS"</v>
      </c>
      <c r="C94" s="122">
        <f>'[6]A) Resumen Ingresos y Egresos'!B9</f>
        <v>222153600</v>
      </c>
      <c r="D94" s="122">
        <f>'[6]A) Resumen Ingresos y Egresos'!C9</f>
        <v>67775400</v>
      </c>
      <c r="E94" s="123">
        <f>'[6]A) Resumen Ingresos y Egresos'!D9</f>
        <v>289929000</v>
      </c>
      <c r="F94" s="124">
        <f>'[6]A) Resumen Ingresos y Egresos'!E9</f>
        <v>123224365</v>
      </c>
      <c r="G94" s="124">
        <f>'[6]A) Resumen Ingresos y Egresos'!F9</f>
        <v>37380500</v>
      </c>
      <c r="H94" s="124">
        <f>'[6]A) Resumen Ingresos y Egresos'!G9</f>
        <v>0</v>
      </c>
      <c r="I94" s="124">
        <f>'[6]A) Resumen Ingresos y Egresos'!H9</f>
        <v>5849500</v>
      </c>
      <c r="J94" s="124">
        <f>'[6]A) Resumen Ingresos y Egresos'!I9</f>
        <v>55118500</v>
      </c>
      <c r="K94" s="124">
        <f>'[6]A) Resumen Ingresos y Egresos'!J9</f>
        <v>221572865</v>
      </c>
      <c r="L94" s="124">
        <f>'[6]A) Resumen Ingresos y Egresos'!K9</f>
        <v>79368900.386168495</v>
      </c>
      <c r="M94" s="125">
        <f>'[6]A) Resumen Ingresos y Egresos'!L9</f>
        <v>300941765.38616848</v>
      </c>
      <c r="N94" s="107">
        <f>'[6]A) Resumen Ingresos y Egresos'!M9</f>
        <v>-11012765.38616848</v>
      </c>
      <c r="P94" s="130">
        <f>'[6]A) Resumen Ingresos y Egresos'!N9</f>
        <v>68356135</v>
      </c>
      <c r="Q94" s="134">
        <f>'[6]A) Resumen Ingresos y Egresos'!O9</f>
        <v>0.56733087971085527</v>
      </c>
    </row>
    <row r="95" spans="2:17" x14ac:dyDescent="0.25">
      <c r="B95" s="121" t="str">
        <f>'[6]A) Resumen Ingresos y Egresos'!A10</f>
        <v>CABAÑAS TORRES DEL PAINE</v>
      </c>
      <c r="C95" s="122">
        <f>'[6]A) Resumen Ingresos y Egresos'!B10</f>
        <v>35883000</v>
      </c>
      <c r="D95" s="122">
        <f>'[6]A) Resumen Ingresos y Egresos'!C10</f>
        <v>17695800</v>
      </c>
      <c r="E95" s="123">
        <f>'[6]A) Resumen Ingresos y Egresos'!D10</f>
        <v>53578800</v>
      </c>
      <c r="F95" s="124">
        <f>'[6]A) Resumen Ingresos y Egresos'!E10</f>
        <v>0</v>
      </c>
      <c r="G95" s="124">
        <f>'[6]A) Resumen Ingresos y Egresos'!F10</f>
        <v>12218500</v>
      </c>
      <c r="H95" s="124">
        <f>'[6]A) Resumen Ingresos y Egresos'!G10</f>
        <v>0</v>
      </c>
      <c r="I95" s="124">
        <f>'[6]A) Resumen Ingresos y Egresos'!H10</f>
        <v>2560000</v>
      </c>
      <c r="J95" s="124">
        <f>'[6]A) Resumen Ingresos y Egresos'!I10</f>
        <v>10428500</v>
      </c>
      <c r="K95" s="124">
        <f>'[6]A) Resumen Ingresos y Egresos'!J10</f>
        <v>25207000</v>
      </c>
      <c r="L95" s="124">
        <f>'[6]A) Resumen Ingresos y Egresos'!K10</f>
        <v>9029318.0621830635</v>
      </c>
      <c r="M95" s="125">
        <f>'[6]A) Resumen Ingresos y Egresos'!L10</f>
        <v>34236318.062183067</v>
      </c>
      <c r="N95" s="107">
        <f>'[6]A) Resumen Ingresos y Egresos'!M10</f>
        <v>19342481.937816933</v>
      </c>
      <c r="P95" s="130">
        <f>'[6]A) Resumen Ingresos y Egresos'!N10</f>
        <v>28371800</v>
      </c>
      <c r="Q95" s="134">
        <f>'[6]A) Resumen Ingresos y Egresos'!O10</f>
        <v>6.4541790732685289E-2</v>
      </c>
    </row>
    <row r="96" spans="2:17" x14ac:dyDescent="0.25">
      <c r="B96" s="121" t="str">
        <f>'[6]A) Resumen Ingresos y Egresos'!A11</f>
        <v>C.H. GENTE DE MAR "FARO DUNGENESS"</v>
      </c>
      <c r="C96" s="122">
        <f>'[6]A) Resumen Ingresos y Egresos'!B11</f>
        <v>87755100</v>
      </c>
      <c r="D96" s="122">
        <f>'[6]A) Resumen Ingresos y Egresos'!C11</f>
        <v>39059500</v>
      </c>
      <c r="E96" s="123">
        <f>'[6]A) Resumen Ingresos y Egresos'!D11</f>
        <v>126814600</v>
      </c>
      <c r="F96" s="124">
        <f>'[6]A) Resumen Ingresos y Egresos'!E11</f>
        <v>83858290</v>
      </c>
      <c r="G96" s="124">
        <f>'[6]A) Resumen Ingresos y Egresos'!F11</f>
        <v>23585500</v>
      </c>
      <c r="H96" s="124">
        <f>'[6]A) Resumen Ingresos y Egresos'!G11</f>
        <v>0</v>
      </c>
      <c r="I96" s="124">
        <f>'[6]A) Resumen Ingresos y Egresos'!H11</f>
        <v>2605000</v>
      </c>
      <c r="J96" s="124">
        <f>'[6]A) Resumen Ingresos y Egresos'!I11</f>
        <v>14462000</v>
      </c>
      <c r="K96" s="124">
        <f>'[6]A) Resumen Ingresos y Egresos'!J11</f>
        <v>124510790</v>
      </c>
      <c r="L96" s="124">
        <f>'[6]A) Resumen Ingresos y Egresos'!K11</f>
        <v>44600607.969360985</v>
      </c>
      <c r="M96" s="125">
        <f>'[6]A) Resumen Ingresos y Egresos'!L11</f>
        <v>169111397.96936098</v>
      </c>
      <c r="N96" s="107">
        <f>'[6]A) Resumen Ingresos y Egresos'!M11</f>
        <v>-42296797.969360977</v>
      </c>
      <c r="P96" s="130">
        <f>'[6]A) Resumen Ingresos y Egresos'!N11</f>
        <v>2303810</v>
      </c>
      <c r="Q96" s="134">
        <f>'[6]A) Resumen Ingresos y Egresos'!O11</f>
        <v>0.31880625826720055</v>
      </c>
    </row>
    <row r="97" spans="2:17" x14ac:dyDescent="0.25">
      <c r="B97" s="121" t="str">
        <f>'[6]A) Resumen Ingresos y Egresos'!A12</f>
        <v>CABAÑAS RIO SAN JUAN</v>
      </c>
      <c r="C97" s="122">
        <f>'[6]A) Resumen Ingresos y Egresos'!B12</f>
        <v>8541300</v>
      </c>
      <c r="D97" s="122">
        <f>'[6]A) Resumen Ingresos y Egresos'!C12</f>
        <v>4336500</v>
      </c>
      <c r="E97" s="123">
        <f>'[6]A) Resumen Ingresos y Egresos'!D12</f>
        <v>12877800</v>
      </c>
      <c r="F97" s="124">
        <f>'[6]A) Resumen Ingresos y Egresos'!E12</f>
        <v>0</v>
      </c>
      <c r="G97" s="124">
        <f>'[6]A) Resumen Ingresos y Egresos'!F12</f>
        <v>2392500</v>
      </c>
      <c r="H97" s="124">
        <f>'[6]A) Resumen Ingresos y Egresos'!G12</f>
        <v>0</v>
      </c>
      <c r="I97" s="124">
        <f>'[6]A) Resumen Ingresos y Egresos'!H12</f>
        <v>1500000</v>
      </c>
      <c r="J97" s="124">
        <f>'[6]A) Resumen Ingresos y Egresos'!I12</f>
        <v>2199000</v>
      </c>
      <c r="K97" s="124">
        <f>'[6]A) Resumen Ingresos y Egresos'!J12</f>
        <v>6091500</v>
      </c>
      <c r="L97" s="124">
        <f>'[6]A) Resumen Ingresos y Egresos'!K12</f>
        <v>2182016.5420632414</v>
      </c>
      <c r="M97" s="125">
        <f>'[6]A) Resumen Ingresos y Egresos'!L12</f>
        <v>8273516.5420632418</v>
      </c>
      <c r="N97" s="107">
        <f>'[6]A) Resumen Ingresos y Egresos'!M12</f>
        <v>4604283.4579367582</v>
      </c>
      <c r="P97" s="130">
        <f>'[6]A) Resumen Ingresos y Egresos'!N12</f>
        <v>6786300</v>
      </c>
      <c r="Q97" s="134">
        <f>'[6]A) Resumen Ingresos y Egresos'!O12</f>
        <v>1.5597108670137361E-2</v>
      </c>
    </row>
    <row r="98" spans="2:17" x14ac:dyDescent="0.25">
      <c r="B98" s="121" t="str">
        <f>'[6]A) Resumen Ingresos y Egresos'!A13</f>
        <v>CENTRO RECREATIVO</v>
      </c>
      <c r="C98" s="122">
        <f>'[6]A) Resumen Ingresos y Egresos'!B13</f>
        <v>8670400</v>
      </c>
      <c r="D98" s="122">
        <f>'[6]A) Resumen Ingresos y Egresos'!C13</f>
        <v>0</v>
      </c>
      <c r="E98" s="123">
        <f>'[6]A) Resumen Ingresos y Egresos'!D13</f>
        <v>8670400</v>
      </c>
      <c r="F98" s="124">
        <f>'[6]A) Resumen Ingresos y Egresos'!E13</f>
        <v>5898000</v>
      </c>
      <c r="G98" s="124">
        <f>'[6]A) Resumen Ingresos y Egresos'!F13</f>
        <v>4271000</v>
      </c>
      <c r="H98" s="124">
        <f>'[6]A) Resumen Ingresos y Egresos'!G13</f>
        <v>0</v>
      </c>
      <c r="I98" s="124">
        <f>'[6]A) Resumen Ingresos y Egresos'!H13</f>
        <v>350000</v>
      </c>
      <c r="J98" s="124">
        <f>'[6]A) Resumen Ingresos y Egresos'!I13</f>
        <v>580000</v>
      </c>
      <c r="K98" s="124">
        <f>'[6]A) Resumen Ingresos y Egresos'!J13</f>
        <v>11099000</v>
      </c>
      <c r="L98" s="124">
        <f>'[6]A) Resumen Ingresos y Egresos'!K13</f>
        <v>3975736.9449823387</v>
      </c>
      <c r="M98" s="125">
        <f>'[6]A) Resumen Ingresos y Egresos'!L13</f>
        <v>15074736.944982339</v>
      </c>
      <c r="N98" s="107">
        <f>'[6]A) Resumen Ingresos y Egresos'!M13</f>
        <v>-6404336.9449823387</v>
      </c>
      <c r="P98" s="130">
        <f>'[6]A) Resumen Ingresos y Egresos'!N13</f>
        <v>-2428600</v>
      </c>
      <c r="Q98" s="134">
        <f>'[6]A) Resumen Ingresos y Egresos'!O13</f>
        <v>2.8418666852147181E-2</v>
      </c>
    </row>
    <row r="99" spans="2:17" x14ac:dyDescent="0.25">
      <c r="B99" s="121" t="str">
        <f>'[6]A) Resumen Ingresos y Egresos'!A14</f>
        <v>SALA EVENTOS - QUINCHO BERMUDEZ</v>
      </c>
      <c r="C99" s="122">
        <f>'[6]A) Resumen Ingresos y Egresos'!B14</f>
        <v>1168000</v>
      </c>
      <c r="D99" s="122">
        <f>'[6]A) Resumen Ingresos y Egresos'!C14</f>
        <v>0</v>
      </c>
      <c r="E99" s="123">
        <f>'[6]A) Resumen Ingresos y Egresos'!D14</f>
        <v>1168000</v>
      </c>
      <c r="F99" s="124">
        <f>'[6]A) Resumen Ingresos y Egresos'!E14</f>
        <v>0</v>
      </c>
      <c r="G99" s="124">
        <f>'[6]A) Resumen Ingresos y Egresos'!F14</f>
        <v>891000</v>
      </c>
      <c r="H99" s="124">
        <f>'[6]A) Resumen Ingresos y Egresos'!G14</f>
        <v>0</v>
      </c>
      <c r="I99" s="124">
        <f>'[6]A) Resumen Ingresos y Egresos'!H14</f>
        <v>850000</v>
      </c>
      <c r="J99" s="124">
        <f>'[6]A) Resumen Ingresos y Egresos'!I14</f>
        <v>331000</v>
      </c>
      <c r="K99" s="124">
        <f>'[6]A) Resumen Ingresos y Egresos'!J14</f>
        <v>2072000</v>
      </c>
      <c r="L99" s="124">
        <f>'[6]A) Resumen Ingresos y Egresos'!K14</f>
        <v>742204.42832718312</v>
      </c>
      <c r="M99" s="125">
        <f>'[6]A) Resumen Ingresos y Egresos'!L14</f>
        <v>2814204.4283271832</v>
      </c>
      <c r="N99" s="107">
        <f>'[6]A) Resumen Ingresos y Egresos'!M14</f>
        <v>-1646204.4283271832</v>
      </c>
      <c r="P99" s="130">
        <f>'[6]A) Resumen Ingresos y Egresos'!N14</f>
        <v>-904000</v>
      </c>
      <c r="Q99" s="134">
        <f>'[6]A) Resumen Ingresos y Egresos'!O14</f>
        <v>5.3052957669744083E-3</v>
      </c>
    </row>
    <row r="100" spans="2:17" x14ac:dyDescent="0.25">
      <c r="B100" s="121" t="str">
        <f>'[6]A) Resumen Ingresos y Egresos'!A15</f>
        <v>RESTAURANTE "FARO EVANGELISTAS"</v>
      </c>
      <c r="C100" s="126">
        <f>'[6]A) Resumen Ingresos y Egresos'!B15</f>
        <v>0</v>
      </c>
      <c r="D100" s="126">
        <f>'[6]A) Resumen Ingresos y Egresos'!C15</f>
        <v>0</v>
      </c>
      <c r="E100" s="132">
        <f>'[6]A) Resumen Ingresos y Egresos'!D15</f>
        <v>0</v>
      </c>
      <c r="F100" s="124">
        <f>'[6]A) Resumen Ingresos y Egresos'!E15</f>
        <v>0</v>
      </c>
      <c r="G100" s="124">
        <f>'[6]A) Resumen Ingresos y Egresos'!F15</f>
        <v>0</v>
      </c>
      <c r="H100" s="124">
        <f>'[6]A) Resumen Ingresos y Egresos'!G15</f>
        <v>0</v>
      </c>
      <c r="I100" s="124">
        <f>'[6]A) Resumen Ingresos y Egresos'!H15</f>
        <v>0</v>
      </c>
      <c r="J100" s="133">
        <f>'[6]A) Resumen Ingresos y Egresos'!I15</f>
        <v>0</v>
      </c>
      <c r="K100" s="124">
        <f>'[6]A) Resumen Ingresos y Egresos'!J15</f>
        <v>0</v>
      </c>
      <c r="L100" s="124">
        <f>'[6]A) Resumen Ingresos y Egresos'!K15</f>
        <v>0</v>
      </c>
      <c r="M100" s="125">
        <f>'[6]A) Resumen Ingresos y Egresos'!L15</f>
        <v>0</v>
      </c>
      <c r="N100" s="107">
        <f>'[6]A) Resumen Ingresos y Egresos'!M15</f>
        <v>0</v>
      </c>
      <c r="P100" s="130">
        <f>'[6]A) Resumen Ingresos y Egresos'!N15</f>
        <v>0</v>
      </c>
      <c r="Q100" s="134">
        <f>'[6]A) Resumen Ingresos y Egresos'!O15</f>
        <v>0</v>
      </c>
    </row>
    <row r="101" spans="2:17" x14ac:dyDescent="0.25">
      <c r="B101" s="129" t="str">
        <f>'[6]A) Resumen Ingresos y Egresos'!A16</f>
        <v xml:space="preserve">TOTAL </v>
      </c>
      <c r="C101" s="115">
        <f>'[6]A) Resumen Ingresos y Egresos'!B16</f>
        <v>364171400</v>
      </c>
      <c r="D101" s="115">
        <f>'[6]A) Resumen Ingresos y Egresos'!C16</f>
        <v>128867200</v>
      </c>
      <c r="E101" s="115">
        <f>'[6]A) Resumen Ingresos y Egresos'!D16</f>
        <v>493038600</v>
      </c>
      <c r="F101" s="115">
        <f>'[6]A) Resumen Ingresos y Egresos'!E16</f>
        <v>212980655</v>
      </c>
      <c r="G101" s="115">
        <f>'[6]A) Resumen Ingresos y Egresos'!F16</f>
        <v>80739000</v>
      </c>
      <c r="H101" s="115">
        <f>'[6]A) Resumen Ingresos y Egresos'!G16</f>
        <v>0</v>
      </c>
      <c r="I101" s="115">
        <f>'[6]A) Resumen Ingresos y Egresos'!H16</f>
        <v>13714500</v>
      </c>
      <c r="J101" s="115">
        <f>'[6]A) Resumen Ingresos y Egresos'!I16</f>
        <v>83119000</v>
      </c>
      <c r="K101" s="115">
        <f>'[6]A) Resumen Ingresos y Egresos'!J16</f>
        <v>390553155</v>
      </c>
      <c r="L101" s="115">
        <f>'[6]A) Resumen Ingresos y Egresos'!K16</f>
        <v>139898784.3330853</v>
      </c>
      <c r="M101" s="115">
        <f>'[6]A) Resumen Ingresos y Egresos'!L16</f>
        <v>530451939.33308536</v>
      </c>
      <c r="N101" s="115">
        <f>'[6]A) Resumen Ingresos y Egresos'!M16</f>
        <v>-37413339.333085291</v>
      </c>
      <c r="P101" s="130">
        <f>'[6]A) Resumen Ingresos y Egresos'!N16</f>
        <v>102485445</v>
      </c>
      <c r="Q101" s="135">
        <f>'[6]A) Resumen Ingresos y Egresos'!O16</f>
        <v>1.0000000000000002</v>
      </c>
    </row>
    <row r="104" spans="2:17" x14ac:dyDescent="0.25">
      <c r="M104" s="39" t="str">
        <f>'[6]A) Resumen Ingresos y Egresos'!L19</f>
        <v>RO FINAL</v>
      </c>
      <c r="N104" s="40">
        <f>'[6]A) Resumen Ingresos y Egresos'!M19</f>
        <v>-7.5883185075337492E-2</v>
      </c>
      <c r="P104" s="40">
        <f>'[6]A) Resumen Ingresos y Egresos'!N19</f>
        <v>0.20786495215587583</v>
      </c>
      <c r="Q104" s="15"/>
    </row>
    <row r="110" spans="2:17" ht="38.25" x14ac:dyDescent="0.25">
      <c r="B110" s="109" t="s">
        <v>24</v>
      </c>
      <c r="C110" s="110" t="str">
        <f>'[7]A) Resumen Ingresos y Egresos'!B8</f>
        <v>Ingreso por Ventas</v>
      </c>
      <c r="D110" s="110" t="str">
        <f>'[7]A) Resumen Ingresos y Egresos'!C8</f>
        <v>Ingresos por reintegro C.A.R.</v>
      </c>
      <c r="E110" s="110" t="str">
        <f>'[7]A) Resumen Ingresos y Egresos'!D8</f>
        <v>Ingresos Totales</v>
      </c>
      <c r="F110" s="111" t="str">
        <f>'[7]A) Resumen Ingresos y Egresos'!E8</f>
        <v>REMUNERACIONES</v>
      </c>
      <c r="G110" s="111" t="str">
        <f>'[7]A) Resumen Ingresos y Egresos'!F8</f>
        <v>CONS. BÁSICOS + MATERIALES DE ASEO</v>
      </c>
      <c r="H110" s="111" t="str">
        <f>'[7]A) Resumen Ingresos y Egresos'!G8</f>
        <v>SEGURO</v>
      </c>
      <c r="I110" s="111" t="str">
        <f>'[7]A) Resumen Ingresos y Egresos'!H8</f>
        <v>MANTENCIÓN</v>
      </c>
      <c r="J110" s="111" t="str">
        <f>'[7]A) Resumen Ingresos y Egresos'!I8</f>
        <v>COSTO OPERACIÓN</v>
      </c>
      <c r="K110" s="112" t="str">
        <f>'[7]A) Resumen Ingresos y Egresos'!J8</f>
        <v>COSTO DIRECTO TOTAL</v>
      </c>
      <c r="L110" s="112" t="str">
        <f>'[7]A) Resumen Ingresos y Egresos'!K8</f>
        <v xml:space="preserve">Costos Indirectos </v>
      </c>
      <c r="M110" s="112" t="str">
        <f>'[7]A) Resumen Ingresos y Egresos'!L8</f>
        <v>Egresos Totales</v>
      </c>
      <c r="N110" s="109" t="str">
        <f>'[7]A) Resumen Ingresos y Egresos'!M8</f>
        <v>Excedente</v>
      </c>
      <c r="P110" s="116" t="str">
        <f>'[7]A) Resumen Ingresos y Egresos'!N8</f>
        <v>R.O</v>
      </c>
      <c r="Q110" s="117" t="str">
        <f>'[7]A) Resumen Ingresos y Egresos'!O8</f>
        <v>% Distribución Costo Indirecto</v>
      </c>
    </row>
    <row r="111" spans="2:17" x14ac:dyDescent="0.25">
      <c r="B111" s="121" t="str">
        <f>'[7]A) Resumen Ingresos y Egresos'!A9</f>
        <v>Casa de Huespedes</v>
      </c>
      <c r="C111" s="122">
        <f>'[7]A) Resumen Ingresos y Egresos'!B9</f>
        <v>18973100</v>
      </c>
      <c r="D111" s="122">
        <f>'[7]A) Resumen Ingresos y Egresos'!C9</f>
        <v>2441500</v>
      </c>
      <c r="E111" s="123">
        <f>'[7]A) Resumen Ingresos y Egresos'!D9</f>
        <v>21414600</v>
      </c>
      <c r="F111" s="124">
        <f>'[7]A) Resumen Ingresos y Egresos'!E9</f>
        <v>3403761.88</v>
      </c>
      <c r="G111" s="124">
        <f>'[7]A) Resumen Ingresos y Egresos'!F9</f>
        <v>2459688</v>
      </c>
      <c r="H111" s="124">
        <f>'[7]A) Resumen Ingresos y Egresos'!G9</f>
        <v>0</v>
      </c>
      <c r="I111" s="124">
        <f>'[7]A) Resumen Ingresos y Egresos'!H9</f>
        <v>3675000</v>
      </c>
      <c r="J111" s="124">
        <f>'[7]A) Resumen Ingresos y Egresos'!I9</f>
        <v>2515322</v>
      </c>
      <c r="K111" s="124">
        <f>'[7]A) Resumen Ingresos y Egresos'!J9</f>
        <v>12053771.879999999</v>
      </c>
      <c r="L111" s="124">
        <f>'[7]A) Resumen Ingresos y Egresos'!K9</f>
        <v>8082563.1834956789</v>
      </c>
      <c r="M111" s="125">
        <f>'[7]A) Resumen Ingresos y Egresos'!L9</f>
        <v>20136335.063495677</v>
      </c>
      <c r="N111" s="107">
        <f>'[7]A) Resumen Ingresos y Egresos'!M9</f>
        <v>1278264.936504323</v>
      </c>
      <c r="P111" s="130">
        <f>'[7]A) Resumen Ingresos y Egresos'!N9</f>
        <v>9360828.120000001</v>
      </c>
      <c r="Q111" s="118">
        <f>'[7]A) Resumen Ingresos y Egresos'!O9</f>
        <v>0.38895568278472681</v>
      </c>
    </row>
    <row r="112" spans="2:17" x14ac:dyDescent="0.25">
      <c r="B112" s="121" t="str">
        <f>'[7]A) Resumen Ingresos y Egresos'!A10</f>
        <v>Sala de Juegos</v>
      </c>
      <c r="C112" s="122">
        <f>'[7]A) Resumen Ingresos y Egresos'!B10</f>
        <v>940100</v>
      </c>
      <c r="D112" s="126">
        <f>'[7]A) Resumen Ingresos y Egresos'!C10</f>
        <v>0</v>
      </c>
      <c r="E112" s="123">
        <f>'[7]A) Resumen Ingresos y Egresos'!D10</f>
        <v>940100</v>
      </c>
      <c r="F112" s="124">
        <f>'[7]A) Resumen Ingresos y Egresos'!E10</f>
        <v>1083290.96</v>
      </c>
      <c r="G112" s="124">
        <f>'[7]A) Resumen Ingresos y Egresos'!F10</f>
        <v>60000</v>
      </c>
      <c r="H112" s="124">
        <f>'[7]A) Resumen Ingresos y Egresos'!G10</f>
        <v>0</v>
      </c>
      <c r="I112" s="124">
        <f>'[7]A) Resumen Ingresos y Egresos'!H10</f>
        <v>600000</v>
      </c>
      <c r="J112" s="124">
        <f>'[7]A) Resumen Ingresos y Egresos'!I10</f>
        <v>2632680</v>
      </c>
      <c r="K112" s="124">
        <f>'[7]A) Resumen Ingresos y Egresos'!J10</f>
        <v>4375970.96</v>
      </c>
      <c r="L112" s="124">
        <f>'[7]A) Resumen Ingresos y Egresos'!K10</f>
        <v>2934273.3648400721</v>
      </c>
      <c r="M112" s="125">
        <f>'[7]A) Resumen Ingresos y Egresos'!L10</f>
        <v>7310244.3248400725</v>
      </c>
      <c r="N112" s="107">
        <f>'[7]A) Resumen Ingresos y Egresos'!M10</f>
        <v>-6370144.3248400725</v>
      </c>
      <c r="P112" s="130">
        <f>'[7]A) Resumen Ingresos y Egresos'!N10</f>
        <v>-3435870.96</v>
      </c>
      <c r="Q112" s="118">
        <f>'[7]A) Resumen Ingresos y Egresos'!O10</f>
        <v>0.14120549065782856</v>
      </c>
    </row>
    <row r="113" spans="2:17" x14ac:dyDescent="0.25">
      <c r="B113" s="121" t="str">
        <f>'[7]A) Resumen Ingresos y Egresos'!A11</f>
        <v>Cabañas</v>
      </c>
      <c r="C113" s="122">
        <f>'[7]A) Resumen Ingresos y Egresos'!B11</f>
        <v>25986700</v>
      </c>
      <c r="D113" s="122">
        <f>'[7]A) Resumen Ingresos y Egresos'!C11</f>
        <v>6940700</v>
      </c>
      <c r="E113" s="123">
        <f>'[7]A) Resumen Ingresos y Egresos'!D11</f>
        <v>32927400</v>
      </c>
      <c r="F113" s="124">
        <f>'[7]A) Resumen Ingresos y Egresos'!E11</f>
        <v>4487053.84</v>
      </c>
      <c r="G113" s="124">
        <f>'[7]A) Resumen Ingresos y Egresos'!F11</f>
        <v>5912968</v>
      </c>
      <c r="H113" s="124">
        <f>'[7]A) Resumen Ingresos y Egresos'!G11</f>
        <v>0</v>
      </c>
      <c r="I113" s="124">
        <f>'[7]A) Resumen Ingresos y Egresos'!H11</f>
        <v>639351</v>
      </c>
      <c r="J113" s="124">
        <f>'[7]A) Resumen Ingresos y Egresos'!I11</f>
        <v>2247511</v>
      </c>
      <c r="K113" s="124">
        <f>'[7]A) Resumen Ingresos y Egresos'!J11</f>
        <v>13286883.84</v>
      </c>
      <c r="L113" s="124">
        <f>'[7]A) Resumen Ingresos y Egresos'!K11</f>
        <v>8909416.8379572574</v>
      </c>
      <c r="M113" s="125">
        <f>'[7]A) Resumen Ingresos y Egresos'!L11</f>
        <v>22196300.677957259</v>
      </c>
      <c r="N113" s="107">
        <f>'[7]A) Resumen Ingresos y Egresos'!M11</f>
        <v>10731099.322042741</v>
      </c>
      <c r="P113" s="130">
        <f>'[7]A) Resumen Ingresos y Egresos'!N11</f>
        <v>19640516.16</v>
      </c>
      <c r="Q113" s="118">
        <f>'[7]A) Resumen Ingresos y Egresos'!O11</f>
        <v>0.42874620720535433</v>
      </c>
    </row>
    <row r="114" spans="2:17" x14ac:dyDescent="0.25">
      <c r="B114" s="121" t="str">
        <f>'[7]A) Resumen Ingresos y Egresos'!A12</f>
        <v>Sala de Maquinas</v>
      </c>
      <c r="C114" s="122">
        <f>'[7]A) Resumen Ingresos y Egresos'!B12</f>
        <v>6200400</v>
      </c>
      <c r="D114" s="126">
        <f>'[7]A) Resumen Ingresos y Egresos'!C12</f>
        <v>0</v>
      </c>
      <c r="E114" s="123">
        <f>'[7]A) Resumen Ingresos y Egresos'!D12</f>
        <v>6200400</v>
      </c>
      <c r="F114" s="124">
        <f>'[7]A) Resumen Ingresos y Egresos'!E12</f>
        <v>0</v>
      </c>
      <c r="G114" s="124">
        <f>'[7]A) Resumen Ingresos y Egresos'!F12</f>
        <v>0</v>
      </c>
      <c r="H114" s="124">
        <f>'[7]A) Resumen Ingresos y Egresos'!G12</f>
        <v>0</v>
      </c>
      <c r="I114" s="124">
        <f>'[7]A) Resumen Ingresos y Egresos'!H12</f>
        <v>0</v>
      </c>
      <c r="J114" s="127">
        <f>'[7]A) Resumen Ingresos y Egresos'!I12</f>
        <v>0</v>
      </c>
      <c r="K114" s="124">
        <f>'[7]A) Resumen Ingresos y Egresos'!J12</f>
        <v>0</v>
      </c>
      <c r="L114" s="124">
        <f>'[7]A) Resumen Ingresos y Egresos'!K12</f>
        <v>0</v>
      </c>
      <c r="M114" s="125">
        <f>'[7]A) Resumen Ingresos y Egresos'!L12</f>
        <v>0</v>
      </c>
      <c r="N114" s="107">
        <f>'[7]A) Resumen Ingresos y Egresos'!M12</f>
        <v>6200400</v>
      </c>
      <c r="P114" s="130">
        <f>'[7]A) Resumen Ingresos y Egresos'!N12</f>
        <v>6200400</v>
      </c>
      <c r="Q114" s="118">
        <f>'[7]A) Resumen Ingresos y Egresos'!O12</f>
        <v>0</v>
      </c>
    </row>
    <row r="115" spans="2:17" x14ac:dyDescent="0.25">
      <c r="B115" s="121" t="str">
        <f>'[7]A) Resumen Ingresos y Egresos'!A13</f>
        <v>Quincho Cabo de Hornos</v>
      </c>
      <c r="C115" s="122">
        <f>'[7]A) Resumen Ingresos y Egresos'!B13</f>
        <v>4761300</v>
      </c>
      <c r="D115" s="126">
        <f>'[7]A) Resumen Ingresos y Egresos'!C13</f>
        <v>0</v>
      </c>
      <c r="E115" s="128">
        <f>'[7]A) Resumen Ingresos y Egresos'!D13</f>
        <v>4761300</v>
      </c>
      <c r="F115" s="124">
        <f>'[7]A) Resumen Ingresos y Egresos'!E13</f>
        <v>0</v>
      </c>
      <c r="G115" s="124">
        <f>'[7]A) Resumen Ingresos y Egresos'!F13</f>
        <v>953912</v>
      </c>
      <c r="H115" s="124">
        <f>'[7]A) Resumen Ingresos y Egresos'!G13</f>
        <v>0</v>
      </c>
      <c r="I115" s="124">
        <f>'[7]A) Resumen Ingresos y Egresos'!H13</f>
        <v>0</v>
      </c>
      <c r="J115" s="124">
        <f>'[7]A) Resumen Ingresos y Egresos'!I13</f>
        <v>319552</v>
      </c>
      <c r="K115" s="124">
        <f>'[7]A) Resumen Ingresos y Egresos'!J13</f>
        <v>1273464</v>
      </c>
      <c r="L115" s="124">
        <f>'[7]A) Resumen Ingresos y Egresos'!K13</f>
        <v>853911.40170699358</v>
      </c>
      <c r="M115" s="124">
        <f>'[7]A) Resumen Ingresos y Egresos'!L13</f>
        <v>2127375.4017069936</v>
      </c>
      <c r="N115" s="107">
        <f>'[7]A) Resumen Ingresos y Egresos'!M13</f>
        <v>2633924.5982930064</v>
      </c>
      <c r="P115" s="130">
        <f>'[7]A) Resumen Ingresos y Egresos'!N13</f>
        <v>3487836</v>
      </c>
      <c r="Q115" s="118">
        <f>'[7]A) Resumen Ingresos y Egresos'!O13</f>
        <v>4.1092619352090264E-2</v>
      </c>
    </row>
    <row r="116" spans="2:17" x14ac:dyDescent="0.25">
      <c r="B116" s="129" t="str">
        <f>'[7]A) Resumen Ingresos y Egresos'!A14</f>
        <v xml:space="preserve">TOTAL </v>
      </c>
      <c r="C116" s="115">
        <f>'[7]A) Resumen Ingresos y Egresos'!B14</f>
        <v>56861600</v>
      </c>
      <c r="D116" s="115">
        <f>'[7]A) Resumen Ingresos y Egresos'!C14</f>
        <v>9382200</v>
      </c>
      <c r="E116" s="115">
        <f>'[7]A) Resumen Ingresos y Egresos'!D14</f>
        <v>66243800</v>
      </c>
      <c r="F116" s="115">
        <f>'[7]A) Resumen Ingresos y Egresos'!E14</f>
        <v>8974106.6799999997</v>
      </c>
      <c r="G116" s="115">
        <f>'[7]A) Resumen Ingresos y Egresos'!F14</f>
        <v>9386568</v>
      </c>
      <c r="H116" s="115">
        <f>'[7]A) Resumen Ingresos y Egresos'!G14</f>
        <v>0</v>
      </c>
      <c r="I116" s="115">
        <f>'[7]A) Resumen Ingresos y Egresos'!H14</f>
        <v>4914351</v>
      </c>
      <c r="J116" s="115">
        <f>'[7]A) Resumen Ingresos y Egresos'!I14</f>
        <v>7715065</v>
      </c>
      <c r="K116" s="115">
        <f>'[7]A) Resumen Ingresos y Egresos'!J14</f>
        <v>30990090.68</v>
      </c>
      <c r="L116" s="115">
        <f>'[7]A) Resumen Ingresos y Egresos'!K14</f>
        <v>20780164.788000003</v>
      </c>
      <c r="M116" s="115">
        <f>'[7]A) Resumen Ingresos y Egresos'!L14</f>
        <v>51770255.468000002</v>
      </c>
      <c r="N116" s="115">
        <f>'[7]A) Resumen Ingresos y Egresos'!M14</f>
        <v>14473544.531999998</v>
      </c>
      <c r="P116" s="115">
        <f>'[7]A) Resumen Ingresos y Egresos'!N14</f>
        <v>35253709.32</v>
      </c>
      <c r="Q116" s="131">
        <f>'[7]A) Resumen Ingresos y Egresos'!O14</f>
        <v>0.99999999999999989</v>
      </c>
    </row>
    <row r="122" spans="2:17" ht="38.25" x14ac:dyDescent="0.25">
      <c r="B122" s="109" t="s">
        <v>17</v>
      </c>
      <c r="C122" s="110" t="s">
        <v>0</v>
      </c>
      <c r="D122" s="110" t="s">
        <v>1</v>
      </c>
      <c r="E122" s="110" t="s">
        <v>2</v>
      </c>
      <c r="F122" s="111" t="s">
        <v>3</v>
      </c>
      <c r="G122" s="111" t="s">
        <v>4</v>
      </c>
      <c r="H122" s="111" t="s">
        <v>5</v>
      </c>
      <c r="I122" s="111" t="s">
        <v>6</v>
      </c>
      <c r="J122" s="111" t="s">
        <v>7</v>
      </c>
      <c r="K122" s="112" t="s">
        <v>8</v>
      </c>
      <c r="L122" s="112" t="s">
        <v>9</v>
      </c>
      <c r="M122" s="112" t="s">
        <v>10</v>
      </c>
      <c r="N122" s="109" t="s">
        <v>11</v>
      </c>
      <c r="P122" s="116" t="s">
        <v>12</v>
      </c>
      <c r="Q122" s="117" t="s">
        <v>13</v>
      </c>
    </row>
    <row r="123" spans="2:17" x14ac:dyDescent="0.25">
      <c r="B123" s="113" t="s">
        <v>18</v>
      </c>
      <c r="C123" s="114">
        <f t="shared" ref="C123:N123" si="0">+C13</f>
        <v>273050600</v>
      </c>
      <c r="D123" s="114">
        <f t="shared" si="0"/>
        <v>57873200</v>
      </c>
      <c r="E123" s="114">
        <f t="shared" si="0"/>
        <v>330923800</v>
      </c>
      <c r="F123" s="114">
        <f t="shared" si="0"/>
        <v>173797159.97</v>
      </c>
      <c r="G123" s="114">
        <f t="shared" si="0"/>
        <v>84542000</v>
      </c>
      <c r="H123" s="114">
        <f t="shared" si="0"/>
        <v>0</v>
      </c>
      <c r="I123" s="114">
        <f t="shared" si="0"/>
        <v>5700000</v>
      </c>
      <c r="J123" s="114">
        <f t="shared" si="0"/>
        <v>87768956</v>
      </c>
      <c r="K123" s="114">
        <f t="shared" si="0"/>
        <v>351808115.97000003</v>
      </c>
      <c r="L123" s="114">
        <f t="shared" si="0"/>
        <v>87038389.487499997</v>
      </c>
      <c r="M123" s="114">
        <f t="shared" si="0"/>
        <v>438846505.45749998</v>
      </c>
      <c r="N123" s="114">
        <f t="shared" si="0"/>
        <v>-107922705.45749997</v>
      </c>
      <c r="P123" s="114">
        <f>+P13</f>
        <v>-679247.30000000447</v>
      </c>
      <c r="Q123" s="118"/>
    </row>
    <row r="124" spans="2:17" x14ac:dyDescent="0.25">
      <c r="B124" s="113" t="s">
        <v>19</v>
      </c>
      <c r="C124" s="114">
        <f t="shared" ref="C124:N124" si="1">+C37</f>
        <v>1069458900</v>
      </c>
      <c r="D124" s="114">
        <f t="shared" si="1"/>
        <v>234824700</v>
      </c>
      <c r="E124" s="114">
        <f t="shared" si="1"/>
        <v>1304283600</v>
      </c>
      <c r="F124" s="114">
        <f t="shared" si="1"/>
        <v>567564467.89971042</v>
      </c>
      <c r="G124" s="114">
        <f t="shared" si="1"/>
        <v>322909678.62599999</v>
      </c>
      <c r="H124" s="114">
        <f t="shared" si="1"/>
        <v>39349015</v>
      </c>
      <c r="I124" s="114">
        <f t="shared" si="1"/>
        <v>50204029.385249995</v>
      </c>
      <c r="J124" s="114">
        <f t="shared" si="1"/>
        <v>186781350.58987999</v>
      </c>
      <c r="K124" s="114">
        <f t="shared" si="1"/>
        <v>1166808541.5008402</v>
      </c>
      <c r="L124" s="114">
        <f t="shared" si="1"/>
        <v>190966480.46760833</v>
      </c>
      <c r="M124" s="114">
        <f t="shared" si="1"/>
        <v>1357775021.9684486</v>
      </c>
      <c r="N124" s="114">
        <f t="shared" si="1"/>
        <v>-53491421.968448728</v>
      </c>
      <c r="P124" s="114">
        <f>+P37</f>
        <v>137475058.49915957</v>
      </c>
      <c r="Q124" s="119"/>
    </row>
    <row r="125" spans="2:17" x14ac:dyDescent="0.25">
      <c r="B125" s="113" t="s">
        <v>20</v>
      </c>
      <c r="C125" s="114">
        <f t="shared" ref="C125:N125" si="2">+C53</f>
        <v>94572500</v>
      </c>
      <c r="D125" s="114">
        <f t="shared" si="2"/>
        <v>25327200</v>
      </c>
      <c r="E125" s="114">
        <f t="shared" si="2"/>
        <v>119899700</v>
      </c>
      <c r="F125" s="114">
        <f t="shared" si="2"/>
        <v>40312893.134999998</v>
      </c>
      <c r="G125" s="114">
        <f t="shared" si="2"/>
        <v>20503371</v>
      </c>
      <c r="H125" s="114">
        <f t="shared" si="2"/>
        <v>0</v>
      </c>
      <c r="I125" s="114">
        <f t="shared" si="2"/>
        <v>511662</v>
      </c>
      <c r="J125" s="114">
        <f t="shared" si="2"/>
        <v>28026754</v>
      </c>
      <c r="K125" s="114">
        <f t="shared" si="2"/>
        <v>89354680.13499999</v>
      </c>
      <c r="L125" s="114">
        <f t="shared" si="2"/>
        <v>33863017.196258038</v>
      </c>
      <c r="M125" s="114">
        <f t="shared" si="2"/>
        <v>123217697.33125803</v>
      </c>
      <c r="N125" s="114">
        <f t="shared" si="2"/>
        <v>-3317997.3312580436</v>
      </c>
      <c r="P125" s="114">
        <f>+P53</f>
        <v>30545019.865000002</v>
      </c>
      <c r="Q125" s="118"/>
    </row>
    <row r="126" spans="2:17" x14ac:dyDescent="0.25">
      <c r="B126" s="113" t="s">
        <v>21</v>
      </c>
      <c r="C126" s="114">
        <f t="shared" ref="C126:N126" si="3">+C73</f>
        <v>1258407703.28</v>
      </c>
      <c r="D126" s="114">
        <f t="shared" si="3"/>
        <v>256305920.00000003</v>
      </c>
      <c r="E126" s="114">
        <f t="shared" si="3"/>
        <v>1514713623.28</v>
      </c>
      <c r="F126" s="114">
        <f t="shared" si="3"/>
        <v>624626073.85937512</v>
      </c>
      <c r="G126" s="114">
        <f t="shared" si="3"/>
        <v>147636547.98021242</v>
      </c>
      <c r="H126" s="114">
        <f t="shared" si="3"/>
        <v>32839903</v>
      </c>
      <c r="I126" s="114">
        <f t="shared" si="3"/>
        <v>45032614.424999997</v>
      </c>
      <c r="J126" s="114">
        <f t="shared" si="3"/>
        <v>510215495.44428587</v>
      </c>
      <c r="K126" s="114">
        <f t="shared" si="3"/>
        <v>1360350634.708873</v>
      </c>
      <c r="L126" s="114">
        <f t="shared" si="3"/>
        <v>165496230.20234391</v>
      </c>
      <c r="M126" s="114">
        <f t="shared" si="3"/>
        <v>1525846864.911217</v>
      </c>
      <c r="N126" s="114">
        <f t="shared" si="3"/>
        <v>-11133241.631217003</v>
      </c>
      <c r="P126" s="114">
        <f>+P73</f>
        <v>154362988.57112682</v>
      </c>
      <c r="Q126" s="118"/>
    </row>
    <row r="127" spans="2:17" x14ac:dyDescent="0.25">
      <c r="B127" s="113" t="s">
        <v>22</v>
      </c>
      <c r="C127" s="114">
        <f t="shared" ref="C127:N127" si="4">+C85</f>
        <v>60202800</v>
      </c>
      <c r="D127" s="114">
        <f t="shared" si="4"/>
        <v>31034000</v>
      </c>
      <c r="E127" s="114">
        <f t="shared" si="4"/>
        <v>91236800</v>
      </c>
      <c r="F127" s="114">
        <f t="shared" si="4"/>
        <v>0</v>
      </c>
      <c r="G127" s="114">
        <f t="shared" si="4"/>
        <v>28368836</v>
      </c>
      <c r="H127" s="114">
        <f t="shared" si="4"/>
        <v>0</v>
      </c>
      <c r="I127" s="114">
        <f t="shared" si="4"/>
        <v>307726</v>
      </c>
      <c r="J127" s="114">
        <f t="shared" si="4"/>
        <v>5376634</v>
      </c>
      <c r="K127" s="114">
        <f t="shared" si="4"/>
        <v>34053196</v>
      </c>
      <c r="L127" s="114">
        <f t="shared" si="4"/>
        <v>42462663.879999995</v>
      </c>
      <c r="M127" s="114">
        <f t="shared" si="4"/>
        <v>76515859.879999995</v>
      </c>
      <c r="N127" s="114">
        <f t="shared" si="4"/>
        <v>14720940.120000001</v>
      </c>
      <c r="P127" s="114">
        <f>+P85</f>
        <v>57183604</v>
      </c>
      <c r="Q127" s="119"/>
    </row>
    <row r="128" spans="2:17" x14ac:dyDescent="0.25">
      <c r="B128" s="113" t="s">
        <v>23</v>
      </c>
      <c r="C128" s="114">
        <f>+C101</f>
        <v>364171400</v>
      </c>
      <c r="D128" s="114">
        <f t="shared" ref="D128:P128" si="5">+D101</f>
        <v>128867200</v>
      </c>
      <c r="E128" s="114">
        <f t="shared" si="5"/>
        <v>493038600</v>
      </c>
      <c r="F128" s="114">
        <f t="shared" si="5"/>
        <v>212980655</v>
      </c>
      <c r="G128" s="114">
        <f t="shared" si="5"/>
        <v>80739000</v>
      </c>
      <c r="H128" s="114">
        <f t="shared" si="5"/>
        <v>0</v>
      </c>
      <c r="I128" s="114">
        <f t="shared" si="5"/>
        <v>13714500</v>
      </c>
      <c r="J128" s="114">
        <f t="shared" si="5"/>
        <v>83119000</v>
      </c>
      <c r="K128" s="114">
        <f t="shared" si="5"/>
        <v>390553155</v>
      </c>
      <c r="L128" s="114">
        <f t="shared" si="5"/>
        <v>139898784.3330853</v>
      </c>
      <c r="M128" s="114">
        <f t="shared" si="5"/>
        <v>530451939.33308536</v>
      </c>
      <c r="N128" s="114">
        <f t="shared" si="5"/>
        <v>-37413339.333085291</v>
      </c>
      <c r="P128" s="114">
        <f t="shared" si="5"/>
        <v>102485445</v>
      </c>
      <c r="Q128" s="118"/>
    </row>
    <row r="129" spans="2:17" x14ac:dyDescent="0.25">
      <c r="B129" s="113" t="s">
        <v>24</v>
      </c>
      <c r="C129" s="114">
        <f>+C116</f>
        <v>56861600</v>
      </c>
      <c r="D129" s="114">
        <f t="shared" ref="D129:P129" si="6">+D116</f>
        <v>9382200</v>
      </c>
      <c r="E129" s="114">
        <f t="shared" si="6"/>
        <v>66243800</v>
      </c>
      <c r="F129" s="114">
        <f t="shared" si="6"/>
        <v>8974106.6799999997</v>
      </c>
      <c r="G129" s="114">
        <f t="shared" si="6"/>
        <v>9386568</v>
      </c>
      <c r="H129" s="114">
        <f t="shared" si="6"/>
        <v>0</v>
      </c>
      <c r="I129" s="114">
        <f t="shared" si="6"/>
        <v>4914351</v>
      </c>
      <c r="J129" s="114">
        <f t="shared" si="6"/>
        <v>7715065</v>
      </c>
      <c r="K129" s="114">
        <f t="shared" si="6"/>
        <v>30990090.68</v>
      </c>
      <c r="L129" s="114">
        <f t="shared" si="6"/>
        <v>20780164.788000003</v>
      </c>
      <c r="M129" s="114">
        <f t="shared" si="6"/>
        <v>51770255.468000002</v>
      </c>
      <c r="N129" s="114">
        <f t="shared" si="6"/>
        <v>14473544.531999998</v>
      </c>
      <c r="P129" s="114">
        <f t="shared" si="6"/>
        <v>35253709.32</v>
      </c>
      <c r="Q129" s="118"/>
    </row>
    <row r="130" spans="2:17" x14ac:dyDescent="0.25">
      <c r="B130" s="109" t="s">
        <v>17</v>
      </c>
      <c r="C130" s="115">
        <f>SUM(C123:C129)</f>
        <v>3176725503.2799997</v>
      </c>
      <c r="D130" s="115">
        <f t="shared" ref="D130:P130" si="7">SUM(D123:D129)</f>
        <v>743614420</v>
      </c>
      <c r="E130" s="115">
        <f t="shared" si="7"/>
        <v>3920339923.2799997</v>
      </c>
      <c r="F130" s="115">
        <f t="shared" si="7"/>
        <v>1628255356.5440857</v>
      </c>
      <c r="G130" s="115">
        <f t="shared" si="7"/>
        <v>694086001.60621238</v>
      </c>
      <c r="H130" s="115">
        <f t="shared" si="7"/>
        <v>72188918</v>
      </c>
      <c r="I130" s="115">
        <f t="shared" si="7"/>
        <v>120384882.81024998</v>
      </c>
      <c r="J130" s="115">
        <f t="shared" si="7"/>
        <v>909003255.03416586</v>
      </c>
      <c r="K130" s="115">
        <f t="shared" si="7"/>
        <v>3423918413.9947133</v>
      </c>
      <c r="L130" s="115">
        <f t="shared" si="7"/>
        <v>680505730.35479558</v>
      </c>
      <c r="M130" s="115">
        <f t="shared" si="7"/>
        <v>4104424144.3495092</v>
      </c>
      <c r="N130" s="115">
        <f t="shared" si="7"/>
        <v>-184084221.06950903</v>
      </c>
      <c r="P130" s="115">
        <f t="shared" si="7"/>
        <v>516626577.95528638</v>
      </c>
      <c r="Q130" s="120"/>
    </row>
  </sheetData>
  <conditionalFormatting sqref="C4:N13 C22:N37 D38:J38 E39:G40 E41:J42 C123:N130 P123:P130 P37:Q37 P22:P36">
    <cfRule type="cellIs" dxfId="28" priority="35" stopIfTrue="1" operator="lessThan">
      <formula>0</formula>
    </cfRule>
  </conditionalFormatting>
  <conditionalFormatting sqref="D15:M15 E16:M16 E17:J17">
    <cfRule type="cellIs" dxfId="27" priority="36" stopIfTrue="1" operator="lessThan">
      <formula>0</formula>
    </cfRule>
  </conditionalFormatting>
  <conditionalFormatting sqref="N4:N13 P4:P13 P15 N15">
    <cfRule type="cellIs" dxfId="26" priority="30" operator="lessThan">
      <formula>0</formula>
    </cfRule>
  </conditionalFormatting>
  <conditionalFormatting sqref="N18 P18">
    <cfRule type="cellIs" dxfId="25" priority="31" operator="greaterThan">
      <formula>0</formula>
    </cfRule>
    <cfRule type="cellIs" dxfId="24" priority="33" operator="lessThan">
      <formula>0</formula>
    </cfRule>
  </conditionalFormatting>
  <conditionalFormatting sqref="P4:P13">
    <cfRule type="cellIs" dxfId="23" priority="34" operator="lessThan">
      <formula>0</formula>
    </cfRule>
  </conditionalFormatting>
  <conditionalFormatting sqref="P15">
    <cfRule type="cellIs" dxfId="22" priority="32" operator="greaterThan">
      <formula>0</formula>
    </cfRule>
  </conditionalFormatting>
  <conditionalFormatting sqref="F61:N72 C61:E73">
    <cfRule type="cellIs" dxfId="21" priority="28" stopIfTrue="1" operator="lessThan">
      <formula>0</formula>
    </cfRule>
  </conditionalFormatting>
  <conditionalFormatting sqref="F73:N73 L75:N75 P75 L76:M76 P73:Q73">
    <cfRule type="cellIs" dxfId="20" priority="29" stopIfTrue="1" operator="lessThan">
      <formula>0</formula>
    </cfRule>
  </conditionalFormatting>
  <conditionalFormatting sqref="N61:N73 P61:P73">
    <cfRule type="cellIs" dxfId="19" priority="27" stopIfTrue="1" operator="lessThan">
      <formula>0</formula>
    </cfRule>
  </conditionalFormatting>
  <conditionalFormatting sqref="C81:N85">
    <cfRule type="cellIs" dxfId="18" priority="25" stopIfTrue="1" operator="lessThan">
      <formula>0</formula>
    </cfRule>
  </conditionalFormatting>
  <conditionalFormatting sqref="D86:L86 E87:E88 F87:G87 I87:J87 L87 F88:L88">
    <cfRule type="cellIs" dxfId="17" priority="26" stopIfTrue="1" operator="lessThan">
      <formula>0</formula>
    </cfRule>
  </conditionalFormatting>
  <conditionalFormatting sqref="N88">
    <cfRule type="cellIs" dxfId="16" priority="23" operator="lessThan">
      <formula>0</formula>
    </cfRule>
  </conditionalFormatting>
  <conditionalFormatting sqref="N88 P88">
    <cfRule type="cellIs" dxfId="15" priority="24" operator="between">
      <formula>0</formula>
      <formula>1</formula>
    </cfRule>
  </conditionalFormatting>
  <conditionalFormatting sqref="P81:P85">
    <cfRule type="cellIs" dxfId="14" priority="22" operator="lessThan">
      <formula>0</formula>
    </cfRule>
  </conditionalFormatting>
  <conditionalFormatting sqref="C94:N101 M104">
    <cfRule type="cellIs" dxfId="13" priority="20" stopIfTrue="1" operator="lessThan">
      <formula>0</formula>
    </cfRule>
  </conditionalFormatting>
  <conditionalFormatting sqref="M103:N103 P103">
    <cfRule type="cellIs" dxfId="12" priority="21" stopIfTrue="1" operator="lessThan">
      <formula>0</formula>
    </cfRule>
  </conditionalFormatting>
  <conditionalFormatting sqref="N104">
    <cfRule type="cellIs" dxfId="11" priority="17" operator="lessThan">
      <formula>0</formula>
    </cfRule>
  </conditionalFormatting>
  <conditionalFormatting sqref="N94:N101 P94:P101">
    <cfRule type="cellIs" dxfId="10" priority="19" operator="lessThan">
      <formula>0</formula>
    </cfRule>
  </conditionalFormatting>
  <conditionalFormatting sqref="P104">
    <cfRule type="cellIs" dxfId="9" priority="18" operator="greaterThan">
      <formula>0</formula>
    </cfRule>
  </conditionalFormatting>
  <conditionalFormatting sqref="M38 N42 P42">
    <cfRule type="cellIs" dxfId="8" priority="11" stopIfTrue="1" operator="lessThan">
      <formula>0</formula>
    </cfRule>
  </conditionalFormatting>
  <conditionalFormatting sqref="M41:N42 P41:P42">
    <cfRule type="cellIs" dxfId="7" priority="10" stopIfTrue="1" operator="lessThan">
      <formula>0</formula>
    </cfRule>
  </conditionalFormatting>
  <conditionalFormatting sqref="N38 P38">
    <cfRule type="cellIs" dxfId="6" priority="8" operator="lessThan">
      <formula>0</formula>
    </cfRule>
  </conditionalFormatting>
  <conditionalFormatting sqref="C111:N115">
    <cfRule type="cellIs" dxfId="5" priority="5" stopIfTrue="1" operator="lessThan">
      <formula>0</formula>
    </cfRule>
  </conditionalFormatting>
  <conditionalFormatting sqref="C116:N116 P116:Q116">
    <cfRule type="cellIs" dxfId="4" priority="6" stopIfTrue="1" operator="lessThan">
      <formula>0</formula>
    </cfRule>
  </conditionalFormatting>
  <conditionalFormatting sqref="C49:N53">
    <cfRule type="cellIs" dxfId="3" priority="3" stopIfTrue="1" operator="lessThan">
      <formula>0</formula>
    </cfRule>
  </conditionalFormatting>
  <conditionalFormatting sqref="D54:M54">
    <cfRule type="cellIs" dxfId="2" priority="4" stopIfTrue="1" operator="lessThan">
      <formula>0</formula>
    </cfRule>
  </conditionalFormatting>
  <conditionalFormatting sqref="P49:P53 N49:N54">
    <cfRule type="cellIs" dxfId="1" priority="1" operator="lessThan">
      <formula>0</formula>
    </cfRule>
  </conditionalFormatting>
  <conditionalFormatting sqref="P54"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992F0-B68B-4C81-A47F-A801A0CCC8D0}">
  <dimension ref="B2:O22"/>
  <sheetViews>
    <sheetView tabSelected="1" workbookViewId="0">
      <selection activeCell="L28" sqref="L28"/>
    </sheetView>
  </sheetViews>
  <sheetFormatPr baseColWidth="10" defaultRowHeight="15" x14ac:dyDescent="0.25"/>
  <cols>
    <col min="1" max="1" width="11.42578125" style="1"/>
    <col min="2" max="2" width="23.85546875" style="1" bestFit="1" customWidth="1"/>
    <col min="3" max="6" width="18.28515625" style="1" bestFit="1" customWidth="1"/>
    <col min="7" max="7" width="16.5703125" style="1" customWidth="1"/>
    <col min="8" max="8" width="18.5703125" style="1" customWidth="1"/>
    <col min="9" max="14" width="12.140625" style="1" bestFit="1" customWidth="1"/>
    <col min="15" max="15" width="13.7109375" style="1" bestFit="1" customWidth="1"/>
    <col min="16" max="16384" width="11.42578125" style="1"/>
  </cols>
  <sheetData>
    <row r="2" spans="2:15" ht="30" x14ac:dyDescent="0.25">
      <c r="B2" s="43" t="s">
        <v>25</v>
      </c>
      <c r="C2" s="43">
        <v>2022</v>
      </c>
      <c r="D2" s="43">
        <v>2023</v>
      </c>
      <c r="E2" s="43">
        <v>2024</v>
      </c>
      <c r="F2" s="44" t="s">
        <v>26</v>
      </c>
      <c r="G2" s="44" t="s">
        <v>27</v>
      </c>
      <c r="H2" s="44" t="s">
        <v>42</v>
      </c>
      <c r="I2" s="44" t="s">
        <v>43</v>
      </c>
      <c r="J2" s="1" t="s">
        <v>45</v>
      </c>
    </row>
    <row r="3" spans="2:15" x14ac:dyDescent="0.25">
      <c r="B3" s="41" t="s">
        <v>18</v>
      </c>
      <c r="C3" s="42">
        <v>202140933</v>
      </c>
      <c r="D3" s="42">
        <v>281161133</v>
      </c>
      <c r="E3" s="42">
        <v>327164613</v>
      </c>
      <c r="F3" s="42">
        <v>204533350</v>
      </c>
      <c r="G3" s="42">
        <f>+O15+18000000</f>
        <v>288728169.33333337</v>
      </c>
      <c r="H3" s="42">
        <f>+RESUMEN!E13</f>
        <v>330923800</v>
      </c>
      <c r="I3" s="51">
        <f>+(H3-G3)/G3</f>
        <v>0.14614310326593818</v>
      </c>
    </row>
    <row r="4" spans="2:15" x14ac:dyDescent="0.25">
      <c r="B4" s="41" t="s">
        <v>23</v>
      </c>
      <c r="C4" s="42">
        <v>402387200</v>
      </c>
      <c r="D4" s="42">
        <v>514186309</v>
      </c>
      <c r="E4" s="42">
        <v>507819698</v>
      </c>
      <c r="F4" s="42">
        <v>309195535</v>
      </c>
      <c r="G4" s="42">
        <f t="shared" ref="G4:G9" si="0">+O16</f>
        <v>405472596.1111111</v>
      </c>
      <c r="H4" s="42">
        <f>+RESUMEN!E101</f>
        <v>493038600</v>
      </c>
      <c r="I4" s="51">
        <f t="shared" ref="I4:I10" si="1">+(H4-G4)/G4</f>
        <v>0.21596035028935298</v>
      </c>
    </row>
    <row r="5" spans="2:15" x14ac:dyDescent="0.25">
      <c r="B5" s="41" t="s">
        <v>22</v>
      </c>
      <c r="C5" s="42">
        <v>57575704</v>
      </c>
      <c r="D5" s="42">
        <v>61067611</v>
      </c>
      <c r="E5" s="42">
        <v>64108399</v>
      </c>
      <c r="F5" s="42">
        <v>55298400</v>
      </c>
      <c r="G5" s="42">
        <f t="shared" si="0"/>
        <v>71062014.814814821</v>
      </c>
      <c r="H5" s="42">
        <f>+RESUMEN!E85</f>
        <v>91236800</v>
      </c>
      <c r="I5" s="51">
        <f t="shared" si="1"/>
        <v>0.28390392867075298</v>
      </c>
    </row>
    <row r="6" spans="2:15" x14ac:dyDescent="0.25">
      <c r="B6" s="41" t="s">
        <v>21</v>
      </c>
      <c r="C6" s="42">
        <v>878441086</v>
      </c>
      <c r="D6" s="42">
        <v>996305075</v>
      </c>
      <c r="E6" s="42">
        <v>1218700772</v>
      </c>
      <c r="F6" s="42">
        <v>994409719</v>
      </c>
      <c r="G6" s="42">
        <f t="shared" si="0"/>
        <v>1295360972.1851854</v>
      </c>
      <c r="H6" s="42">
        <f>+RESUMEN!E73</f>
        <v>1514713623.28</v>
      </c>
      <c r="I6" s="51">
        <f t="shared" si="1"/>
        <v>0.16933708503258485</v>
      </c>
    </row>
    <row r="7" spans="2:15" x14ac:dyDescent="0.25">
      <c r="B7" s="41" t="s">
        <v>19</v>
      </c>
      <c r="C7" s="42">
        <v>535507926</v>
      </c>
      <c r="D7" s="42">
        <v>925775115</v>
      </c>
      <c r="E7" s="42">
        <v>1028303214</v>
      </c>
      <c r="F7" s="42">
        <v>828048516</v>
      </c>
      <c r="G7" s="42">
        <f t="shared" si="0"/>
        <v>1023143572.8518518</v>
      </c>
      <c r="H7" s="42">
        <f>+RESUMEN!E37</f>
        <v>1304283600</v>
      </c>
      <c r="I7" s="51">
        <f t="shared" si="1"/>
        <v>0.27478062180903368</v>
      </c>
    </row>
    <row r="8" spans="2:15" x14ac:dyDescent="0.25">
      <c r="B8" s="41" t="s">
        <v>20</v>
      </c>
      <c r="C8" s="42">
        <v>87731583</v>
      </c>
      <c r="D8" s="42">
        <v>109303788</v>
      </c>
      <c r="E8" s="42">
        <v>113292451</v>
      </c>
      <c r="F8" s="42">
        <v>81768071</v>
      </c>
      <c r="G8" s="42">
        <f t="shared" si="0"/>
        <v>108465066.7037037</v>
      </c>
      <c r="H8" s="42">
        <f>+RESUMEN!E53</f>
        <v>119899700</v>
      </c>
      <c r="I8" s="51">
        <f t="shared" si="1"/>
        <v>0.10542226768303685</v>
      </c>
    </row>
    <row r="9" spans="2:15" x14ac:dyDescent="0.25">
      <c r="B9" s="41" t="s">
        <v>24</v>
      </c>
      <c r="C9" s="42">
        <v>61561259</v>
      </c>
      <c r="D9" s="42">
        <v>62841743</v>
      </c>
      <c r="E9" s="42">
        <v>56008035</v>
      </c>
      <c r="F9" s="42">
        <v>46401177</v>
      </c>
      <c r="G9" s="42">
        <f t="shared" si="0"/>
        <v>63208765.888888888</v>
      </c>
      <c r="H9" s="42">
        <f>+RESUMEN!E116</f>
        <v>66243800</v>
      </c>
      <c r="I9" s="51">
        <f t="shared" si="1"/>
        <v>4.8016031770755127E-2</v>
      </c>
    </row>
    <row r="10" spans="2:15" x14ac:dyDescent="0.25">
      <c r="B10" s="52" t="s">
        <v>17</v>
      </c>
      <c r="C10" s="53">
        <v>2225345691</v>
      </c>
      <c r="D10" s="53">
        <v>2950640774</v>
      </c>
      <c r="E10" s="53">
        <v>3315397182</v>
      </c>
      <c r="F10" s="53">
        <v>2519654768</v>
      </c>
      <c r="G10" s="53">
        <v>2519654768</v>
      </c>
      <c r="H10" s="53">
        <f>SUM(H3:H9)</f>
        <v>3920339923.2799997</v>
      </c>
      <c r="I10" s="54">
        <f t="shared" si="1"/>
        <v>0.55590359959980029</v>
      </c>
    </row>
    <row r="14" spans="2:15" x14ac:dyDescent="0.25">
      <c r="B14" s="45" t="s">
        <v>37</v>
      </c>
      <c r="C14" s="45" t="s">
        <v>28</v>
      </c>
      <c r="D14" s="45" t="s">
        <v>29</v>
      </c>
      <c r="E14" s="45" t="s">
        <v>30</v>
      </c>
      <c r="F14" s="45" t="s">
        <v>31</v>
      </c>
      <c r="G14" s="45" t="s">
        <v>32</v>
      </c>
      <c r="H14" s="45" t="s">
        <v>33</v>
      </c>
      <c r="I14" s="45" t="s">
        <v>34</v>
      </c>
      <c r="J14" s="45" t="s">
        <v>35</v>
      </c>
      <c r="K14" s="45" t="s">
        <v>36</v>
      </c>
      <c r="L14" s="45" t="s">
        <v>38</v>
      </c>
      <c r="M14" s="45" t="s">
        <v>39</v>
      </c>
      <c r="N14" s="45" t="s">
        <v>40</v>
      </c>
      <c r="O14" s="45" t="s">
        <v>41</v>
      </c>
    </row>
    <row r="15" spans="2:15" x14ac:dyDescent="0.25">
      <c r="B15" s="46" t="s">
        <v>18</v>
      </c>
      <c r="C15" s="47">
        <v>38636771</v>
      </c>
      <c r="D15" s="47">
        <v>36493360</v>
      </c>
      <c r="E15" s="47">
        <v>23418035</v>
      </c>
      <c r="F15" s="47">
        <v>17913091</v>
      </c>
      <c r="G15" s="47">
        <v>11399451</v>
      </c>
      <c r="H15" s="47">
        <v>14277216</v>
      </c>
      <c r="I15" s="47">
        <v>20687583</v>
      </c>
      <c r="J15" s="47">
        <v>22698172</v>
      </c>
      <c r="K15" s="47">
        <v>19009671</v>
      </c>
      <c r="L15" s="50">
        <f t="shared" ref="L15:L21" si="2">+AVERAGE(I15:K15)</f>
        <v>20798475.333333332</v>
      </c>
      <c r="M15" s="50">
        <f>+J15</f>
        <v>22698172</v>
      </c>
      <c r="N15" s="50">
        <f>+J15</f>
        <v>22698172</v>
      </c>
      <c r="O15" s="47">
        <f>SUM(C15:N15)</f>
        <v>270728169.33333337</v>
      </c>
    </row>
    <row r="16" spans="2:15" x14ac:dyDescent="0.25">
      <c r="B16" s="46" t="s">
        <v>23</v>
      </c>
      <c r="C16" s="47">
        <v>46865667</v>
      </c>
      <c r="D16" s="47">
        <v>47892056</v>
      </c>
      <c r="E16" s="47">
        <v>43487223</v>
      </c>
      <c r="F16" s="47">
        <v>33703955</v>
      </c>
      <c r="G16" s="47">
        <v>20626837</v>
      </c>
      <c r="H16" s="47">
        <v>24149789</v>
      </c>
      <c r="I16" s="47">
        <v>27208641</v>
      </c>
      <c r="J16" s="47">
        <v>27836465</v>
      </c>
      <c r="K16" s="47">
        <v>37424902</v>
      </c>
      <c r="L16" s="50">
        <f t="shared" si="2"/>
        <v>30823336</v>
      </c>
      <c r="M16" s="50">
        <f t="shared" ref="M16:N16" si="3">+AVERAGE(J16:L16)</f>
        <v>32028234.333333332</v>
      </c>
      <c r="N16" s="50">
        <f t="shared" si="3"/>
        <v>33425490.777777776</v>
      </c>
      <c r="O16" s="47">
        <f t="shared" ref="O16:O21" si="4">SUM(C16:N16)</f>
        <v>405472596.1111111</v>
      </c>
    </row>
    <row r="17" spans="2:15" x14ac:dyDescent="0.25">
      <c r="B17" s="46" t="s">
        <v>22</v>
      </c>
      <c r="C17" s="47">
        <v>11708000</v>
      </c>
      <c r="D17" s="47">
        <v>9276700</v>
      </c>
      <c r="E17" s="47">
        <v>4364500</v>
      </c>
      <c r="F17" s="47">
        <v>5198200</v>
      </c>
      <c r="G17" s="47">
        <v>5135100</v>
      </c>
      <c r="H17" s="47">
        <v>4333500</v>
      </c>
      <c r="I17" s="47">
        <v>4646400</v>
      </c>
      <c r="J17" s="47">
        <v>4695200</v>
      </c>
      <c r="K17" s="47">
        <v>5940800</v>
      </c>
      <c r="L17" s="50">
        <f t="shared" si="2"/>
        <v>5094133.333333333</v>
      </c>
      <c r="M17" s="50">
        <f t="shared" ref="M17" si="5">+AVERAGE(J17:L17)</f>
        <v>5243377.7777777771</v>
      </c>
      <c r="N17" s="50">
        <f t="shared" ref="N17" si="6">+AVERAGE(K17:M17)</f>
        <v>5426103.7037037024</v>
      </c>
      <c r="O17" s="47">
        <f t="shared" si="4"/>
        <v>71062014.814814821</v>
      </c>
    </row>
    <row r="18" spans="2:15" x14ac:dyDescent="0.25">
      <c r="B18" s="46" t="s">
        <v>21</v>
      </c>
      <c r="C18" s="47">
        <v>148328870</v>
      </c>
      <c r="D18" s="47">
        <v>145522596</v>
      </c>
      <c r="E18" s="47">
        <v>108661241</v>
      </c>
      <c r="F18" s="47">
        <v>90500334</v>
      </c>
      <c r="G18" s="47">
        <v>81437405</v>
      </c>
      <c r="H18" s="47">
        <v>99074579</v>
      </c>
      <c r="I18" s="47">
        <v>127275250</v>
      </c>
      <c r="J18" s="47">
        <v>119363288</v>
      </c>
      <c r="K18" s="47">
        <v>74246156</v>
      </c>
      <c r="L18" s="50">
        <f t="shared" si="2"/>
        <v>106961564.66666667</v>
      </c>
      <c r="M18" s="50">
        <f t="shared" ref="M18:M21" si="7">+AVERAGE(J18:L18)</f>
        <v>100190336.22222222</v>
      </c>
      <c r="N18" s="50">
        <f t="shared" ref="N18:N21" si="8">+AVERAGE(K18:M18)</f>
        <v>93799352.296296299</v>
      </c>
      <c r="O18" s="47">
        <f t="shared" si="4"/>
        <v>1295360972.1851854</v>
      </c>
    </row>
    <row r="19" spans="2:15" x14ac:dyDescent="0.25">
      <c r="B19" s="46" t="s">
        <v>19</v>
      </c>
      <c r="C19" s="47">
        <v>220058239</v>
      </c>
      <c r="D19" s="47">
        <v>167509547</v>
      </c>
      <c r="E19" s="47">
        <v>75634211</v>
      </c>
      <c r="F19" s="47">
        <v>61034407</v>
      </c>
      <c r="G19" s="47">
        <v>49912211</v>
      </c>
      <c r="H19" s="47">
        <v>63175868</v>
      </c>
      <c r="I19" s="47">
        <v>56982467</v>
      </c>
      <c r="J19" s="47">
        <v>65843431</v>
      </c>
      <c r="K19" s="47">
        <v>67898135</v>
      </c>
      <c r="L19" s="50">
        <f t="shared" si="2"/>
        <v>63574677.666666664</v>
      </c>
      <c r="M19" s="50">
        <f t="shared" si="7"/>
        <v>65772081.222222216</v>
      </c>
      <c r="N19" s="50">
        <f t="shared" si="8"/>
        <v>65748297.962962955</v>
      </c>
      <c r="O19" s="47">
        <f t="shared" si="4"/>
        <v>1023143572.8518518</v>
      </c>
    </row>
    <row r="20" spans="2:15" x14ac:dyDescent="0.25">
      <c r="B20" s="46" t="s">
        <v>20</v>
      </c>
      <c r="C20" s="47">
        <v>11934425</v>
      </c>
      <c r="D20" s="47">
        <v>11058679</v>
      </c>
      <c r="E20" s="47">
        <v>8967655</v>
      </c>
      <c r="F20" s="47">
        <v>7003111</v>
      </c>
      <c r="G20" s="47">
        <v>8035495</v>
      </c>
      <c r="H20" s="47">
        <v>6741232</v>
      </c>
      <c r="I20" s="47">
        <v>11163374</v>
      </c>
      <c r="J20" s="47">
        <v>9085200</v>
      </c>
      <c r="K20" s="47">
        <v>7778900</v>
      </c>
      <c r="L20" s="50">
        <f t="shared" si="2"/>
        <v>9342491.333333334</v>
      </c>
      <c r="M20" s="50">
        <f t="shared" si="7"/>
        <v>8735530.4444444459</v>
      </c>
      <c r="N20" s="50">
        <f t="shared" si="8"/>
        <v>8618973.9259259272</v>
      </c>
      <c r="O20" s="47">
        <f t="shared" si="4"/>
        <v>108465066.7037037</v>
      </c>
    </row>
    <row r="21" spans="2:15" x14ac:dyDescent="0.25">
      <c r="B21" s="46" t="s">
        <v>24</v>
      </c>
      <c r="C21" s="47">
        <v>9389100</v>
      </c>
      <c r="D21" s="47">
        <v>4081930</v>
      </c>
      <c r="E21" s="47">
        <v>2176700</v>
      </c>
      <c r="F21" s="47">
        <v>4343747</v>
      </c>
      <c r="G21" s="47">
        <v>9227600</v>
      </c>
      <c r="H21" s="47">
        <v>2040500</v>
      </c>
      <c r="I21" s="47">
        <v>2458900</v>
      </c>
      <c r="J21" s="47">
        <v>6088600</v>
      </c>
      <c r="K21" s="47">
        <v>6594100</v>
      </c>
      <c r="L21" s="50">
        <f t="shared" si="2"/>
        <v>5047200</v>
      </c>
      <c r="M21" s="50">
        <f t="shared" si="7"/>
        <v>5909966.666666667</v>
      </c>
      <c r="N21" s="50">
        <f t="shared" si="8"/>
        <v>5850422.2222222229</v>
      </c>
      <c r="O21" s="47">
        <f t="shared" si="4"/>
        <v>63208765.888888888</v>
      </c>
    </row>
    <row r="22" spans="2:15" x14ac:dyDescent="0.25">
      <c r="B22" s="48" t="s">
        <v>17</v>
      </c>
      <c r="C22" s="49">
        <v>486921072</v>
      </c>
      <c r="D22" s="49">
        <v>421834868</v>
      </c>
      <c r="E22" s="49">
        <v>266709565</v>
      </c>
      <c r="F22" s="49">
        <v>219696845</v>
      </c>
      <c r="G22" s="49">
        <v>185774099</v>
      </c>
      <c r="H22" s="49">
        <v>213792684</v>
      </c>
      <c r="I22" s="49">
        <v>250422615</v>
      </c>
      <c r="J22" s="49">
        <v>255610356</v>
      </c>
      <c r="K22" s="49">
        <v>218892664</v>
      </c>
      <c r="L22" s="49">
        <f>SUM(L15:L21)</f>
        <v>241641878.33333334</v>
      </c>
      <c r="M22" s="49">
        <f t="shared" ref="M22:N22" si="9">SUM(M15:M21)</f>
        <v>240577698.66666663</v>
      </c>
      <c r="N22" s="49">
        <f t="shared" si="9"/>
        <v>235566812.8888889</v>
      </c>
      <c r="O22" s="49">
        <f>SUM(C22:N22)</f>
        <v>3237441157.8888888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130 Carolina Vera</dc:creator>
  <cp:lastModifiedBy>130 Carolina Vera</cp:lastModifiedBy>
  <dcterms:created xsi:type="dcterms:W3CDTF">2025-10-28T12:28:38Z</dcterms:created>
  <dcterms:modified xsi:type="dcterms:W3CDTF">2025-10-30T15:08:59Z</dcterms:modified>
</cp:coreProperties>
</file>