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4490" windowHeight="12765" tabRatio="749" activeTab="0"/>
  </bookViews>
  <sheets>
    <sheet name="Ap. 2 Ingresos C. Benef." sheetId="1" r:id="rId1"/>
    <sheet name="Ap. 3 Costos Directos" sheetId="2" r:id="rId2"/>
    <sheet name="Ap. 4 Costos Indirectos" sheetId="3" r:id="rId3"/>
    <sheet name="Ap. 5 Tarifado " sheetId="4" state="hidden" r:id="rId4"/>
    <sheet name="Ap. 1 Est. Precios" sheetId="5" state="hidden" r:id="rId5"/>
  </sheets>
  <externalReferences>
    <externalReference r:id="rId8"/>
    <externalReference r:id="rId9"/>
  </externalReferences>
  <definedNames>
    <definedName name="_xlnm.Print_Area" localSheetId="0">'Ap. 2 Ingresos C. Benef.'!$A$1:$O$27</definedName>
    <definedName name="_xlnm.Print_Area" localSheetId="1">'Ap. 3 Costos Directos'!$A$1:$R$94</definedName>
    <definedName name="_xlnm.Print_Area" localSheetId="2">'Ap. 4 Costos Indirectos'!$A$1:$B$54</definedName>
    <definedName name="_xlnm.Print_Area" localSheetId="3">'Ap. 5 Tarifado '!$A$1:$J$12</definedName>
    <definedName name="Excel_BuiltIn_Print_Area_2_1">'Ap. 3 Costos Directos'!$A$1:$H$66</definedName>
    <definedName name="Excel_BuiltIn_Print_Titles_4">'Ap. 5 Tarifado '!#REF!</definedName>
    <definedName name="Excel_BuiltIn_Print_Titles_5">#REF!</definedName>
    <definedName name="_xlnm.Print_Titles" localSheetId="0">'Ap. 2 Ingresos C. Benef.'!$1:$17</definedName>
    <definedName name="_xlnm.Print_Titles" localSheetId="1">'Ap. 3 Costos Directos'!$1:$8</definedName>
    <definedName name="_xlnm.Print_Titles" localSheetId="2">'Ap. 4 Costos Indirectos'!$7:$8</definedName>
  </definedNames>
  <calcPr fullCalcOnLoad="1"/>
</workbook>
</file>

<file path=xl/sharedStrings.xml><?xml version="1.0" encoding="utf-8"?>
<sst xmlns="http://schemas.openxmlformats.org/spreadsheetml/2006/main" count="276" uniqueCount="231">
  <si>
    <t>ANEXO A</t>
  </si>
  <si>
    <t>APENDICE 2 AL ANEXO A</t>
  </si>
  <si>
    <t>ESTIMACION DE INGRESOS DE CENTRO DE BENEFICIO EDUCACIONAL</t>
  </si>
  <si>
    <t>REPARTICION:</t>
  </si>
  <si>
    <t>RESUMEN DE INGRESOS Y COSTOS DE LOS CENTROS DE BENEFICIO EDUCACIONALES</t>
  </si>
  <si>
    <t>ING. MATR.</t>
  </si>
  <si>
    <t>ING. MENS.</t>
  </si>
  <si>
    <t>ING.TOTAL</t>
  </si>
  <si>
    <t>COSTOS DIR</t>
  </si>
  <si>
    <t>C.IND. Dp.</t>
  </si>
  <si>
    <t>C. TOTAL</t>
  </si>
  <si>
    <t>EXCEDENTE</t>
  </si>
  <si>
    <t>DETALLE DE INGRESOS Y COSTOS DE LOS CENTROS DE BENEFICIO EDUCACIONALES</t>
  </si>
  <si>
    <t>Centro Beneficio</t>
  </si>
  <si>
    <t>Prestación [Unidad]</t>
  </si>
  <si>
    <t>Cálculo Ingreso</t>
  </si>
  <si>
    <t>Matrícula</t>
  </si>
  <si>
    <t>Mensualidad</t>
  </si>
  <si>
    <t>Casos Especiales</t>
  </si>
  <si>
    <t>Ingreso Anual por DL 3.500</t>
  </si>
  <si>
    <t>Ingresos
Matrícula</t>
  </si>
  <si>
    <t>Ingresos
Mensualidad</t>
  </si>
  <si>
    <t xml:space="preserve">Total Anual </t>
  </si>
  <si>
    <t>Jardín [Media Jornada]</t>
  </si>
  <si>
    <t>Tarifa [$/U]</t>
  </si>
  <si>
    <t>Unid. Anuales [Nr]</t>
  </si>
  <si>
    <t>Ingreso Anual [$]</t>
  </si>
  <si>
    <t>Jardín [Jornada Completa]</t>
  </si>
  <si>
    <t>Jardín [Media Jornada con Colación y Almuerzo]</t>
  </si>
  <si>
    <t>Todos las Prestaciones</t>
  </si>
  <si>
    <t>Ing. Tot. Anual[$]</t>
  </si>
  <si>
    <t>APENDICE 3 AL ANEXO A</t>
  </si>
  <si>
    <t>ESTIMACION DE COSTOS POR CADA CENTRO DIRECTO DE BENEFICIO (JARDIN Y SALA CUNA)</t>
  </si>
  <si>
    <t>DEPARTAMENTO /DELEGACION:</t>
  </si>
  <si>
    <t>COSTOS FIJOS</t>
  </si>
  <si>
    <t xml:space="preserve">COSTOS VARIABLES </t>
  </si>
  <si>
    <t>TOTAL VARIABLES</t>
  </si>
  <si>
    <t>COSTOS DIRECTOS</t>
  </si>
  <si>
    <t>CENTRO BENEFICIO</t>
  </si>
  <si>
    <t>Item Gasto</t>
  </si>
  <si>
    <t>Costo [$]</t>
  </si>
  <si>
    <t>Costo Unit[$] Promedio</t>
  </si>
  <si>
    <t>Cant Unid [Nr]</t>
  </si>
  <si>
    <t>Total [$]</t>
  </si>
  <si>
    <t>Agua</t>
  </si>
  <si>
    <t>Gas</t>
  </si>
  <si>
    <t>Servicios Generales</t>
  </si>
  <si>
    <t>COSTOS TOTALES</t>
  </si>
  <si>
    <t xml:space="preserve">ESTIMACION DE COSTOS APOYO AREA EDUCACIONAL DEPARTAMENTO / DELEGACION </t>
  </si>
  <si>
    <t>REPARTICION</t>
  </si>
  <si>
    <t>COSTOS</t>
  </si>
  <si>
    <t>COSTOS INDIRECTOS (APOYO AREA EDUCACIONAL)</t>
  </si>
  <si>
    <t>APENDICE 5 AL ANEXO A</t>
  </si>
  <si>
    <t>TARIFAS PROPUESTAS PARA LOS CENTROS DE BENEFICIO DEL AREA EDUCACIONAL</t>
  </si>
  <si>
    <t>APENDICE 1 AL ANEXO A</t>
  </si>
  <si>
    <t>ESTUDIO DE PRECIOS DE MERCADO</t>
  </si>
  <si>
    <t>Meses/Año Salas Cuna</t>
  </si>
  <si>
    <t>Meses/Año Jardines Infantiles</t>
  </si>
  <si>
    <t>Total Año</t>
  </si>
  <si>
    <t>Mat + Mens* M/A</t>
  </si>
  <si>
    <t>Personal en Retiro</t>
  </si>
  <si>
    <t>Personal</t>
  </si>
  <si>
    <t>Sueldos y Sobresueldos (Personal Estable)</t>
  </si>
  <si>
    <t>Aportes Patronales</t>
  </si>
  <si>
    <t>Alumnos en Práctica</t>
  </si>
  <si>
    <t>Aguinaldos y Bonos (septiembre, diciembre, otros bonos)</t>
  </si>
  <si>
    <t>Prestaciones de Seguridad Social</t>
  </si>
  <si>
    <t>Finiquitos e Indemnizaciones</t>
  </si>
  <si>
    <t>Otros gastos en Personal</t>
  </si>
  <si>
    <t>Viáticos (Ej. comisiones de servicio; reuniones, revistas a centros, etc.)</t>
  </si>
  <si>
    <t>Sala Cuna Personal Ley 18.712 (obligaciòn legal funcionarias contratadas con hijos menores de 2 años)</t>
  </si>
  <si>
    <t>BIENES Y SERVICIOS DE CONSUMO</t>
  </si>
  <si>
    <t>Alimentos y Bebidas</t>
  </si>
  <si>
    <t>Alimentación funcionarios - Alumnos en Práctica.</t>
  </si>
  <si>
    <t>Textiles , Vestuario y Calzado</t>
  </si>
  <si>
    <t>Vestuario , Accesorios y Prendas Diversas (Ej.Uniformes personal)</t>
  </si>
  <si>
    <t>Calzado (del personal)</t>
  </si>
  <si>
    <t>Combustibles y Lubricantes</t>
  </si>
  <si>
    <t>Para maquinarias, Equipos de Producción (Ej. cortadoras de pasto, orilladoras,etc.)</t>
  </si>
  <si>
    <t>Para Calefacción (Ej.Estufas a Parafina)</t>
  </si>
  <si>
    <t>Materiales de Uso o Consumo</t>
  </si>
  <si>
    <t>Materiales de Oficina (Ej.Utiles de Escritorio, impresos de talonarios, boletas,comandas, formularios, etc.)</t>
  </si>
  <si>
    <t>Productos Farmaceúticos (Ej. Remedios botiquín: vitáminas, penicilina, aspirina, anti inflamatorios, dipirona,etc.)</t>
  </si>
  <si>
    <t>Materiales y útiles quirúrgicos (Ej. Jeringas, agujas, vendajes, alcohol, yodo, gasa, aldodón, suturas, guantes, etc.)</t>
  </si>
  <si>
    <t>Materiales y Utiles de Aseo (Todo producto destinado a ser consumido o usado en el aseo de los centros)</t>
  </si>
  <si>
    <t>Insumos, Repuestos y Accesorios Computacionales (Ej.Papel impresora, catridge, etc.)</t>
  </si>
  <si>
    <t xml:space="preserve">Materiales para Mantención y Reparación de Inmuebles (pinturas, maderas, pegamentos, cañerías, fitting, cerrajería, art. Eléctricos, aislantes, etc) </t>
  </si>
  <si>
    <t>Servicios Básicos</t>
  </si>
  <si>
    <t>Correo</t>
  </si>
  <si>
    <t>Telefónía Fija</t>
  </si>
  <si>
    <t>Telefonía Celular</t>
  </si>
  <si>
    <t>Acceso a Internet</t>
  </si>
  <si>
    <t>Enlaces de Telecomunicaciones (Ej.Tv Cable, Televisión satelital)</t>
  </si>
  <si>
    <t>Otros servicios básicos (Leña)</t>
  </si>
  <si>
    <t>Mantenimiento y Reparaciones</t>
  </si>
  <si>
    <t>Mantenimiento y Reparaciones de Edificaciones (Exteriores e interiores)</t>
  </si>
  <si>
    <t>Mantenimiento y Reparaciones de Máquinas y Equipos de Oficina (Ej.Calderas, Aire acondicionado, termos, TV,etc)</t>
  </si>
  <si>
    <t>Mantenimiento y Reparaciones de Maquinaria y Equipos de Producción (Ej.Equipos de cocina, refrigeradores, mantenedores, etc.)</t>
  </si>
  <si>
    <t>Mantenimiento y Reparaciones de de Equipos Informáticos</t>
  </si>
  <si>
    <t>Otros mantenciones y reparaciones</t>
  </si>
  <si>
    <t>Publicidad y Difusión</t>
  </si>
  <si>
    <t>Servicios de Publicidad (Ej. Avisos periòdicos, radio, TV  etc)</t>
  </si>
  <si>
    <t>Servicios de Impresión (Ej.Boletines, folletos, dipticos promocionales, etc)</t>
  </si>
  <si>
    <t>Otros servicios de publicidad</t>
  </si>
  <si>
    <t>Servicios de Aseo (Ej.Servicio externo de lavandería, extracción de basura municipal,etc)</t>
  </si>
  <si>
    <t>Servicios de Vigilancia (Ej.Servicios de seguridad y alarma contratados)</t>
  </si>
  <si>
    <t>Servicios de Mantención de jardines</t>
  </si>
  <si>
    <t>Suscripciones Técnicas (Periódicos y Revistas)</t>
  </si>
  <si>
    <t>Servicios Financieros y de Seguros</t>
  </si>
  <si>
    <t>Servicios Técnicos y Profesionales</t>
  </si>
  <si>
    <t>Cursos de capacitación (para el personal)</t>
  </si>
  <si>
    <t>Servicios Informáticos</t>
  </si>
  <si>
    <t>Certificaciones (calefont, higiene y seguridad, etc.)</t>
  </si>
  <si>
    <t>Otros servicios técnicos y profesionales</t>
  </si>
  <si>
    <t>Otros Gastos en Bienes y Servicios de Consumo</t>
  </si>
  <si>
    <t>Gastos Menores FO.FI. (Directiva D.G.F.A. Nº 02-DC/0201/22 Fecha Enero 2009)</t>
  </si>
  <si>
    <t>ADQUISICIÓN DE ACTIVOS NO FINANCIEROS</t>
  </si>
  <si>
    <t>PERSONAL</t>
  </si>
  <si>
    <t>Textiles  y Acabados Textiles (Ej.Cortinaje, alfombras, sábanas, frazadas, cobertores)</t>
  </si>
  <si>
    <t>Alimentación párvulos</t>
  </si>
  <si>
    <t>Fertilizantes, insecticidas, Fungicidas y otros  (Ej. Productos para fumigación y desratización, etc)</t>
  </si>
  <si>
    <t>Otros materiales, Repuestos y Utiles Diversos</t>
  </si>
  <si>
    <t>Derechos y tasas (gastos notariales, legalización de doctos. y similares, etc)</t>
  </si>
  <si>
    <t>Seguro Inmueble</t>
  </si>
  <si>
    <t>Seguro Escolar</t>
  </si>
  <si>
    <t>Menaje para oficina,  cocina y otros (Reposición vajilla, ollas, platos, etc.)</t>
  </si>
  <si>
    <t xml:space="preserve"> Mobiliario y Otros</t>
  </si>
  <si>
    <t xml:space="preserve"> Máquinas y Equipos</t>
  </si>
  <si>
    <t xml:space="preserve"> Equipos Informaticos</t>
  </si>
  <si>
    <t xml:space="preserve"> Programas Informaticos</t>
  </si>
  <si>
    <t xml:space="preserve"> Otros Activos no Financieros</t>
  </si>
  <si>
    <t>Materiales de Apoyo Educativo</t>
  </si>
  <si>
    <t>Personal por reemplazo (reemplazos EAC o EC no FF.PP. puesto que estos reemplazos se pagan con el sueldo del reemplazado)</t>
  </si>
  <si>
    <t xml:space="preserve">Electricidad </t>
  </si>
  <si>
    <t>Muebles para implementación de sala</t>
  </si>
  <si>
    <r>
      <t xml:space="preserve">Personal por reemplazo </t>
    </r>
    <r>
      <rPr>
        <sz val="8"/>
        <color indexed="8"/>
        <rFont val="Arial Narrow"/>
        <family val="2"/>
      </rPr>
      <t>(reemplazos EAC o EC no FF.PP., estos reemplazos se pagan con el sueldo del reemplazado)</t>
    </r>
  </si>
  <si>
    <t xml:space="preserve"> Sueldos y Sobresueldos (Personal Estable)</t>
  </si>
  <si>
    <t xml:space="preserve"> Aportes Patronales</t>
  </si>
  <si>
    <t xml:space="preserve"> Alumnos en Práctica</t>
  </si>
  <si>
    <t xml:space="preserve"> Aguinaldos y Bonos (septiembre, diciembre, otros bonos)</t>
  </si>
  <si>
    <t xml:space="preserve"> Gasto de Alimentación del Personal</t>
  </si>
  <si>
    <t xml:space="preserve"> Finiquitos e indemnizaciones</t>
  </si>
  <si>
    <t xml:space="preserve"> Viáticos (Ej. Comisiones de servicio, reuniones, revistas a centros, etc.)</t>
  </si>
  <si>
    <t xml:space="preserve"> Sala Cuna Personal Ley 18.712 (obligación legal funcionarios contratados con hijos menores de 2 años)</t>
  </si>
  <si>
    <t xml:space="preserve"> Alimentación funcionarios, alumnos en practica.</t>
  </si>
  <si>
    <t xml:space="preserve"> Textiles,  vestuarios y calzado (uniforme del personal)</t>
  </si>
  <si>
    <t xml:space="preserve"> Para Calefacción (Estufas a Parafina)</t>
  </si>
  <si>
    <t xml:space="preserve"> Cursos de capacitación (para el personal)</t>
  </si>
  <si>
    <t xml:space="preserve"> Servicios Informáticos</t>
  </si>
  <si>
    <t xml:space="preserve"> Certificaciones (calefont, higiene y seguridad, etc.)</t>
  </si>
  <si>
    <t xml:space="preserve"> Otros servicios técnicos y profesionales</t>
  </si>
  <si>
    <t xml:space="preserve"> Gastos Menores (Directiva D.G.F.A. Nº 02-DC/0201/22 Fecha Enero 2009)</t>
  </si>
  <si>
    <t xml:space="preserve"> Materiales de Oficina (Utiles de Escritorio, impresos de talonarios, boletas,comandas, formularios)</t>
  </si>
  <si>
    <t xml:space="preserve"> Productos Farmaceúticos (Botiquines)</t>
  </si>
  <si>
    <t xml:space="preserve"> Materiales y Utiles de Aseo </t>
  </si>
  <si>
    <t xml:space="preserve"> Insumos, Repuestos y Accesorios Computacionales (Papel impresora, catridge)</t>
  </si>
  <si>
    <t xml:space="preserve"> Agua</t>
  </si>
  <si>
    <t xml:space="preserve"> Energía Eléctrica</t>
  </si>
  <si>
    <t xml:space="preserve"> Gas</t>
  </si>
  <si>
    <t xml:space="preserve"> Correo</t>
  </si>
  <si>
    <t xml:space="preserve"> Telefónía Fija</t>
  </si>
  <si>
    <t xml:space="preserve"> Telefonía Celular</t>
  </si>
  <si>
    <t xml:space="preserve"> Acceso a Internet</t>
  </si>
  <si>
    <t xml:space="preserve"> Enlaces de Telecomunicaciones (Tv Cable, Televisión satelital)</t>
  </si>
  <si>
    <t xml:space="preserve"> Otros Servicios Básicos (Leña)</t>
  </si>
  <si>
    <t xml:space="preserve"> Servicios de Publicidad (avisos, periódicos, radio, TV, etc.)</t>
  </si>
  <si>
    <t xml:space="preserve"> Servicios de Impresión (Boletines, folletos, dipticos promocionales)</t>
  </si>
  <si>
    <t xml:space="preserve"> Otros servicios de publicidad</t>
  </si>
  <si>
    <t>JARDIN INFANTIL "OLITAS DE MAR"</t>
  </si>
  <si>
    <t xml:space="preserve">TOTAL  DELBIENSAN </t>
  </si>
  <si>
    <t>DELBIENSAN</t>
  </si>
  <si>
    <t>Mantenimiento y Reparaciones de Mobiliarios y Otros (Mantenimiento y reparación mobiliario salas)</t>
  </si>
  <si>
    <t xml:space="preserve">Mantenimiento y Reparaciones de Otras Maquinarias y Equipos </t>
  </si>
  <si>
    <t>Productos Químicos (Ej. recarga de extintores)</t>
  </si>
  <si>
    <t>Servicios de Arriendo de Máquinas y Equipos</t>
  </si>
  <si>
    <t>JARDIN INFANTIL                "POPEYE"</t>
  </si>
  <si>
    <t xml:space="preserve">Otros Gastos </t>
  </si>
  <si>
    <t>Pasajes, Fletes y Bodegajes (Ej. Movilizaciòn, locomoción, peajes,etc)</t>
  </si>
  <si>
    <t xml:space="preserve"> Otros Gastos (Provisiones, Mermas  y Castigos)</t>
  </si>
  <si>
    <t>Servicio de entretención para niños (ACTIV. EXTRAPROG.)</t>
  </si>
  <si>
    <t>APOYO DE VIDA</t>
  </si>
  <si>
    <r>
      <t xml:space="preserve">Jardín [Media Jornada]  </t>
    </r>
    <r>
      <rPr>
        <b/>
        <sz val="14"/>
        <color indexed="10"/>
        <rFont val="Arial Narrow"/>
        <family val="2"/>
      </rPr>
      <t>1</t>
    </r>
  </si>
  <si>
    <t>Considera combustible para maquina de cortar pasto</t>
  </si>
  <si>
    <t>Considera 02 fumigaciones al año</t>
  </si>
  <si>
    <t>JARDIN INFANTIL "AVENTURA"</t>
  </si>
  <si>
    <t>JARDIN INFANTIL "BILIBRI"</t>
  </si>
  <si>
    <t>Se considera impresión de libretas e informes.</t>
  </si>
  <si>
    <t>Considera delantal y buzo para 14 personas ($20.000 c/u)</t>
  </si>
  <si>
    <r>
      <t xml:space="preserve">Jardín [Media Jornada con Colación y Almuerzo]  </t>
    </r>
    <r>
      <rPr>
        <b/>
        <sz val="14"/>
        <color indexed="10"/>
        <rFont val="Arial Narrow"/>
        <family val="2"/>
      </rPr>
      <t>14</t>
    </r>
  </si>
  <si>
    <t>Útiles de aseo de dependencias; baños, salas, cocina, áreas comunes</t>
  </si>
  <si>
    <t>Considera 2 alumnos en practica por 8 meses y 6 FP por 11 meses</t>
  </si>
  <si>
    <t>DOTACION (6)</t>
  </si>
  <si>
    <t>Ed. De Párvulos</t>
  </si>
  <si>
    <t>Bono Término de Conflicto</t>
  </si>
  <si>
    <t>Técnicos</t>
  </si>
  <si>
    <t>Man. De Alimentos</t>
  </si>
  <si>
    <t>Aguinaldos y Bonos de Vac.</t>
  </si>
  <si>
    <t>Aux.  De Aseo</t>
  </si>
  <si>
    <t>AGUINALDO</t>
  </si>
  <si>
    <t>Remuneración Mensual</t>
  </si>
  <si>
    <t>BONO VACACIONES</t>
  </si>
  <si>
    <t>Remuneración Anual</t>
  </si>
  <si>
    <t>TOTAL</t>
  </si>
  <si>
    <t>Reajuste</t>
  </si>
  <si>
    <t>Remuneración anual 2015</t>
  </si>
  <si>
    <t>Valor año 2015: $620.552</t>
  </si>
  <si>
    <t>PROYECCIÓN IPC</t>
  </si>
  <si>
    <t>Se considera provisión de fondos del 1% sobre remuneración anual 2015 proyectada</t>
  </si>
  <si>
    <t>Ingresos Escuela de Verano</t>
  </si>
  <si>
    <t>ING. ESCUELA VERANO</t>
  </si>
  <si>
    <t>Valor ración 2015 (1658)+reajuste IPC</t>
  </si>
  <si>
    <t>Considera a 75 alimentacion para  parvulos</t>
  </si>
  <si>
    <t>$6100 POR 75 NIÑOS</t>
  </si>
  <si>
    <t>Considera renovación de roler de 4 aulas</t>
  </si>
  <si>
    <t>Considera recarga de 4 extintores $25.000 c/u</t>
  </si>
  <si>
    <t>GASTO AÑO 2014:$ 2.900.000</t>
  </si>
  <si>
    <r>
      <t>Jardín [Jornada Completa]</t>
    </r>
    <r>
      <rPr>
        <b/>
        <sz val="14"/>
        <color indexed="10"/>
        <rFont val="Arial Narrow"/>
        <family val="2"/>
      </rPr>
      <t xml:space="preserve">  61</t>
    </r>
  </si>
  <si>
    <t>2 cajas tonner negro y 2 cajas tonner color (6 unidades cada caja)</t>
  </si>
  <si>
    <t>Considera reposición de 30 bandejas ($3,300 c/u)</t>
  </si>
  <si>
    <t>Considera reposición 05 botiquines ( termometros, Bialcohol, algodón, povidona, árnica)</t>
  </si>
  <si>
    <t>Pintado interior de todas las dependencias (considera provisión año 2015 por $1.000.000)</t>
  </si>
  <si>
    <t>Se consideran $1.500 mensuales por cada niño (75)</t>
  </si>
  <si>
    <t>Personal Servicio Activo Armada y otras FFAA</t>
  </si>
  <si>
    <t>Gendarmeria y PDI</t>
  </si>
  <si>
    <t>REAJUSTE</t>
  </si>
  <si>
    <t xml:space="preserve">OCUPACION </t>
  </si>
  <si>
    <t>Media Jornada</t>
  </si>
  <si>
    <r>
      <t>Jornada Completa</t>
    </r>
    <r>
      <rPr>
        <b/>
        <sz val="14"/>
        <color indexed="10"/>
        <rFont val="Arial Narrow"/>
        <family val="2"/>
      </rPr>
      <t xml:space="preserve"> </t>
    </r>
  </si>
  <si>
    <t>Media Jornada con Colación y Almuerzo</t>
  </si>
  <si>
    <t>TARIFAS 2015</t>
  </si>
  <si>
    <t>TARIFAS 2016</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</si>
</sst>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quot;-$&quot;* #,##0.00_-;_-\$* \-??_-;_-@_-"/>
    <numFmt numFmtId="165" formatCode="_-\$* #,##0_-;&quot;-$&quot;* #,##0_-;_-\$* \-_-;_-@_-"/>
    <numFmt numFmtId="166" formatCode="\$#,##0;[Red]&quot;-$&quot;#,##0"/>
    <numFmt numFmtId="167" formatCode="\$#,##0_);[Red]&quot;($&quot;#,##0\)"/>
    <numFmt numFmtId="168" formatCode="_-* #,##0.00_-;\-* #,##0.00_-;_-* \-??_-;_-@_-"/>
    <numFmt numFmtId="169" formatCode="_-* #,##0.0_-;\-* #,##0.0_-;_-* \-??_-;_-@_-"/>
    <numFmt numFmtId="170" formatCode="_-* #,##0_-;\-* #,##0_-;_-* \-??_-;_-@_-"/>
    <numFmt numFmtId="171" formatCode="_(* #,##0_);_(* \(#,##0\);_(* &quot;-&quot;_);_(@_)"/>
    <numFmt numFmtId="172" formatCode="_-&quot;$&quot;* #,##0.00_-;\-&quot;$&quot;* #,##0.00_-;_-&quot;$&quot;* &quot;-&quot;??_-;_-@_-"/>
    <numFmt numFmtId="173" formatCode="&quot;$&quot;#,##0_);[Red]\(&quot;$&quot;#,##0\)"/>
    <numFmt numFmtId="174" formatCode="[$$-340A]\ #,##0"/>
    <numFmt numFmtId="175" formatCode="&quot;$&quot;#,##0"/>
    <numFmt numFmtId="176" formatCode="0;[Red]0"/>
    <numFmt numFmtId="177" formatCode="[$$-340A]\ #,##0;[Red][$$-340A]\ #,##0"/>
    <numFmt numFmtId="178" formatCode="0.0%"/>
    <numFmt numFmtId="179" formatCode="_-\$* #,##0_-;&quot;-$&quot;* #,##0_-;_-\$* \-??_-;_-@_-"/>
    <numFmt numFmtId="180" formatCode="_-* #,##0.000_-;\-* #,##0.000_-;_-* \-??_-;_-@_-"/>
    <numFmt numFmtId="181" formatCode="0.0"/>
    <numFmt numFmtId="182" formatCode="0.000"/>
    <numFmt numFmtId="183" formatCode="_-* #,##0.000_-;\-* #,##0.000_-;_-* &quot;-&quot;???_-;_-@_-"/>
    <numFmt numFmtId="184" formatCode="_-\$* #,##0.000_-;&quot;-$&quot;* #,##0.000_-;_-\$* \-??_-;_-@_-"/>
    <numFmt numFmtId="185" formatCode="_-\$* #,##0.0_-;&quot;-$&quot;* #,##0.0_-;_-\$* \-??_-;_-@_-"/>
    <numFmt numFmtId="186" formatCode="&quot;$&quot;#,##0.0"/>
    <numFmt numFmtId="187" formatCode="&quot;$&quot;#,##0.00"/>
    <numFmt numFmtId="188" formatCode="&quot;$&quot;#,##0.000"/>
  </numFmts>
  <fonts count="65">
    <font>
      <sz val="10"/>
      <name val="Arial"/>
      <family val="2"/>
    </font>
    <font>
      <sz val="10"/>
      <name val="Arial Narrow"/>
      <family val="2"/>
    </font>
    <font>
      <b/>
      <sz val="10"/>
      <name val="Arial Narrow"/>
      <family val="2"/>
    </font>
    <font>
      <b/>
      <u val="single"/>
      <sz val="10"/>
      <name val="Arial Narrow"/>
      <family val="2"/>
    </font>
    <font>
      <b/>
      <sz val="10"/>
      <color indexed="8"/>
      <name val="Arial Narrow"/>
      <family val="2"/>
    </font>
    <font>
      <b/>
      <sz val="10"/>
      <color indexed="9"/>
      <name val="Arial Narrow"/>
      <family val="2"/>
    </font>
    <font>
      <sz val="10"/>
      <color indexed="8"/>
      <name val="Arial Narrow"/>
      <family val="2"/>
    </font>
    <font>
      <sz val="12"/>
      <name val="Arial Narrow"/>
      <family val="2"/>
    </font>
    <font>
      <b/>
      <sz val="12"/>
      <name val="Arial Narrow"/>
      <family val="2"/>
    </font>
    <font>
      <sz val="12"/>
      <name val="Arial"/>
      <family val="2"/>
    </font>
    <font>
      <sz val="8"/>
      <color indexed="8"/>
      <name val="Arial Narrow"/>
      <family val="2"/>
    </font>
    <font>
      <b/>
      <sz val="14"/>
      <name val="Arial Narrow"/>
      <family val="2"/>
    </font>
    <font>
      <sz val="8"/>
      <name val="Arial"/>
      <family val="2"/>
    </font>
    <font>
      <b/>
      <sz val="10"/>
      <name val="Arial"/>
      <family val="2"/>
    </font>
    <font>
      <b/>
      <sz val="14"/>
      <color indexed="10"/>
      <name val="Arial Narrow"/>
      <family val="2"/>
    </font>
    <font>
      <u val="single"/>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55"/>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30"/>
      <name val="Arial Narrow"/>
      <family val="2"/>
    </font>
    <font>
      <sz val="10"/>
      <color indexed="10"/>
      <name val="Arial Narrow"/>
      <family val="2"/>
    </font>
    <font>
      <b/>
      <sz val="20"/>
      <color indexed="17"/>
      <name val="Arial Narrow"/>
      <family val="2"/>
    </font>
    <font>
      <b/>
      <sz val="18"/>
      <color indexed="17"/>
      <name val="Arial"/>
      <family val="2"/>
    </font>
    <font>
      <b/>
      <sz val="18"/>
      <color indexed="17"/>
      <name val="Arial Narrow"/>
      <family val="2"/>
    </font>
    <font>
      <b/>
      <sz val="10"/>
      <color indexed="10"/>
      <name val="Arial Narrow"/>
      <family val="2"/>
    </font>
    <font>
      <b/>
      <sz val="10"/>
      <color indexed="30"/>
      <name val="Arial"/>
      <family val="2"/>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70C0"/>
      <name val="Arial Narrow"/>
      <family val="2"/>
    </font>
    <font>
      <sz val="10"/>
      <color rgb="FFFF0000"/>
      <name val="Arial Narrow"/>
      <family val="2"/>
    </font>
    <font>
      <b/>
      <sz val="20"/>
      <color rgb="FF00B050"/>
      <name val="Arial Narrow"/>
      <family val="2"/>
    </font>
    <font>
      <b/>
      <sz val="18"/>
      <color rgb="FF00B050"/>
      <name val="Arial"/>
      <family val="2"/>
    </font>
    <font>
      <b/>
      <sz val="18"/>
      <color rgb="FF00B050"/>
      <name val="Arial Narrow"/>
      <family val="2"/>
    </font>
    <font>
      <b/>
      <sz val="10"/>
      <color rgb="FFFF0000"/>
      <name val="Arial Narrow"/>
      <family val="2"/>
    </font>
    <font>
      <b/>
      <sz val="10"/>
      <color rgb="FF0070C0"/>
      <name val="Arial"/>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58"/>
        <bgColor indexed="64"/>
      </patternFill>
    </fill>
    <fill>
      <patternFill patternType="solid">
        <fgColor indexed="51"/>
        <bgColor indexed="64"/>
      </patternFill>
    </fill>
    <fill>
      <patternFill patternType="solid">
        <fgColor indexed="27"/>
        <bgColor indexed="64"/>
      </patternFill>
    </fill>
    <fill>
      <patternFill patternType="solid">
        <fgColor indexed="42"/>
        <bgColor indexed="64"/>
      </patternFill>
    </fill>
    <fill>
      <patternFill patternType="solid">
        <fgColor indexed="13"/>
        <bgColor indexed="64"/>
      </patternFill>
    </fill>
    <fill>
      <patternFill patternType="solid">
        <fgColor indexed="31"/>
        <bgColor indexed="64"/>
      </patternFill>
    </fill>
    <fill>
      <patternFill patternType="lightUp">
        <bgColor indexed="31"/>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23"/>
        <bgColor indexed="64"/>
      </patternFill>
    </fill>
    <fill>
      <patternFill patternType="solid">
        <fgColor indexed="23"/>
        <bgColor indexed="64"/>
      </patternFill>
    </fill>
    <fill>
      <patternFill patternType="solid">
        <fgColor theme="0"/>
        <bgColor indexed="64"/>
      </patternFill>
    </fill>
    <fill>
      <patternFill patternType="solid">
        <fgColor indexed="45"/>
        <bgColor indexed="64"/>
      </patternFill>
    </fill>
    <fill>
      <patternFill patternType="lightUp">
        <fgColor indexed="55"/>
        <bgColor indexed="23"/>
      </patternFill>
    </fill>
    <fill>
      <patternFill patternType="solid">
        <fgColor theme="3" tint="0.5999900102615356"/>
        <bgColor indexed="64"/>
      </patternFill>
    </fill>
    <fill>
      <patternFill patternType="solid">
        <fgColor theme="0"/>
        <bgColor indexed="64"/>
      </patternFill>
    </fill>
    <fill>
      <patternFill patternType="solid">
        <fgColor theme="0"/>
        <bgColor indexed="64"/>
      </patternFill>
    </fill>
    <fill>
      <patternFill patternType="solid">
        <fgColor indexed="31"/>
        <bgColor indexed="64"/>
      </patternFill>
    </fill>
    <fill>
      <patternFill patternType="solid">
        <fgColor indexed="47"/>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color indexed="63"/>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color indexed="8"/>
      </left>
      <right style="thin">
        <color indexed="8"/>
      </right>
      <top>
        <color indexed="63"/>
      </top>
      <bottom>
        <color indexed="63"/>
      </bottom>
    </border>
    <border>
      <left style="thin"/>
      <right style="thin"/>
      <top style="thin"/>
      <bottom style="thin"/>
    </border>
    <border>
      <left style="thin"/>
      <right/>
      <top style="thin"/>
      <bottom style="thin"/>
    </border>
    <border>
      <left style="medium"/>
      <right>
        <color indexed="63"/>
      </right>
      <top style="thin"/>
      <bottom>
        <color indexed="63"/>
      </bottom>
    </border>
    <border>
      <left/>
      <right style="medium"/>
      <top style="thin"/>
      <bottom>
        <color indexed="63"/>
      </bottom>
    </border>
    <border>
      <left style="thin"/>
      <right style="thin"/>
      <top style="medium"/>
      <bottom style="thin"/>
    </border>
    <border>
      <left style="medium"/>
      <right style="thin"/>
      <top style="medium"/>
      <bottom style="medium"/>
    </border>
    <border>
      <left style="thin"/>
      <right style="thin"/>
      <top style="medium"/>
      <bottom style="medium"/>
    </border>
    <border>
      <left style="medium"/>
      <right>
        <color indexed="63"/>
      </right>
      <top style="medium"/>
      <bottom style="thin"/>
    </border>
    <border>
      <left style="medium"/>
      <right>
        <color indexed="63"/>
      </right>
      <top style="thin"/>
      <bottom style="mediu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medium"/>
      <right style="medium"/>
      <top>
        <color indexed="63"/>
      </top>
      <bottom style="thin">
        <color indexed="8"/>
      </bottom>
    </border>
    <border>
      <left style="thin">
        <color indexed="8"/>
      </left>
      <right style="medium"/>
      <top style="thin">
        <color indexed="8"/>
      </top>
      <bottom style="thin">
        <color indexed="8"/>
      </bottom>
    </border>
    <border>
      <left style="medium"/>
      <right style="medium"/>
      <top style="medium"/>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color indexed="63"/>
      </bottom>
    </border>
    <border>
      <left style="thin">
        <color indexed="8"/>
      </left>
      <right style="medium"/>
      <top style="thin">
        <color indexed="8"/>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medium"/>
      <right style="thin">
        <color indexed="8"/>
      </right>
      <top>
        <color indexed="63"/>
      </top>
      <bottom>
        <color indexed="63"/>
      </bottom>
    </border>
    <border>
      <left style="thin">
        <color indexed="8"/>
      </left>
      <right style="medium"/>
      <top>
        <color indexed="63"/>
      </top>
      <bottom>
        <color indexed="63"/>
      </bottom>
    </border>
    <border>
      <left style="thin"/>
      <right>
        <color indexed="63"/>
      </right>
      <top style="medium"/>
      <bottom style="thin"/>
    </border>
    <border>
      <left style="thin"/>
      <right>
        <color indexed="63"/>
      </right>
      <top style="thin"/>
      <bottom style="medium"/>
    </border>
    <border>
      <left style="thin"/>
      <right>
        <color indexed="63"/>
      </right>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thin">
        <color indexed="8"/>
      </left>
      <right>
        <color indexed="63"/>
      </right>
      <top>
        <color indexed="63"/>
      </top>
      <bottom>
        <color indexed="63"/>
      </bottom>
    </border>
    <border>
      <left style="medium">
        <color rgb="FFFF0000"/>
      </left>
      <right style="medium">
        <color rgb="FFFF0000"/>
      </right>
      <top style="thin"/>
      <bottom style="thin"/>
    </border>
    <border>
      <left style="medium">
        <color rgb="FFFF0000"/>
      </left>
      <right style="medium">
        <color rgb="FFFF0000"/>
      </right>
      <top style="medium">
        <color rgb="FFFF0000"/>
      </top>
      <bottom style="thin"/>
    </border>
    <border>
      <left style="medium">
        <color rgb="FFFF0000"/>
      </left>
      <right style="medium">
        <color rgb="FFFF0000"/>
      </right>
      <top style="thin"/>
      <bottom style="medium">
        <color rgb="FFFF0000"/>
      </bottom>
    </border>
    <border>
      <left style="medium">
        <color rgb="FFFF0000"/>
      </left>
      <right style="medium">
        <color rgb="FFFF0000"/>
      </right>
      <top style="medium">
        <color rgb="FFFF0000"/>
      </top>
      <bottom style="medium">
        <color rgb="FFFF0000"/>
      </botto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style="medium"/>
      <bottom>
        <color indexed="63"/>
      </bottom>
    </border>
    <border>
      <left>
        <color indexed="63"/>
      </left>
      <right style="thin"/>
      <top style="medium"/>
      <bottom style="thin"/>
    </border>
    <border>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n"/>
      <top style="medium"/>
      <bottom style="medium"/>
    </border>
    <border>
      <left>
        <color indexed="63"/>
      </left>
      <right>
        <color indexed="63"/>
      </right>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color indexed="63"/>
      </right>
      <top style="medium"/>
      <bottom style="medium"/>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color indexed="63"/>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right>
        <color indexed="63"/>
      </right>
      <top style="thin"/>
      <bottom style="thin"/>
    </border>
    <border>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color indexed="8"/>
      </top>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right>
        <color indexed="63"/>
      </right>
      <top style="medium"/>
      <bottom>
        <color indexed="63"/>
      </bottom>
    </border>
    <border>
      <left style="medium"/>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168"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42" fontId="0" fillId="0" borderId="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335">
    <xf numFmtId="0" fontId="0" fillId="0" borderId="0" xfId="0" applyAlignment="1">
      <alignment/>
    </xf>
    <xf numFmtId="0" fontId="1"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10"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protection/>
    </xf>
    <xf numFmtId="165" fontId="1" fillId="33" borderId="11" xfId="48" applyNumberFormat="1" applyFont="1" applyFill="1" applyBorder="1" applyAlignment="1" applyProtection="1">
      <alignment vertical="center"/>
      <protection/>
    </xf>
    <xf numFmtId="165" fontId="2" fillId="34" borderId="12" xfId="48" applyNumberFormat="1" applyFont="1" applyFill="1" applyBorder="1" applyAlignment="1" applyProtection="1">
      <alignment vertical="center"/>
      <protection/>
    </xf>
    <xf numFmtId="165" fontId="2" fillId="34" borderId="11" xfId="48" applyNumberFormat="1" applyFont="1" applyFill="1" applyBorder="1" applyAlignment="1" applyProtection="1">
      <alignment vertical="center"/>
      <protection/>
    </xf>
    <xf numFmtId="0" fontId="2" fillId="35" borderId="0" xfId="0" applyFont="1" applyFill="1" applyBorder="1" applyAlignment="1" applyProtection="1">
      <alignment vertical="center"/>
      <protection/>
    </xf>
    <xf numFmtId="165" fontId="2" fillId="35" borderId="0" xfId="48" applyNumberFormat="1" applyFont="1" applyFill="1" applyBorder="1" applyAlignment="1" applyProtection="1">
      <alignment vertical="center"/>
      <protection/>
    </xf>
    <xf numFmtId="0" fontId="0" fillId="35" borderId="0" xfId="0" applyFill="1" applyAlignment="1" applyProtection="1">
      <alignment/>
      <protection/>
    </xf>
    <xf numFmtId="0" fontId="2" fillId="35" borderId="0" xfId="0" applyFont="1" applyFill="1" applyAlignment="1" applyProtection="1">
      <alignment vertical="center"/>
      <protection/>
    </xf>
    <xf numFmtId="0" fontId="1" fillId="35" borderId="0" xfId="0" applyFont="1" applyFill="1" applyAlignment="1" applyProtection="1">
      <alignment vertical="center"/>
      <protection/>
    </xf>
    <xf numFmtId="0" fontId="2" fillId="0" borderId="0" xfId="0" applyFont="1" applyFill="1" applyBorder="1" applyAlignment="1" applyProtection="1">
      <alignment vertical="center"/>
      <protection/>
    </xf>
    <xf numFmtId="164" fontId="2" fillId="0" borderId="0" xfId="48" applyFont="1" applyFill="1" applyBorder="1" applyAlignment="1" applyProtection="1">
      <alignment vertical="center"/>
      <protection/>
    </xf>
    <xf numFmtId="0" fontId="2" fillId="0" borderId="0" xfId="0" applyFont="1" applyFill="1" applyAlignment="1" applyProtection="1">
      <alignment vertical="center"/>
      <protection/>
    </xf>
    <xf numFmtId="0" fontId="3" fillId="0" borderId="13" xfId="0" applyFont="1" applyBorder="1" applyAlignment="1" applyProtection="1">
      <alignment vertical="center"/>
      <protection/>
    </xf>
    <xf numFmtId="0" fontId="1" fillId="0" borderId="0" xfId="0" applyFont="1" applyFill="1" applyBorder="1" applyAlignment="1" applyProtection="1">
      <alignment horizontal="center" vertical="center" wrapText="1"/>
      <protection/>
    </xf>
    <xf numFmtId="0" fontId="1" fillId="0" borderId="0" xfId="0" applyFont="1" applyBorder="1" applyAlignment="1" applyProtection="1">
      <alignment vertical="center"/>
      <protection/>
    </xf>
    <xf numFmtId="0" fontId="1" fillId="0" borderId="0" xfId="0" applyFont="1" applyFill="1" applyAlignment="1" applyProtection="1">
      <alignment vertical="center"/>
      <protection/>
    </xf>
    <xf numFmtId="0" fontId="1" fillId="0" borderId="0" xfId="0" applyFont="1" applyFill="1" applyBorder="1" applyAlignment="1" applyProtection="1">
      <alignment vertical="center"/>
      <protection/>
    </xf>
    <xf numFmtId="9" fontId="2" fillId="0" borderId="0" xfId="0" applyNumberFormat="1" applyFont="1" applyFill="1" applyBorder="1" applyAlignment="1" applyProtection="1">
      <alignment vertical="center"/>
      <protection/>
    </xf>
    <xf numFmtId="1" fontId="1" fillId="0" borderId="0" xfId="0" applyNumberFormat="1" applyFont="1" applyAlignment="1" applyProtection="1">
      <alignment vertical="center"/>
      <protection/>
    </xf>
    <xf numFmtId="169" fontId="1" fillId="0" borderId="0" xfId="46" applyNumberFormat="1" applyFont="1" applyFill="1" applyBorder="1" applyAlignment="1" applyProtection="1">
      <alignment vertical="center"/>
      <protection/>
    </xf>
    <xf numFmtId="0" fontId="2" fillId="0" borderId="0" xfId="0" applyFont="1" applyAlignment="1" applyProtection="1">
      <alignment horizontal="left" vertical="center"/>
      <protection/>
    </xf>
    <xf numFmtId="0" fontId="2" fillId="36" borderId="11" xfId="0" applyFont="1" applyFill="1" applyBorder="1" applyAlignment="1" applyProtection="1">
      <alignment horizontal="left" vertical="center"/>
      <protection/>
    </xf>
    <xf numFmtId="0" fontId="4" fillId="36" borderId="11" xfId="0" applyFont="1" applyFill="1" applyBorder="1" applyAlignment="1" applyProtection="1">
      <alignment vertical="center"/>
      <protection/>
    </xf>
    <xf numFmtId="0" fontId="5" fillId="37" borderId="14" xfId="0" applyFont="1" applyFill="1" applyBorder="1" applyAlignment="1" applyProtection="1">
      <alignment vertical="center"/>
      <protection/>
    </xf>
    <xf numFmtId="0" fontId="2" fillId="38" borderId="14" xfId="0" applyFont="1" applyFill="1" applyBorder="1" applyAlignment="1" applyProtection="1">
      <alignment horizontal="center" vertical="center" wrapText="1"/>
      <protection/>
    </xf>
    <xf numFmtId="164" fontId="1" fillId="0" borderId="0" xfId="48" applyFont="1" applyFill="1" applyBorder="1" applyAlignment="1" applyProtection="1">
      <alignment vertical="center"/>
      <protection/>
    </xf>
    <xf numFmtId="0" fontId="2" fillId="35" borderId="0" xfId="0" applyFont="1" applyFill="1" applyBorder="1" applyAlignment="1" applyProtection="1">
      <alignment horizontal="left" vertical="center"/>
      <protection/>
    </xf>
    <xf numFmtId="0" fontId="4" fillId="35" borderId="0" xfId="0" applyFont="1" applyFill="1" applyBorder="1" applyAlignment="1" applyProtection="1">
      <alignment vertical="center"/>
      <protection/>
    </xf>
    <xf numFmtId="0" fontId="5" fillId="37" borderId="11" xfId="0" applyFont="1" applyFill="1" applyBorder="1" applyAlignment="1" applyProtection="1">
      <alignment vertical="center" wrapText="1"/>
      <protection/>
    </xf>
    <xf numFmtId="0" fontId="2" fillId="36" borderId="11" xfId="0" applyFont="1" applyFill="1" applyBorder="1" applyAlignment="1" applyProtection="1">
      <alignment vertical="center"/>
      <protection/>
    </xf>
    <xf numFmtId="0" fontId="1" fillId="34" borderId="11" xfId="0" applyFont="1" applyFill="1" applyBorder="1" applyAlignment="1" applyProtection="1">
      <alignment vertical="center" wrapText="1"/>
      <protection/>
    </xf>
    <xf numFmtId="0" fontId="1" fillId="36" borderId="11" xfId="0" applyFont="1" applyFill="1" applyBorder="1" applyAlignment="1" applyProtection="1">
      <alignment vertical="center" wrapText="1"/>
      <protection/>
    </xf>
    <xf numFmtId="165" fontId="1" fillId="36" borderId="11" xfId="48" applyNumberFormat="1" applyFont="1" applyFill="1" applyBorder="1" applyAlignment="1" applyProtection="1">
      <alignment vertical="center"/>
      <protection/>
    </xf>
    <xf numFmtId="165" fontId="1" fillId="36" borderId="11" xfId="0" applyNumberFormat="1" applyFont="1" applyFill="1" applyBorder="1" applyAlignment="1" applyProtection="1">
      <alignment vertical="center"/>
      <protection/>
    </xf>
    <xf numFmtId="0" fontId="2" fillId="36" borderId="15"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39" borderId="0" xfId="0" applyFont="1" applyFill="1" applyAlignment="1" applyProtection="1">
      <alignment horizontal="left" vertical="center"/>
      <protection/>
    </xf>
    <xf numFmtId="0" fontId="1" fillId="39" borderId="0" xfId="0" applyFont="1" applyFill="1" applyAlignment="1" applyProtection="1">
      <alignment vertical="center"/>
      <protection/>
    </xf>
    <xf numFmtId="0" fontId="2" fillId="39" borderId="16" xfId="0" applyFont="1" applyFill="1" applyBorder="1" applyAlignment="1" applyProtection="1">
      <alignment vertical="center"/>
      <protection/>
    </xf>
    <xf numFmtId="0" fontId="2" fillId="39" borderId="15" xfId="0" applyFont="1" applyFill="1" applyBorder="1" applyAlignment="1" applyProtection="1">
      <alignment vertical="center"/>
      <protection/>
    </xf>
    <xf numFmtId="170" fontId="2" fillId="35" borderId="11" xfId="46" applyNumberFormat="1" applyFont="1" applyFill="1" applyBorder="1" applyAlignment="1" applyProtection="1">
      <alignment horizontal="center" vertical="center"/>
      <protection locked="0"/>
    </xf>
    <xf numFmtId="0" fontId="2" fillId="39" borderId="0" xfId="0" applyFont="1" applyFill="1" applyBorder="1" applyAlignment="1" applyProtection="1">
      <alignment vertical="center"/>
      <protection/>
    </xf>
    <xf numFmtId="170" fontId="2" fillId="39" borderId="0" xfId="46" applyNumberFormat="1" applyFont="1" applyFill="1" applyBorder="1" applyAlignment="1" applyProtection="1">
      <alignment horizontal="center" vertical="center"/>
      <protection/>
    </xf>
    <xf numFmtId="0" fontId="1" fillId="36" borderId="16" xfId="0" applyFont="1" applyFill="1" applyBorder="1" applyAlignment="1" applyProtection="1">
      <alignment horizontal="center" vertical="center" wrapText="1"/>
      <protection/>
    </xf>
    <xf numFmtId="0" fontId="1" fillId="40" borderId="16" xfId="0" applyFont="1" applyFill="1" applyBorder="1" applyAlignment="1" applyProtection="1">
      <alignment horizontal="center" vertical="center" wrapText="1"/>
      <protection/>
    </xf>
    <xf numFmtId="0" fontId="0" fillId="40" borderId="11" xfId="0" applyFont="1" applyFill="1" applyBorder="1" applyAlignment="1" applyProtection="1">
      <alignment/>
      <protection/>
    </xf>
    <xf numFmtId="0" fontId="2" fillId="34" borderId="11" xfId="0" applyFont="1" applyFill="1" applyBorder="1" applyAlignment="1" applyProtection="1">
      <alignment horizontal="center" vertical="center"/>
      <protection/>
    </xf>
    <xf numFmtId="0" fontId="1" fillId="34" borderId="11" xfId="0" applyFont="1" applyFill="1" applyBorder="1" applyAlignment="1" applyProtection="1">
      <alignment horizontal="center" vertical="center" wrapText="1"/>
      <protection/>
    </xf>
    <xf numFmtId="0" fontId="4" fillId="34" borderId="14" xfId="0" applyFont="1" applyFill="1" applyBorder="1" applyAlignment="1" applyProtection="1">
      <alignment vertical="center"/>
      <protection/>
    </xf>
    <xf numFmtId="171" fontId="6" fillId="41" borderId="17" xfId="0" applyNumberFormat="1" applyFont="1" applyFill="1" applyBorder="1" applyAlignment="1">
      <alignment/>
    </xf>
    <xf numFmtId="171" fontId="6" fillId="41" borderId="18" xfId="0" applyNumberFormat="1" applyFont="1" applyFill="1" applyBorder="1" applyAlignment="1">
      <alignment/>
    </xf>
    <xf numFmtId="171" fontId="1" fillId="41" borderId="17" xfId="0" applyNumberFormat="1" applyFont="1" applyFill="1" applyBorder="1" applyAlignment="1">
      <alignment/>
    </xf>
    <xf numFmtId="171" fontId="1" fillId="41" borderId="17" xfId="0" applyNumberFormat="1" applyFont="1" applyFill="1" applyBorder="1" applyAlignment="1">
      <alignment horizontal="left"/>
    </xf>
    <xf numFmtId="171" fontId="1" fillId="41" borderId="18" xfId="0" applyNumberFormat="1" applyFont="1" applyFill="1" applyBorder="1" applyAlignment="1">
      <alignment horizontal="left"/>
    </xf>
    <xf numFmtId="171" fontId="6" fillId="41" borderId="18" xfId="0" applyNumberFormat="1" applyFont="1" applyFill="1" applyBorder="1" applyAlignment="1">
      <alignment horizontal="left"/>
    </xf>
    <xf numFmtId="171" fontId="6" fillId="41" borderId="17" xfId="0" applyNumberFormat="1" applyFont="1" applyFill="1" applyBorder="1" applyAlignment="1">
      <alignment horizontal="left"/>
    </xf>
    <xf numFmtId="165" fontId="1" fillId="42" borderId="19" xfId="0" applyNumberFormat="1" applyFont="1" applyFill="1" applyBorder="1" applyAlignment="1" applyProtection="1">
      <alignment vertical="center"/>
      <protection/>
    </xf>
    <xf numFmtId="169" fontId="1" fillId="43" borderId="20" xfId="46" applyNumberFormat="1" applyFont="1" applyFill="1" applyBorder="1" applyAlignment="1" applyProtection="1">
      <alignment vertical="center"/>
      <protection/>
    </xf>
    <xf numFmtId="0" fontId="2" fillId="36" borderId="21" xfId="0" applyFont="1" applyFill="1" applyBorder="1" applyAlignment="1" applyProtection="1">
      <alignment horizontal="center" vertical="center"/>
      <protection/>
    </xf>
    <xf numFmtId="0" fontId="2" fillId="38" borderId="14" xfId="0" applyFont="1" applyFill="1" applyBorder="1" applyAlignment="1" applyProtection="1">
      <alignment horizontal="center" vertical="center"/>
      <protection/>
    </xf>
    <xf numFmtId="0" fontId="2" fillId="40" borderId="14" xfId="0" applyFont="1" applyFill="1" applyBorder="1" applyAlignment="1" applyProtection="1">
      <alignment horizontal="center" vertical="center"/>
      <protection/>
    </xf>
    <xf numFmtId="0" fontId="2" fillId="44" borderId="0" xfId="0" applyFont="1" applyFill="1" applyBorder="1" applyAlignment="1" applyProtection="1">
      <alignment vertical="center"/>
      <protection/>
    </xf>
    <xf numFmtId="0" fontId="7" fillId="0" borderId="0" xfId="0" applyFont="1" applyAlignment="1" applyProtection="1">
      <alignment vertical="center"/>
      <protection/>
    </xf>
    <xf numFmtId="0" fontId="8" fillId="0" borderId="0" xfId="0" applyFont="1" applyAlignment="1" applyProtection="1">
      <alignment horizontal="left" vertical="center"/>
      <protection/>
    </xf>
    <xf numFmtId="0" fontId="9" fillId="0" borderId="0" xfId="0" applyFont="1" applyAlignment="1" applyProtection="1">
      <alignment/>
      <protection/>
    </xf>
    <xf numFmtId="0" fontId="8" fillId="0" borderId="0" xfId="0" applyFont="1" applyAlignment="1" applyProtection="1">
      <alignment horizontal="right" vertical="center"/>
      <protection/>
    </xf>
    <xf numFmtId="0" fontId="8" fillId="0" borderId="10" xfId="0" applyFont="1" applyBorder="1" applyAlignment="1" applyProtection="1">
      <alignment horizontal="right" vertical="center"/>
      <protection/>
    </xf>
    <xf numFmtId="0" fontId="2" fillId="45" borderId="22" xfId="0" applyFont="1" applyFill="1" applyBorder="1" applyAlignment="1" applyProtection="1">
      <alignment vertical="center"/>
      <protection/>
    </xf>
    <xf numFmtId="173" fontId="4" fillId="45" borderId="22" xfId="48" applyNumberFormat="1" applyFont="1" applyFill="1" applyBorder="1" applyAlignment="1" applyProtection="1">
      <alignment vertical="center"/>
      <protection/>
    </xf>
    <xf numFmtId="0" fontId="6" fillId="46" borderId="22" xfId="0" applyFont="1" applyFill="1" applyBorder="1" applyAlignment="1" applyProtection="1">
      <alignment vertical="center"/>
      <protection/>
    </xf>
    <xf numFmtId="173" fontId="6" fillId="0" borderId="22" xfId="48" applyNumberFormat="1" applyFont="1" applyFill="1" applyBorder="1" applyAlignment="1" applyProtection="1">
      <alignment vertical="center"/>
      <protection locked="0"/>
    </xf>
    <xf numFmtId="0" fontId="4" fillId="45" borderId="23" xfId="0" applyFont="1" applyFill="1" applyBorder="1" applyAlignment="1" applyProtection="1">
      <alignment horizontal="left" vertical="center"/>
      <protection/>
    </xf>
    <xf numFmtId="0" fontId="1" fillId="46" borderId="22" xfId="0" applyFont="1" applyFill="1" applyBorder="1" applyAlignment="1" applyProtection="1">
      <alignment vertical="center"/>
      <protection/>
    </xf>
    <xf numFmtId="173" fontId="1" fillId="0" borderId="22" xfId="48" applyNumberFormat="1" applyFont="1" applyFill="1" applyBorder="1" applyAlignment="1" applyProtection="1">
      <alignment vertical="center"/>
      <protection locked="0"/>
    </xf>
    <xf numFmtId="171" fontId="1" fillId="46" borderId="23" xfId="0" applyNumberFormat="1" applyFont="1" applyFill="1" applyBorder="1" applyAlignment="1">
      <alignment horizontal="left"/>
    </xf>
    <xf numFmtId="165" fontId="6" fillId="34" borderId="14" xfId="48" applyNumberFormat="1" applyFont="1" applyFill="1" applyBorder="1" applyAlignment="1" applyProtection="1">
      <alignment vertical="center"/>
      <protection/>
    </xf>
    <xf numFmtId="0" fontId="6" fillId="35" borderId="0" xfId="0" applyFont="1" applyFill="1" applyBorder="1" applyAlignment="1" applyProtection="1">
      <alignment vertical="center"/>
      <protection/>
    </xf>
    <xf numFmtId="165" fontId="6" fillId="35" borderId="0" xfId="48" applyNumberFormat="1" applyFont="1" applyFill="1" applyBorder="1" applyAlignment="1" applyProtection="1">
      <alignment vertical="center"/>
      <protection locked="0"/>
    </xf>
    <xf numFmtId="0" fontId="1" fillId="44" borderId="0" xfId="0" applyFont="1" applyFill="1" applyBorder="1" applyAlignment="1" applyProtection="1">
      <alignment vertical="center"/>
      <protection/>
    </xf>
    <xf numFmtId="171" fontId="6" fillId="46" borderId="22" xfId="0" applyNumberFormat="1" applyFont="1" applyFill="1" applyBorder="1" applyAlignment="1">
      <alignment/>
    </xf>
    <xf numFmtId="0" fontId="1" fillId="41" borderId="24" xfId="0" applyFont="1" applyFill="1" applyBorder="1" applyAlignment="1">
      <alignment horizontal="left"/>
    </xf>
    <xf numFmtId="0" fontId="1" fillId="41" borderId="25" xfId="0" applyFont="1" applyFill="1" applyBorder="1" applyAlignment="1">
      <alignment horizontal="left"/>
    </xf>
    <xf numFmtId="175" fontId="1" fillId="0" borderId="26" xfId="48" applyNumberFormat="1" applyFont="1" applyBorder="1" applyAlignment="1" applyProtection="1">
      <alignment vertical="center"/>
      <protection locked="0"/>
    </xf>
    <xf numFmtId="3" fontId="1" fillId="0" borderId="22" xfId="46" applyNumberFormat="1" applyFont="1" applyBorder="1" applyAlignment="1" applyProtection="1">
      <alignment vertical="center"/>
      <protection locked="0"/>
    </xf>
    <xf numFmtId="175" fontId="1" fillId="47" borderId="20" xfId="48" applyNumberFormat="1" applyFont="1" applyFill="1" applyBorder="1" applyAlignment="1" applyProtection="1">
      <alignment vertical="center"/>
      <protection/>
    </xf>
    <xf numFmtId="0" fontId="1" fillId="46" borderId="27" xfId="0" applyFont="1" applyFill="1" applyBorder="1" applyAlignment="1" applyProtection="1">
      <alignment vertical="center" wrapText="1"/>
      <protection/>
    </xf>
    <xf numFmtId="173" fontId="1" fillId="46" borderId="28" xfId="48" applyNumberFormat="1" applyFont="1" applyFill="1" applyBorder="1" applyAlignment="1" applyProtection="1">
      <alignment vertical="center" wrapText="1"/>
      <protection/>
    </xf>
    <xf numFmtId="176" fontId="1" fillId="0" borderId="26" xfId="48" applyNumberFormat="1" applyFont="1" applyBorder="1" applyAlignment="1" applyProtection="1">
      <alignment vertical="center"/>
      <protection locked="0"/>
    </xf>
    <xf numFmtId="0" fontId="1" fillId="45" borderId="29" xfId="0" applyFont="1" applyFill="1" applyBorder="1" applyAlignment="1" applyProtection="1">
      <alignment vertical="center"/>
      <protection locked="0"/>
    </xf>
    <xf numFmtId="0" fontId="1" fillId="45" borderId="17" xfId="0" applyFont="1" applyFill="1" applyBorder="1" applyAlignment="1" applyProtection="1">
      <alignment vertical="center"/>
      <protection locked="0"/>
    </xf>
    <xf numFmtId="0" fontId="1" fillId="45" borderId="30" xfId="0" applyFont="1" applyFill="1" applyBorder="1" applyAlignment="1" applyProtection="1">
      <alignment vertical="center"/>
      <protection locked="0"/>
    </xf>
    <xf numFmtId="0" fontId="1" fillId="45" borderId="24" xfId="0" applyFont="1" applyFill="1" applyBorder="1" applyAlignment="1" applyProtection="1">
      <alignment vertical="center"/>
      <protection locked="0"/>
    </xf>
    <xf numFmtId="165" fontId="1" fillId="36" borderId="14" xfId="48" applyNumberFormat="1" applyFont="1" applyFill="1" applyBorder="1" applyAlignment="1" applyProtection="1">
      <alignment vertical="center"/>
      <protection/>
    </xf>
    <xf numFmtId="165" fontId="1" fillId="48" borderId="31" xfId="48" applyNumberFormat="1" applyFont="1" applyFill="1" applyBorder="1" applyAlignment="1" applyProtection="1">
      <alignment vertical="center"/>
      <protection/>
    </xf>
    <xf numFmtId="165" fontId="1" fillId="48" borderId="32" xfId="48" applyNumberFormat="1" applyFont="1" applyFill="1" applyBorder="1" applyAlignment="1" applyProtection="1">
      <alignment vertical="center"/>
      <protection/>
    </xf>
    <xf numFmtId="165" fontId="1" fillId="48" borderId="33" xfId="48" applyNumberFormat="1" applyFont="1" applyFill="1" applyBorder="1" applyAlignment="1" applyProtection="1">
      <alignment vertical="center"/>
      <protection/>
    </xf>
    <xf numFmtId="165" fontId="1" fillId="48" borderId="34" xfId="48" applyNumberFormat="1" applyFont="1" applyFill="1" applyBorder="1" applyAlignment="1" applyProtection="1">
      <alignment vertical="center"/>
      <protection/>
    </xf>
    <xf numFmtId="165" fontId="1" fillId="49" borderId="11" xfId="48" applyNumberFormat="1" applyFont="1" applyFill="1" applyBorder="1" applyAlignment="1" applyProtection="1">
      <alignment vertical="center"/>
      <protection/>
    </xf>
    <xf numFmtId="165" fontId="1" fillId="49" borderId="12" xfId="48" applyNumberFormat="1" applyFont="1" applyFill="1" applyBorder="1" applyAlignment="1" applyProtection="1">
      <alignment vertical="center"/>
      <protection/>
    </xf>
    <xf numFmtId="165" fontId="1" fillId="49" borderId="31" xfId="48" applyNumberFormat="1" applyFont="1" applyFill="1" applyBorder="1" applyAlignment="1" applyProtection="1">
      <alignment vertical="center"/>
      <protection/>
    </xf>
    <xf numFmtId="165" fontId="1" fillId="49" borderId="32" xfId="48" applyNumberFormat="1" applyFont="1" applyFill="1" applyBorder="1" applyAlignment="1" applyProtection="1">
      <alignment vertical="center"/>
      <protection/>
    </xf>
    <xf numFmtId="165" fontId="1" fillId="49" borderId="33" xfId="48" applyNumberFormat="1" applyFont="1" applyFill="1" applyBorder="1" applyAlignment="1" applyProtection="1">
      <alignment vertical="center"/>
      <protection/>
    </xf>
    <xf numFmtId="165" fontId="2" fillId="40" borderId="11" xfId="48" applyNumberFormat="1" applyFont="1" applyFill="1" applyBorder="1" applyAlignment="1" applyProtection="1">
      <alignment vertical="center"/>
      <protection/>
    </xf>
    <xf numFmtId="168" fontId="1" fillId="0" borderId="11" xfId="46" applyFont="1" applyFill="1" applyBorder="1" applyAlignment="1" applyProtection="1">
      <alignment vertical="center"/>
      <protection/>
    </xf>
    <xf numFmtId="165" fontId="2" fillId="38" borderId="11" xfId="48" applyNumberFormat="1" applyFont="1" applyFill="1" applyBorder="1" applyAlignment="1" applyProtection="1">
      <alignment vertical="center"/>
      <protection/>
    </xf>
    <xf numFmtId="165" fontId="2" fillId="40" borderId="35" xfId="48" applyNumberFormat="1" applyFont="1" applyFill="1" applyBorder="1" applyAlignment="1" applyProtection="1">
      <alignment vertical="center"/>
      <protection/>
    </xf>
    <xf numFmtId="165" fontId="58" fillId="33" borderId="12" xfId="48" applyNumberFormat="1" applyFont="1" applyFill="1" applyBorder="1" applyAlignment="1" applyProtection="1">
      <alignment vertical="center"/>
      <protection/>
    </xf>
    <xf numFmtId="165" fontId="58" fillId="33" borderId="11" xfId="48" applyNumberFormat="1" applyFont="1" applyFill="1" applyBorder="1" applyAlignment="1" applyProtection="1">
      <alignment vertical="center"/>
      <protection/>
    </xf>
    <xf numFmtId="0" fontId="13" fillId="0" borderId="0" xfId="0" applyFont="1" applyAlignment="1" applyProtection="1">
      <alignment/>
      <protection/>
    </xf>
    <xf numFmtId="0" fontId="2" fillId="45" borderId="36" xfId="0" applyFont="1" applyFill="1" applyBorder="1" applyAlignment="1" applyProtection="1">
      <alignment vertical="center" wrapText="1"/>
      <protection/>
    </xf>
    <xf numFmtId="3" fontId="2" fillId="50" borderId="0" xfId="0" applyNumberFormat="1" applyFont="1" applyFill="1" applyBorder="1" applyAlignment="1" applyProtection="1">
      <alignment vertical="center"/>
      <protection/>
    </xf>
    <xf numFmtId="0" fontId="3" fillId="50" borderId="0" xfId="0" applyFont="1" applyFill="1" applyAlignment="1" applyProtection="1">
      <alignment vertical="center"/>
      <protection/>
    </xf>
    <xf numFmtId="0" fontId="1" fillId="50" borderId="0" xfId="0" applyFont="1" applyFill="1" applyAlignment="1" applyProtection="1">
      <alignment vertical="center"/>
      <protection/>
    </xf>
    <xf numFmtId="3" fontId="1" fillId="50" borderId="0" xfId="0" applyNumberFormat="1" applyFont="1" applyFill="1" applyAlignment="1" applyProtection="1">
      <alignment vertical="center"/>
      <protection/>
    </xf>
    <xf numFmtId="0" fontId="15" fillId="50" borderId="0" xfId="0" applyFont="1" applyFill="1" applyAlignment="1" applyProtection="1">
      <alignment vertical="center"/>
      <protection/>
    </xf>
    <xf numFmtId="3" fontId="15" fillId="50" borderId="0" xfId="0" applyNumberFormat="1" applyFont="1" applyFill="1" applyAlignment="1" applyProtection="1">
      <alignment vertical="center"/>
      <protection/>
    </xf>
    <xf numFmtId="0" fontId="15" fillId="0" borderId="0" xfId="0" applyFont="1" applyAlignment="1" applyProtection="1">
      <alignment vertical="center"/>
      <protection/>
    </xf>
    <xf numFmtId="3" fontId="1" fillId="0" borderId="0" xfId="0" applyNumberFormat="1" applyFont="1" applyAlignment="1" applyProtection="1">
      <alignment vertical="center"/>
      <protection/>
    </xf>
    <xf numFmtId="0" fontId="1" fillId="0" borderId="0" xfId="0" applyFont="1" applyAlignment="1">
      <alignment vertical="center"/>
    </xf>
    <xf numFmtId="0" fontId="2" fillId="36" borderId="22" xfId="0" applyFont="1" applyFill="1" applyBorder="1" applyAlignment="1" applyProtection="1">
      <alignment horizontal="center" vertical="center"/>
      <protection/>
    </xf>
    <xf numFmtId="0" fontId="2" fillId="38" borderId="11" xfId="0" applyFont="1" applyFill="1" applyBorder="1" applyAlignment="1" applyProtection="1">
      <alignment horizontal="center" vertical="center"/>
      <protection/>
    </xf>
    <xf numFmtId="0" fontId="2" fillId="40" borderId="11" xfId="0" applyFont="1" applyFill="1" applyBorder="1" applyAlignment="1" applyProtection="1">
      <alignment horizontal="center" vertical="center"/>
      <protection/>
    </xf>
    <xf numFmtId="165" fontId="2" fillId="51" borderId="37" xfId="48" applyNumberFormat="1" applyFont="1" applyFill="1" applyBorder="1" applyAlignment="1" applyProtection="1">
      <alignment vertical="center"/>
      <protection/>
    </xf>
    <xf numFmtId="165" fontId="2" fillId="51" borderId="38" xfId="48" applyNumberFormat="1" applyFont="1" applyFill="1" applyBorder="1" applyAlignment="1" applyProtection="1">
      <alignment vertical="center"/>
      <protection/>
    </xf>
    <xf numFmtId="169" fontId="2" fillId="52" borderId="38" xfId="46" applyNumberFormat="1" applyFont="1" applyFill="1" applyBorder="1" applyAlignment="1" applyProtection="1">
      <alignment vertical="center"/>
      <protection/>
    </xf>
    <xf numFmtId="165" fontId="2" fillId="51" borderId="39" xfId="48" applyNumberFormat="1" applyFont="1" applyFill="1" applyBorder="1" applyAlignment="1" applyProtection="1">
      <alignment vertical="center"/>
      <protection/>
    </xf>
    <xf numFmtId="165" fontId="2" fillId="38" borderId="40" xfId="48" applyNumberFormat="1" applyFont="1" applyFill="1" applyBorder="1" applyAlignment="1" applyProtection="1">
      <alignment vertical="center"/>
      <protection/>
    </xf>
    <xf numFmtId="168" fontId="1" fillId="0" borderId="11" xfId="46" applyFont="1" applyFill="1" applyBorder="1" applyAlignment="1" applyProtection="1">
      <alignment vertical="center"/>
      <protection locked="0"/>
    </xf>
    <xf numFmtId="165" fontId="2" fillId="51" borderId="41" xfId="48" applyNumberFormat="1" applyFont="1" applyFill="1" applyBorder="1" applyAlignment="1" applyProtection="1">
      <alignment vertical="center"/>
      <protection/>
    </xf>
    <xf numFmtId="165" fontId="2" fillId="51" borderId="12" xfId="48" applyNumberFormat="1" applyFont="1" applyFill="1" applyBorder="1" applyAlignment="1" applyProtection="1">
      <alignment vertical="center"/>
      <protection/>
    </xf>
    <xf numFmtId="169" fontId="2" fillId="52" borderId="12" xfId="46" applyNumberFormat="1" applyFont="1" applyFill="1" applyBorder="1" applyAlignment="1" applyProtection="1">
      <alignment vertical="center"/>
      <protection/>
    </xf>
    <xf numFmtId="165" fontId="2" fillId="51" borderId="42" xfId="48" applyNumberFormat="1" applyFont="1" applyFill="1" applyBorder="1" applyAlignment="1" applyProtection="1">
      <alignment vertical="center"/>
      <protection/>
    </xf>
    <xf numFmtId="168" fontId="2" fillId="0" borderId="11" xfId="46" applyFont="1" applyFill="1" applyBorder="1" applyAlignment="1" applyProtection="1">
      <alignment vertical="center"/>
      <protection/>
    </xf>
    <xf numFmtId="165" fontId="2" fillId="38" borderId="43" xfId="48" applyNumberFormat="1" applyFont="1" applyFill="1" applyBorder="1" applyAlignment="1" applyProtection="1">
      <alignment vertical="center"/>
      <protection/>
    </xf>
    <xf numFmtId="165" fontId="2" fillId="40" borderId="14" xfId="48" applyNumberFormat="1" applyFont="1" applyFill="1" applyBorder="1" applyAlignment="1" applyProtection="1">
      <alignment vertical="center"/>
      <protection/>
    </xf>
    <xf numFmtId="168" fontId="1" fillId="0" borderId="14" xfId="46" applyFont="1" applyFill="1" applyBorder="1" applyAlignment="1" applyProtection="1">
      <alignment vertical="center"/>
      <protection/>
    </xf>
    <xf numFmtId="165" fontId="2" fillId="40" borderId="44" xfId="48" applyNumberFormat="1" applyFont="1" applyFill="1" applyBorder="1" applyAlignment="1" applyProtection="1">
      <alignment vertical="center"/>
      <protection/>
    </xf>
    <xf numFmtId="165" fontId="2" fillId="38" borderId="14" xfId="48" applyNumberFormat="1" applyFont="1" applyFill="1" applyBorder="1" applyAlignment="1" applyProtection="1">
      <alignment vertical="center"/>
      <protection/>
    </xf>
    <xf numFmtId="165" fontId="2" fillId="51" borderId="45" xfId="48" applyNumberFormat="1" applyFont="1" applyFill="1" applyBorder="1" applyAlignment="1" applyProtection="1">
      <alignment vertical="center"/>
      <protection/>
    </xf>
    <xf numFmtId="165" fontId="2" fillId="51" borderId="46" xfId="48" applyNumberFormat="1" applyFont="1" applyFill="1" applyBorder="1" applyAlignment="1" applyProtection="1">
      <alignment vertical="center"/>
      <protection/>
    </xf>
    <xf numFmtId="169" fontId="2" fillId="52" borderId="46" xfId="46" applyNumberFormat="1" applyFont="1" applyFill="1" applyBorder="1" applyAlignment="1" applyProtection="1">
      <alignment vertical="center"/>
      <protection/>
    </xf>
    <xf numFmtId="165" fontId="2" fillId="51" borderId="47" xfId="48" applyNumberFormat="1" applyFont="1" applyFill="1" applyBorder="1" applyAlignment="1" applyProtection="1">
      <alignment vertical="center"/>
      <protection/>
    </xf>
    <xf numFmtId="165" fontId="2" fillId="38" borderId="48" xfId="48" applyNumberFormat="1" applyFont="1" applyFill="1" applyBorder="1" applyAlignment="1" applyProtection="1">
      <alignment vertical="center"/>
      <protection/>
    </xf>
    <xf numFmtId="165" fontId="2" fillId="40" borderId="21" xfId="48" applyNumberFormat="1" applyFont="1" applyFill="1" applyBorder="1" applyAlignment="1" applyProtection="1">
      <alignment vertical="center"/>
      <protection/>
    </xf>
    <xf numFmtId="168" fontId="1" fillId="0" borderId="21" xfId="46" applyFont="1" applyFill="1" applyBorder="1" applyAlignment="1" applyProtection="1">
      <alignment vertical="center"/>
      <protection/>
    </xf>
    <xf numFmtId="165" fontId="2" fillId="38" borderId="21" xfId="48" applyNumberFormat="1" applyFont="1" applyFill="1" applyBorder="1" applyAlignment="1" applyProtection="1">
      <alignment vertical="center"/>
      <protection/>
    </xf>
    <xf numFmtId="165" fontId="2" fillId="40" borderId="49" xfId="48" applyNumberFormat="1" applyFont="1" applyFill="1" applyBorder="1" applyAlignment="1" applyProtection="1">
      <alignment vertical="center"/>
      <protection/>
    </xf>
    <xf numFmtId="0" fontId="59" fillId="0" borderId="0" xfId="0" applyFont="1" applyAlignment="1" applyProtection="1">
      <alignment vertical="center"/>
      <protection/>
    </xf>
    <xf numFmtId="0" fontId="1" fillId="0" borderId="22" xfId="0" applyFont="1" applyBorder="1" applyAlignment="1" applyProtection="1">
      <alignment vertical="center"/>
      <protection/>
    </xf>
    <xf numFmtId="3" fontId="1" fillId="0" borderId="22" xfId="0" applyNumberFormat="1" applyFont="1" applyBorder="1" applyAlignment="1" applyProtection="1">
      <alignment horizontal="center" vertical="center"/>
      <protection/>
    </xf>
    <xf numFmtId="179" fontId="0" fillId="0" borderId="22" xfId="48" applyNumberFormat="1" applyBorder="1" applyAlignment="1" applyProtection="1">
      <alignment vertical="center"/>
      <protection/>
    </xf>
    <xf numFmtId="3" fontId="59" fillId="0" borderId="0" xfId="0" applyNumberFormat="1" applyFont="1" applyAlignment="1" applyProtection="1">
      <alignment vertical="center"/>
      <protection/>
    </xf>
    <xf numFmtId="0" fontId="2" fillId="53" borderId="22" xfId="0" applyFont="1" applyFill="1" applyBorder="1" applyAlignment="1" applyProtection="1">
      <alignment vertical="center"/>
      <protection/>
    </xf>
    <xf numFmtId="3" fontId="1" fillId="0" borderId="22" xfId="0" applyNumberFormat="1" applyFont="1" applyBorder="1" applyAlignment="1" applyProtection="1">
      <alignment vertical="center"/>
      <protection/>
    </xf>
    <xf numFmtId="3" fontId="2" fillId="0" borderId="22" xfId="0" applyNumberFormat="1" applyFont="1" applyBorder="1" applyAlignment="1" applyProtection="1">
      <alignment vertical="center"/>
      <protection/>
    </xf>
    <xf numFmtId="180" fontId="0" fillId="0" borderId="22" xfId="46" applyNumberFormat="1" applyBorder="1" applyAlignment="1" applyProtection="1">
      <alignment vertical="center"/>
      <protection/>
    </xf>
    <xf numFmtId="179" fontId="13" fillId="0" borderId="22" xfId="48" applyNumberFormat="1" applyFont="1" applyBorder="1" applyAlignment="1" applyProtection="1">
      <alignment vertical="center"/>
      <protection/>
    </xf>
    <xf numFmtId="0" fontId="60" fillId="0" borderId="22" xfId="0" applyFont="1" applyBorder="1" applyAlignment="1" applyProtection="1">
      <alignment vertical="center"/>
      <protection/>
    </xf>
    <xf numFmtId="175" fontId="1" fillId="0" borderId="50" xfId="48" applyNumberFormat="1" applyFont="1" applyBorder="1" applyAlignment="1" applyProtection="1">
      <alignment vertical="center"/>
      <protection locked="0"/>
    </xf>
    <xf numFmtId="3" fontId="1" fillId="0" borderId="23" xfId="46" applyNumberFormat="1" applyFont="1" applyBorder="1" applyAlignment="1" applyProtection="1">
      <alignment vertical="center"/>
      <protection locked="0"/>
    </xf>
    <xf numFmtId="175" fontId="1" fillId="47" borderId="51" xfId="48" applyNumberFormat="1" applyFont="1" applyFill="1" applyBorder="1" applyAlignment="1" applyProtection="1">
      <alignment vertical="center"/>
      <protection/>
    </xf>
    <xf numFmtId="173" fontId="1" fillId="46" borderId="52" xfId="48" applyNumberFormat="1" applyFont="1" applyFill="1" applyBorder="1" applyAlignment="1" applyProtection="1">
      <alignment vertical="center" wrapText="1"/>
      <protection/>
    </xf>
    <xf numFmtId="0" fontId="3" fillId="0" borderId="0" xfId="0" applyFont="1" applyBorder="1" applyAlignment="1" applyProtection="1">
      <alignment vertical="center"/>
      <protection/>
    </xf>
    <xf numFmtId="175" fontId="1" fillId="0" borderId="53" xfId="48" applyNumberFormat="1" applyFont="1" applyBorder="1" applyAlignment="1" applyProtection="1">
      <alignment vertical="center"/>
      <protection locked="0"/>
    </xf>
    <xf numFmtId="175" fontId="1" fillId="0" borderId="54" xfId="48" applyNumberFormat="1" applyFont="1" applyBorder="1" applyAlignment="1" applyProtection="1">
      <alignment vertical="center"/>
      <protection locked="0"/>
    </xf>
    <xf numFmtId="3" fontId="1" fillId="0" borderId="55" xfId="46" applyNumberFormat="1" applyFont="1" applyBorder="1" applyAlignment="1" applyProtection="1">
      <alignment vertical="center"/>
      <protection locked="0"/>
    </xf>
    <xf numFmtId="3" fontId="1" fillId="0" borderId="56" xfId="46" applyNumberFormat="1" applyFont="1" applyBorder="1" applyAlignment="1" applyProtection="1">
      <alignment vertical="center"/>
      <protection locked="0"/>
    </xf>
    <xf numFmtId="175" fontId="1" fillId="47" borderId="19" xfId="48" applyNumberFormat="1" applyFont="1" applyFill="1" applyBorder="1" applyAlignment="1" applyProtection="1">
      <alignment vertical="center"/>
      <protection/>
    </xf>
    <xf numFmtId="175" fontId="1" fillId="47" borderId="57" xfId="48" applyNumberFormat="1" applyFont="1" applyFill="1" applyBorder="1" applyAlignment="1" applyProtection="1">
      <alignment vertical="center"/>
      <protection/>
    </xf>
    <xf numFmtId="176" fontId="1" fillId="0" borderId="53" xfId="48" applyNumberFormat="1" applyFont="1" applyBorder="1" applyAlignment="1" applyProtection="1">
      <alignment vertical="center"/>
      <protection locked="0"/>
    </xf>
    <xf numFmtId="173" fontId="1" fillId="46" borderId="27" xfId="48" applyNumberFormat="1" applyFont="1" applyFill="1" applyBorder="1" applyAlignment="1" applyProtection="1">
      <alignment vertical="center" wrapText="1"/>
      <protection/>
    </xf>
    <xf numFmtId="173" fontId="1" fillId="46" borderId="58" xfId="48" applyNumberFormat="1" applyFont="1" applyFill="1" applyBorder="1" applyAlignment="1" applyProtection="1">
      <alignment vertical="center" wrapText="1"/>
      <protection/>
    </xf>
    <xf numFmtId="0" fontId="1" fillId="47" borderId="50" xfId="0" applyFont="1" applyFill="1" applyBorder="1" applyAlignment="1" applyProtection="1">
      <alignment vertical="center" wrapText="1"/>
      <protection/>
    </xf>
    <xf numFmtId="0" fontId="1" fillId="47" borderId="23" xfId="0" applyFont="1" applyFill="1" applyBorder="1" applyAlignment="1" applyProtection="1">
      <alignment vertical="center" wrapText="1"/>
      <protection/>
    </xf>
    <xf numFmtId="0" fontId="1" fillId="47" borderId="51" xfId="0" applyFont="1" applyFill="1" applyBorder="1" applyAlignment="1" applyProtection="1">
      <alignment vertical="center" wrapText="1"/>
      <protection/>
    </xf>
    <xf numFmtId="0" fontId="2" fillId="46" borderId="52" xfId="0" applyFont="1" applyFill="1" applyBorder="1" applyAlignment="1" applyProtection="1">
      <alignment vertical="center" wrapText="1"/>
      <protection/>
    </xf>
    <xf numFmtId="0" fontId="1" fillId="34" borderId="21" xfId="0" applyFont="1" applyFill="1" applyBorder="1" applyAlignment="1" applyProtection="1">
      <alignment horizontal="center" vertical="center" wrapText="1"/>
      <protection/>
    </xf>
    <xf numFmtId="0" fontId="1" fillId="34" borderId="49" xfId="0" applyFont="1" applyFill="1" applyBorder="1" applyAlignment="1" applyProtection="1">
      <alignment horizontal="center" vertical="center" wrapText="1"/>
      <protection/>
    </xf>
    <xf numFmtId="0" fontId="1" fillId="34" borderId="59" xfId="0" applyFont="1" applyFill="1" applyBorder="1" applyAlignment="1" applyProtection="1">
      <alignment horizontal="center" vertical="center" wrapText="1"/>
      <protection/>
    </xf>
    <xf numFmtId="1" fontId="1" fillId="0" borderId="50" xfId="48" applyNumberFormat="1" applyFont="1" applyBorder="1" applyAlignment="1" applyProtection="1">
      <alignment vertical="center"/>
      <protection locked="0"/>
    </xf>
    <xf numFmtId="3" fontId="1" fillId="0" borderId="60" xfId="46" applyNumberFormat="1" applyFont="1" applyBorder="1" applyAlignment="1" applyProtection="1">
      <alignment vertical="center"/>
      <protection locked="0"/>
    </xf>
    <xf numFmtId="1" fontId="1" fillId="0" borderId="60" xfId="48" applyNumberFormat="1" applyFont="1" applyBorder="1" applyAlignment="1" applyProtection="1">
      <alignment vertical="center"/>
      <protection locked="0"/>
    </xf>
    <xf numFmtId="175" fontId="1" fillId="0" borderId="61" xfId="48" applyNumberFormat="1" applyFont="1" applyBorder="1" applyAlignment="1" applyProtection="1">
      <alignment vertical="center"/>
      <protection locked="0"/>
    </xf>
    <xf numFmtId="175" fontId="1" fillId="47" borderId="62" xfId="48" applyNumberFormat="1" applyFont="1" applyFill="1" applyBorder="1" applyAlignment="1" applyProtection="1">
      <alignment vertical="center"/>
      <protection/>
    </xf>
    <xf numFmtId="173" fontId="1" fillId="46" borderId="63" xfId="48" applyNumberFormat="1" applyFont="1" applyFill="1" applyBorder="1" applyAlignment="1" applyProtection="1">
      <alignment vertical="center" wrapText="1"/>
      <protection/>
    </xf>
    <xf numFmtId="43" fontId="1" fillId="0" borderId="0" xfId="0" applyNumberFormat="1" applyFont="1" applyAlignment="1" applyProtection="1">
      <alignment vertical="center"/>
      <protection/>
    </xf>
    <xf numFmtId="179" fontId="0" fillId="0" borderId="0" xfId="48" applyNumberFormat="1" applyAlignment="1" applyProtection="1">
      <alignment vertical="center"/>
      <protection/>
    </xf>
    <xf numFmtId="165" fontId="1" fillId="0" borderId="0" xfId="0" applyNumberFormat="1" applyFont="1" applyAlignment="1" applyProtection="1">
      <alignment vertical="center"/>
      <protection/>
    </xf>
    <xf numFmtId="3" fontId="1" fillId="0" borderId="0" xfId="0" applyNumberFormat="1" applyFont="1" applyAlignment="1" applyProtection="1">
      <alignment horizontal="left" vertical="center"/>
      <protection/>
    </xf>
    <xf numFmtId="0" fontId="1" fillId="34" borderId="43" xfId="0" applyFont="1" applyFill="1" applyBorder="1" applyAlignment="1" applyProtection="1">
      <alignment vertical="center" wrapText="1"/>
      <protection/>
    </xf>
    <xf numFmtId="0" fontId="1" fillId="34" borderId="14" xfId="0" applyFont="1" applyFill="1" applyBorder="1" applyAlignment="1" applyProtection="1">
      <alignment horizontal="center" vertical="center" wrapText="1"/>
      <protection/>
    </xf>
    <xf numFmtId="180" fontId="61" fillId="50" borderId="22" xfId="46" applyNumberFormat="1" applyFont="1" applyFill="1" applyBorder="1" applyAlignment="1" applyProtection="1">
      <alignment horizontal="center" vertical="center"/>
      <protection/>
    </xf>
    <xf numFmtId="0" fontId="62" fillId="54" borderId="22" xfId="0" applyFont="1" applyFill="1" applyBorder="1" applyAlignment="1" applyProtection="1">
      <alignment horizontal="center" vertical="center"/>
      <protection/>
    </xf>
    <xf numFmtId="3" fontId="2" fillId="0" borderId="58" xfId="0" applyNumberFormat="1"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175" fontId="1" fillId="0" borderId="22" xfId="48" applyNumberFormat="1" applyFont="1" applyBorder="1" applyAlignment="1" applyProtection="1">
      <alignment vertical="center"/>
      <protection locked="0"/>
    </xf>
    <xf numFmtId="0" fontId="63" fillId="55" borderId="27" xfId="0" applyFont="1" applyFill="1" applyBorder="1" applyAlignment="1" applyProtection="1">
      <alignment vertical="center" wrapText="1"/>
      <protection/>
    </xf>
    <xf numFmtId="0" fontId="1" fillId="46" borderId="53" xfId="0" applyFont="1" applyFill="1" applyBorder="1" applyAlignment="1" applyProtection="1">
      <alignment horizontal="center" vertical="center" wrapText="1"/>
      <protection/>
    </xf>
    <xf numFmtId="0" fontId="1" fillId="46" borderId="55" xfId="0" applyFont="1" applyFill="1" applyBorder="1" applyAlignment="1" applyProtection="1">
      <alignment horizontal="center" vertical="center" wrapText="1"/>
      <protection/>
    </xf>
    <xf numFmtId="175" fontId="1" fillId="0" borderId="56" xfId="48" applyNumberFormat="1" applyFont="1" applyBorder="1" applyAlignment="1" applyProtection="1">
      <alignment vertical="center"/>
      <protection locked="0"/>
    </xf>
    <xf numFmtId="0" fontId="1" fillId="46" borderId="19" xfId="0" applyFont="1" applyFill="1" applyBorder="1" applyAlignment="1" applyProtection="1">
      <alignment horizontal="center" vertical="center" wrapText="1"/>
      <protection/>
    </xf>
    <xf numFmtId="175" fontId="1" fillId="0" borderId="20" xfId="48" applyNumberFormat="1" applyFont="1" applyBorder="1" applyAlignment="1" applyProtection="1">
      <alignment vertical="center"/>
      <protection locked="0"/>
    </xf>
    <xf numFmtId="175" fontId="1" fillId="0" borderId="57" xfId="48" applyNumberFormat="1" applyFont="1" applyBorder="1" applyAlignment="1" applyProtection="1">
      <alignment vertical="center"/>
      <protection locked="0"/>
    </xf>
    <xf numFmtId="179" fontId="0" fillId="0" borderId="26" xfId="48" applyNumberFormat="1" applyBorder="1" applyAlignment="1" applyProtection="1">
      <alignment vertical="center"/>
      <protection/>
    </xf>
    <xf numFmtId="179" fontId="0" fillId="0" borderId="54" xfId="48" applyNumberFormat="1" applyBorder="1" applyAlignment="1" applyProtection="1">
      <alignment vertical="center"/>
      <protection/>
    </xf>
    <xf numFmtId="179" fontId="0" fillId="0" borderId="56" xfId="48" applyNumberFormat="1" applyBorder="1" applyAlignment="1" applyProtection="1">
      <alignment vertical="center"/>
      <protection/>
    </xf>
    <xf numFmtId="179" fontId="0" fillId="0" borderId="20" xfId="48" applyNumberFormat="1" applyBorder="1" applyAlignment="1" applyProtection="1">
      <alignment vertical="center"/>
      <protection/>
    </xf>
    <xf numFmtId="179" fontId="0" fillId="0" borderId="57" xfId="48" applyNumberFormat="1" applyBorder="1" applyAlignment="1" applyProtection="1">
      <alignment vertical="center"/>
      <protection/>
    </xf>
    <xf numFmtId="0" fontId="63" fillId="55" borderId="27" xfId="0" applyFont="1" applyFill="1" applyBorder="1" applyAlignment="1" applyProtection="1">
      <alignment horizontal="center" vertical="center" wrapText="1"/>
      <protection/>
    </xf>
    <xf numFmtId="0" fontId="2" fillId="34" borderId="28" xfId="0" applyFont="1" applyFill="1" applyBorder="1" applyAlignment="1" applyProtection="1">
      <alignment horizontal="center" vertical="center" wrapText="1"/>
      <protection/>
    </xf>
    <xf numFmtId="0" fontId="2" fillId="34" borderId="58" xfId="0" applyFont="1" applyFill="1" applyBorder="1" applyAlignment="1" applyProtection="1">
      <alignment horizontal="center" vertical="center" wrapText="1"/>
      <protection/>
    </xf>
    <xf numFmtId="165" fontId="59" fillId="33" borderId="11" xfId="48" applyNumberFormat="1" applyFont="1" applyFill="1" applyBorder="1" applyAlignment="1" applyProtection="1">
      <alignment vertical="center"/>
      <protection/>
    </xf>
    <xf numFmtId="165" fontId="63" fillId="33" borderId="11" xfId="48" applyNumberFormat="1" applyFont="1" applyFill="1" applyBorder="1" applyAlignment="1" applyProtection="1">
      <alignment vertical="center"/>
      <protection/>
    </xf>
    <xf numFmtId="165" fontId="63" fillId="34" borderId="11" xfId="48" applyNumberFormat="1" applyFont="1" applyFill="1" applyBorder="1" applyAlignment="1" applyProtection="1">
      <alignment vertical="center"/>
      <protection/>
    </xf>
    <xf numFmtId="3" fontId="1" fillId="56" borderId="22" xfId="48" applyNumberFormat="1" applyFont="1" applyFill="1" applyBorder="1" applyAlignment="1" applyProtection="1">
      <alignment vertical="center"/>
      <protection/>
    </xf>
    <xf numFmtId="167" fontId="1" fillId="56" borderId="22" xfId="48" applyNumberFormat="1" applyFont="1" applyFill="1" applyBorder="1" applyAlignment="1" applyProtection="1">
      <alignment vertical="center"/>
      <protection/>
    </xf>
    <xf numFmtId="3" fontId="1" fillId="56" borderId="56" xfId="48" applyNumberFormat="1" applyFont="1" applyFill="1" applyBorder="1" applyAlignment="1" applyProtection="1">
      <alignment vertical="center"/>
      <protection/>
    </xf>
    <xf numFmtId="167" fontId="1" fillId="56" borderId="56" xfId="48" applyNumberFormat="1" applyFont="1" applyFill="1" applyBorder="1" applyAlignment="1" applyProtection="1">
      <alignment vertical="center"/>
      <protection/>
    </xf>
    <xf numFmtId="0" fontId="1" fillId="36" borderId="64" xfId="0" applyFont="1" applyFill="1" applyBorder="1" applyAlignment="1" applyProtection="1">
      <alignment horizontal="center" vertical="center" wrapText="1"/>
      <protection/>
    </xf>
    <xf numFmtId="0" fontId="1" fillId="40" borderId="64" xfId="0" applyFont="1" applyFill="1" applyBorder="1" applyAlignment="1" applyProtection="1">
      <alignment horizontal="center" vertical="center" wrapText="1"/>
      <protection/>
    </xf>
    <xf numFmtId="0" fontId="1" fillId="39" borderId="65" xfId="0" applyFont="1" applyFill="1" applyBorder="1" applyAlignment="1" applyProtection="1">
      <alignment horizontal="center" vertical="center" wrapText="1"/>
      <protection/>
    </xf>
    <xf numFmtId="167" fontId="1" fillId="56" borderId="66" xfId="48" applyNumberFormat="1" applyFont="1" applyFill="1" applyBorder="1" applyAlignment="1" applyProtection="1">
      <alignment vertical="center"/>
      <protection/>
    </xf>
    <xf numFmtId="167" fontId="1" fillId="56" borderId="67" xfId="48" applyNumberFormat="1" applyFont="1" applyFill="1" applyBorder="1" applyAlignment="1" applyProtection="1">
      <alignment vertical="center"/>
      <protection/>
    </xf>
    <xf numFmtId="3" fontId="1" fillId="56" borderId="26" xfId="48" applyNumberFormat="1" applyFont="1" applyFill="1" applyBorder="1" applyAlignment="1" applyProtection="1">
      <alignment vertical="center"/>
      <protection/>
    </xf>
    <xf numFmtId="3" fontId="1" fillId="56" borderId="54" xfId="48" applyNumberFormat="1" applyFont="1" applyFill="1" applyBorder="1" applyAlignment="1" applyProtection="1">
      <alignment vertical="center"/>
      <protection/>
    </xf>
    <xf numFmtId="167" fontId="1" fillId="39" borderId="20" xfId="48" applyNumberFormat="1" applyFont="1" applyFill="1" applyBorder="1" applyAlignment="1" applyProtection="1">
      <alignment vertical="center"/>
      <protection/>
    </xf>
    <xf numFmtId="167" fontId="1" fillId="39" borderId="57" xfId="48" applyNumberFormat="1" applyFont="1" applyFill="1" applyBorder="1" applyAlignment="1" applyProtection="1">
      <alignment vertical="center"/>
      <protection/>
    </xf>
    <xf numFmtId="167" fontId="1" fillId="39" borderId="68" xfId="48" applyNumberFormat="1" applyFont="1" applyFill="1" applyBorder="1" applyAlignment="1" applyProtection="1">
      <alignment vertical="center"/>
      <protection/>
    </xf>
    <xf numFmtId="167" fontId="1" fillId="39" borderId="69" xfId="48" applyNumberFormat="1" applyFont="1" applyFill="1" applyBorder="1" applyAlignment="1" applyProtection="1">
      <alignment vertical="center"/>
      <protection/>
    </xf>
    <xf numFmtId="167" fontId="1" fillId="56" borderId="26" xfId="48" applyNumberFormat="1" applyFont="1" applyFill="1" applyBorder="1" applyAlignment="1" applyProtection="1">
      <alignment vertical="center"/>
      <protection/>
    </xf>
    <xf numFmtId="167" fontId="1" fillId="56" borderId="54" xfId="48" applyNumberFormat="1" applyFont="1" applyFill="1" applyBorder="1" applyAlignment="1" applyProtection="1">
      <alignment vertical="center"/>
      <protection/>
    </xf>
    <xf numFmtId="167" fontId="1" fillId="36" borderId="28" xfId="48" applyNumberFormat="1" applyFont="1" applyFill="1" applyBorder="1" applyAlignment="1" applyProtection="1">
      <alignment vertical="center" wrapText="1"/>
      <protection/>
    </xf>
    <xf numFmtId="167" fontId="1" fillId="36" borderId="58" xfId="48" applyNumberFormat="1" applyFont="1" applyFill="1" applyBorder="1" applyAlignment="1" applyProtection="1">
      <alignment vertical="center" wrapText="1"/>
      <protection/>
    </xf>
    <xf numFmtId="0" fontId="1" fillId="40" borderId="70" xfId="0" applyFont="1" applyFill="1" applyBorder="1" applyAlignment="1" applyProtection="1">
      <alignment horizontal="center" vertical="center" wrapText="1"/>
      <protection/>
    </xf>
    <xf numFmtId="3" fontId="1" fillId="56" borderId="71" xfId="48" applyNumberFormat="1" applyFont="1" applyFill="1" applyBorder="1" applyAlignment="1" applyProtection="1">
      <alignment vertical="center"/>
      <protection/>
    </xf>
    <xf numFmtId="3" fontId="1" fillId="56" borderId="72" xfId="48" applyNumberFormat="1" applyFont="1" applyFill="1" applyBorder="1" applyAlignment="1" applyProtection="1">
      <alignment vertical="center"/>
      <protection/>
    </xf>
    <xf numFmtId="3" fontId="1" fillId="56" borderId="73" xfId="48" applyNumberFormat="1" applyFont="1" applyFill="1" applyBorder="1" applyAlignment="1" applyProtection="1">
      <alignment vertical="center"/>
      <protection/>
    </xf>
    <xf numFmtId="3" fontId="1" fillId="56" borderId="74" xfId="48" applyNumberFormat="1" applyFont="1" applyFill="1" applyBorder="1" applyAlignment="1" applyProtection="1">
      <alignment vertical="center"/>
      <protection/>
    </xf>
    <xf numFmtId="3" fontId="1" fillId="56" borderId="75" xfId="48" applyNumberFormat="1" applyFont="1" applyFill="1" applyBorder="1" applyAlignment="1" applyProtection="1">
      <alignment vertical="center"/>
      <protection/>
    </xf>
    <xf numFmtId="3" fontId="1" fillId="35" borderId="75" xfId="48" applyNumberFormat="1" applyFont="1" applyFill="1" applyBorder="1" applyAlignment="1" applyProtection="1">
      <alignment vertical="center"/>
      <protection locked="0"/>
    </xf>
    <xf numFmtId="167" fontId="1" fillId="36" borderId="76" xfId="48" applyNumberFormat="1" applyFont="1" applyFill="1" applyBorder="1" applyAlignment="1" applyProtection="1">
      <alignment vertical="center" wrapText="1"/>
      <protection/>
    </xf>
    <xf numFmtId="0" fontId="64" fillId="33" borderId="16" xfId="0" applyFont="1" applyFill="1" applyBorder="1" applyAlignment="1" applyProtection="1">
      <alignment horizontal="left" vertical="center"/>
      <protection/>
    </xf>
    <xf numFmtId="0" fontId="64" fillId="33" borderId="77" xfId="0" applyFont="1" applyFill="1" applyBorder="1" applyAlignment="1" applyProtection="1">
      <alignment horizontal="left" vertical="center"/>
      <protection/>
    </xf>
    <xf numFmtId="0" fontId="64" fillId="33" borderId="15" xfId="0" applyFont="1" applyFill="1" applyBorder="1" applyAlignment="1" applyProtection="1">
      <alignment horizontal="left" vertical="center"/>
      <protection/>
    </xf>
    <xf numFmtId="0" fontId="2" fillId="36" borderId="78" xfId="0" applyFont="1" applyFill="1" applyBorder="1" applyAlignment="1" applyProtection="1">
      <alignment horizontal="center" vertical="center" wrapText="1"/>
      <protection/>
    </xf>
    <xf numFmtId="0" fontId="2" fillId="36" borderId="79" xfId="0" applyFont="1" applyFill="1" applyBorder="1" applyAlignment="1" applyProtection="1">
      <alignment horizontal="center" vertical="center" wrapText="1"/>
      <protection/>
    </xf>
    <xf numFmtId="0" fontId="2" fillId="36" borderId="80" xfId="0" applyFont="1" applyFill="1" applyBorder="1" applyAlignment="1" applyProtection="1">
      <alignment horizontal="center" vertical="center" wrapText="1"/>
      <protection/>
    </xf>
    <xf numFmtId="0" fontId="2" fillId="40" borderId="78" xfId="0" applyFont="1" applyFill="1" applyBorder="1" applyAlignment="1" applyProtection="1">
      <alignment horizontal="center" vertical="center" wrapText="1"/>
      <protection/>
    </xf>
    <xf numFmtId="0" fontId="2" fillId="40" borderId="79" xfId="0" applyFont="1" applyFill="1" applyBorder="1" applyAlignment="1" applyProtection="1">
      <alignment horizontal="center" vertical="center" wrapText="1"/>
      <protection/>
    </xf>
    <xf numFmtId="0" fontId="2" fillId="40" borderId="81"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2" fillId="34" borderId="11"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11" fillId="0" borderId="16" xfId="0" applyFont="1" applyBorder="1" applyAlignment="1" applyProtection="1">
      <alignment horizontal="center" vertical="center"/>
      <protection/>
    </xf>
    <xf numFmtId="0" fontId="11" fillId="0" borderId="15" xfId="0" applyFont="1" applyBorder="1" applyAlignment="1" applyProtection="1">
      <alignment horizontal="center" vertical="center"/>
      <protection/>
    </xf>
    <xf numFmtId="0" fontId="2" fillId="34" borderId="82" xfId="0" applyFont="1" applyFill="1" applyBorder="1" applyAlignment="1" applyProtection="1">
      <alignment vertical="center"/>
      <protection/>
    </xf>
    <xf numFmtId="0" fontId="2" fillId="34" borderId="83" xfId="0" applyFont="1" applyFill="1" applyBorder="1" applyAlignment="1" applyProtection="1">
      <alignment vertical="center"/>
      <protection/>
    </xf>
    <xf numFmtId="0" fontId="1" fillId="34" borderId="84" xfId="0" applyFont="1" applyFill="1" applyBorder="1" applyAlignment="1" applyProtection="1">
      <alignment horizontal="center" vertical="center" wrapText="1"/>
      <protection/>
    </xf>
    <xf numFmtId="0" fontId="1" fillId="34" borderId="85" xfId="0" applyFont="1" applyFill="1" applyBorder="1" applyAlignment="1" applyProtection="1">
      <alignment horizontal="center" vertical="center" wrapText="1"/>
      <protection/>
    </xf>
    <xf numFmtId="0" fontId="2" fillId="34" borderId="86" xfId="0" applyFont="1" applyFill="1" applyBorder="1" applyAlignment="1" applyProtection="1">
      <alignment vertical="center" wrapText="1"/>
      <protection/>
    </xf>
    <xf numFmtId="0" fontId="2" fillId="34" borderId="87" xfId="0" applyFont="1" applyFill="1" applyBorder="1" applyAlignment="1" applyProtection="1">
      <alignment vertical="center" wrapText="1"/>
      <protection/>
    </xf>
    <xf numFmtId="0" fontId="2" fillId="39" borderId="88" xfId="0" applyFont="1" applyFill="1" applyBorder="1" applyAlignment="1" applyProtection="1">
      <alignment horizontal="center" vertical="center" wrapText="1"/>
      <protection/>
    </xf>
    <xf numFmtId="0" fontId="2" fillId="39" borderId="89" xfId="0" applyFont="1" applyFill="1" applyBorder="1" applyAlignment="1" applyProtection="1">
      <alignment horizontal="center" vertical="center" wrapText="1"/>
      <protection/>
    </xf>
    <xf numFmtId="0" fontId="2" fillId="39" borderId="90" xfId="0" applyFont="1" applyFill="1" applyBorder="1" applyAlignment="1" applyProtection="1">
      <alignment horizontal="center" vertical="center" wrapText="1"/>
      <protection/>
    </xf>
    <xf numFmtId="0" fontId="1" fillId="46" borderId="91" xfId="0" applyFont="1" applyFill="1" applyBorder="1" applyAlignment="1" applyProtection="1">
      <alignment vertical="center" wrapText="1"/>
      <protection/>
    </xf>
    <xf numFmtId="0" fontId="1" fillId="46" borderId="92" xfId="0" applyFont="1" applyFill="1" applyBorder="1" applyAlignment="1" applyProtection="1">
      <alignment vertical="center" wrapText="1"/>
      <protection/>
    </xf>
    <xf numFmtId="0" fontId="1" fillId="46" borderId="93" xfId="0" applyFont="1" applyFill="1" applyBorder="1" applyAlignment="1" applyProtection="1">
      <alignment vertical="center" wrapText="1"/>
      <protection/>
    </xf>
    <xf numFmtId="165" fontId="2" fillId="57" borderId="94" xfId="48" applyNumberFormat="1" applyFont="1" applyFill="1" applyBorder="1" applyAlignment="1" applyProtection="1">
      <alignment horizontal="center" vertical="center"/>
      <protection/>
    </xf>
    <xf numFmtId="165" fontId="2" fillId="57" borderId="77" xfId="48" applyNumberFormat="1" applyFont="1" applyFill="1" applyBorder="1" applyAlignment="1" applyProtection="1">
      <alignment horizontal="center" vertical="center"/>
      <protection/>
    </xf>
    <xf numFmtId="165" fontId="2" fillId="57" borderId="95" xfId="48" applyNumberFormat="1" applyFont="1" applyFill="1" applyBorder="1" applyAlignment="1" applyProtection="1">
      <alignment horizontal="center" vertical="center"/>
      <protection/>
    </xf>
    <xf numFmtId="171" fontId="1" fillId="41" borderId="17" xfId="0" applyNumberFormat="1" applyFont="1" applyFill="1" applyBorder="1" applyAlignment="1">
      <alignment horizontal="left"/>
    </xf>
    <xf numFmtId="171" fontId="1" fillId="41" borderId="18" xfId="0" applyNumberFormat="1" applyFont="1" applyFill="1" applyBorder="1" applyAlignment="1">
      <alignment horizontal="left"/>
    </xf>
    <xf numFmtId="0" fontId="1" fillId="58" borderId="17" xfId="0" applyFont="1" applyFill="1" applyBorder="1" applyAlignment="1" applyProtection="1">
      <alignment horizontal="center" vertical="center"/>
      <protection/>
    </xf>
    <xf numFmtId="0" fontId="1" fillId="58" borderId="96" xfId="0" applyFont="1" applyFill="1" applyBorder="1" applyAlignment="1" applyProtection="1">
      <alignment horizontal="center" vertical="center"/>
      <protection/>
    </xf>
    <xf numFmtId="0" fontId="1" fillId="58" borderId="18" xfId="0" applyFont="1" applyFill="1" applyBorder="1" applyAlignment="1" applyProtection="1">
      <alignment horizontal="center" vertical="center"/>
      <protection/>
    </xf>
    <xf numFmtId="0" fontId="4" fillId="58" borderId="17" xfId="0" applyFont="1" applyFill="1" applyBorder="1" applyAlignment="1" applyProtection="1">
      <alignment horizontal="left" vertical="center"/>
      <protection/>
    </xf>
    <xf numFmtId="0" fontId="4" fillId="58" borderId="18" xfId="0" applyFont="1" applyFill="1" applyBorder="1" applyAlignment="1" applyProtection="1">
      <alignment horizontal="left" vertical="center"/>
      <protection/>
    </xf>
    <xf numFmtId="171" fontId="2" fillId="45" borderId="17" xfId="0" applyNumberFormat="1" applyFont="1" applyFill="1" applyBorder="1" applyAlignment="1">
      <alignment horizontal="left"/>
    </xf>
    <xf numFmtId="171" fontId="2" fillId="45" borderId="96" xfId="0" applyNumberFormat="1" applyFont="1" applyFill="1" applyBorder="1" applyAlignment="1">
      <alignment horizontal="left"/>
    </xf>
    <xf numFmtId="171" fontId="6" fillId="41" borderId="17" xfId="0" applyNumberFormat="1" applyFont="1" applyFill="1" applyBorder="1" applyAlignment="1">
      <alignment horizontal="left"/>
    </xf>
    <xf numFmtId="171" fontId="6" fillId="41" borderId="18" xfId="0" applyNumberFormat="1" applyFont="1" applyFill="1" applyBorder="1" applyAlignment="1">
      <alignment horizontal="left"/>
    </xf>
    <xf numFmtId="0" fontId="1" fillId="41" borderId="17" xfId="0" applyFont="1" applyFill="1" applyBorder="1" applyAlignment="1">
      <alignment horizontal="left"/>
    </xf>
    <xf numFmtId="0" fontId="1" fillId="41" borderId="18" xfId="0" applyFont="1" applyFill="1" applyBorder="1" applyAlignment="1">
      <alignment horizontal="left"/>
    </xf>
    <xf numFmtId="0" fontId="4" fillId="59" borderId="30" xfId="0" applyFont="1" applyFill="1" applyBorder="1" applyAlignment="1">
      <alignment vertical="center"/>
    </xf>
    <xf numFmtId="0" fontId="4" fillId="59" borderId="97" xfId="0" applyFont="1" applyFill="1" applyBorder="1" applyAlignment="1">
      <alignment vertical="center"/>
    </xf>
    <xf numFmtId="0" fontId="2" fillId="39" borderId="98" xfId="0" applyFont="1" applyFill="1" applyBorder="1" applyAlignment="1" applyProtection="1">
      <alignment horizontal="center" vertical="center" wrapText="1"/>
      <protection/>
    </xf>
    <xf numFmtId="0" fontId="2" fillId="39" borderId="99" xfId="0" applyFont="1" applyFill="1" applyBorder="1" applyAlignment="1" applyProtection="1">
      <alignment horizontal="center" vertical="center" wrapText="1"/>
      <protection/>
    </xf>
    <xf numFmtId="0" fontId="2" fillId="39" borderId="100" xfId="0" applyFont="1" applyFill="1" applyBorder="1" applyAlignment="1" applyProtection="1">
      <alignment horizontal="center" vertical="center" wrapText="1"/>
      <protection/>
    </xf>
    <xf numFmtId="0" fontId="4" fillId="60" borderId="0" xfId="0" applyFont="1" applyFill="1" applyBorder="1" applyAlignment="1" applyProtection="1">
      <alignment vertical="center"/>
      <protection/>
    </xf>
    <xf numFmtId="0" fontId="2" fillId="38" borderId="101" xfId="0" applyFont="1" applyFill="1" applyBorder="1" applyAlignment="1" applyProtection="1">
      <alignment horizontal="center" vertical="center"/>
      <protection/>
    </xf>
    <xf numFmtId="0" fontId="2" fillId="38" borderId="15" xfId="0" applyFont="1" applyFill="1" applyBorder="1" applyAlignment="1" applyProtection="1">
      <alignment horizontal="center" vertical="center"/>
      <protection/>
    </xf>
    <xf numFmtId="0" fontId="4" fillId="34" borderId="14" xfId="0" applyFont="1" applyFill="1" applyBorder="1" applyAlignment="1" applyProtection="1">
      <alignment vertical="center"/>
      <protection/>
    </xf>
    <xf numFmtId="0" fontId="4" fillId="51" borderId="37" xfId="0" applyFont="1" applyFill="1" applyBorder="1" applyAlignment="1" applyProtection="1">
      <alignment vertical="center"/>
      <protection/>
    </xf>
    <xf numFmtId="0" fontId="4" fillId="51" borderId="39" xfId="0" applyFont="1" applyFill="1" applyBorder="1" applyAlignment="1" applyProtection="1">
      <alignment vertical="center"/>
      <protection/>
    </xf>
    <xf numFmtId="0" fontId="8" fillId="36" borderId="23" xfId="0" applyFont="1" applyFill="1" applyBorder="1" applyAlignment="1" applyProtection="1">
      <alignment horizontal="center" vertical="center"/>
      <protection/>
    </xf>
    <xf numFmtId="0" fontId="8" fillId="36" borderId="72" xfId="0" applyFont="1" applyFill="1" applyBorder="1" applyAlignment="1" applyProtection="1">
      <alignment horizontal="center" vertical="center"/>
      <protection/>
    </xf>
    <xf numFmtId="0" fontId="4" fillId="45" borderId="17" xfId="0" applyFont="1" applyFill="1" applyBorder="1" applyAlignment="1" applyProtection="1">
      <alignment horizontal="left" vertical="center"/>
      <protection/>
    </xf>
    <xf numFmtId="0" fontId="4" fillId="45" borderId="18" xfId="0" applyFont="1" applyFill="1" applyBorder="1" applyAlignment="1" applyProtection="1">
      <alignment horizontal="left" vertical="center"/>
      <protection/>
    </xf>
    <xf numFmtId="171" fontId="2" fillId="58" borderId="17" xfId="0" applyNumberFormat="1" applyFont="1" applyFill="1" applyBorder="1" applyAlignment="1">
      <alignment horizontal="left"/>
    </xf>
    <xf numFmtId="171" fontId="2" fillId="58" borderId="18" xfId="0" applyNumberFormat="1" applyFont="1" applyFill="1" applyBorder="1" applyAlignment="1">
      <alignment horizontal="left"/>
    </xf>
    <xf numFmtId="165" fontId="2" fillId="61" borderId="102" xfId="48" applyNumberFormat="1" applyFont="1" applyFill="1" applyBorder="1" applyAlignment="1" applyProtection="1">
      <alignment horizontal="center" vertical="center"/>
      <protection/>
    </xf>
    <xf numFmtId="165" fontId="2" fillId="61" borderId="13" xfId="48" applyNumberFormat="1" applyFont="1" applyFill="1" applyBorder="1" applyAlignment="1" applyProtection="1">
      <alignment horizontal="center" vertical="center"/>
      <protection/>
    </xf>
    <xf numFmtId="165" fontId="2" fillId="61" borderId="103" xfId="48" applyNumberFormat="1" applyFont="1" applyFill="1" applyBorder="1" applyAlignment="1" applyProtection="1">
      <alignment horizontal="center" vertical="center"/>
      <protection/>
    </xf>
    <xf numFmtId="0" fontId="2" fillId="50" borderId="23" xfId="0" applyFont="1" applyFill="1" applyBorder="1" applyAlignment="1" applyProtection="1">
      <alignment horizontal="center" vertical="center"/>
      <protection/>
    </xf>
    <xf numFmtId="0" fontId="2" fillId="50" borderId="72" xfId="0" applyFont="1" applyFill="1" applyBorder="1" applyAlignment="1" applyProtection="1">
      <alignment horizontal="center" vertical="center"/>
      <protection/>
    </xf>
    <xf numFmtId="182" fontId="60" fillId="0" borderId="23" xfId="0" applyNumberFormat="1" applyFont="1" applyBorder="1" applyAlignment="1" applyProtection="1">
      <alignment horizontal="center" vertical="center"/>
      <protection/>
    </xf>
    <xf numFmtId="182" fontId="60" fillId="0" borderId="72" xfId="0" applyNumberFormat="1" applyFont="1" applyBorder="1" applyAlignment="1" applyProtection="1">
      <alignment horizontal="center" vertical="center"/>
      <protection/>
    </xf>
    <xf numFmtId="0" fontId="2" fillId="53" borderId="22" xfId="0" applyFont="1" applyFill="1" applyBorder="1" applyAlignment="1" applyProtection="1">
      <alignment horizontal="center" vertical="center"/>
      <protection/>
    </xf>
    <xf numFmtId="0" fontId="1" fillId="50" borderId="23" xfId="0" applyFont="1" applyFill="1" applyBorder="1" applyAlignment="1" applyProtection="1">
      <alignment horizontal="right" vertical="center"/>
      <protection/>
    </xf>
    <xf numFmtId="0" fontId="1" fillId="50" borderId="72" xfId="0" applyFont="1" applyFill="1" applyBorder="1" applyAlignment="1" applyProtection="1">
      <alignment horizontal="right" vertical="center"/>
      <protection/>
    </xf>
    <xf numFmtId="171" fontId="2" fillId="58" borderId="23" xfId="0" applyNumberFormat="1" applyFont="1" applyFill="1" applyBorder="1" applyAlignment="1">
      <alignment horizontal="left"/>
    </xf>
    <xf numFmtId="171" fontId="2" fillId="58" borderId="72" xfId="0" applyNumberFormat="1" applyFont="1" applyFill="1" applyBorder="1" applyAlignment="1">
      <alignment horizontal="left"/>
    </xf>
    <xf numFmtId="0" fontId="2" fillId="58" borderId="96" xfId="0" applyFont="1" applyFill="1" applyBorder="1" applyAlignment="1" applyProtection="1">
      <alignment horizontal="left" vertical="center"/>
      <protection/>
    </xf>
    <xf numFmtId="0" fontId="2" fillId="58" borderId="72" xfId="0" applyFont="1" applyFill="1" applyBorder="1" applyAlignment="1" applyProtection="1">
      <alignment horizontal="left" vertical="center"/>
      <protection/>
    </xf>
    <xf numFmtId="0" fontId="2" fillId="36" borderId="11" xfId="0" applyFont="1" applyFill="1" applyBorder="1" applyAlignment="1" applyProtection="1">
      <alignment vertical="center" wrapText="1"/>
      <protection/>
    </xf>
    <xf numFmtId="0" fontId="2" fillId="36" borderId="11" xfId="0" applyFont="1" applyFill="1" applyBorder="1" applyAlignment="1" applyProtection="1">
      <alignment horizontal="center" vertical="center"/>
      <protection/>
    </xf>
    <xf numFmtId="0" fontId="2" fillId="34" borderId="11" xfId="0" applyFont="1" applyFill="1" applyBorder="1" applyAlignment="1" applyProtection="1">
      <alignment vertical="center" wrapText="1"/>
      <protection/>
    </xf>
    <xf numFmtId="0" fontId="2" fillId="36" borderId="11" xfId="0" applyFont="1" applyFill="1" applyBorder="1" applyAlignment="1" applyProtection="1">
      <alignment horizontal="center" vertical="center" wrapText="1"/>
      <protection/>
    </xf>
    <xf numFmtId="0" fontId="2" fillId="40" borderId="11" xfId="0" applyFont="1" applyFill="1" applyBorder="1" applyAlignment="1" applyProtection="1">
      <alignment horizontal="center" vertical="center" wrapText="1"/>
      <protection/>
    </xf>
    <xf numFmtId="0" fontId="2" fillId="0" borderId="10" xfId="0" applyFont="1" applyBorder="1" applyAlignment="1" applyProtection="1">
      <alignment horizontal="right" vertical="center"/>
      <protection/>
    </xf>
    <xf numFmtId="0" fontId="2" fillId="45" borderId="29" xfId="0" applyFont="1" applyFill="1" applyBorder="1" applyAlignment="1" applyProtection="1">
      <alignment vertical="center" wrapText="1"/>
      <protection locked="0"/>
    </xf>
    <xf numFmtId="0" fontId="2" fillId="45" borderId="17" xfId="0" applyFont="1" applyFill="1" applyBorder="1" applyAlignment="1" applyProtection="1">
      <alignment vertical="center" wrapText="1"/>
      <protection locked="0"/>
    </xf>
    <xf numFmtId="0" fontId="2" fillId="45" borderId="24" xfId="0" applyFont="1" applyFill="1" applyBorder="1" applyAlignment="1" applyProtection="1">
      <alignment vertical="center" wrapText="1"/>
      <protection locked="0"/>
    </xf>
    <xf numFmtId="0" fontId="2" fillId="45" borderId="104" xfId="0" applyFont="1" applyFill="1" applyBorder="1" applyAlignment="1" applyProtection="1">
      <alignment vertical="center" wrapText="1"/>
      <protection/>
    </xf>
    <xf numFmtId="0" fontId="0" fillId="0" borderId="105" xfId="0" applyBorder="1" applyAlignment="1">
      <alignmen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BF7299"/>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0909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95250</xdr:rowOff>
    </xdr:from>
    <xdr:to>
      <xdr:col>4</xdr:col>
      <xdr:colOff>771525</xdr:colOff>
      <xdr:row>12</xdr:row>
      <xdr:rowOff>85725</xdr:rowOff>
    </xdr:to>
    <xdr:sp fLocksText="0">
      <xdr:nvSpPr>
        <xdr:cNvPr id="1" name="Text 1"/>
        <xdr:cNvSpPr txBox="1">
          <a:spLocks noChangeArrowheads="1"/>
        </xdr:cNvSpPr>
      </xdr:nvSpPr>
      <xdr:spPr>
        <a:xfrm>
          <a:off x="38100" y="1133475"/>
          <a:ext cx="8105775" cy="904875"/>
        </a:xfrm>
        <a:prstGeom prst="rect">
          <a:avLst/>
        </a:prstGeom>
        <a:no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Con el objeto de medir comparativamente el bienestar otorgado al personal de la Armada por la Prestación Educacional, es necesario recabar antecedentes comparativos que permitan cuantificar las alternativas que ofrece el mercado en cada Zona Naval.
</a:t>
          </a:r>
          <a:r>
            <a:rPr lang="en-US" cap="none" sz="1000" b="0" i="0" u="none" baseline="0">
              <a:solidFill>
                <a:srgbClr val="000000"/>
              </a:solidFill>
              <a:latin typeface="Arial"/>
              <a:ea typeface="Arial"/>
              <a:cs typeface="Arial"/>
            </a:rPr>
            <a:t>Este cuadro comparativo debe ser completado con a lo menos dos instalaciones privadas o de otras instituciones a las que tenga acceso el  personal de la Armada y que otorguen prestaciones de calidad similar a las otorgadas por las instalaciones educacionales del SBA a comparar.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426884\Documents\2015\TARIFAS%202016\EDUCACIONAL\Propuesta%20Tarifas%20Deptos%20y%20Del%202016\Documents%20and%20Settings\evidal\Configuraci&#243;n%20local\Archivos%20temporales%20de%20Internet\Content.IE5\KP4RCBCF\DELBIENSAN%20PLANILLA%20TARIFAS%202013%20(97-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13426884\Documents\2015\TARIFAS%202016\EDUCACIONAL\Propuesta%20Tarifas%20Deptos%20y%20Del%202016\Documents%20and%20Settings\evidal\Configuraci&#243;n%20local\Archivos%20temporales%20de%20Internet\Content.IE5\BI03JXCT\DELBIENSAN%20PLANILLA%20TARIFAS%202013%20(97-2003)%20DIREBI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 2 Ingresos C. Benef."/>
      <sheetName val="Ap. 3 Costos Directos"/>
      <sheetName val="Ap. 4 Costos Indirectos"/>
      <sheetName val="Ap. 5 Tarifado "/>
      <sheetName val="Ap. 1 Est. Precios "/>
    </sheetNames>
    <sheetDataSet>
      <sheetData sheetId="0">
        <row r="5">
          <cell r="I5" t="str">
            <v>DELBIENSAN</v>
          </cell>
        </row>
        <row r="16">
          <cell r="A16" t="str">
            <v>JARDIN INFANTIL "OLITAS DE MAR"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 2 Ingresos C. Benef."/>
      <sheetName val="Ap. 3 Costos Directos"/>
      <sheetName val="Ap. 4 Costos Indirectos"/>
      <sheetName val="Ap. 5 Tarifado "/>
      <sheetName val="Ap. 1 Est. Precios "/>
    </sheetNames>
    <sheetDataSet>
      <sheetData sheetId="0">
        <row r="5">
          <cell r="I5" t="str">
            <v>DELBIENSAN</v>
          </cell>
        </row>
      </sheetData>
      <sheetData sheetId="3">
        <row r="8">
          <cell r="A8" t="str">
            <v>Centro Beneficio</v>
          </cell>
          <cell r="B8" t="str">
            <v>Prestación [Unidad]</v>
          </cell>
          <cell r="C8" t="str">
            <v>Matrícula</v>
          </cell>
          <cell r="G8" t="str">
            <v>Mensualidad</v>
          </cell>
        </row>
        <row r="9">
          <cell r="A9">
            <v>0</v>
          </cell>
          <cell r="B9">
            <v>0</v>
          </cell>
          <cell r="C9" t="str">
            <v>Personal Servicio Activo</v>
          </cell>
          <cell r="G9" t="str">
            <v>Personal Servicio Activo</v>
          </cell>
        </row>
        <row r="10">
          <cell r="A10" t="str">
            <v>JARDIN INFANTIL "OLITAS DE MAR"</v>
          </cell>
          <cell r="B10" t="str">
            <v>Jardín [Media Jornada]</v>
          </cell>
        </row>
        <row r="11">
          <cell r="A11">
            <v>0</v>
          </cell>
          <cell r="B11" t="str">
            <v>Jardín [Jornada Completa]</v>
          </cell>
        </row>
        <row r="12">
          <cell r="A12">
            <v>0</v>
          </cell>
          <cell r="B12" t="str">
            <v>Jardín [Media Jornada con Colación y Almuerzo]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2">
    <pageSetUpPr fitToPage="1"/>
  </sheetPr>
  <dimension ref="A1:IV37"/>
  <sheetViews>
    <sheetView showGridLines="0" tabSelected="1" zoomScale="90" zoomScaleNormal="90" zoomScalePageLayoutView="0" workbookViewId="0" topLeftCell="A1">
      <selection activeCell="B33" sqref="B33"/>
    </sheetView>
  </sheetViews>
  <sheetFormatPr defaultColWidth="9.140625" defaultRowHeight="12.75"/>
  <cols>
    <col min="1" max="1" width="15.7109375" style="1" customWidth="1"/>
    <col min="2" max="2" width="22.00390625" style="1" customWidth="1"/>
    <col min="3" max="3" width="14.00390625" style="1" customWidth="1"/>
    <col min="4" max="7" width="17.8515625" style="1" customWidth="1"/>
    <col min="8" max="8" width="19.28125" style="1" customWidth="1"/>
    <col min="9" max="10" width="18.7109375" style="1" customWidth="1"/>
    <col min="11" max="11" width="19.00390625" style="1" customWidth="1"/>
    <col min="12" max="12" width="20.28125" style="1" customWidth="1"/>
    <col min="13" max="13" width="12.140625" style="1" customWidth="1"/>
    <col min="14" max="14" width="11.8515625" style="1" customWidth="1"/>
    <col min="15" max="15" width="12.140625" style="1" customWidth="1"/>
    <col min="16" max="17" width="12.7109375" style="1" customWidth="1"/>
    <col min="18" max="18" width="11.140625" style="1" customWidth="1"/>
    <col min="19" max="16384" width="9.140625" style="1" customWidth="1"/>
  </cols>
  <sheetData>
    <row r="1" spans="1:18" s="4" customFormat="1" ht="12.75">
      <c r="A1" s="260">
        <v>8</v>
      </c>
      <c r="B1" s="260"/>
      <c r="C1" s="260"/>
      <c r="D1" s="260"/>
      <c r="E1" s="2"/>
      <c r="F1" s="2"/>
      <c r="G1" s="2"/>
      <c r="H1" s="2"/>
      <c r="I1" s="2"/>
      <c r="J1" s="2"/>
      <c r="K1" s="2"/>
      <c r="L1" s="2"/>
      <c r="M1" s="2"/>
      <c r="N1" s="2"/>
      <c r="O1" s="2"/>
      <c r="P1" s="3"/>
      <c r="Q1" s="3"/>
      <c r="R1" s="3"/>
    </row>
    <row r="2" spans="1:18" s="4" customFormat="1" ht="12.75">
      <c r="A2" s="260" t="s">
        <v>1</v>
      </c>
      <c r="B2" s="260"/>
      <c r="C2" s="260"/>
      <c r="D2" s="260"/>
      <c r="E2" s="2"/>
      <c r="F2" s="2"/>
      <c r="G2" s="2"/>
      <c r="H2" s="2"/>
      <c r="I2" s="2"/>
      <c r="J2" s="2"/>
      <c r="K2" s="2"/>
      <c r="L2" s="2"/>
      <c r="M2" s="2"/>
      <c r="N2" s="2"/>
      <c r="O2" s="2"/>
      <c r="P2" s="3"/>
      <c r="Q2" s="3"/>
      <c r="R2" s="3"/>
    </row>
    <row r="3" spans="1:18" s="4" customFormat="1" ht="12.75">
      <c r="A3" s="260" t="s">
        <v>2</v>
      </c>
      <c r="B3" s="260"/>
      <c r="C3" s="260"/>
      <c r="D3" s="260"/>
      <c r="E3" s="2"/>
      <c r="F3" s="2"/>
      <c r="G3" s="2"/>
      <c r="H3" s="2"/>
      <c r="I3" s="2"/>
      <c r="J3" s="2"/>
      <c r="K3" s="2"/>
      <c r="L3" s="2"/>
      <c r="M3" s="2"/>
      <c r="N3" s="2"/>
      <c r="O3" s="2"/>
      <c r="P3" s="3"/>
      <c r="Q3" s="3"/>
      <c r="R3" s="3"/>
    </row>
    <row r="4" spans="1:2" s="4" customFormat="1" ht="14.25" customHeight="1">
      <c r="A4" s="1"/>
      <c r="B4" s="1"/>
    </row>
    <row r="5" spans="1:256" s="4" customFormat="1" ht="12" customHeight="1">
      <c r="A5" s="1"/>
      <c r="B5" s="1"/>
      <c r="C5" s="1"/>
      <c r="D5" s="1"/>
      <c r="E5" s="1"/>
      <c r="F5" s="1"/>
      <c r="G5" s="75" t="s">
        <v>3</v>
      </c>
      <c r="H5" s="76"/>
      <c r="I5" s="263" t="s">
        <v>170</v>
      </c>
      <c r="J5" s="264"/>
      <c r="IV5" s="1"/>
    </row>
    <row r="6" spans="1:11" s="4" customFormat="1" ht="12" customHeight="1">
      <c r="A6" s="1"/>
      <c r="B6" s="1"/>
      <c r="C6" s="1"/>
      <c r="D6" s="1"/>
      <c r="E6" s="1"/>
      <c r="F6" s="1"/>
      <c r="G6" s="5"/>
      <c r="H6" s="7"/>
      <c r="I6" s="7"/>
      <c r="J6" s="8"/>
      <c r="K6" s="8"/>
    </row>
    <row r="7" ht="18" customHeight="1">
      <c r="A7" s="9" t="s">
        <v>4</v>
      </c>
    </row>
    <row r="8" spans="1:13" ht="12.75">
      <c r="A8" s="261" t="str">
        <f>$A$16</f>
        <v>Centro Beneficio</v>
      </c>
      <c r="B8" s="261"/>
      <c r="C8" s="261"/>
      <c r="D8" s="56" t="s">
        <v>5</v>
      </c>
      <c r="E8" s="56" t="s">
        <v>6</v>
      </c>
      <c r="F8" s="56" t="s">
        <v>209</v>
      </c>
      <c r="G8" s="56" t="s">
        <v>7</v>
      </c>
      <c r="H8" s="56" t="s">
        <v>8</v>
      </c>
      <c r="I8" s="56" t="s">
        <v>9</v>
      </c>
      <c r="J8" s="56" t="s">
        <v>10</v>
      </c>
      <c r="K8" s="56" t="s">
        <v>11</v>
      </c>
      <c r="L8" s="10"/>
      <c r="M8" s="10"/>
    </row>
    <row r="9" spans="1:13" ht="12.75">
      <c r="A9" s="262" t="str">
        <f>$A$18</f>
        <v>JARDIN INFANTIL "OLITAS DE MAR"</v>
      </c>
      <c r="B9" s="262"/>
      <c r="C9" s="262"/>
      <c r="D9" s="11">
        <f>+N27</f>
        <v>4989000</v>
      </c>
      <c r="E9" s="11">
        <f>+O27</f>
        <v>49890000</v>
      </c>
      <c r="F9" s="11">
        <f>+P27</f>
        <v>1220000</v>
      </c>
      <c r="G9" s="11">
        <f>+D9+E9+F9</f>
        <v>56099000</v>
      </c>
      <c r="H9" s="11">
        <f>+'Ap. 3 Costos Directos'!H94</f>
        <v>59125286</v>
      </c>
      <c r="I9" s="11">
        <f>+'Ap. 4 Costos Indirectos'!B9</f>
        <v>2470000</v>
      </c>
      <c r="J9" s="11">
        <f>SUM(H9:I9)</f>
        <v>61595286</v>
      </c>
      <c r="K9" s="221">
        <f>G9-J9</f>
        <v>-5496286</v>
      </c>
      <c r="L9" s="10"/>
      <c r="M9" s="10"/>
    </row>
    <row r="10" spans="1:13" ht="12.75">
      <c r="A10" s="251" t="s">
        <v>180</v>
      </c>
      <c r="B10" s="252"/>
      <c r="C10" s="253"/>
      <c r="D10" s="116"/>
      <c r="E10" s="116"/>
      <c r="F10" s="116"/>
      <c r="G10" s="116"/>
      <c r="H10" s="116"/>
      <c r="I10" s="116"/>
      <c r="J10" s="117"/>
      <c r="K10" s="222">
        <v>0</v>
      </c>
      <c r="L10" s="10"/>
      <c r="M10" s="10"/>
    </row>
    <row r="11" spans="1:256" s="4" customFormat="1" ht="16.5" customHeight="1">
      <c r="A11" s="265" t="s">
        <v>169</v>
      </c>
      <c r="B11" s="265"/>
      <c r="C11" s="266"/>
      <c r="D11" s="12">
        <f aca="true" t="shared" si="0" ref="D11:I11">SUM(D9:D9)</f>
        <v>4989000</v>
      </c>
      <c r="E11" s="12">
        <f t="shared" si="0"/>
        <v>49890000</v>
      </c>
      <c r="F11" s="12">
        <f t="shared" si="0"/>
        <v>1220000</v>
      </c>
      <c r="G11" s="12">
        <f t="shared" si="0"/>
        <v>56099000</v>
      </c>
      <c r="H11" s="12">
        <f t="shared" si="0"/>
        <v>59125286</v>
      </c>
      <c r="I11" s="12">
        <f t="shared" si="0"/>
        <v>2470000</v>
      </c>
      <c r="J11" s="13">
        <f>SUM(H11:I11)</f>
        <v>61595286</v>
      </c>
      <c r="K11" s="223">
        <f>K9+K10</f>
        <v>-5496286</v>
      </c>
      <c r="L11" s="118"/>
      <c r="M11" s="10"/>
      <c r="IS11" s="1"/>
      <c r="IT11" s="1"/>
      <c r="IU11" s="1"/>
      <c r="IV11" s="1"/>
    </row>
    <row r="12" spans="2:256" s="17" customFormat="1" ht="16.5" customHeight="1">
      <c r="B12" s="14"/>
      <c r="C12" s="14"/>
      <c r="D12" s="15"/>
      <c r="E12" s="15"/>
      <c r="F12" s="15"/>
      <c r="G12" s="15"/>
      <c r="H12" s="15"/>
      <c r="I12" s="15"/>
      <c r="J12" s="15"/>
      <c r="K12" s="15"/>
      <c r="L12" s="15"/>
      <c r="M12" s="16"/>
      <c r="N12" s="16"/>
      <c r="IT12" s="18"/>
      <c r="IU12" s="18"/>
      <c r="IV12" s="18"/>
    </row>
    <row r="13" spans="1:11" s="21" customFormat="1" ht="28.5" customHeight="1">
      <c r="A13" s="202" t="s">
        <v>224</v>
      </c>
      <c r="B13" s="201">
        <v>1.065</v>
      </c>
      <c r="C13" s="19"/>
      <c r="D13" s="20"/>
      <c r="E13" s="20"/>
      <c r="F13" s="20"/>
      <c r="G13" s="20"/>
      <c r="H13" s="20"/>
      <c r="I13" s="20"/>
      <c r="J13" s="20"/>
      <c r="K13" s="20"/>
    </row>
    <row r="14" spans="1:11" s="21" customFormat="1" ht="16.5" customHeight="1">
      <c r="A14" s="19"/>
      <c r="B14" s="19"/>
      <c r="C14" s="19"/>
      <c r="D14" s="20"/>
      <c r="E14" s="20"/>
      <c r="F14" s="20"/>
      <c r="G14" s="20"/>
      <c r="H14" s="20"/>
      <c r="I14" s="20"/>
      <c r="J14" s="20"/>
      <c r="K14" s="20"/>
    </row>
    <row r="15" spans="1:11" s="21" customFormat="1" ht="16.5" customHeight="1" thickBot="1">
      <c r="A15" s="22" t="s">
        <v>12</v>
      </c>
      <c r="B15" s="22"/>
      <c r="C15" s="22"/>
      <c r="D15" s="172"/>
      <c r="E15" s="172"/>
      <c r="F15" s="172"/>
      <c r="G15" s="172"/>
      <c r="H15" s="172"/>
      <c r="I15" s="172"/>
      <c r="J15" s="20"/>
      <c r="K15" s="20"/>
    </row>
    <row r="16" spans="1:18" ht="12.75" customHeight="1" thickBot="1">
      <c r="A16" s="269" t="s">
        <v>13</v>
      </c>
      <c r="B16" s="269" t="s">
        <v>14</v>
      </c>
      <c r="C16" s="270" t="s">
        <v>15</v>
      </c>
      <c r="D16" s="254" t="s">
        <v>16</v>
      </c>
      <c r="E16" s="255"/>
      <c r="F16" s="255"/>
      <c r="G16" s="256"/>
      <c r="H16" s="257" t="s">
        <v>17</v>
      </c>
      <c r="I16" s="258"/>
      <c r="J16" s="258"/>
      <c r="K16" s="259"/>
      <c r="L16" s="267" t="s">
        <v>208</v>
      </c>
      <c r="M16" s="4"/>
      <c r="N16" s="23"/>
      <c r="O16" s="23"/>
      <c r="P16" s="23"/>
      <c r="Q16" s="23"/>
      <c r="R16" s="24"/>
    </row>
    <row r="17" spans="1:17" ht="48" customHeight="1" thickBot="1">
      <c r="A17" s="269"/>
      <c r="B17" s="269"/>
      <c r="C17" s="270"/>
      <c r="D17" s="199" t="s">
        <v>222</v>
      </c>
      <c r="E17" s="200" t="s">
        <v>223</v>
      </c>
      <c r="F17" s="186" t="s">
        <v>60</v>
      </c>
      <c r="G17" s="187" t="s">
        <v>18</v>
      </c>
      <c r="H17" s="199" t="s">
        <v>222</v>
      </c>
      <c r="I17" s="200" t="s">
        <v>223</v>
      </c>
      <c r="J17" s="186" t="s">
        <v>60</v>
      </c>
      <c r="K17" s="188" t="s">
        <v>18</v>
      </c>
      <c r="L17" s="268"/>
      <c r="M17" s="243" t="s">
        <v>19</v>
      </c>
      <c r="N17" s="228" t="s">
        <v>20</v>
      </c>
      <c r="O17" s="229" t="s">
        <v>21</v>
      </c>
      <c r="P17" s="229" t="s">
        <v>208</v>
      </c>
      <c r="Q17" s="230" t="s">
        <v>22</v>
      </c>
    </row>
    <row r="18" spans="1:17" ht="23.25" customHeight="1">
      <c r="A18" s="271" t="s">
        <v>168</v>
      </c>
      <c r="B18" s="274" t="s">
        <v>181</v>
      </c>
      <c r="C18" s="182" t="s">
        <v>24</v>
      </c>
      <c r="D18" s="92">
        <v>36200</v>
      </c>
      <c r="E18" s="92">
        <v>43300</v>
      </c>
      <c r="F18" s="92">
        <v>55000</v>
      </c>
      <c r="G18" s="174">
        <v>88200</v>
      </c>
      <c r="H18" s="173">
        <f aca="true" t="shared" si="1" ref="H18:K19">+D18</f>
        <v>36200</v>
      </c>
      <c r="I18" s="92">
        <f t="shared" si="1"/>
        <v>43300</v>
      </c>
      <c r="J18" s="92">
        <f t="shared" si="1"/>
        <v>55000</v>
      </c>
      <c r="K18" s="168">
        <f t="shared" si="1"/>
        <v>88200</v>
      </c>
      <c r="L18" s="192"/>
      <c r="M18" s="244"/>
      <c r="N18" s="233"/>
      <c r="O18" s="233"/>
      <c r="P18" s="233"/>
      <c r="Q18" s="234"/>
    </row>
    <row r="19" spans="1:17" ht="26.25" customHeight="1">
      <c r="A19" s="272"/>
      <c r="B19" s="275"/>
      <c r="C19" s="183" t="s">
        <v>25</v>
      </c>
      <c r="D19" s="175">
        <v>1</v>
      </c>
      <c r="E19" s="93">
        <v>0</v>
      </c>
      <c r="F19" s="93">
        <v>0</v>
      </c>
      <c r="G19" s="176">
        <v>0</v>
      </c>
      <c r="H19" s="175">
        <f t="shared" si="1"/>
        <v>1</v>
      </c>
      <c r="I19" s="93">
        <f t="shared" si="1"/>
        <v>0</v>
      </c>
      <c r="J19" s="93">
        <f t="shared" si="1"/>
        <v>0</v>
      </c>
      <c r="K19" s="169">
        <f t="shared" si="1"/>
        <v>0</v>
      </c>
      <c r="L19" s="190"/>
      <c r="M19" s="245"/>
      <c r="N19" s="224"/>
      <c r="O19" s="224"/>
      <c r="P19" s="224"/>
      <c r="Q19" s="226"/>
    </row>
    <row r="20" spans="1:17" ht="26.25" customHeight="1" thickBot="1">
      <c r="A20" s="272"/>
      <c r="B20" s="276"/>
      <c r="C20" s="184" t="s">
        <v>26</v>
      </c>
      <c r="D20" s="177">
        <f>D19*D18</f>
        <v>36200</v>
      </c>
      <c r="E20" s="94">
        <f>E19*E18</f>
        <v>0</v>
      </c>
      <c r="F20" s="94">
        <f>F19*F18</f>
        <v>0</v>
      </c>
      <c r="G20" s="178">
        <f>G19*G18</f>
        <v>0</v>
      </c>
      <c r="H20" s="177">
        <f>+H19*10*H18</f>
        <v>362000</v>
      </c>
      <c r="I20" s="94">
        <f>+I19*10*I18</f>
        <v>0</v>
      </c>
      <c r="J20" s="94">
        <f>+J19*10*J18</f>
        <v>0</v>
      </c>
      <c r="K20" s="170">
        <f>+K19*10*K18</f>
        <v>0</v>
      </c>
      <c r="L20" s="193">
        <f>+L19*L18</f>
        <v>0</v>
      </c>
      <c r="M20" s="246"/>
      <c r="N20" s="235">
        <f>SUM(D20:G20)</f>
        <v>36200</v>
      </c>
      <c r="O20" s="235">
        <f>SUM(H20:K20)</f>
        <v>362000</v>
      </c>
      <c r="P20" s="235">
        <f>+L20</f>
        <v>0</v>
      </c>
      <c r="Q20" s="236">
        <f>SUM(M20:P20)</f>
        <v>398200</v>
      </c>
    </row>
    <row r="21" spans="1:17" ht="24" customHeight="1" thickBot="1">
      <c r="A21" s="272"/>
      <c r="B21" s="274" t="s">
        <v>216</v>
      </c>
      <c r="C21" s="182" t="s">
        <v>24</v>
      </c>
      <c r="D21" s="173">
        <v>65000</v>
      </c>
      <c r="E21" s="92">
        <v>77800</v>
      </c>
      <c r="F21" s="92">
        <v>100700</v>
      </c>
      <c r="G21" s="174">
        <v>161900</v>
      </c>
      <c r="H21" s="173">
        <f>D21</f>
        <v>65000</v>
      </c>
      <c r="I21" s="92">
        <f>E21</f>
        <v>77800</v>
      </c>
      <c r="J21" s="92">
        <f>F21</f>
        <v>100700</v>
      </c>
      <c r="K21" s="168">
        <f>G21</f>
        <v>161900</v>
      </c>
      <c r="L21" s="192">
        <v>61000</v>
      </c>
      <c r="M21" s="247"/>
      <c r="N21" s="231"/>
      <c r="O21" s="231"/>
      <c r="P21" s="231"/>
      <c r="Q21" s="232"/>
    </row>
    <row r="22" spans="1:17" ht="25.5" customHeight="1">
      <c r="A22" s="272"/>
      <c r="B22" s="275"/>
      <c r="C22" s="183" t="s">
        <v>25</v>
      </c>
      <c r="D22" s="175">
        <v>52</v>
      </c>
      <c r="E22" s="93">
        <v>3</v>
      </c>
      <c r="F22" s="93">
        <v>4</v>
      </c>
      <c r="G22" s="176">
        <v>2</v>
      </c>
      <c r="H22" s="179">
        <f>+D22</f>
        <v>52</v>
      </c>
      <c r="I22" s="97">
        <f>+E22</f>
        <v>3</v>
      </c>
      <c r="J22" s="97">
        <f>+F22</f>
        <v>4</v>
      </c>
      <c r="K22" s="189">
        <f>+G22</f>
        <v>2</v>
      </c>
      <c r="L22" s="191">
        <v>20</v>
      </c>
      <c r="M22" s="245"/>
      <c r="N22" s="225"/>
      <c r="O22" s="225"/>
      <c r="P22" s="225"/>
      <c r="Q22" s="227"/>
    </row>
    <row r="23" spans="1:17" ht="26.25" customHeight="1" thickBot="1">
      <c r="A23" s="272"/>
      <c r="B23" s="276"/>
      <c r="C23" s="184" t="s">
        <v>26</v>
      </c>
      <c r="D23" s="177">
        <f>D22*D21</f>
        <v>3380000</v>
      </c>
      <c r="E23" s="94">
        <f>E22*E21</f>
        <v>233400</v>
      </c>
      <c r="F23" s="94">
        <f>F22*F21</f>
        <v>402800</v>
      </c>
      <c r="G23" s="178">
        <f>G22*G21</f>
        <v>323800</v>
      </c>
      <c r="H23" s="177">
        <f>+H22*10*H21</f>
        <v>33800000</v>
      </c>
      <c r="I23" s="94">
        <f>+I22*10*I21</f>
        <v>2334000</v>
      </c>
      <c r="J23" s="94">
        <f>+J22*10*J21</f>
        <v>4028000</v>
      </c>
      <c r="K23" s="170">
        <f>+K22*10*K21</f>
        <v>3238000</v>
      </c>
      <c r="L23" s="193">
        <f>+L22*L21</f>
        <v>1220000</v>
      </c>
      <c r="M23" s="248"/>
      <c r="N23" s="237">
        <f>SUM(D23:G23)</f>
        <v>4340000</v>
      </c>
      <c r="O23" s="237">
        <f>SUM(H23:K23)</f>
        <v>43400000</v>
      </c>
      <c r="P23" s="237">
        <f>+L23</f>
        <v>1220000</v>
      </c>
      <c r="Q23" s="238">
        <f>SUM(M23:P23)</f>
        <v>48960000</v>
      </c>
    </row>
    <row r="24" spans="1:17" ht="26.25" customHeight="1">
      <c r="A24" s="272"/>
      <c r="B24" s="274" t="s">
        <v>188</v>
      </c>
      <c r="C24" s="182" t="s">
        <v>24</v>
      </c>
      <c r="D24" s="173">
        <v>41400</v>
      </c>
      <c r="E24" s="92">
        <v>49700</v>
      </c>
      <c r="F24" s="92">
        <v>78600</v>
      </c>
      <c r="G24" s="174">
        <v>117200</v>
      </c>
      <c r="H24" s="173">
        <f>D24</f>
        <v>41400</v>
      </c>
      <c r="I24" s="92">
        <f>E24</f>
        <v>49700</v>
      </c>
      <c r="J24" s="92">
        <f>F24</f>
        <v>78600</v>
      </c>
      <c r="K24" s="168">
        <f>G24</f>
        <v>117200</v>
      </c>
      <c r="L24" s="192"/>
      <c r="M24" s="244"/>
      <c r="N24" s="239"/>
      <c r="O24" s="239"/>
      <c r="P24" s="239"/>
      <c r="Q24" s="240"/>
    </row>
    <row r="25" spans="1:17" ht="24.75" customHeight="1">
      <c r="A25" s="272"/>
      <c r="B25" s="275"/>
      <c r="C25" s="183" t="s">
        <v>25</v>
      </c>
      <c r="D25" s="175">
        <v>10</v>
      </c>
      <c r="E25" s="93">
        <v>4</v>
      </c>
      <c r="F25" s="93">
        <v>0</v>
      </c>
      <c r="G25" s="176">
        <v>0</v>
      </c>
      <c r="H25" s="175">
        <f>+D25</f>
        <v>10</v>
      </c>
      <c r="I25" s="93">
        <f>+E25</f>
        <v>4</v>
      </c>
      <c r="J25" s="93">
        <f>+F25</f>
        <v>0</v>
      </c>
      <c r="K25" s="169">
        <f>+G25</f>
        <v>0</v>
      </c>
      <c r="L25" s="190"/>
      <c r="M25" s="245"/>
      <c r="N25" s="225"/>
      <c r="O25" s="225"/>
      <c r="P25" s="225"/>
      <c r="Q25" s="227"/>
    </row>
    <row r="26" spans="1:17" ht="26.25" customHeight="1" thickBot="1">
      <c r="A26" s="272"/>
      <c r="B26" s="276"/>
      <c r="C26" s="184" t="s">
        <v>26</v>
      </c>
      <c r="D26" s="177">
        <f>D25*D24</f>
        <v>414000</v>
      </c>
      <c r="E26" s="94">
        <f>E25*E24</f>
        <v>198800</v>
      </c>
      <c r="F26" s="94">
        <f>F25*F24</f>
        <v>0</v>
      </c>
      <c r="G26" s="178">
        <f>G25*G24</f>
        <v>0</v>
      </c>
      <c r="H26" s="177">
        <f>+H25*10*H24</f>
        <v>4140000</v>
      </c>
      <c r="I26" s="94">
        <f>+I25*10*I24</f>
        <v>1988000</v>
      </c>
      <c r="J26" s="94">
        <f>+J25*10*J24</f>
        <v>0</v>
      </c>
      <c r="K26" s="170">
        <f>+K25*10*K24</f>
        <v>0</v>
      </c>
      <c r="L26" s="193">
        <f>+L25*L24</f>
        <v>0</v>
      </c>
      <c r="M26" s="249">
        <v>0</v>
      </c>
      <c r="N26" s="237">
        <f>SUM(D26:G26)</f>
        <v>612800</v>
      </c>
      <c r="O26" s="237">
        <f>SUM(H26:K26)+M26</f>
        <v>6128000</v>
      </c>
      <c r="P26" s="237">
        <f>+L26</f>
        <v>0</v>
      </c>
      <c r="Q26" s="238">
        <f>SUM(N26:P26)</f>
        <v>6740800</v>
      </c>
    </row>
    <row r="27" spans="1:17" s="25" customFormat="1" ht="29.25" customHeight="1" thickBot="1">
      <c r="A27" s="273"/>
      <c r="B27" s="95" t="s">
        <v>29</v>
      </c>
      <c r="C27" s="185" t="s">
        <v>30</v>
      </c>
      <c r="D27" s="180">
        <f aca="true" t="shared" si="2" ref="D27:J27">SUM(D20,D23,D26)</f>
        <v>3830200</v>
      </c>
      <c r="E27" s="96">
        <f>SUM(E20,E23,E26)</f>
        <v>432200</v>
      </c>
      <c r="F27" s="96">
        <f t="shared" si="2"/>
        <v>402800</v>
      </c>
      <c r="G27" s="181">
        <f t="shared" si="2"/>
        <v>323800</v>
      </c>
      <c r="H27" s="180">
        <f t="shared" si="2"/>
        <v>38302000</v>
      </c>
      <c r="I27" s="96">
        <f>SUM(I20,I23,I26)</f>
        <v>4322000</v>
      </c>
      <c r="J27" s="96">
        <f t="shared" si="2"/>
        <v>4028000</v>
      </c>
      <c r="K27" s="171">
        <f>SUM(K20,K23,K26)</f>
        <v>3238000</v>
      </c>
      <c r="L27" s="194">
        <f>+L20+L23+L26</f>
        <v>1220000</v>
      </c>
      <c r="M27" s="250">
        <f>M26</f>
        <v>0</v>
      </c>
      <c r="N27" s="241">
        <f>N26+N23+N20</f>
        <v>4989000</v>
      </c>
      <c r="O27" s="241">
        <f>O26+O23+O20</f>
        <v>49890000</v>
      </c>
      <c r="P27" s="241">
        <f>+P20+P23+P26</f>
        <v>1220000</v>
      </c>
      <c r="Q27" s="242">
        <f>Q26+Q23+Q20</f>
        <v>56099000</v>
      </c>
    </row>
    <row r="29" spans="2:9" ht="13.5" thickBot="1">
      <c r="B29" s="26"/>
      <c r="C29" s="27"/>
      <c r="F29" s="28"/>
      <c r="H29" s="28"/>
      <c r="I29" s="28"/>
    </row>
    <row r="30" spans="2:5" ht="27.75" customHeight="1" thickBot="1">
      <c r="B30" s="204" t="s">
        <v>225</v>
      </c>
      <c r="C30" s="203">
        <f>+D25+E25+F25+G25+G22+F22+E22+D22+D19+E19+F19+G19</f>
        <v>76</v>
      </c>
      <c r="D30" s="28"/>
      <c r="E30" s="28"/>
    </row>
    <row r="32" spans="4:5" ht="12.75">
      <c r="D32" s="28"/>
      <c r="E32" s="28"/>
    </row>
    <row r="33" ht="13.5" thickBot="1"/>
    <row r="34" spans="3:13" ht="39" thickBot="1">
      <c r="C34" s="206" t="s">
        <v>229</v>
      </c>
      <c r="D34" s="219" t="s">
        <v>222</v>
      </c>
      <c r="E34" s="219" t="s">
        <v>223</v>
      </c>
      <c r="F34" s="219" t="s">
        <v>60</v>
      </c>
      <c r="G34" s="220" t="s">
        <v>18</v>
      </c>
      <c r="I34" s="218" t="s">
        <v>230</v>
      </c>
      <c r="J34" s="219" t="s">
        <v>222</v>
      </c>
      <c r="K34" s="219" t="s">
        <v>223</v>
      </c>
      <c r="L34" s="219" t="s">
        <v>60</v>
      </c>
      <c r="M34" s="220" t="s">
        <v>18</v>
      </c>
    </row>
    <row r="35" spans="3:13" ht="34.5" customHeight="1">
      <c r="C35" s="207" t="s">
        <v>226</v>
      </c>
      <c r="D35" s="92">
        <v>33900</v>
      </c>
      <c r="E35" s="92">
        <v>40600</v>
      </c>
      <c r="F35" s="92">
        <v>51600</v>
      </c>
      <c r="G35" s="174">
        <v>82800</v>
      </c>
      <c r="I35" s="207" t="s">
        <v>226</v>
      </c>
      <c r="J35" s="213">
        <f>CEILING(D18,100)</f>
        <v>36200</v>
      </c>
      <c r="K35" s="213">
        <f>CEILING(E18,100)</f>
        <v>43300</v>
      </c>
      <c r="L35" s="213">
        <f>CEILING(F18,100)</f>
        <v>55000</v>
      </c>
      <c r="M35" s="214">
        <f>CEILING(G18,100)</f>
        <v>88200</v>
      </c>
    </row>
    <row r="36" spans="3:13" ht="34.5" customHeight="1">
      <c r="C36" s="208" t="s">
        <v>227</v>
      </c>
      <c r="D36" s="205">
        <v>61000</v>
      </c>
      <c r="E36" s="205">
        <v>73000</v>
      </c>
      <c r="F36" s="205">
        <v>94500</v>
      </c>
      <c r="G36" s="209">
        <v>152000</v>
      </c>
      <c r="I36" s="208" t="s">
        <v>227</v>
      </c>
      <c r="J36" s="160">
        <f>CEILING(D21,100)</f>
        <v>65000</v>
      </c>
      <c r="K36" s="160">
        <f>CEILING(E21,100)</f>
        <v>77800</v>
      </c>
      <c r="L36" s="160">
        <f>CEILING(F21,100)</f>
        <v>100700</v>
      </c>
      <c r="M36" s="215">
        <f>CEILING(G21,100)</f>
        <v>161900</v>
      </c>
    </row>
    <row r="37" spans="3:13" ht="34.5" customHeight="1" thickBot="1">
      <c r="C37" s="210" t="s">
        <v>228</v>
      </c>
      <c r="D37" s="211">
        <v>38800</v>
      </c>
      <c r="E37" s="211">
        <v>46600</v>
      </c>
      <c r="F37" s="211">
        <v>73800</v>
      </c>
      <c r="G37" s="212">
        <v>110000</v>
      </c>
      <c r="I37" s="210" t="s">
        <v>228</v>
      </c>
      <c r="J37" s="216">
        <f>CEILING(D24,100)</f>
        <v>41400</v>
      </c>
      <c r="K37" s="216">
        <f>CEILING(E24,100)</f>
        <v>49700</v>
      </c>
      <c r="L37" s="216">
        <f>CEILING(F24,100)</f>
        <v>78600</v>
      </c>
      <c r="M37" s="217">
        <f>CEILING(G24,100)</f>
        <v>117200</v>
      </c>
    </row>
  </sheetData>
  <sheetProtection selectLockedCells="1" selectUnlockedCells="1"/>
  <mergeCells count="18">
    <mergeCell ref="L16:L17"/>
    <mergeCell ref="A16:A17"/>
    <mergeCell ref="B16:B17"/>
    <mergeCell ref="C16:C17"/>
    <mergeCell ref="A18:A27"/>
    <mergeCell ref="B18:B20"/>
    <mergeCell ref="B21:B23"/>
    <mergeCell ref="B24:B26"/>
    <mergeCell ref="A10:C10"/>
    <mergeCell ref="D16:G16"/>
    <mergeCell ref="H16:K16"/>
    <mergeCell ref="A1:D1"/>
    <mergeCell ref="A2:D2"/>
    <mergeCell ref="A3:D3"/>
    <mergeCell ref="A8:C8"/>
    <mergeCell ref="A9:C9"/>
    <mergeCell ref="I5:J5"/>
    <mergeCell ref="A11:C11"/>
  </mergeCells>
  <printOptions/>
  <pageMargins left="0.7480314960629921" right="0.7480314960629921" top="0.8661417322834646" bottom="0.7086614173228347" header="0.4330708661417323" footer="0.4724409448818898"/>
  <pageSetup fitToHeight="1" fitToWidth="1" horizontalDpi="300" verticalDpi="300" orientation="landscape" paperSize="14" scale="48" r:id="rId1"/>
  <headerFooter alignWithMargins="0">
    <oddHeader>&amp;LSEPT - 2004&amp;CDIRECTIVA D.B.S.A.
ORDINARIA&amp;R01-BS/0305/04</oddHeader>
    <oddFooter>&amp;LDEPARTAMENTO
RRHH Y GESTION&amp;C01-BS&amp;RPAG &amp;P</oddFooter>
  </headerFooter>
  <ignoredErrors>
    <ignoredError sqref="H18:K25" unlockedFormula="1"/>
  </ignoredErrors>
</worksheet>
</file>

<file path=xl/worksheets/sheet2.xml><?xml version="1.0" encoding="utf-8"?>
<worksheet xmlns="http://schemas.openxmlformats.org/spreadsheetml/2006/main" xmlns:r="http://schemas.openxmlformats.org/officeDocument/2006/relationships">
  <sheetPr codeName="Hoja1">
    <pageSetUpPr fitToPage="1"/>
  </sheetPr>
  <dimension ref="A1:T94"/>
  <sheetViews>
    <sheetView showGridLines="0" zoomScale="90" zoomScaleNormal="90" zoomScaleSheetLayoutView="80" workbookViewId="0" topLeftCell="A1">
      <selection activeCell="L44" sqref="L44"/>
    </sheetView>
  </sheetViews>
  <sheetFormatPr defaultColWidth="9.140625" defaultRowHeight="12.75"/>
  <cols>
    <col min="1" max="1" width="18.00390625" style="1" customWidth="1"/>
    <col min="2" max="2" width="21.140625" style="1" customWidth="1"/>
    <col min="3" max="3" width="28.28125" style="1" customWidth="1"/>
    <col min="4" max="4" width="18.421875" style="1" bestFit="1" customWidth="1"/>
    <col min="5" max="5" width="20.7109375" style="1" customWidth="1"/>
    <col min="6" max="6" width="11.00390625" style="29" bestFit="1" customWidth="1"/>
    <col min="7" max="7" width="22.421875" style="4" customWidth="1"/>
    <col min="8" max="8" width="25.421875" style="4" customWidth="1"/>
    <col min="9" max="9" width="14.8515625" style="1" customWidth="1"/>
    <col min="10" max="10" width="13.8515625" style="1" bestFit="1" customWidth="1"/>
    <col min="11" max="11" width="9.8515625" style="1" bestFit="1" customWidth="1"/>
    <col min="12" max="12" width="9.57421875" style="1" bestFit="1" customWidth="1"/>
    <col min="13" max="14" width="9.140625" style="1" customWidth="1"/>
    <col min="15" max="15" width="15.140625" style="1" bestFit="1" customWidth="1"/>
    <col min="16" max="16" width="9.140625" style="1" customWidth="1"/>
    <col min="17" max="17" width="13.421875" style="1" bestFit="1" customWidth="1"/>
    <col min="18" max="18" width="9.140625" style="1" customWidth="1"/>
    <col min="19" max="19" width="23.8515625" style="1" bestFit="1" customWidth="1"/>
    <col min="20" max="20" width="12.28125" style="1" bestFit="1" customWidth="1"/>
    <col min="21" max="21" width="15.140625" style="1" bestFit="1" customWidth="1"/>
    <col min="22" max="22" width="9.140625" style="1" customWidth="1"/>
    <col min="23" max="23" width="13.421875" style="1" bestFit="1" customWidth="1"/>
    <col min="24" max="24" width="9.140625" style="1" customWidth="1"/>
    <col min="25" max="25" width="23.8515625" style="1" bestFit="1" customWidth="1"/>
    <col min="26" max="26" width="12.28125" style="1" bestFit="1" customWidth="1"/>
    <col min="27" max="16384" width="9.140625" style="1" customWidth="1"/>
  </cols>
  <sheetData>
    <row r="1" spans="2:8" ht="12.75">
      <c r="B1" s="260" t="s">
        <v>0</v>
      </c>
      <c r="C1" s="260"/>
      <c r="D1" s="260"/>
      <c r="E1" s="260"/>
      <c r="F1" s="260"/>
      <c r="G1" s="260"/>
      <c r="H1" s="1"/>
    </row>
    <row r="2" spans="2:8" ht="12.75">
      <c r="B2" s="260" t="s">
        <v>31</v>
      </c>
      <c r="C2" s="260"/>
      <c r="D2" s="260"/>
      <c r="E2" s="260"/>
      <c r="F2" s="260"/>
      <c r="G2" s="260"/>
      <c r="H2" s="1"/>
    </row>
    <row r="3" spans="2:8" ht="12.75">
      <c r="B3" s="260" t="s">
        <v>32</v>
      </c>
      <c r="C3" s="260"/>
      <c r="D3" s="260"/>
      <c r="E3" s="260"/>
      <c r="F3" s="260"/>
      <c r="G3" s="260"/>
      <c r="H3" s="1"/>
    </row>
    <row r="4" spans="2:3" ht="6.75" customHeight="1">
      <c r="B4" s="4"/>
      <c r="C4" s="4"/>
    </row>
    <row r="5" spans="2:12" s="72" customFormat="1" ht="25.5">
      <c r="B5" s="73" t="s">
        <v>33</v>
      </c>
      <c r="C5" s="73"/>
      <c r="D5" s="304" t="str">
        <f>'[1]Ap. 2 Ingresos C. Benef.'!$I$5</f>
        <v>DELBIENSAN</v>
      </c>
      <c r="E5" s="305"/>
      <c r="F5" s="74"/>
      <c r="G5" s="74"/>
      <c r="H5" s="74"/>
      <c r="I5" s="167" t="s">
        <v>206</v>
      </c>
      <c r="J5" s="167"/>
      <c r="K5" s="315">
        <v>1.05</v>
      </c>
      <c r="L5" s="316"/>
    </row>
    <row r="6" spans="1:13" ht="15" customHeight="1">
      <c r="A6" s="71"/>
      <c r="B6" s="71"/>
      <c r="C6" s="298"/>
      <c r="D6" s="298"/>
      <c r="I6" s="121"/>
      <c r="J6" s="122"/>
      <c r="K6" s="122"/>
      <c r="L6" s="122"/>
      <c r="M6" s="122"/>
    </row>
    <row r="7" spans="4:19" ht="12.75">
      <c r="D7" s="129" t="s">
        <v>34</v>
      </c>
      <c r="E7" s="299" t="s">
        <v>35</v>
      </c>
      <c r="F7" s="300"/>
      <c r="G7" s="130" t="s">
        <v>36</v>
      </c>
      <c r="H7" s="131" t="s">
        <v>37</v>
      </c>
      <c r="I7" s="122"/>
      <c r="J7" s="122"/>
      <c r="K7" s="123"/>
      <c r="L7" s="123"/>
      <c r="M7" s="122"/>
      <c r="O7" s="317" t="s">
        <v>191</v>
      </c>
      <c r="P7" s="317"/>
      <c r="Q7" s="317"/>
      <c r="R7" s="157"/>
      <c r="S7" s="157"/>
    </row>
    <row r="8" spans="1:20" ht="25.5" customHeight="1" thickBot="1">
      <c r="A8" s="33" t="s">
        <v>38</v>
      </c>
      <c r="B8" s="301" t="s">
        <v>39</v>
      </c>
      <c r="C8" s="301"/>
      <c r="D8" s="68" t="s">
        <v>40</v>
      </c>
      <c r="E8" s="34" t="s">
        <v>41</v>
      </c>
      <c r="F8" s="34" t="s">
        <v>42</v>
      </c>
      <c r="G8" s="69" t="s">
        <v>43</v>
      </c>
      <c r="H8" s="70" t="s">
        <v>43</v>
      </c>
      <c r="I8" s="122"/>
      <c r="J8" s="122"/>
      <c r="K8" s="123"/>
      <c r="L8" s="123"/>
      <c r="M8" s="122"/>
      <c r="O8" s="158" t="s">
        <v>192</v>
      </c>
      <c r="P8" s="159">
        <v>1</v>
      </c>
      <c r="Q8" s="160">
        <v>720000</v>
      </c>
      <c r="R8" s="161"/>
      <c r="S8" s="162" t="s">
        <v>193</v>
      </c>
      <c r="T8" s="160">
        <f>+P8*138000+(6*275000)</f>
        <v>1788000</v>
      </c>
    </row>
    <row r="9" spans="1:18" ht="15.75" customHeight="1">
      <c r="A9" s="295" t="str">
        <f>'[1]Ap. 2 Ingresos C. Benef.'!$A$16</f>
        <v>JARDIN INFANTIL "OLITAS DE MAR"</v>
      </c>
      <c r="B9" s="302" t="s">
        <v>117</v>
      </c>
      <c r="C9" s="303"/>
      <c r="D9" s="132">
        <f>SUM(D19:D20,D17,D11:D15)</f>
        <v>37195160</v>
      </c>
      <c r="E9" s="133">
        <f>SUM(E19:E20,E17,E11:E15)</f>
        <v>0</v>
      </c>
      <c r="F9" s="134"/>
      <c r="G9" s="133">
        <f>SUM(G19:G20,G17,G11:G15)</f>
        <v>0</v>
      </c>
      <c r="H9" s="135">
        <f>SUM(H19:H20,H17,H11:H15)</f>
        <v>37195160</v>
      </c>
      <c r="I9" s="122"/>
      <c r="J9" s="122"/>
      <c r="K9" s="123"/>
      <c r="L9" s="123"/>
      <c r="M9" s="122"/>
      <c r="O9" s="158" t="s">
        <v>194</v>
      </c>
      <c r="P9" s="159">
        <v>4</v>
      </c>
      <c r="Q9" s="160">
        <f>320000*P9</f>
        <v>1280000</v>
      </c>
      <c r="R9" s="161"/>
    </row>
    <row r="10" spans="1:20" ht="12.75">
      <c r="A10" s="296"/>
      <c r="B10" s="285" t="s">
        <v>61</v>
      </c>
      <c r="C10" s="286"/>
      <c r="D10" s="277"/>
      <c r="E10" s="278"/>
      <c r="F10" s="278"/>
      <c r="G10" s="278"/>
      <c r="H10" s="279"/>
      <c r="I10" s="122"/>
      <c r="J10" s="124"/>
      <c r="K10" s="123"/>
      <c r="L10" s="123"/>
      <c r="M10" s="122"/>
      <c r="O10" s="158" t="s">
        <v>195</v>
      </c>
      <c r="P10" s="159">
        <v>1</v>
      </c>
      <c r="Q10" s="160">
        <v>380000</v>
      </c>
      <c r="R10" s="161"/>
      <c r="S10" s="317" t="s">
        <v>196</v>
      </c>
      <c r="T10" s="317"/>
    </row>
    <row r="11" spans="1:20" ht="12.75">
      <c r="A11" s="296"/>
      <c r="B11" s="289" t="s">
        <v>62</v>
      </c>
      <c r="C11" s="290"/>
      <c r="D11" s="136">
        <f>+Q15</f>
        <v>33516000</v>
      </c>
      <c r="E11" s="112">
        <v>0</v>
      </c>
      <c r="F11" s="137">
        <v>1</v>
      </c>
      <c r="G11" s="114">
        <f>E11*F11</f>
        <v>0</v>
      </c>
      <c r="H11" s="115">
        <f>G11+D11</f>
        <v>33516000</v>
      </c>
      <c r="I11" s="122"/>
      <c r="J11" s="122"/>
      <c r="K11" s="123"/>
      <c r="L11" s="123"/>
      <c r="M11" s="122"/>
      <c r="O11" s="158" t="s">
        <v>197</v>
      </c>
      <c r="P11" s="159">
        <v>1</v>
      </c>
      <c r="Q11" s="160">
        <v>280000</v>
      </c>
      <c r="R11" s="161"/>
      <c r="S11" s="163" t="s">
        <v>198</v>
      </c>
      <c r="T11" s="160">
        <f>117000*7</f>
        <v>819000</v>
      </c>
    </row>
    <row r="12" spans="1:20" ht="12.75">
      <c r="A12" s="296"/>
      <c r="B12" s="289" t="s">
        <v>63</v>
      </c>
      <c r="C12" s="290"/>
      <c r="D12" s="136">
        <f>+T8</f>
        <v>1788000</v>
      </c>
      <c r="E12" s="112">
        <v>0</v>
      </c>
      <c r="F12" s="137">
        <v>1</v>
      </c>
      <c r="G12" s="114">
        <f>E12*F12</f>
        <v>0</v>
      </c>
      <c r="H12" s="115">
        <f>G12+D12</f>
        <v>1788000</v>
      </c>
      <c r="I12" s="122"/>
      <c r="J12" s="122"/>
      <c r="K12" s="123"/>
      <c r="L12" s="123"/>
      <c r="M12" s="122"/>
      <c r="O12" s="318" t="s">
        <v>199</v>
      </c>
      <c r="P12" s="319"/>
      <c r="Q12" s="160">
        <f>SUM(Q8:Q11)</f>
        <v>2660000</v>
      </c>
      <c r="R12" s="161"/>
      <c r="S12" s="163" t="s">
        <v>200</v>
      </c>
      <c r="T12" s="160">
        <f>6*110000+77000</f>
        <v>737000</v>
      </c>
    </row>
    <row r="13" spans="1:20" ht="12.75">
      <c r="A13" s="296"/>
      <c r="B13" s="280" t="s">
        <v>64</v>
      </c>
      <c r="C13" s="281"/>
      <c r="D13" s="136">
        <v>0</v>
      </c>
      <c r="E13" s="112">
        <v>0</v>
      </c>
      <c r="F13" s="137">
        <v>1</v>
      </c>
      <c r="G13" s="114">
        <f>E13*F13</f>
        <v>0</v>
      </c>
      <c r="H13" s="115">
        <f>G13+D13</f>
        <v>0</v>
      </c>
      <c r="I13" s="128"/>
      <c r="J13" s="122"/>
      <c r="K13" s="123"/>
      <c r="L13" s="125"/>
      <c r="M13" s="122"/>
      <c r="O13" s="318" t="s">
        <v>201</v>
      </c>
      <c r="P13" s="319"/>
      <c r="Q13" s="160">
        <f>+Q12*12</f>
        <v>31920000</v>
      </c>
      <c r="S13" s="164" t="s">
        <v>202</v>
      </c>
      <c r="T13" s="160">
        <f>SUM(T11:T12)</f>
        <v>1556000</v>
      </c>
    </row>
    <row r="14" spans="1:18" ht="12.75">
      <c r="A14" s="296"/>
      <c r="B14" s="289" t="s">
        <v>65</v>
      </c>
      <c r="C14" s="290"/>
      <c r="D14" s="136">
        <f>+T13</f>
        <v>1556000</v>
      </c>
      <c r="E14" s="112">
        <v>0</v>
      </c>
      <c r="F14" s="137">
        <v>1</v>
      </c>
      <c r="G14" s="114">
        <f>E14*F14</f>
        <v>0</v>
      </c>
      <c r="H14" s="115">
        <f>G14+D14</f>
        <v>1556000</v>
      </c>
      <c r="I14" s="128"/>
      <c r="J14" s="122"/>
      <c r="K14" s="123"/>
      <c r="L14" s="120"/>
      <c r="M14" s="122"/>
      <c r="O14" s="318" t="s">
        <v>203</v>
      </c>
      <c r="P14" s="319"/>
      <c r="Q14" s="165">
        <f>+K5</f>
        <v>1.05</v>
      </c>
      <c r="R14" s="122"/>
    </row>
    <row r="15" spans="1:18" ht="12.75" customHeight="1">
      <c r="A15" s="296"/>
      <c r="B15" s="289" t="s">
        <v>132</v>
      </c>
      <c r="C15" s="290"/>
      <c r="D15" s="136">
        <v>0</v>
      </c>
      <c r="E15" s="112">
        <v>0</v>
      </c>
      <c r="F15" s="137">
        <v>1</v>
      </c>
      <c r="G15" s="114">
        <f>E15*F15</f>
        <v>0</v>
      </c>
      <c r="H15" s="115">
        <f>G15+D15</f>
        <v>0</v>
      </c>
      <c r="I15" s="128"/>
      <c r="J15" s="122"/>
      <c r="K15" s="122"/>
      <c r="L15" s="122"/>
      <c r="M15" s="122"/>
      <c r="O15" s="313" t="s">
        <v>204</v>
      </c>
      <c r="P15" s="314"/>
      <c r="Q15" s="166">
        <f>+Q13*Q14</f>
        <v>33516000</v>
      </c>
      <c r="R15" s="122"/>
    </row>
    <row r="16" spans="1:13" ht="12.75" customHeight="1">
      <c r="A16" s="296"/>
      <c r="B16" s="285" t="s">
        <v>66</v>
      </c>
      <c r="C16" s="286"/>
      <c r="D16" s="277"/>
      <c r="E16" s="278"/>
      <c r="F16" s="278"/>
      <c r="G16" s="278"/>
      <c r="H16" s="279"/>
      <c r="I16" s="122"/>
      <c r="J16" s="122"/>
      <c r="K16" s="122"/>
      <c r="L16" s="122"/>
      <c r="M16" s="122"/>
    </row>
    <row r="17" spans="1:13" ht="12.75" customHeight="1">
      <c r="A17" s="296"/>
      <c r="B17" s="289" t="s">
        <v>67</v>
      </c>
      <c r="C17" s="290"/>
      <c r="D17" s="136">
        <f>+Q15*0.01</f>
        <v>335160</v>
      </c>
      <c r="E17" s="112">
        <v>0</v>
      </c>
      <c r="F17" s="137">
        <v>1</v>
      </c>
      <c r="G17" s="114">
        <f>E17*F17</f>
        <v>0</v>
      </c>
      <c r="H17" s="115">
        <f>G17+D17</f>
        <v>335160</v>
      </c>
      <c r="I17" s="122" t="s">
        <v>207</v>
      </c>
      <c r="J17" s="123"/>
      <c r="K17" s="122"/>
      <c r="L17" s="122"/>
      <c r="M17" s="122"/>
    </row>
    <row r="18" spans="1:13" ht="12.75" customHeight="1">
      <c r="A18" s="296"/>
      <c r="B18" s="285" t="s">
        <v>68</v>
      </c>
      <c r="C18" s="286"/>
      <c r="D18" s="277"/>
      <c r="E18" s="278"/>
      <c r="F18" s="278"/>
      <c r="G18" s="278"/>
      <c r="H18" s="279"/>
      <c r="I18" s="122"/>
      <c r="J18" s="125"/>
      <c r="K18" s="122"/>
      <c r="L18" s="122"/>
      <c r="M18" s="122"/>
    </row>
    <row r="19" spans="1:13" ht="12.75" customHeight="1">
      <c r="A19" s="296"/>
      <c r="B19" s="59" t="s">
        <v>69</v>
      </c>
      <c r="C19" s="60"/>
      <c r="D19" s="136"/>
      <c r="E19" s="112">
        <v>0</v>
      </c>
      <c r="F19" s="137">
        <v>1</v>
      </c>
      <c r="G19" s="114">
        <f>E19*F19</f>
        <v>0</v>
      </c>
      <c r="H19" s="115">
        <f>G19+D19</f>
        <v>0</v>
      </c>
      <c r="I19" s="122"/>
      <c r="J19" s="120"/>
      <c r="K19" s="122"/>
      <c r="L19" s="122"/>
      <c r="M19" s="122"/>
    </row>
    <row r="20" spans="1:13" ht="12.75" customHeight="1">
      <c r="A20" s="296"/>
      <c r="B20" s="61" t="s">
        <v>70</v>
      </c>
      <c r="C20" s="60"/>
      <c r="D20" s="136">
        <v>0</v>
      </c>
      <c r="E20" s="112">
        <v>0</v>
      </c>
      <c r="F20" s="137">
        <v>1</v>
      </c>
      <c r="G20" s="114">
        <f>E20*F20</f>
        <v>0</v>
      </c>
      <c r="H20" s="115">
        <f>G20+D20</f>
        <v>0</v>
      </c>
      <c r="I20" s="122"/>
      <c r="J20" s="123"/>
      <c r="K20" s="122"/>
      <c r="L20" s="122"/>
      <c r="M20" s="122"/>
    </row>
    <row r="21" spans="1:9" ht="12.75" customHeight="1">
      <c r="A21" s="296"/>
      <c r="B21" s="306" t="s">
        <v>71</v>
      </c>
      <c r="C21" s="307"/>
      <c r="D21" s="138">
        <f>SUM(D23:D24,D26:D28,D30:D31,D33:D44,D46:D54,D56:D62,D64:D66,D68:D74,D76:D77,D79:D82,D84:D85)</f>
        <v>14110552</v>
      </c>
      <c r="E21" s="139">
        <f>SUM(E23:E24,E26:E28,E30:E31,E33:E44,E46:E54,E56:E62,E64:E66,E68:E74,E76:E77,E79:E82,E84:E85)</f>
        <v>2616640.9</v>
      </c>
      <c r="F21" s="140"/>
      <c r="G21" s="139">
        <f>SUM(G23:G24,G26:G28,G30:G31,G33:G44,G46:G54,G56:G62,G64:G66,G68:G74,G76:G77,G79:G82,G84:G85)</f>
        <v>7819574</v>
      </c>
      <c r="H21" s="141">
        <f>SUM(H23:H24,H26:H28,H30:H31,H33:H44,H46:H54,H56:H62,H64:H66,H68:H74,H76:H77,H79:H82,H84:H85)</f>
        <v>21930126</v>
      </c>
      <c r="I21" s="25"/>
    </row>
    <row r="22" spans="1:9" ht="12.75" customHeight="1">
      <c r="A22" s="296"/>
      <c r="B22" s="308" t="s">
        <v>72</v>
      </c>
      <c r="C22" s="309"/>
      <c r="D22" s="277"/>
      <c r="E22" s="278"/>
      <c r="F22" s="278"/>
      <c r="G22" s="278"/>
      <c r="H22" s="279"/>
      <c r="I22" s="25"/>
    </row>
    <row r="23" spans="1:14" ht="12.75" customHeight="1">
      <c r="A23" s="296"/>
      <c r="B23" s="280" t="s">
        <v>73</v>
      </c>
      <c r="C23" s="281"/>
      <c r="D23" s="136"/>
      <c r="E23" s="112">
        <f>1658*K5</f>
        <v>1740.9</v>
      </c>
      <c r="F23" s="137">
        <f>(2*20*8)+(7*20*11)</f>
        <v>1860</v>
      </c>
      <c r="G23" s="114">
        <f>E23*F23</f>
        <v>3238074</v>
      </c>
      <c r="H23" s="115">
        <f>G23+D23</f>
        <v>3238074</v>
      </c>
      <c r="I23" s="25" t="s">
        <v>190</v>
      </c>
      <c r="N23" s="1" t="s">
        <v>210</v>
      </c>
    </row>
    <row r="24" spans="1:12" ht="12.75" customHeight="1">
      <c r="A24" s="296"/>
      <c r="B24" s="62" t="s">
        <v>119</v>
      </c>
      <c r="C24" s="63"/>
      <c r="D24" s="136">
        <v>8000000</v>
      </c>
      <c r="E24" s="112"/>
      <c r="F24" s="137">
        <f>75*20*10</f>
        <v>15000</v>
      </c>
      <c r="G24" s="114">
        <f>E24*F24</f>
        <v>0</v>
      </c>
      <c r="H24" s="115">
        <f>G24+D24</f>
        <v>8000000</v>
      </c>
      <c r="I24" s="25" t="s">
        <v>211</v>
      </c>
      <c r="L24" s="195">
        <f>+D24/F24</f>
        <v>533.3333333333334</v>
      </c>
    </row>
    <row r="25" spans="1:9" ht="12.75" customHeight="1">
      <c r="A25" s="296"/>
      <c r="B25" s="308" t="s">
        <v>74</v>
      </c>
      <c r="C25" s="309"/>
      <c r="D25" s="277"/>
      <c r="E25" s="278"/>
      <c r="F25" s="278"/>
      <c r="G25" s="278"/>
      <c r="H25" s="279"/>
      <c r="I25" s="25"/>
    </row>
    <row r="26" spans="1:9" ht="12.75" customHeight="1">
      <c r="A26" s="296"/>
      <c r="B26" s="289" t="s">
        <v>118</v>
      </c>
      <c r="C26" s="290"/>
      <c r="D26" s="136">
        <v>750000</v>
      </c>
      <c r="E26" s="112">
        <v>0</v>
      </c>
      <c r="F26" s="137">
        <v>1</v>
      </c>
      <c r="G26" s="114">
        <f>E26*F26</f>
        <v>0</v>
      </c>
      <c r="H26" s="115">
        <f>G26+D26</f>
        <v>750000</v>
      </c>
      <c r="I26" s="25" t="s">
        <v>213</v>
      </c>
    </row>
    <row r="27" spans="1:9" ht="12.75" customHeight="1">
      <c r="A27" s="296"/>
      <c r="B27" s="289" t="s">
        <v>75</v>
      </c>
      <c r="C27" s="290"/>
      <c r="D27" s="136">
        <v>280000</v>
      </c>
      <c r="E27" s="112">
        <v>0</v>
      </c>
      <c r="F27" s="137">
        <v>1</v>
      </c>
      <c r="G27" s="114">
        <f>E27*F27</f>
        <v>0</v>
      </c>
      <c r="H27" s="115">
        <f>G27+D27</f>
        <v>280000</v>
      </c>
      <c r="I27" s="25" t="s">
        <v>187</v>
      </c>
    </row>
    <row r="28" spans="1:9" ht="13.5" customHeight="1">
      <c r="A28" s="296"/>
      <c r="B28" s="289" t="s">
        <v>76</v>
      </c>
      <c r="C28" s="290"/>
      <c r="D28" s="136">
        <v>0</v>
      </c>
      <c r="E28" s="112">
        <v>0</v>
      </c>
      <c r="F28" s="137">
        <v>1</v>
      </c>
      <c r="G28" s="114">
        <f>E28*F28</f>
        <v>0</v>
      </c>
      <c r="H28" s="115">
        <f>G28+D28</f>
        <v>0</v>
      </c>
      <c r="I28" s="25"/>
    </row>
    <row r="29" spans="1:8" ht="12.75" customHeight="1">
      <c r="A29" s="296"/>
      <c r="B29" s="308" t="s">
        <v>77</v>
      </c>
      <c r="C29" s="309"/>
      <c r="D29" s="310"/>
      <c r="E29" s="311"/>
      <c r="F29" s="311"/>
      <c r="G29" s="311"/>
      <c r="H29" s="312"/>
    </row>
    <row r="30" spans="1:9" ht="12.75" customHeight="1">
      <c r="A30" s="296"/>
      <c r="B30" s="280" t="s">
        <v>78</v>
      </c>
      <c r="C30" s="281"/>
      <c r="D30" s="136">
        <v>55000</v>
      </c>
      <c r="E30" s="112">
        <v>0</v>
      </c>
      <c r="F30" s="137">
        <v>1</v>
      </c>
      <c r="G30" s="114">
        <f>E30*F30</f>
        <v>0</v>
      </c>
      <c r="H30" s="115">
        <f>G30+D30</f>
        <v>55000</v>
      </c>
      <c r="I30" s="1" t="s">
        <v>182</v>
      </c>
    </row>
    <row r="31" spans="1:8" ht="12.75">
      <c r="A31" s="296"/>
      <c r="B31" s="289" t="s">
        <v>79</v>
      </c>
      <c r="C31" s="290"/>
      <c r="D31" s="136">
        <v>0</v>
      </c>
      <c r="E31" s="112">
        <v>0</v>
      </c>
      <c r="F31" s="137">
        <v>1</v>
      </c>
      <c r="G31" s="114">
        <f>E31*F31</f>
        <v>0</v>
      </c>
      <c r="H31" s="115">
        <f>G31+D31</f>
        <v>0</v>
      </c>
    </row>
    <row r="32" spans="1:8" ht="12.75">
      <c r="A32" s="296"/>
      <c r="B32" s="308" t="s">
        <v>80</v>
      </c>
      <c r="C32" s="309"/>
      <c r="D32" s="277"/>
      <c r="E32" s="278"/>
      <c r="F32" s="278"/>
      <c r="G32" s="278"/>
      <c r="H32" s="279"/>
    </row>
    <row r="33" spans="1:8" ht="12.75">
      <c r="A33" s="296"/>
      <c r="B33" s="280" t="s">
        <v>131</v>
      </c>
      <c r="C33" s="281"/>
      <c r="D33" s="136">
        <v>0</v>
      </c>
      <c r="E33" s="112">
        <v>0</v>
      </c>
      <c r="F33" s="137">
        <v>1</v>
      </c>
      <c r="G33" s="114">
        <f>E33*F33</f>
        <v>0</v>
      </c>
      <c r="H33" s="115">
        <f>G33+D33</f>
        <v>0</v>
      </c>
    </row>
    <row r="34" spans="1:8" ht="12.75">
      <c r="A34" s="296"/>
      <c r="B34" s="280" t="s">
        <v>81</v>
      </c>
      <c r="C34" s="281"/>
      <c r="D34" s="136">
        <v>0</v>
      </c>
      <c r="E34" s="112">
        <v>0</v>
      </c>
      <c r="F34" s="137">
        <v>1</v>
      </c>
      <c r="G34" s="114">
        <f aca="true" t="shared" si="0" ref="G34:G44">E34*F34</f>
        <v>0</v>
      </c>
      <c r="H34" s="115">
        <f aca="true" t="shared" si="1" ref="H34:H44">G34+D34</f>
        <v>0</v>
      </c>
    </row>
    <row r="35" spans="1:8" ht="12.75">
      <c r="A35" s="296"/>
      <c r="B35" s="62" t="s">
        <v>134</v>
      </c>
      <c r="C35" s="63"/>
      <c r="D35" s="136">
        <v>0</v>
      </c>
      <c r="E35" s="112">
        <v>0</v>
      </c>
      <c r="F35" s="137">
        <v>1</v>
      </c>
      <c r="G35" s="114">
        <f t="shared" si="0"/>
        <v>0</v>
      </c>
      <c r="H35" s="115">
        <f t="shared" si="1"/>
        <v>0</v>
      </c>
    </row>
    <row r="36" spans="1:9" ht="12.75">
      <c r="A36" s="296"/>
      <c r="B36" s="280" t="s">
        <v>173</v>
      </c>
      <c r="C36" s="281"/>
      <c r="D36" s="136">
        <v>100000</v>
      </c>
      <c r="E36" s="112">
        <v>0</v>
      </c>
      <c r="F36" s="137">
        <v>1</v>
      </c>
      <c r="G36" s="114">
        <f t="shared" si="0"/>
        <v>0</v>
      </c>
      <c r="H36" s="115">
        <f t="shared" si="1"/>
        <v>100000</v>
      </c>
      <c r="I36" s="1" t="s">
        <v>214</v>
      </c>
    </row>
    <row r="37" spans="1:9" ht="12.75">
      <c r="A37" s="296"/>
      <c r="B37" s="280" t="s">
        <v>82</v>
      </c>
      <c r="C37" s="281"/>
      <c r="D37" s="136">
        <v>60000</v>
      </c>
      <c r="E37" s="112">
        <v>0</v>
      </c>
      <c r="F37" s="137">
        <v>1</v>
      </c>
      <c r="G37" s="114">
        <f t="shared" si="0"/>
        <v>0</v>
      </c>
      <c r="H37" s="115">
        <f t="shared" si="1"/>
        <v>60000</v>
      </c>
      <c r="I37" s="1" t="s">
        <v>219</v>
      </c>
    </row>
    <row r="38" spans="1:8" ht="12.75">
      <c r="A38" s="296"/>
      <c r="B38" s="62" t="s">
        <v>83</v>
      </c>
      <c r="C38" s="63"/>
      <c r="D38" s="136">
        <v>0</v>
      </c>
      <c r="E38" s="112">
        <v>0</v>
      </c>
      <c r="F38" s="137">
        <v>1</v>
      </c>
      <c r="G38" s="114">
        <f t="shared" si="0"/>
        <v>0</v>
      </c>
      <c r="H38" s="115">
        <f t="shared" si="1"/>
        <v>0</v>
      </c>
    </row>
    <row r="39" spans="1:9" ht="12.75">
      <c r="A39" s="296"/>
      <c r="B39" s="280" t="s">
        <v>120</v>
      </c>
      <c r="C39" s="281"/>
      <c r="D39" s="136">
        <v>160000</v>
      </c>
      <c r="E39" s="112">
        <v>0</v>
      </c>
      <c r="F39" s="137">
        <v>1</v>
      </c>
      <c r="G39" s="114">
        <f t="shared" si="0"/>
        <v>0</v>
      </c>
      <c r="H39" s="115">
        <f t="shared" si="1"/>
        <v>160000</v>
      </c>
      <c r="I39" s="1" t="s">
        <v>183</v>
      </c>
    </row>
    <row r="40" spans="1:12" ht="12.75">
      <c r="A40" s="296"/>
      <c r="B40" s="280" t="s">
        <v>125</v>
      </c>
      <c r="C40" s="281"/>
      <c r="D40" s="136"/>
      <c r="E40" s="112">
        <v>3300</v>
      </c>
      <c r="F40" s="113">
        <v>30</v>
      </c>
      <c r="G40" s="114">
        <f t="shared" si="0"/>
        <v>99000</v>
      </c>
      <c r="H40" s="115">
        <f t="shared" si="1"/>
        <v>99000</v>
      </c>
      <c r="I40" s="1" t="s">
        <v>218</v>
      </c>
      <c r="L40" s="157"/>
    </row>
    <row r="41" spans="1:14" ht="12.75">
      <c r="A41" s="296"/>
      <c r="B41" s="280" t="s">
        <v>84</v>
      </c>
      <c r="C41" s="281"/>
      <c r="D41" s="136">
        <v>2000000</v>
      </c>
      <c r="E41" s="112">
        <v>0</v>
      </c>
      <c r="F41" s="113">
        <v>1</v>
      </c>
      <c r="G41" s="114">
        <f t="shared" si="0"/>
        <v>0</v>
      </c>
      <c r="H41" s="115">
        <f t="shared" si="1"/>
        <v>2000000</v>
      </c>
      <c r="I41" s="1" t="s">
        <v>189</v>
      </c>
      <c r="N41" s="1" t="s">
        <v>215</v>
      </c>
    </row>
    <row r="42" spans="1:9" ht="12.75">
      <c r="A42" s="296"/>
      <c r="B42" s="280" t="s">
        <v>85</v>
      </c>
      <c r="C42" s="281"/>
      <c r="D42" s="136">
        <v>800000</v>
      </c>
      <c r="E42" s="112">
        <v>0</v>
      </c>
      <c r="F42" s="113">
        <v>1</v>
      </c>
      <c r="G42" s="114">
        <f t="shared" si="0"/>
        <v>0</v>
      </c>
      <c r="H42" s="115">
        <f>G42+D42</f>
        <v>800000</v>
      </c>
      <c r="I42" s="1" t="s">
        <v>217</v>
      </c>
    </row>
    <row r="43" spans="1:8" ht="12.75">
      <c r="A43" s="296"/>
      <c r="B43" s="280" t="s">
        <v>86</v>
      </c>
      <c r="C43" s="281"/>
      <c r="D43" s="136">
        <v>0</v>
      </c>
      <c r="E43" s="112">
        <v>0</v>
      </c>
      <c r="F43" s="113">
        <v>1</v>
      </c>
      <c r="G43" s="114">
        <f t="shared" si="0"/>
        <v>0</v>
      </c>
      <c r="H43" s="115">
        <f t="shared" si="1"/>
        <v>0</v>
      </c>
    </row>
    <row r="44" spans="1:10" ht="12.75">
      <c r="A44" s="296"/>
      <c r="B44" s="280" t="s">
        <v>121</v>
      </c>
      <c r="C44" s="281"/>
      <c r="D44" s="136">
        <v>0</v>
      </c>
      <c r="E44" s="112">
        <v>0</v>
      </c>
      <c r="F44" s="113">
        <v>1</v>
      </c>
      <c r="G44" s="114">
        <f t="shared" si="0"/>
        <v>0</v>
      </c>
      <c r="H44" s="115">
        <f t="shared" si="1"/>
        <v>0</v>
      </c>
      <c r="J44" s="196"/>
    </row>
    <row r="45" spans="1:8" s="4" customFormat="1" ht="12.75">
      <c r="A45" s="296"/>
      <c r="B45" s="308" t="s">
        <v>87</v>
      </c>
      <c r="C45" s="309"/>
      <c r="D45" s="277"/>
      <c r="E45" s="278"/>
      <c r="F45" s="278"/>
      <c r="G45" s="278"/>
      <c r="H45" s="279"/>
    </row>
    <row r="46" spans="1:10" s="4" customFormat="1" ht="12.75">
      <c r="A46" s="296"/>
      <c r="B46" s="289" t="s">
        <v>133</v>
      </c>
      <c r="C46" s="290"/>
      <c r="D46" s="136">
        <v>0</v>
      </c>
      <c r="E46" s="112">
        <v>480000</v>
      </c>
      <c r="F46" s="142">
        <v>1</v>
      </c>
      <c r="G46" s="114">
        <f>E46*F46</f>
        <v>480000</v>
      </c>
      <c r="H46" s="115">
        <f>G46+D46</f>
        <v>480000</v>
      </c>
      <c r="I46" s="196">
        <v>285000</v>
      </c>
      <c r="J46" s="196">
        <f>+I46*K5</f>
        <v>299250</v>
      </c>
    </row>
    <row r="47" spans="1:10" ht="12.75">
      <c r="A47" s="296"/>
      <c r="B47" s="289" t="s">
        <v>44</v>
      </c>
      <c r="C47" s="290"/>
      <c r="D47" s="136">
        <v>100000</v>
      </c>
      <c r="E47" s="112">
        <v>720000</v>
      </c>
      <c r="F47" s="113">
        <v>1</v>
      </c>
      <c r="G47" s="114">
        <f aca="true" t="shared" si="2" ref="G47:G54">E47*F47</f>
        <v>720000</v>
      </c>
      <c r="H47" s="115">
        <f aca="true" t="shared" si="3" ref="H47:H54">G47+D47</f>
        <v>820000</v>
      </c>
      <c r="I47" s="196">
        <v>876000</v>
      </c>
      <c r="J47" s="196">
        <f>+I47*K5</f>
        <v>919800</v>
      </c>
    </row>
    <row r="48" spans="1:10" ht="12.75">
      <c r="A48" s="296"/>
      <c r="B48" s="289" t="s">
        <v>45</v>
      </c>
      <c r="C48" s="290"/>
      <c r="D48" s="136">
        <v>0</v>
      </c>
      <c r="E48" s="112">
        <v>1400000</v>
      </c>
      <c r="F48" s="113">
        <v>1</v>
      </c>
      <c r="G48" s="114">
        <f t="shared" si="2"/>
        <v>1400000</v>
      </c>
      <c r="H48" s="115">
        <f t="shared" si="3"/>
        <v>1400000</v>
      </c>
      <c r="I48" s="196">
        <v>1200000</v>
      </c>
      <c r="J48" s="196">
        <f>+I48*K5</f>
        <v>1260000</v>
      </c>
    </row>
    <row r="49" spans="1:9" ht="12.75">
      <c r="A49" s="296"/>
      <c r="B49" s="289" t="s">
        <v>88</v>
      </c>
      <c r="C49" s="290"/>
      <c r="D49" s="136">
        <v>0</v>
      </c>
      <c r="E49" s="112">
        <v>0</v>
      </c>
      <c r="F49" s="113">
        <v>1</v>
      </c>
      <c r="G49" s="114">
        <f t="shared" si="2"/>
        <v>0</v>
      </c>
      <c r="H49" s="115">
        <f t="shared" si="3"/>
        <v>0</v>
      </c>
      <c r="I49" s="157"/>
    </row>
    <row r="50" spans="1:8" ht="12.75">
      <c r="A50" s="296"/>
      <c r="B50" s="289" t="s">
        <v>89</v>
      </c>
      <c r="C50" s="290"/>
      <c r="D50" s="136">
        <v>0</v>
      </c>
      <c r="E50" s="112">
        <v>0</v>
      </c>
      <c r="F50" s="113">
        <v>1</v>
      </c>
      <c r="G50" s="114">
        <f t="shared" si="2"/>
        <v>0</v>
      </c>
      <c r="H50" s="115">
        <f t="shared" si="3"/>
        <v>0</v>
      </c>
    </row>
    <row r="51" spans="1:8" ht="12.75">
      <c r="A51" s="296"/>
      <c r="B51" s="289" t="s">
        <v>90</v>
      </c>
      <c r="C51" s="290"/>
      <c r="D51" s="136">
        <v>0</v>
      </c>
      <c r="E51" s="112">
        <v>0</v>
      </c>
      <c r="F51" s="113">
        <v>1</v>
      </c>
      <c r="G51" s="114">
        <f t="shared" si="2"/>
        <v>0</v>
      </c>
      <c r="H51" s="115">
        <f t="shared" si="3"/>
        <v>0</v>
      </c>
    </row>
    <row r="52" spans="1:8" ht="12.75">
      <c r="A52" s="296"/>
      <c r="B52" s="289" t="s">
        <v>91</v>
      </c>
      <c r="C52" s="290"/>
      <c r="D52" s="136">
        <v>0</v>
      </c>
      <c r="E52" s="112">
        <v>0</v>
      </c>
      <c r="F52" s="113">
        <v>1</v>
      </c>
      <c r="G52" s="114">
        <f>E52*F52</f>
        <v>0</v>
      </c>
      <c r="H52" s="115">
        <f>G52+D52</f>
        <v>0</v>
      </c>
    </row>
    <row r="53" spans="1:8" ht="12.75">
      <c r="A53" s="296"/>
      <c r="B53" s="289" t="s">
        <v>92</v>
      </c>
      <c r="C53" s="290"/>
      <c r="D53" s="136">
        <v>0</v>
      </c>
      <c r="E53" s="112">
        <v>0</v>
      </c>
      <c r="F53" s="113">
        <v>1</v>
      </c>
      <c r="G53" s="114">
        <f t="shared" si="2"/>
        <v>0</v>
      </c>
      <c r="H53" s="115">
        <f t="shared" si="3"/>
        <v>0</v>
      </c>
    </row>
    <row r="54" spans="1:11" ht="12.75">
      <c r="A54" s="296"/>
      <c r="B54" s="289" t="s">
        <v>93</v>
      </c>
      <c r="C54" s="290"/>
      <c r="D54" s="136">
        <v>0</v>
      </c>
      <c r="E54" s="112">
        <v>0</v>
      </c>
      <c r="F54" s="113">
        <v>1</v>
      </c>
      <c r="G54" s="114">
        <f t="shared" si="2"/>
        <v>0</v>
      </c>
      <c r="H54" s="115">
        <f t="shared" si="3"/>
        <v>0</v>
      </c>
      <c r="K54" s="197"/>
    </row>
    <row r="55" spans="1:8" ht="12.75">
      <c r="A55" s="296"/>
      <c r="B55" s="285" t="s">
        <v>94</v>
      </c>
      <c r="C55" s="286"/>
      <c r="D55" s="277"/>
      <c r="E55" s="278"/>
      <c r="F55" s="278"/>
      <c r="G55" s="278"/>
      <c r="H55" s="279"/>
    </row>
    <row r="56" spans="1:9" ht="12.75">
      <c r="A56" s="296"/>
      <c r="B56" s="280" t="s">
        <v>95</v>
      </c>
      <c r="C56" s="281"/>
      <c r="D56" s="136">
        <v>1000000</v>
      </c>
      <c r="E56" s="112">
        <v>0</v>
      </c>
      <c r="F56" s="113">
        <v>1</v>
      </c>
      <c r="G56" s="114">
        <f>E56*F56</f>
        <v>0</v>
      </c>
      <c r="H56" s="115">
        <f aca="true" t="shared" si="4" ref="H56:H62">G56+D56</f>
        <v>1000000</v>
      </c>
      <c r="I56" s="1" t="s">
        <v>220</v>
      </c>
    </row>
    <row r="57" spans="1:8" ht="12.75">
      <c r="A57" s="296"/>
      <c r="B57" s="280" t="s">
        <v>171</v>
      </c>
      <c r="C57" s="281"/>
      <c r="D57" s="136">
        <v>0</v>
      </c>
      <c r="E57" s="112">
        <v>0</v>
      </c>
      <c r="F57" s="113">
        <v>1</v>
      </c>
      <c r="G57" s="114">
        <f aca="true" t="shared" si="5" ref="G57:G62">E57*F57</f>
        <v>0</v>
      </c>
      <c r="H57" s="115">
        <f t="shared" si="4"/>
        <v>0</v>
      </c>
    </row>
    <row r="58" spans="1:8" ht="12.75">
      <c r="A58" s="296"/>
      <c r="B58" s="280" t="s">
        <v>96</v>
      </c>
      <c r="C58" s="281"/>
      <c r="D58" s="136">
        <v>0</v>
      </c>
      <c r="E58" s="112">
        <v>0</v>
      </c>
      <c r="F58" s="113">
        <v>1</v>
      </c>
      <c r="G58" s="114">
        <f t="shared" si="5"/>
        <v>0</v>
      </c>
      <c r="H58" s="115">
        <f t="shared" si="4"/>
        <v>0</v>
      </c>
    </row>
    <row r="59" spans="1:8" ht="12.75">
      <c r="A59" s="296"/>
      <c r="B59" s="280" t="s">
        <v>97</v>
      </c>
      <c r="C59" s="281"/>
      <c r="D59" s="136">
        <v>0</v>
      </c>
      <c r="E59" s="112">
        <v>0</v>
      </c>
      <c r="F59" s="113">
        <v>1</v>
      </c>
      <c r="G59" s="114">
        <f t="shared" si="5"/>
        <v>0</v>
      </c>
      <c r="H59" s="115">
        <f t="shared" si="4"/>
        <v>0</v>
      </c>
    </row>
    <row r="60" spans="1:8" ht="12.75">
      <c r="A60" s="296"/>
      <c r="B60" s="280" t="s">
        <v>172</v>
      </c>
      <c r="C60" s="281"/>
      <c r="D60" s="136">
        <v>0</v>
      </c>
      <c r="E60" s="112">
        <v>0</v>
      </c>
      <c r="F60" s="113">
        <v>1</v>
      </c>
      <c r="G60" s="114">
        <f t="shared" si="5"/>
        <v>0</v>
      </c>
      <c r="H60" s="115">
        <f t="shared" si="4"/>
        <v>0</v>
      </c>
    </row>
    <row r="61" spans="1:8" ht="12.75">
      <c r="A61" s="296"/>
      <c r="B61" s="280" t="s">
        <v>98</v>
      </c>
      <c r="C61" s="281"/>
      <c r="D61" s="136">
        <v>0</v>
      </c>
      <c r="E61" s="112">
        <v>0</v>
      </c>
      <c r="F61" s="113">
        <v>1</v>
      </c>
      <c r="G61" s="114">
        <f t="shared" si="5"/>
        <v>0</v>
      </c>
      <c r="H61" s="115">
        <f t="shared" si="4"/>
        <v>0</v>
      </c>
    </row>
    <row r="62" spans="1:8" ht="12.75">
      <c r="A62" s="296"/>
      <c r="B62" s="280" t="s">
        <v>99</v>
      </c>
      <c r="C62" s="281"/>
      <c r="D62" s="136">
        <v>0</v>
      </c>
      <c r="E62" s="112">
        <v>0</v>
      </c>
      <c r="F62" s="113">
        <v>1</v>
      </c>
      <c r="G62" s="114">
        <f t="shared" si="5"/>
        <v>0</v>
      </c>
      <c r="H62" s="115">
        <f t="shared" si="4"/>
        <v>0</v>
      </c>
    </row>
    <row r="63" spans="1:8" ht="12.75">
      <c r="A63" s="296"/>
      <c r="B63" s="285" t="s">
        <v>100</v>
      </c>
      <c r="C63" s="286"/>
      <c r="D63" s="277"/>
      <c r="E63" s="278"/>
      <c r="F63" s="278"/>
      <c r="G63" s="278"/>
      <c r="H63" s="279"/>
    </row>
    <row r="64" spans="1:8" ht="12.75">
      <c r="A64" s="296"/>
      <c r="B64" s="289" t="s">
        <v>101</v>
      </c>
      <c r="C64" s="290"/>
      <c r="D64" s="136">
        <v>0</v>
      </c>
      <c r="E64" s="112">
        <v>0</v>
      </c>
      <c r="F64" s="113">
        <v>1</v>
      </c>
      <c r="G64" s="114">
        <f>E64*F64</f>
        <v>0</v>
      </c>
      <c r="H64" s="115">
        <f>G64+D64</f>
        <v>0</v>
      </c>
    </row>
    <row r="65" spans="1:9" ht="12.75">
      <c r="A65" s="296"/>
      <c r="B65" s="289" t="s">
        <v>102</v>
      </c>
      <c r="C65" s="290"/>
      <c r="D65" s="136"/>
      <c r="E65" s="112">
        <v>4000</v>
      </c>
      <c r="F65" s="113">
        <v>75</v>
      </c>
      <c r="G65" s="114">
        <f>E65*F65</f>
        <v>300000</v>
      </c>
      <c r="H65" s="115">
        <f>G65+D65</f>
        <v>300000</v>
      </c>
      <c r="I65" s="1" t="s">
        <v>186</v>
      </c>
    </row>
    <row r="66" spans="1:8" ht="12.75">
      <c r="A66" s="296"/>
      <c r="B66" s="289" t="s">
        <v>103</v>
      </c>
      <c r="C66" s="290"/>
      <c r="D66" s="136">
        <v>0</v>
      </c>
      <c r="E66" s="112">
        <v>0</v>
      </c>
      <c r="F66" s="113">
        <v>1</v>
      </c>
      <c r="G66" s="114">
        <f>E66*F66</f>
        <v>0</v>
      </c>
      <c r="H66" s="115">
        <f>G66+D66</f>
        <v>0</v>
      </c>
    </row>
    <row r="67" spans="1:8" ht="12.75">
      <c r="A67" s="296"/>
      <c r="B67" s="285" t="s">
        <v>46</v>
      </c>
      <c r="C67" s="286"/>
      <c r="D67" s="277"/>
      <c r="E67" s="278"/>
      <c r="F67" s="278"/>
      <c r="G67" s="278"/>
      <c r="H67" s="279"/>
    </row>
    <row r="68" spans="1:10" ht="12.75">
      <c r="A68" s="296"/>
      <c r="B68" s="280" t="s">
        <v>179</v>
      </c>
      <c r="C68" s="281"/>
      <c r="D68" s="136"/>
      <c r="E68" s="112">
        <v>1500</v>
      </c>
      <c r="F68" s="113">
        <f>75*10</f>
        <v>750</v>
      </c>
      <c r="G68" s="114">
        <f aca="true" t="shared" si="6" ref="G68:G74">E68*F68</f>
        <v>1125000</v>
      </c>
      <c r="H68" s="115">
        <f aca="true" t="shared" si="7" ref="H68:H74">G68+D68</f>
        <v>1125000</v>
      </c>
      <c r="I68" s="198" t="s">
        <v>221</v>
      </c>
      <c r="J68" s="126"/>
    </row>
    <row r="69" spans="1:10" ht="12.75">
      <c r="A69" s="296"/>
      <c r="B69" s="289" t="s">
        <v>104</v>
      </c>
      <c r="C69" s="290"/>
      <c r="D69" s="136">
        <v>0</v>
      </c>
      <c r="E69" s="112">
        <v>0</v>
      </c>
      <c r="F69" s="113">
        <v>1</v>
      </c>
      <c r="G69" s="114">
        <f t="shared" si="6"/>
        <v>0</v>
      </c>
      <c r="H69" s="115">
        <f t="shared" si="7"/>
        <v>0</v>
      </c>
      <c r="J69" s="127"/>
    </row>
    <row r="70" spans="1:8" ht="12.75">
      <c r="A70" s="296"/>
      <c r="B70" s="289" t="s">
        <v>105</v>
      </c>
      <c r="C70" s="290"/>
      <c r="D70" s="136">
        <v>0</v>
      </c>
      <c r="E70" s="112">
        <v>0</v>
      </c>
      <c r="F70" s="113">
        <v>1</v>
      </c>
      <c r="G70" s="114">
        <f t="shared" si="6"/>
        <v>0</v>
      </c>
      <c r="H70" s="115">
        <f t="shared" si="7"/>
        <v>0</v>
      </c>
    </row>
    <row r="71" spans="1:8" ht="12.75">
      <c r="A71" s="296"/>
      <c r="B71" s="289" t="s">
        <v>106</v>
      </c>
      <c r="C71" s="290"/>
      <c r="D71" s="136">
        <v>0</v>
      </c>
      <c r="E71" s="112">
        <v>0</v>
      </c>
      <c r="F71" s="113">
        <v>1</v>
      </c>
      <c r="G71" s="114">
        <f t="shared" si="6"/>
        <v>0</v>
      </c>
      <c r="H71" s="115">
        <f t="shared" si="7"/>
        <v>0</v>
      </c>
    </row>
    <row r="72" spans="1:8" ht="12.75">
      <c r="A72" s="296"/>
      <c r="B72" s="289" t="s">
        <v>177</v>
      </c>
      <c r="C72" s="290"/>
      <c r="D72" s="136">
        <v>35000</v>
      </c>
      <c r="E72" s="112">
        <v>0</v>
      </c>
      <c r="F72" s="113">
        <v>1</v>
      </c>
      <c r="G72" s="114">
        <f t="shared" si="6"/>
        <v>0</v>
      </c>
      <c r="H72" s="115">
        <f t="shared" si="7"/>
        <v>35000</v>
      </c>
    </row>
    <row r="73" spans="1:8" ht="12.75">
      <c r="A73" s="296"/>
      <c r="B73" s="62" t="s">
        <v>107</v>
      </c>
      <c r="C73" s="64"/>
      <c r="D73" s="136">
        <v>0</v>
      </c>
      <c r="E73" s="112">
        <v>0</v>
      </c>
      <c r="F73" s="113">
        <v>1</v>
      </c>
      <c r="G73" s="114">
        <f>E73*F73</f>
        <v>0</v>
      </c>
      <c r="H73" s="115">
        <f>G73+D73</f>
        <v>0</v>
      </c>
    </row>
    <row r="74" spans="1:8" ht="12.75">
      <c r="A74" s="296"/>
      <c r="B74" s="62" t="s">
        <v>174</v>
      </c>
      <c r="C74" s="64"/>
      <c r="D74" s="136">
        <v>0</v>
      </c>
      <c r="E74" s="112">
        <v>0</v>
      </c>
      <c r="F74" s="113">
        <v>1</v>
      </c>
      <c r="G74" s="114">
        <f t="shared" si="6"/>
        <v>0</v>
      </c>
      <c r="H74" s="115">
        <f t="shared" si="7"/>
        <v>0</v>
      </c>
    </row>
    <row r="75" spans="1:8" ht="12.75">
      <c r="A75" s="296"/>
      <c r="B75" s="285" t="s">
        <v>108</v>
      </c>
      <c r="C75" s="286"/>
      <c r="D75" s="277"/>
      <c r="E75" s="278"/>
      <c r="F75" s="278"/>
      <c r="G75" s="278"/>
      <c r="H75" s="279"/>
    </row>
    <row r="76" spans="1:9" ht="12.75">
      <c r="A76" s="296"/>
      <c r="B76" s="289" t="s">
        <v>123</v>
      </c>
      <c r="C76" s="290"/>
      <c r="D76" s="136">
        <v>620552</v>
      </c>
      <c r="E76" s="112">
        <v>0</v>
      </c>
      <c r="F76" s="113">
        <v>1</v>
      </c>
      <c r="G76" s="114">
        <f>F76*E76</f>
        <v>0</v>
      </c>
      <c r="H76" s="115">
        <f>G76+D76</f>
        <v>620552</v>
      </c>
      <c r="I76" s="1" t="s">
        <v>205</v>
      </c>
    </row>
    <row r="77" spans="1:9" ht="12.75">
      <c r="A77" s="296"/>
      <c r="B77" s="289" t="s">
        <v>124</v>
      </c>
      <c r="C77" s="290"/>
      <c r="D77" s="136"/>
      <c r="E77" s="112">
        <v>6100</v>
      </c>
      <c r="F77" s="113">
        <v>75</v>
      </c>
      <c r="G77" s="114">
        <f>F77*E77</f>
        <v>457500</v>
      </c>
      <c r="H77" s="115">
        <f>G77+D77</f>
        <v>457500</v>
      </c>
      <c r="I77" s="1" t="s">
        <v>212</v>
      </c>
    </row>
    <row r="78" spans="1:8" ht="12.75">
      <c r="A78" s="296"/>
      <c r="B78" s="285" t="s">
        <v>109</v>
      </c>
      <c r="C78" s="286"/>
      <c r="D78" s="277"/>
      <c r="E78" s="278"/>
      <c r="F78" s="278"/>
      <c r="G78" s="278"/>
      <c r="H78" s="279"/>
    </row>
    <row r="79" spans="1:8" ht="12.75">
      <c r="A79" s="296"/>
      <c r="B79" s="289" t="s">
        <v>110</v>
      </c>
      <c r="C79" s="290"/>
      <c r="D79" s="136">
        <v>0</v>
      </c>
      <c r="E79" s="112">
        <v>0</v>
      </c>
      <c r="F79" s="113">
        <v>1</v>
      </c>
      <c r="G79" s="114">
        <f>E79*F79</f>
        <v>0</v>
      </c>
      <c r="H79" s="115">
        <f>G79+D79</f>
        <v>0</v>
      </c>
    </row>
    <row r="80" spans="1:8" ht="12.75">
      <c r="A80" s="296"/>
      <c r="B80" s="289" t="s">
        <v>111</v>
      </c>
      <c r="C80" s="290"/>
      <c r="D80" s="136">
        <v>0</v>
      </c>
      <c r="E80" s="112">
        <v>0</v>
      </c>
      <c r="F80" s="113">
        <v>1</v>
      </c>
      <c r="G80" s="114">
        <f>E80*F80</f>
        <v>0</v>
      </c>
      <c r="H80" s="115">
        <f>G80+D80</f>
        <v>0</v>
      </c>
    </row>
    <row r="81" spans="1:8" ht="12.75">
      <c r="A81" s="296"/>
      <c r="B81" s="65" t="s">
        <v>112</v>
      </c>
      <c r="C81" s="64"/>
      <c r="D81" s="136">
        <v>0</v>
      </c>
      <c r="E81" s="112">
        <v>0</v>
      </c>
      <c r="F81" s="113">
        <v>1</v>
      </c>
      <c r="G81" s="114">
        <f>E81*F81</f>
        <v>0</v>
      </c>
      <c r="H81" s="115">
        <f>G81+D81</f>
        <v>0</v>
      </c>
    </row>
    <row r="82" spans="1:8" ht="12.75">
      <c r="A82" s="296"/>
      <c r="B82" s="280" t="s">
        <v>113</v>
      </c>
      <c r="C82" s="281"/>
      <c r="D82" s="143">
        <v>0</v>
      </c>
      <c r="E82" s="144">
        <v>0</v>
      </c>
      <c r="F82" s="145">
        <v>1</v>
      </c>
      <c r="G82" s="114">
        <f>E82*F82</f>
        <v>0</v>
      </c>
      <c r="H82" s="146">
        <f>G82+D82</f>
        <v>0</v>
      </c>
    </row>
    <row r="83" spans="1:8" ht="12.75">
      <c r="A83" s="296"/>
      <c r="B83" s="285" t="s">
        <v>114</v>
      </c>
      <c r="C83" s="286"/>
      <c r="D83" s="282"/>
      <c r="E83" s="283"/>
      <c r="F83" s="283"/>
      <c r="G83" s="283"/>
      <c r="H83" s="284"/>
    </row>
    <row r="84" spans="1:9" ht="12.75">
      <c r="A84" s="296"/>
      <c r="B84" s="280" t="s">
        <v>115</v>
      </c>
      <c r="C84" s="281"/>
      <c r="D84" s="136">
        <v>150000</v>
      </c>
      <c r="E84" s="112">
        <v>0</v>
      </c>
      <c r="F84" s="113">
        <v>1</v>
      </c>
      <c r="G84" s="114">
        <f>E84*F84</f>
        <v>0</v>
      </c>
      <c r="H84" s="115">
        <f>G84+D84</f>
        <v>150000</v>
      </c>
      <c r="I84" s="4"/>
    </row>
    <row r="85" spans="1:8" ht="12.75">
      <c r="A85" s="296"/>
      <c r="B85" s="62" t="s">
        <v>122</v>
      </c>
      <c r="C85" s="63"/>
      <c r="D85" s="136">
        <v>0</v>
      </c>
      <c r="E85" s="112">
        <v>0</v>
      </c>
      <c r="F85" s="113">
        <v>1</v>
      </c>
      <c r="G85" s="114">
        <f>E85*F85</f>
        <v>0</v>
      </c>
      <c r="H85" s="115">
        <f>G85+D85</f>
        <v>0</v>
      </c>
    </row>
    <row r="86" spans="1:8" ht="12.75">
      <c r="A86" s="296"/>
      <c r="B86" s="285" t="s">
        <v>176</v>
      </c>
      <c r="C86" s="286"/>
      <c r="D86" s="138">
        <f>+D87</f>
        <v>0</v>
      </c>
      <c r="E86" s="139">
        <f>SUM(E87:E91)</f>
        <v>0</v>
      </c>
      <c r="F86" s="140"/>
      <c r="G86" s="139">
        <f>SUM(G87:G91)</f>
        <v>0</v>
      </c>
      <c r="H86" s="141">
        <f>+H87</f>
        <v>0</v>
      </c>
    </row>
    <row r="87" spans="1:8" ht="12.75">
      <c r="A87" s="296"/>
      <c r="B87" s="90" t="s">
        <v>178</v>
      </c>
      <c r="C87" s="91"/>
      <c r="D87" s="143">
        <v>0</v>
      </c>
      <c r="E87" s="144">
        <v>0</v>
      </c>
      <c r="F87" s="145">
        <v>1</v>
      </c>
      <c r="G87" s="147">
        <f>E87*F87</f>
        <v>0</v>
      </c>
      <c r="H87" s="146">
        <f>G87+D87</f>
        <v>0</v>
      </c>
    </row>
    <row r="88" spans="1:8" ht="12.75">
      <c r="A88" s="296"/>
      <c r="B88" s="287" t="s">
        <v>116</v>
      </c>
      <c r="C88" s="288"/>
      <c r="D88" s="148">
        <f>SUM(D89:D93)</f>
        <v>0</v>
      </c>
      <c r="E88" s="149">
        <f>SUM(E89:E93)</f>
        <v>0</v>
      </c>
      <c r="F88" s="150"/>
      <c r="G88" s="149">
        <f>SUM(G89:G93)</f>
        <v>0</v>
      </c>
      <c r="H88" s="151">
        <f>SUM(H89:H93)</f>
        <v>0</v>
      </c>
    </row>
    <row r="89" spans="1:8" ht="12.75">
      <c r="A89" s="296"/>
      <c r="B89" s="291" t="s">
        <v>126</v>
      </c>
      <c r="C89" s="292"/>
      <c r="D89" s="152">
        <v>0</v>
      </c>
      <c r="E89" s="153">
        <v>0</v>
      </c>
      <c r="F89" s="154">
        <v>1</v>
      </c>
      <c r="G89" s="155">
        <f>E89*F89</f>
        <v>0</v>
      </c>
      <c r="H89" s="156">
        <f>G89+D89</f>
        <v>0</v>
      </c>
    </row>
    <row r="90" spans="1:8" ht="12.75">
      <c r="A90" s="296"/>
      <c r="B90" s="291" t="s">
        <v>127</v>
      </c>
      <c r="C90" s="292"/>
      <c r="D90" s="136">
        <v>0</v>
      </c>
      <c r="E90" s="112">
        <v>0</v>
      </c>
      <c r="F90" s="113">
        <v>1</v>
      </c>
      <c r="G90" s="114">
        <f>E90*F90</f>
        <v>0</v>
      </c>
      <c r="H90" s="115">
        <f>G90+D90</f>
        <v>0</v>
      </c>
    </row>
    <row r="91" spans="1:8" ht="12.75">
      <c r="A91" s="296"/>
      <c r="B91" s="291" t="s">
        <v>128</v>
      </c>
      <c r="C91" s="292"/>
      <c r="D91" s="136">
        <v>0</v>
      </c>
      <c r="E91" s="112">
        <v>0</v>
      </c>
      <c r="F91" s="113">
        <v>1</v>
      </c>
      <c r="G91" s="114">
        <f>E91*F91</f>
        <v>0</v>
      </c>
      <c r="H91" s="115">
        <f>G91+D91</f>
        <v>0</v>
      </c>
    </row>
    <row r="92" spans="1:8" ht="13.5" thickBot="1">
      <c r="A92" s="297"/>
      <c r="B92" s="291" t="s">
        <v>129</v>
      </c>
      <c r="C92" s="292"/>
      <c r="D92" s="136">
        <v>0</v>
      </c>
      <c r="E92" s="112">
        <v>0</v>
      </c>
      <c r="F92" s="113">
        <v>1</v>
      </c>
      <c r="G92" s="114">
        <f>E92*F92</f>
        <v>0</v>
      </c>
      <c r="H92" s="115">
        <f>G92+D92</f>
        <v>0</v>
      </c>
    </row>
    <row r="93" spans="2:8" ht="12.75">
      <c r="B93" s="291" t="s">
        <v>130</v>
      </c>
      <c r="C93" s="292"/>
      <c r="D93" s="143">
        <v>0</v>
      </c>
      <c r="E93" s="144">
        <v>0</v>
      </c>
      <c r="F93" s="145">
        <v>1</v>
      </c>
      <c r="G93" s="147">
        <f>E93*F93</f>
        <v>0</v>
      </c>
      <c r="H93" s="146">
        <f>G93+D93</f>
        <v>0</v>
      </c>
    </row>
    <row r="94" spans="2:8" ht="13.5" thickBot="1">
      <c r="B94" s="293" t="s">
        <v>47</v>
      </c>
      <c r="C94" s="294"/>
      <c r="D94" s="66">
        <f>+D9+D21+D86+D88</f>
        <v>51305712</v>
      </c>
      <c r="E94" s="66">
        <f>+E9+E21+E86+E88</f>
        <v>2616640.9</v>
      </c>
      <c r="F94" s="67"/>
      <c r="G94" s="66">
        <f>+G9+G21+G86+G88</f>
        <v>7819574</v>
      </c>
      <c r="H94" s="66">
        <f>+H9+H21+H86+H88</f>
        <v>59125286</v>
      </c>
    </row>
  </sheetData>
  <sheetProtection selectLockedCells="1" selectUnlockedCells="1"/>
  <mergeCells count="105">
    <mergeCell ref="K5:L5"/>
    <mergeCell ref="O7:Q7"/>
    <mergeCell ref="S10:T10"/>
    <mergeCell ref="O12:P12"/>
    <mergeCell ref="O13:P13"/>
    <mergeCell ref="O14:P14"/>
    <mergeCell ref="O15:P15"/>
    <mergeCell ref="B62:C62"/>
    <mergeCell ref="B64:C64"/>
    <mergeCell ref="B65:C65"/>
    <mergeCell ref="B40:C40"/>
    <mergeCell ref="B63:C63"/>
    <mergeCell ref="B44:C44"/>
    <mergeCell ref="B45:C45"/>
    <mergeCell ref="B49:C49"/>
    <mergeCell ref="B50:C50"/>
    <mergeCell ref="B39:C39"/>
    <mergeCell ref="B66:C66"/>
    <mergeCell ref="B57:C57"/>
    <mergeCell ref="B58:C58"/>
    <mergeCell ref="B59:C59"/>
    <mergeCell ref="B60:C60"/>
    <mergeCell ref="B53:C53"/>
    <mergeCell ref="B46:C46"/>
    <mergeCell ref="B47:C47"/>
    <mergeCell ref="B48:C48"/>
    <mergeCell ref="B70:C70"/>
    <mergeCell ref="B71:C71"/>
    <mergeCell ref="B72:C72"/>
    <mergeCell ref="B76:C76"/>
    <mergeCell ref="B51:C51"/>
    <mergeCell ref="B52:C52"/>
    <mergeCell ref="B54:C54"/>
    <mergeCell ref="B56:C56"/>
    <mergeCell ref="B55:C55"/>
    <mergeCell ref="B61:C61"/>
    <mergeCell ref="B17:C17"/>
    <mergeCell ref="B18:C18"/>
    <mergeCell ref="B23:C23"/>
    <mergeCell ref="B15:C15"/>
    <mergeCell ref="B22:C22"/>
    <mergeCell ref="B69:C69"/>
    <mergeCell ref="B32:C32"/>
    <mergeCell ref="B34:C34"/>
    <mergeCell ref="B36:C36"/>
    <mergeCell ref="B37:C37"/>
    <mergeCell ref="D25:H25"/>
    <mergeCell ref="B30:C30"/>
    <mergeCell ref="B31:C31"/>
    <mergeCell ref="B25:C25"/>
    <mergeCell ref="B26:C26"/>
    <mergeCell ref="B27:C27"/>
    <mergeCell ref="B28:C28"/>
    <mergeCell ref="D29:H29"/>
    <mergeCell ref="B29:C29"/>
    <mergeCell ref="B10:C10"/>
    <mergeCell ref="B1:G1"/>
    <mergeCell ref="B2:G2"/>
    <mergeCell ref="B3:G3"/>
    <mergeCell ref="D5:E5"/>
    <mergeCell ref="B21:C21"/>
    <mergeCell ref="B11:C11"/>
    <mergeCell ref="B12:C12"/>
    <mergeCell ref="B13:C13"/>
    <mergeCell ref="B16:C16"/>
    <mergeCell ref="B68:C68"/>
    <mergeCell ref="D22:H22"/>
    <mergeCell ref="C6:D6"/>
    <mergeCell ref="D10:H10"/>
    <mergeCell ref="D16:H16"/>
    <mergeCell ref="D18:H18"/>
    <mergeCell ref="E7:F7"/>
    <mergeCell ref="B8:C8"/>
    <mergeCell ref="B9:C9"/>
    <mergeCell ref="B14:C14"/>
    <mergeCell ref="B77:C77"/>
    <mergeCell ref="D32:H32"/>
    <mergeCell ref="D45:H45"/>
    <mergeCell ref="B79:C79"/>
    <mergeCell ref="D67:H67"/>
    <mergeCell ref="B67:C67"/>
    <mergeCell ref="B33:C33"/>
    <mergeCell ref="D55:H55"/>
    <mergeCell ref="D63:H63"/>
    <mergeCell ref="B41:C41"/>
    <mergeCell ref="B91:C91"/>
    <mergeCell ref="B92:C92"/>
    <mergeCell ref="B93:C93"/>
    <mergeCell ref="B94:C94"/>
    <mergeCell ref="A9:A92"/>
    <mergeCell ref="B75:C75"/>
    <mergeCell ref="B89:C89"/>
    <mergeCell ref="B90:C90"/>
    <mergeCell ref="B42:C42"/>
    <mergeCell ref="B43:C43"/>
    <mergeCell ref="D75:H75"/>
    <mergeCell ref="D78:H78"/>
    <mergeCell ref="B82:C82"/>
    <mergeCell ref="D83:H83"/>
    <mergeCell ref="B86:C86"/>
    <mergeCell ref="B88:C88"/>
    <mergeCell ref="B83:C83"/>
    <mergeCell ref="B84:C84"/>
    <mergeCell ref="B80:C80"/>
    <mergeCell ref="B78:C78"/>
  </mergeCells>
  <printOptions/>
  <pageMargins left="1.3779527559055118" right="0.4724409448818898" top="0.1968503937007874" bottom="0.2362204724409449" header="0.07874015748031496" footer="0.07874015748031496"/>
  <pageSetup fitToHeight="1" fitToWidth="1" horizontalDpi="300" verticalDpi="300" orientation="landscape" paperSize="5" scale="44" r:id="rId1"/>
  <ignoredErrors>
    <ignoredError sqref="F23:F24" unlockedFormula="1"/>
  </ignoredErrors>
</worksheet>
</file>

<file path=xl/worksheets/sheet3.xml><?xml version="1.0" encoding="utf-8"?>
<worksheet xmlns="http://schemas.openxmlformats.org/spreadsheetml/2006/main" xmlns:r="http://schemas.openxmlformats.org/officeDocument/2006/relationships">
  <sheetPr codeName="Hoja4">
    <pageSetUpPr fitToPage="1"/>
  </sheetPr>
  <dimension ref="A1:C95"/>
  <sheetViews>
    <sheetView showGridLines="0" view="pageBreakPreview" zoomScaleNormal="75" zoomScaleSheetLayoutView="100" zoomScalePageLayoutView="0" workbookViewId="0" topLeftCell="A1">
      <pane ySplit="9" topLeftCell="A10" activePane="bottomLeft" state="frozen"/>
      <selection pane="topLeft" activeCell="A1" sqref="A1"/>
      <selection pane="bottomLeft" activeCell="B9" sqref="B9"/>
    </sheetView>
  </sheetViews>
  <sheetFormatPr defaultColWidth="9.140625" defaultRowHeight="12.75"/>
  <cols>
    <col min="1" max="1" width="97.28125" style="1" customWidth="1"/>
    <col min="2" max="2" width="20.57421875" style="1" customWidth="1"/>
    <col min="3" max="3" width="13.140625" style="35" customWidth="1"/>
    <col min="4" max="4" width="77.421875" style="1" bestFit="1" customWidth="1"/>
    <col min="5" max="16384" width="9.140625" style="1" customWidth="1"/>
  </cols>
  <sheetData>
    <row r="1" spans="1:3" ht="12.75">
      <c r="A1" s="260" t="s">
        <v>0</v>
      </c>
      <c r="B1" s="260"/>
      <c r="C1" s="3"/>
    </row>
    <row r="2" spans="1:3" ht="12.75">
      <c r="A2" s="260" t="s">
        <v>31</v>
      </c>
      <c r="B2" s="260"/>
      <c r="C2" s="3"/>
    </row>
    <row r="3" spans="1:3" ht="12.75">
      <c r="A3" s="260" t="s">
        <v>48</v>
      </c>
      <c r="B3" s="260"/>
      <c r="C3" s="4"/>
    </row>
    <row r="4" ht="6.75" customHeight="1">
      <c r="A4" s="4"/>
    </row>
    <row r="5" spans="1:3" ht="12.75">
      <c r="A5" s="5" t="s">
        <v>49</v>
      </c>
      <c r="B5" s="31" t="str">
        <f>'Ap. 2 Ingresos C. Benef.'!$I$5</f>
        <v>DELBIENSAN</v>
      </c>
      <c r="C5" s="36"/>
    </row>
    <row r="6" ht="12.75">
      <c r="A6" s="4"/>
    </row>
    <row r="7" spans="1:3" ht="12.75">
      <c r="A7" s="37"/>
      <c r="B7" s="32" t="s">
        <v>50</v>
      </c>
      <c r="C7" s="1"/>
    </row>
    <row r="8" spans="1:3" ht="12.75">
      <c r="A8" s="38" t="s">
        <v>51</v>
      </c>
      <c r="B8" s="39" t="s">
        <v>40</v>
      </c>
      <c r="C8" s="1"/>
    </row>
    <row r="9" spans="1:3" ht="12.75">
      <c r="A9" s="58" t="s">
        <v>47</v>
      </c>
      <c r="B9" s="85">
        <f>SUM(B10,B20)</f>
        <v>2470000</v>
      </c>
      <c r="C9" s="1"/>
    </row>
    <row r="10" spans="1:3" ht="12.75">
      <c r="A10" s="77" t="s">
        <v>117</v>
      </c>
      <c r="B10" s="78">
        <f>SUM(B11:B19)</f>
        <v>2470000</v>
      </c>
      <c r="C10" s="1"/>
    </row>
    <row r="11" spans="1:3" ht="12.75">
      <c r="A11" s="79" t="s">
        <v>136</v>
      </c>
      <c r="B11" s="80">
        <v>2300000</v>
      </c>
      <c r="C11" s="1"/>
    </row>
    <row r="12" spans="1:3" ht="12.75">
      <c r="A12" s="79" t="s">
        <v>137</v>
      </c>
      <c r="B12" s="80">
        <v>170000</v>
      </c>
      <c r="C12" s="1"/>
    </row>
    <row r="13" spans="1:3" ht="12.75">
      <c r="A13" s="79" t="s">
        <v>138</v>
      </c>
      <c r="B13" s="80">
        <v>0</v>
      </c>
      <c r="C13" s="1"/>
    </row>
    <row r="14" spans="1:3" ht="12.75">
      <c r="A14" s="79" t="s">
        <v>139</v>
      </c>
      <c r="B14" s="80">
        <v>0</v>
      </c>
      <c r="C14" s="1"/>
    </row>
    <row r="15" spans="1:3" ht="13.5">
      <c r="A15" s="89" t="s">
        <v>135</v>
      </c>
      <c r="B15" s="80">
        <v>0</v>
      </c>
      <c r="C15" s="1"/>
    </row>
    <row r="16" spans="1:3" ht="12.75">
      <c r="A16" s="79" t="s">
        <v>140</v>
      </c>
      <c r="B16" s="80">
        <v>0</v>
      </c>
      <c r="C16" s="1"/>
    </row>
    <row r="17" spans="1:3" ht="12.75">
      <c r="A17" s="79" t="s">
        <v>141</v>
      </c>
      <c r="B17" s="80">
        <v>0</v>
      </c>
      <c r="C17" s="1"/>
    </row>
    <row r="18" spans="1:3" ht="12.75">
      <c r="A18" s="79" t="s">
        <v>142</v>
      </c>
      <c r="B18" s="80">
        <v>0</v>
      </c>
      <c r="C18" s="1"/>
    </row>
    <row r="19" spans="1:3" ht="12.75">
      <c r="A19" s="79" t="s">
        <v>143</v>
      </c>
      <c r="B19" s="80">
        <v>0</v>
      </c>
      <c r="C19" s="1"/>
    </row>
    <row r="20" spans="1:3" ht="12.75">
      <c r="A20" s="81" t="s">
        <v>71</v>
      </c>
      <c r="B20" s="78">
        <f>SUM(B22,B24,B26,B28:B31,B33:B34,B36:B39,B41:B49,B51:B53)</f>
        <v>0</v>
      </c>
      <c r="C20" s="1"/>
    </row>
    <row r="21" spans="1:3" ht="12.75">
      <c r="A21" s="320" t="s">
        <v>72</v>
      </c>
      <c r="B21" s="321"/>
      <c r="C21" s="1"/>
    </row>
    <row r="22" spans="1:3" ht="12.75">
      <c r="A22" s="79" t="s">
        <v>144</v>
      </c>
      <c r="B22" s="80">
        <v>0</v>
      </c>
      <c r="C22" s="1"/>
    </row>
    <row r="23" spans="1:3" ht="12.75">
      <c r="A23" s="320" t="s">
        <v>74</v>
      </c>
      <c r="B23" s="321"/>
      <c r="C23" s="1"/>
    </row>
    <row r="24" spans="1:3" ht="12.75">
      <c r="A24" s="79" t="s">
        <v>145</v>
      </c>
      <c r="B24" s="80">
        <v>0</v>
      </c>
      <c r="C24" s="1"/>
    </row>
    <row r="25" spans="1:3" ht="12.75">
      <c r="A25" s="320" t="s">
        <v>77</v>
      </c>
      <c r="B25" s="321"/>
      <c r="C25" s="1"/>
    </row>
    <row r="26" spans="1:3" ht="12.75">
      <c r="A26" s="82" t="s">
        <v>146</v>
      </c>
      <c r="B26" s="83">
        <v>0</v>
      </c>
      <c r="C26" s="1"/>
    </row>
    <row r="27" spans="1:3" ht="12.75">
      <c r="A27" s="322" t="s">
        <v>109</v>
      </c>
      <c r="B27" s="323"/>
      <c r="C27" s="1"/>
    </row>
    <row r="28" spans="1:3" ht="12.75">
      <c r="A28" s="79" t="s">
        <v>147</v>
      </c>
      <c r="B28" s="80">
        <v>0</v>
      </c>
      <c r="C28" s="1"/>
    </row>
    <row r="29" spans="1:3" ht="12.75">
      <c r="A29" s="79" t="s">
        <v>148</v>
      </c>
      <c r="B29" s="80">
        <v>0</v>
      </c>
      <c r="C29" s="1"/>
    </row>
    <row r="30" spans="1:3" ht="12.75">
      <c r="A30" s="79" t="s">
        <v>149</v>
      </c>
      <c r="B30" s="80">
        <v>0</v>
      </c>
      <c r="C30" s="1"/>
    </row>
    <row r="31" spans="1:3" ht="12.75">
      <c r="A31" s="79" t="s">
        <v>150</v>
      </c>
      <c r="B31" s="80">
        <v>0</v>
      </c>
      <c r="C31" s="1"/>
    </row>
    <row r="32" spans="1:3" ht="12.75">
      <c r="A32" s="322" t="s">
        <v>114</v>
      </c>
      <c r="B32" s="323"/>
      <c r="C32" s="1"/>
    </row>
    <row r="33" spans="1:3" ht="12.75">
      <c r="A33" s="79" t="s">
        <v>151</v>
      </c>
      <c r="B33" s="80">
        <v>0</v>
      </c>
      <c r="C33" s="1"/>
    </row>
    <row r="34" spans="1:3" ht="12.75">
      <c r="A34" s="84" t="s">
        <v>122</v>
      </c>
      <c r="B34" s="80">
        <v>0</v>
      </c>
      <c r="C34" s="1"/>
    </row>
    <row r="35" spans="1:3" ht="12.75">
      <c r="A35" s="320" t="s">
        <v>80</v>
      </c>
      <c r="B35" s="321"/>
      <c r="C35" s="1"/>
    </row>
    <row r="36" spans="1:3" ht="12.75">
      <c r="A36" s="79" t="s">
        <v>152</v>
      </c>
      <c r="B36" s="80">
        <v>0</v>
      </c>
      <c r="C36" s="1"/>
    </row>
    <row r="37" spans="1:3" ht="12.75">
      <c r="A37" s="79" t="s">
        <v>153</v>
      </c>
      <c r="B37" s="80">
        <v>0</v>
      </c>
      <c r="C37" s="1"/>
    </row>
    <row r="38" spans="1:3" ht="12.75">
      <c r="A38" s="79" t="s">
        <v>154</v>
      </c>
      <c r="B38" s="80">
        <v>0</v>
      </c>
      <c r="C38" s="1"/>
    </row>
    <row r="39" spans="1:3" ht="12.75">
      <c r="A39" s="79" t="s">
        <v>155</v>
      </c>
      <c r="B39" s="80">
        <v>0</v>
      </c>
      <c r="C39" s="1"/>
    </row>
    <row r="40" spans="1:3" ht="12.75">
      <c r="A40" s="320" t="s">
        <v>87</v>
      </c>
      <c r="B40" s="321"/>
      <c r="C40" s="1"/>
    </row>
    <row r="41" spans="1:3" ht="12.75">
      <c r="A41" s="79" t="s">
        <v>156</v>
      </c>
      <c r="B41" s="80">
        <v>0</v>
      </c>
      <c r="C41" s="1"/>
    </row>
    <row r="42" spans="1:3" ht="12.75">
      <c r="A42" s="79" t="s">
        <v>157</v>
      </c>
      <c r="B42" s="80">
        <v>0</v>
      </c>
      <c r="C42" s="1"/>
    </row>
    <row r="43" spans="1:3" ht="12.75">
      <c r="A43" s="79" t="s">
        <v>158</v>
      </c>
      <c r="B43" s="80">
        <v>0</v>
      </c>
      <c r="C43" s="1"/>
    </row>
    <row r="44" spans="1:3" ht="12.75">
      <c r="A44" s="79" t="s">
        <v>159</v>
      </c>
      <c r="B44" s="80">
        <v>0</v>
      </c>
      <c r="C44" s="1"/>
    </row>
    <row r="45" spans="1:3" ht="12.75">
      <c r="A45" s="79" t="s">
        <v>160</v>
      </c>
      <c r="B45" s="80">
        <v>0</v>
      </c>
      <c r="C45" s="1"/>
    </row>
    <row r="46" spans="1:3" ht="12.75">
      <c r="A46" s="79" t="s">
        <v>161</v>
      </c>
      <c r="B46" s="80">
        <v>0</v>
      </c>
      <c r="C46" s="1"/>
    </row>
    <row r="47" spans="1:3" ht="12.75">
      <c r="A47" s="79" t="s">
        <v>162</v>
      </c>
      <c r="B47" s="80">
        <v>0</v>
      </c>
      <c r="C47" s="1"/>
    </row>
    <row r="48" spans="1:3" ht="12.75">
      <c r="A48" s="79" t="s">
        <v>163</v>
      </c>
      <c r="B48" s="80">
        <v>0</v>
      </c>
      <c r="C48" s="1"/>
    </row>
    <row r="49" spans="1:3" ht="12.75">
      <c r="A49" s="79" t="s">
        <v>164</v>
      </c>
      <c r="B49" s="80">
        <v>0</v>
      </c>
      <c r="C49" s="1"/>
    </row>
    <row r="50" spans="1:3" ht="12.75">
      <c r="A50" s="322" t="s">
        <v>100</v>
      </c>
      <c r="B50" s="323"/>
      <c r="C50" s="1"/>
    </row>
    <row r="51" spans="1:3" ht="12.75">
      <c r="A51" s="79" t="s">
        <v>165</v>
      </c>
      <c r="B51" s="80">
        <v>0</v>
      </c>
      <c r="C51" s="1"/>
    </row>
    <row r="52" spans="1:3" ht="12.75">
      <c r="A52" s="79" t="s">
        <v>166</v>
      </c>
      <c r="B52" s="80">
        <v>0</v>
      </c>
      <c r="C52" s="1"/>
    </row>
    <row r="53" spans="1:2" ht="12.75">
      <c r="A53" s="79" t="s">
        <v>167</v>
      </c>
      <c r="B53" s="80">
        <v>0</v>
      </c>
    </row>
    <row r="54" spans="1:2" ht="12.75">
      <c r="A54" s="37"/>
      <c r="B54" s="87"/>
    </row>
    <row r="55" spans="1:2" ht="12.75">
      <c r="A55" s="86"/>
      <c r="B55" s="87"/>
    </row>
    <row r="56" spans="1:2" ht="12.75">
      <c r="A56" s="88"/>
      <c r="B56" s="88"/>
    </row>
    <row r="57" spans="1:2" ht="12.75">
      <c r="A57" s="88"/>
      <c r="B57" s="88"/>
    </row>
    <row r="58" spans="1:2" ht="12.75">
      <c r="A58" s="88"/>
      <c r="B58" s="88"/>
    </row>
    <row r="59" spans="1:2" ht="12.75">
      <c r="A59" s="88"/>
      <c r="B59" s="88"/>
    </row>
    <row r="60" spans="1:2" ht="12.75">
      <c r="A60" s="88"/>
      <c r="B60" s="88"/>
    </row>
    <row r="61" spans="1:2" ht="12.75">
      <c r="A61" s="88"/>
      <c r="B61" s="88"/>
    </row>
    <row r="62" spans="1:2" ht="12.75">
      <c r="A62" s="88"/>
      <c r="B62" s="88"/>
    </row>
    <row r="63" spans="1:2" ht="12.75">
      <c r="A63" s="88"/>
      <c r="B63" s="88"/>
    </row>
    <row r="64" spans="1:2" ht="12.75">
      <c r="A64" s="88"/>
      <c r="B64" s="88"/>
    </row>
    <row r="65" spans="1:2" ht="12.75">
      <c r="A65" s="88"/>
      <c r="B65" s="88"/>
    </row>
    <row r="66" spans="1:2" ht="12.75">
      <c r="A66" s="88"/>
      <c r="B66" s="88"/>
    </row>
    <row r="67" spans="1:2" ht="12.75">
      <c r="A67" s="88"/>
      <c r="B67" s="88"/>
    </row>
    <row r="68" spans="1:2" ht="12.75">
      <c r="A68" s="88"/>
      <c r="B68" s="88"/>
    </row>
    <row r="69" spans="1:2" ht="12.75">
      <c r="A69" s="88"/>
      <c r="B69" s="88"/>
    </row>
    <row r="70" spans="1:2" ht="12.75">
      <c r="A70" s="88"/>
      <c r="B70" s="88"/>
    </row>
    <row r="71" spans="1:2" ht="12.75">
      <c r="A71" s="88"/>
      <c r="B71" s="88"/>
    </row>
    <row r="72" spans="1:2" ht="12.75">
      <c r="A72" s="88"/>
      <c r="B72" s="88"/>
    </row>
    <row r="73" spans="1:2" ht="12.75">
      <c r="A73" s="88"/>
      <c r="B73" s="88"/>
    </row>
    <row r="74" spans="1:2" ht="12.75">
      <c r="A74" s="88"/>
      <c r="B74" s="88"/>
    </row>
    <row r="75" spans="1:2" ht="12.75">
      <c r="A75" s="88"/>
      <c r="B75" s="88"/>
    </row>
    <row r="76" spans="1:2" ht="12.75">
      <c r="A76" s="88"/>
      <c r="B76" s="88"/>
    </row>
    <row r="77" spans="1:2" ht="12.75">
      <c r="A77" s="88"/>
      <c r="B77" s="88"/>
    </row>
    <row r="78" spans="1:2" ht="12.75">
      <c r="A78" s="88"/>
      <c r="B78" s="88"/>
    </row>
    <row r="79" spans="1:2" ht="12.75">
      <c r="A79" s="88"/>
      <c r="B79" s="88"/>
    </row>
    <row r="80" spans="1:2" ht="12.75">
      <c r="A80" s="88"/>
      <c r="B80" s="88"/>
    </row>
    <row r="81" spans="1:2" ht="12.75">
      <c r="A81" s="88"/>
      <c r="B81" s="88"/>
    </row>
    <row r="82" spans="1:2" ht="12.75">
      <c r="A82" s="88"/>
      <c r="B82" s="88"/>
    </row>
    <row r="83" spans="1:2" ht="12.75">
      <c r="A83" s="88"/>
      <c r="B83" s="88"/>
    </row>
    <row r="84" spans="1:2" ht="12.75">
      <c r="A84" s="88"/>
      <c r="B84" s="88"/>
    </row>
    <row r="85" spans="1:2" ht="12.75">
      <c r="A85" s="88"/>
      <c r="B85" s="88"/>
    </row>
    <row r="86" spans="1:2" ht="12.75">
      <c r="A86" s="88"/>
      <c r="B86" s="88"/>
    </row>
    <row r="87" spans="1:2" ht="12.75">
      <c r="A87" s="88"/>
      <c r="B87" s="88"/>
    </row>
    <row r="88" spans="1:2" ht="12.75">
      <c r="A88" s="88"/>
      <c r="B88" s="88"/>
    </row>
    <row r="89" spans="1:2" ht="12.75">
      <c r="A89" s="88"/>
      <c r="B89" s="88"/>
    </row>
    <row r="90" spans="1:2" ht="12.75">
      <c r="A90" s="88"/>
      <c r="B90" s="88"/>
    </row>
    <row r="91" spans="1:2" ht="12.75">
      <c r="A91" s="88"/>
      <c r="B91" s="88"/>
    </row>
    <row r="92" spans="1:2" ht="12.75">
      <c r="A92" s="88"/>
      <c r="B92" s="88"/>
    </row>
    <row r="93" spans="1:2" ht="12.75">
      <c r="A93" s="88"/>
      <c r="B93" s="88"/>
    </row>
    <row r="94" spans="1:2" ht="12.75">
      <c r="A94" s="88"/>
      <c r="B94" s="88"/>
    </row>
    <row r="95" spans="1:2" ht="12.75">
      <c r="A95" s="88"/>
      <c r="B95" s="88"/>
    </row>
  </sheetData>
  <sheetProtection selectLockedCells="1" selectUnlockedCells="1"/>
  <mergeCells count="11">
    <mergeCell ref="A32:B32"/>
    <mergeCell ref="A1:B1"/>
    <mergeCell ref="A2:B2"/>
    <mergeCell ref="A3:B3"/>
    <mergeCell ref="A35:B35"/>
    <mergeCell ref="A40:B40"/>
    <mergeCell ref="A50:B50"/>
    <mergeCell ref="A21:B21"/>
    <mergeCell ref="A23:B23"/>
    <mergeCell ref="A25:B25"/>
    <mergeCell ref="A27:B27"/>
  </mergeCells>
  <printOptions/>
  <pageMargins left="1.4097222222222223" right="0.5701388888888889" top="0.8604166666666666" bottom="0.8298611111111112" header="0.4201388888888889" footer="0"/>
  <pageSetup fitToHeight="1" fitToWidth="1" horizontalDpi="300" verticalDpi="300" orientation="landscape" scale="71" r:id="rId1"/>
  <headerFooter alignWithMargins="0">
    <oddHeader>&amp;LSEPT-2004&amp;CDIRECTIVA D.B.S.A.
ORDINARIO&amp;R01-BS/0305/04</oddHeader>
    <oddFooter>&amp;LDEPARTAMENTO
RRHH Y GESTION&amp;C01-BS&amp;RPAG &amp;P</oddFooter>
  </headerFooter>
</worksheet>
</file>

<file path=xl/worksheets/sheet4.xml><?xml version="1.0" encoding="utf-8"?>
<worksheet xmlns="http://schemas.openxmlformats.org/spreadsheetml/2006/main" xmlns:r="http://schemas.openxmlformats.org/officeDocument/2006/relationships">
  <sheetPr codeName="Hoja3">
    <pageSetUpPr fitToPage="1"/>
  </sheetPr>
  <dimension ref="A1:IV24"/>
  <sheetViews>
    <sheetView showGridLines="0" zoomScale="125" zoomScaleNormal="125" zoomScalePageLayoutView="0" workbookViewId="0" topLeftCell="A1">
      <selection activeCell="C27" sqref="C27"/>
    </sheetView>
  </sheetViews>
  <sheetFormatPr defaultColWidth="9.140625" defaultRowHeight="12.75"/>
  <cols>
    <col min="1" max="1" width="30.00390625" style="1" customWidth="1"/>
    <col min="2" max="2" width="36.57421875" style="1" customWidth="1"/>
    <col min="3" max="9" width="16.28125" style="1" customWidth="1"/>
    <col min="10" max="10" width="17.140625" style="1" customWidth="1"/>
    <col min="11" max="11" width="16.28125" style="1" customWidth="1"/>
    <col min="12" max="16384" width="9.140625" style="1" customWidth="1"/>
  </cols>
  <sheetData>
    <row r="1" spans="1:256" s="4" customFormat="1" ht="12.75">
      <c r="A1" s="260" t="s">
        <v>0</v>
      </c>
      <c r="B1" s="260"/>
      <c r="C1" s="260"/>
      <c r="D1" s="260"/>
      <c r="E1" s="260"/>
      <c r="F1" s="260"/>
      <c r="G1" s="260"/>
      <c r="H1" s="2"/>
      <c r="I1" s="2"/>
      <c r="J1" s="2"/>
      <c r="K1" s="3"/>
      <c r="IO1" s="1"/>
      <c r="IP1" s="1"/>
      <c r="IQ1" s="1"/>
      <c r="IR1" s="1"/>
      <c r="IS1" s="1"/>
      <c r="IT1" s="1"/>
      <c r="IU1" s="1"/>
      <c r="IV1" s="1"/>
    </row>
    <row r="2" spans="1:256" s="4" customFormat="1" ht="15.75" customHeight="1">
      <c r="A2" s="260" t="s">
        <v>52</v>
      </c>
      <c r="B2" s="260"/>
      <c r="C2" s="260"/>
      <c r="D2" s="260"/>
      <c r="E2" s="260"/>
      <c r="F2" s="260"/>
      <c r="G2" s="260"/>
      <c r="H2" s="2"/>
      <c r="I2" s="2"/>
      <c r="J2" s="2"/>
      <c r="K2" s="3"/>
      <c r="IO2" s="1"/>
      <c r="IP2" s="1"/>
      <c r="IQ2" s="1"/>
      <c r="IR2" s="1"/>
      <c r="IS2" s="1"/>
      <c r="IT2" s="1"/>
      <c r="IU2" s="1"/>
      <c r="IV2" s="1"/>
    </row>
    <row r="3" spans="1:256" s="4" customFormat="1" ht="18" customHeight="1">
      <c r="A3" s="260" t="s">
        <v>53</v>
      </c>
      <c r="B3" s="260"/>
      <c r="C3" s="260"/>
      <c r="D3" s="260"/>
      <c r="E3" s="260"/>
      <c r="F3" s="260"/>
      <c r="G3" s="260"/>
      <c r="H3" s="2"/>
      <c r="I3" s="2"/>
      <c r="J3" s="2"/>
      <c r="K3" s="3"/>
      <c r="IO3" s="1"/>
      <c r="IP3" s="1"/>
      <c r="IQ3" s="1"/>
      <c r="IR3" s="1"/>
      <c r="IS3" s="1"/>
      <c r="IT3" s="1"/>
      <c r="IU3" s="1"/>
      <c r="IV3" s="1"/>
    </row>
    <row r="4" spans="1:256" s="4" customFormat="1" ht="11.25" customHeight="1">
      <c r="A4" s="1"/>
      <c r="B4" s="1"/>
      <c r="IO4" s="1"/>
      <c r="IP4" s="1"/>
      <c r="IQ4" s="1"/>
      <c r="IR4" s="1"/>
      <c r="IS4" s="1"/>
      <c r="IT4" s="1"/>
      <c r="IU4" s="1"/>
      <c r="IV4" s="1"/>
    </row>
    <row r="5" spans="1:256" s="4" customFormat="1" ht="12" customHeight="1">
      <c r="A5" s="6" t="s">
        <v>3</v>
      </c>
      <c r="B5" s="6"/>
      <c r="C5" s="325" t="str">
        <f>'Ap. 2 Ingresos C. Benef.'!$I$5</f>
        <v>DELBIENSAN</v>
      </c>
      <c r="D5" s="325"/>
      <c r="E5" s="1"/>
      <c r="F5" s="1"/>
      <c r="G5" s="1"/>
      <c r="H5" s="1"/>
      <c r="I5" s="3"/>
      <c r="IN5" s="1"/>
      <c r="IO5" s="1"/>
      <c r="IP5" s="1"/>
      <c r="IQ5" s="1"/>
      <c r="IR5" s="1"/>
      <c r="IS5" s="1"/>
      <c r="IT5" s="1"/>
      <c r="IU5" s="1"/>
      <c r="IV5" s="1"/>
    </row>
    <row r="6" spans="1:256" s="4" customFormat="1" ht="12" customHeight="1">
      <c r="A6" s="1"/>
      <c r="B6" s="1"/>
      <c r="C6" s="1"/>
      <c r="D6" s="1"/>
      <c r="E6" s="5"/>
      <c r="F6" s="7"/>
      <c r="G6" s="8"/>
      <c r="H6" s="8"/>
      <c r="I6" s="8"/>
      <c r="IO6" s="1"/>
      <c r="IP6" s="1"/>
      <c r="IQ6" s="1"/>
      <c r="IR6" s="1"/>
      <c r="IS6" s="1"/>
      <c r="IT6" s="1"/>
      <c r="IU6" s="1"/>
      <c r="IV6" s="1"/>
    </row>
    <row r="7" spans="1:256" s="21" customFormat="1" ht="16.5" customHeight="1">
      <c r="A7" s="19"/>
      <c r="B7" s="19"/>
      <c r="C7" s="20"/>
      <c r="D7" s="20"/>
      <c r="E7" s="20"/>
      <c r="F7" s="20"/>
      <c r="G7" s="20"/>
      <c r="H7" s="20"/>
      <c r="I7" s="20"/>
      <c r="IO7" s="25"/>
      <c r="IP7" s="25"/>
      <c r="IQ7" s="25"/>
      <c r="IR7" s="25"/>
      <c r="IS7" s="25"/>
      <c r="IT7" s="25"/>
      <c r="IU7" s="25"/>
      <c r="IV7" s="25"/>
    </row>
    <row r="8" spans="1:10" ht="12.75" customHeight="1">
      <c r="A8" s="326" t="str">
        <f>'Ap. 2 Ingresos C. Benef.'!A16</f>
        <v>Centro Beneficio</v>
      </c>
      <c r="B8" s="326" t="str">
        <f>'Ap. 2 Ingresos C. Benef.'!B16</f>
        <v>Prestación [Unidad]</v>
      </c>
      <c r="C8" s="327" t="str">
        <f>'Ap. 2 Ingresos C. Benef.'!D16</f>
        <v>Matrícula</v>
      </c>
      <c r="D8" s="327"/>
      <c r="E8" s="327"/>
      <c r="F8" s="327"/>
      <c r="G8" s="328" t="str">
        <f>'Ap. 2 Ingresos C. Benef.'!H16</f>
        <v>Mensualidad</v>
      </c>
      <c r="H8" s="328"/>
      <c r="I8" s="328"/>
      <c r="J8" s="328"/>
    </row>
    <row r="9" spans="1:10" ht="38.25">
      <c r="A9" s="326">
        <f>'Ap. 2 Ingresos C. Benef.'!A17</f>
        <v>0</v>
      </c>
      <c r="B9" s="326">
        <f>'Ap. 2 Ingresos C. Benef.'!B17</f>
        <v>0</v>
      </c>
      <c r="C9" s="57" t="str">
        <f>'Ap. 2 Ingresos C. Benef.'!D17</f>
        <v>Personal Servicio Activo Armada y otras FFAA</v>
      </c>
      <c r="D9" s="57" t="str">
        <f>'Ap. 2 Ingresos C. Benef.'!E17</f>
        <v>Gendarmeria y PDI</v>
      </c>
      <c r="E9" s="57" t="str">
        <f>'Ap. 2 Ingresos C. Benef.'!F17</f>
        <v>Personal en Retiro</v>
      </c>
      <c r="F9" s="57" t="str">
        <f>'Ap. 2 Ingresos C. Benef.'!G17</f>
        <v>Casos Especiales</v>
      </c>
      <c r="G9" s="57" t="str">
        <f>'Ap. 2 Ingresos C. Benef.'!H17</f>
        <v>Personal Servicio Activo Armada y otras FFAA</v>
      </c>
      <c r="H9" s="57" t="str">
        <f>'Ap. 2 Ingresos C. Benef.'!I17</f>
        <v>Gendarmeria y PDI</v>
      </c>
      <c r="I9" s="57" t="str">
        <f>'Ap. 2 Ingresos C. Benef.'!J17</f>
        <v>Personal en Retiro</v>
      </c>
      <c r="J9" s="57" t="str">
        <f>'Ap. 2 Ingresos C. Benef.'!K17</f>
        <v>Casos Especiales</v>
      </c>
    </row>
    <row r="10" spans="1:10" ht="12.75">
      <c r="A10" s="324" t="str">
        <f>'Ap. 2 Ingresos C. Benef.'!A18</f>
        <v>JARDIN INFANTIL "OLITAS DE MAR"</v>
      </c>
      <c r="B10" s="41" t="str">
        <f>'Ap. 2 Ingresos C. Benef.'!B18</f>
        <v>Jardín [Media Jornada]  1</v>
      </c>
      <c r="C10" s="42">
        <f>'Ap. 2 Ingresos C. Benef.'!D18</f>
        <v>36200</v>
      </c>
      <c r="D10" s="42">
        <f>'Ap. 2 Ingresos C. Benef.'!E18</f>
        <v>43300</v>
      </c>
      <c r="E10" s="42">
        <f>'Ap. 2 Ingresos C. Benef.'!F18</f>
        <v>55000</v>
      </c>
      <c r="F10" s="42">
        <f>'Ap. 2 Ingresos C. Benef.'!G18</f>
        <v>88200</v>
      </c>
      <c r="G10" s="42">
        <f>'Ap. 2 Ingresos C. Benef.'!H18</f>
        <v>36200</v>
      </c>
      <c r="H10" s="42">
        <f>'Ap. 2 Ingresos C. Benef.'!I18</f>
        <v>43300</v>
      </c>
      <c r="I10" s="42">
        <f>'Ap. 2 Ingresos C. Benef.'!J18</f>
        <v>55000</v>
      </c>
      <c r="J10" s="43">
        <f>'Ap. 2 Ingresos C. Benef.'!K18</f>
        <v>88200</v>
      </c>
    </row>
    <row r="11" spans="1:10" ht="12.75">
      <c r="A11" s="324">
        <f>'Ap. 2 Ingresos C. Benef.'!A21</f>
        <v>0</v>
      </c>
      <c r="B11" s="41" t="str">
        <f>'Ap. 2 Ingresos C. Benef.'!B21</f>
        <v>Jardín [Jornada Completa]  61</v>
      </c>
      <c r="C11" s="42">
        <f>'Ap. 2 Ingresos C. Benef.'!D21</f>
        <v>65000</v>
      </c>
      <c r="D11" s="42">
        <f>'Ap. 2 Ingresos C. Benef.'!E21</f>
        <v>77800</v>
      </c>
      <c r="E11" s="42">
        <f>'Ap. 2 Ingresos C. Benef.'!F21</f>
        <v>100700</v>
      </c>
      <c r="F11" s="43">
        <f>'Ap. 2 Ingresos C. Benef.'!G21</f>
        <v>161900</v>
      </c>
      <c r="G11" s="42">
        <f>'Ap. 2 Ingresos C. Benef.'!H21</f>
        <v>65000</v>
      </c>
      <c r="H11" s="42">
        <f>'Ap. 2 Ingresos C. Benef.'!I21</f>
        <v>77800</v>
      </c>
      <c r="I11" s="42">
        <f>'Ap. 2 Ingresos C. Benef.'!J21</f>
        <v>100700</v>
      </c>
      <c r="J11" s="42">
        <f>'Ap. 2 Ingresos C. Benef.'!K21</f>
        <v>161900</v>
      </c>
    </row>
    <row r="12" spans="1:10" ht="25.5">
      <c r="A12" s="324">
        <f>'Ap. 2 Ingresos C. Benef.'!A24</f>
        <v>0</v>
      </c>
      <c r="B12" s="41" t="str">
        <f>'Ap. 2 Ingresos C. Benef.'!B24</f>
        <v>Jardín [Media Jornada con Colación y Almuerzo]  14</v>
      </c>
      <c r="C12" s="42">
        <f>'Ap. 2 Ingresos C. Benef.'!D24</f>
        <v>41400</v>
      </c>
      <c r="D12" s="42">
        <f>'Ap. 2 Ingresos C. Benef.'!E24</f>
        <v>49700</v>
      </c>
      <c r="E12" s="42">
        <f>'Ap. 2 Ingresos C. Benef.'!F24</f>
        <v>78600</v>
      </c>
      <c r="F12" s="43">
        <f>'Ap. 2 Ingresos C. Benef.'!G24</f>
        <v>117200</v>
      </c>
      <c r="G12" s="42">
        <f>'Ap. 2 Ingresos C. Benef.'!H24</f>
        <v>41400</v>
      </c>
      <c r="H12" s="42">
        <f>'Ap. 2 Ingresos C. Benef.'!I24</f>
        <v>49700</v>
      </c>
      <c r="I12" s="42">
        <f>'Ap. 2 Ingresos C. Benef.'!J24</f>
        <v>78600</v>
      </c>
      <c r="J12" s="42">
        <f>'Ap. 2 Ingresos C. Benef.'!K24</f>
        <v>117200</v>
      </c>
    </row>
    <row r="24" spans="7:8" ht="12.75">
      <c r="G24" s="4"/>
      <c r="H24" s="4"/>
    </row>
  </sheetData>
  <sheetProtection selectLockedCells="1" selectUnlockedCells="1"/>
  <mergeCells count="9">
    <mergeCell ref="A10:A12"/>
    <mergeCell ref="A1:G1"/>
    <mergeCell ref="A2:G2"/>
    <mergeCell ref="A3:G3"/>
    <mergeCell ref="C5:D5"/>
    <mergeCell ref="A8:A9"/>
    <mergeCell ref="B8:B9"/>
    <mergeCell ref="C8:F8"/>
    <mergeCell ref="G8:J8"/>
  </mergeCells>
  <printOptions/>
  <pageMargins left="0.7479166666666667" right="0.7479166666666667" top="0.9840277777777777" bottom="0.9840277777777777" header="0.4201388888888889" footer="0.4597222222222222"/>
  <pageSetup fitToHeight="1" fitToWidth="1" horizontalDpi="300" verticalDpi="300" orientation="landscape" scale="62" r:id="rId1"/>
  <headerFooter alignWithMargins="0">
    <oddHeader>&amp;LSEPT - 2004&amp;CDIRECTIVA D.B.S.A.
ORDINARIA&amp;R01-BS/0305/04</oddHeader>
    <oddFooter>&amp;LDEPARTAMENTO
RRHH Y GESTION&amp;C01-BS&amp;RPAG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28"/>
  <sheetViews>
    <sheetView zoomScalePageLayoutView="0" workbookViewId="0" topLeftCell="A1">
      <selection activeCell="D37" sqref="D37"/>
    </sheetView>
  </sheetViews>
  <sheetFormatPr defaultColWidth="9.140625" defaultRowHeight="12.75"/>
  <cols>
    <col min="1" max="1" width="34.421875" style="1" customWidth="1"/>
    <col min="2" max="2" width="40.8515625" style="1" customWidth="1"/>
    <col min="3" max="3" width="16.8515625" style="1" customWidth="1"/>
    <col min="4" max="4" width="18.421875" style="1" customWidth="1"/>
    <col min="5" max="5" width="19.28125" style="1" customWidth="1"/>
    <col min="6" max="6" width="19.8515625" style="1" customWidth="1"/>
    <col min="7" max="11" width="18.7109375" style="1" customWidth="1"/>
    <col min="12" max="16384" width="9.140625" style="1" customWidth="1"/>
  </cols>
  <sheetData>
    <row r="1" spans="1:256" s="4" customFormat="1" ht="12.75">
      <c r="A1" s="260" t="s">
        <v>0</v>
      </c>
      <c r="B1" s="260"/>
      <c r="C1" s="260"/>
      <c r="D1" s="260"/>
      <c r="E1" s="260"/>
      <c r="F1" s="3"/>
      <c r="G1" s="3"/>
      <c r="IK1" s="1"/>
      <c r="IL1" s="1"/>
      <c r="IM1" s="1"/>
      <c r="IN1" s="1"/>
      <c r="IO1" s="1"/>
      <c r="IP1" s="1"/>
      <c r="IQ1" s="1"/>
      <c r="IR1" s="1"/>
      <c r="IS1" s="1"/>
      <c r="IT1" s="1"/>
      <c r="IU1" s="1"/>
      <c r="IV1" s="1"/>
    </row>
    <row r="2" spans="1:256" s="4" customFormat="1" ht="15.75" customHeight="1">
      <c r="A2" s="260" t="s">
        <v>54</v>
      </c>
      <c r="B2" s="260"/>
      <c r="C2" s="260"/>
      <c r="D2" s="260"/>
      <c r="E2" s="260"/>
      <c r="F2" s="3"/>
      <c r="G2" s="3"/>
      <c r="IK2" s="1"/>
      <c r="IL2" s="1"/>
      <c r="IM2" s="1"/>
      <c r="IN2" s="1"/>
      <c r="IO2" s="1"/>
      <c r="IP2" s="1"/>
      <c r="IQ2" s="1"/>
      <c r="IR2" s="1"/>
      <c r="IS2" s="1"/>
      <c r="IT2" s="1"/>
      <c r="IU2" s="1"/>
      <c r="IV2" s="1"/>
    </row>
    <row r="3" spans="1:256" s="4" customFormat="1" ht="18" customHeight="1">
      <c r="A3" s="260" t="s">
        <v>55</v>
      </c>
      <c r="B3" s="260"/>
      <c r="C3" s="260"/>
      <c r="D3" s="260"/>
      <c r="E3" s="260"/>
      <c r="F3" s="3"/>
      <c r="G3" s="3"/>
      <c r="IK3" s="1"/>
      <c r="IL3" s="1"/>
      <c r="IM3" s="1"/>
      <c r="IN3" s="1"/>
      <c r="IO3" s="1"/>
      <c r="IP3" s="1"/>
      <c r="IQ3" s="1"/>
      <c r="IR3" s="1"/>
      <c r="IS3" s="1"/>
      <c r="IT3" s="1"/>
      <c r="IU3" s="1"/>
      <c r="IV3" s="1"/>
    </row>
    <row r="4" spans="1:256" s="4" customFormat="1" ht="11.25" customHeight="1">
      <c r="A4" s="1"/>
      <c r="B4" s="1"/>
      <c r="D4" s="1"/>
      <c r="F4" s="1"/>
      <c r="IK4" s="1"/>
      <c r="IL4" s="1"/>
      <c r="IM4" s="1"/>
      <c r="IN4" s="1"/>
      <c r="IO4" s="1"/>
      <c r="IP4" s="1"/>
      <c r="IQ4" s="1"/>
      <c r="IR4" s="1"/>
      <c r="IS4" s="1"/>
      <c r="IT4" s="1"/>
      <c r="IU4" s="1"/>
      <c r="IV4" s="1"/>
    </row>
    <row r="5" spans="1:256" s="4" customFormat="1" ht="12" customHeight="1">
      <c r="A5" s="329" t="s">
        <v>3</v>
      </c>
      <c r="B5" s="329"/>
      <c r="C5" s="44" t="str">
        <f>'[2]Ap. 2 Ingresos C. Benef.'!$I$5</f>
        <v>DELBIENSAN</v>
      </c>
      <c r="D5" s="45"/>
      <c r="E5" s="1"/>
      <c r="F5" s="45"/>
      <c r="G5" s="1"/>
      <c r="IK5" s="1"/>
      <c r="IL5" s="1"/>
      <c r="IM5" s="1"/>
      <c r="IN5" s="1"/>
      <c r="IO5" s="1"/>
      <c r="IP5" s="1"/>
      <c r="IQ5" s="1"/>
      <c r="IR5" s="1"/>
      <c r="IS5" s="1"/>
      <c r="IT5" s="1"/>
      <c r="IU5" s="1"/>
      <c r="IV5" s="1"/>
    </row>
    <row r="6" spans="1:256" s="4" customFormat="1" ht="12" customHeight="1">
      <c r="A6" s="5"/>
      <c r="B6" s="7"/>
      <c r="C6" s="45"/>
      <c r="D6" s="45"/>
      <c r="E6" s="1"/>
      <c r="F6" s="45"/>
      <c r="G6" s="1"/>
      <c r="IK6" s="1"/>
      <c r="IL6" s="1"/>
      <c r="IM6" s="1"/>
      <c r="IN6" s="1"/>
      <c r="IO6" s="1"/>
      <c r="IP6" s="1"/>
      <c r="IQ6" s="1"/>
      <c r="IR6" s="1"/>
      <c r="IS6" s="1"/>
      <c r="IT6" s="1"/>
      <c r="IU6" s="1"/>
      <c r="IV6" s="1"/>
    </row>
    <row r="7" spans="1:256" s="4" customFormat="1" ht="12" customHeight="1">
      <c r="A7" s="5"/>
      <c r="B7" s="7"/>
      <c r="C7" s="45"/>
      <c r="D7" s="45"/>
      <c r="E7" s="1"/>
      <c r="F7" s="45"/>
      <c r="G7" s="1"/>
      <c r="IK7" s="1"/>
      <c r="IL7" s="1"/>
      <c r="IM7" s="1"/>
      <c r="IN7" s="1"/>
      <c r="IO7" s="1"/>
      <c r="IP7" s="1"/>
      <c r="IQ7" s="1"/>
      <c r="IR7" s="1"/>
      <c r="IS7" s="1"/>
      <c r="IT7" s="1"/>
      <c r="IU7" s="1"/>
      <c r="IV7" s="1"/>
    </row>
    <row r="8" spans="1:256" s="4" customFormat="1" ht="12" customHeight="1">
      <c r="A8" s="5"/>
      <c r="B8" s="7"/>
      <c r="C8" s="45"/>
      <c r="D8" s="45"/>
      <c r="E8" s="1"/>
      <c r="F8" s="45"/>
      <c r="G8" s="1"/>
      <c r="IK8" s="1"/>
      <c r="IL8" s="1"/>
      <c r="IM8" s="1"/>
      <c r="IN8" s="1"/>
      <c r="IO8" s="1"/>
      <c r="IP8" s="1"/>
      <c r="IQ8" s="1"/>
      <c r="IR8" s="1"/>
      <c r="IS8" s="1"/>
      <c r="IT8" s="1"/>
      <c r="IU8" s="1"/>
      <c r="IV8" s="1"/>
    </row>
    <row r="9" spans="1:256" s="4" customFormat="1" ht="12" customHeight="1">
      <c r="A9" s="5"/>
      <c r="B9" s="7"/>
      <c r="C9" s="45"/>
      <c r="D9" s="45"/>
      <c r="E9" s="1"/>
      <c r="F9" s="45"/>
      <c r="G9" s="1"/>
      <c r="IK9" s="1"/>
      <c r="IL9" s="1"/>
      <c r="IM9" s="1"/>
      <c r="IN9" s="1"/>
      <c r="IO9" s="1"/>
      <c r="IP9" s="1"/>
      <c r="IQ9" s="1"/>
      <c r="IR9" s="1"/>
      <c r="IS9" s="1"/>
      <c r="IT9" s="1"/>
      <c r="IU9" s="1"/>
      <c r="IV9" s="1"/>
    </row>
    <row r="10" spans="1:256" s="4" customFormat="1" ht="12" customHeight="1">
      <c r="A10" s="5"/>
      <c r="B10" s="7"/>
      <c r="C10" s="45"/>
      <c r="D10" s="45"/>
      <c r="E10" s="1"/>
      <c r="F10" s="45"/>
      <c r="G10" s="1"/>
      <c r="IK10" s="1"/>
      <c r="IL10" s="1"/>
      <c r="IM10" s="1"/>
      <c r="IN10" s="1"/>
      <c r="IO10" s="1"/>
      <c r="IP10" s="1"/>
      <c r="IQ10" s="1"/>
      <c r="IR10" s="1"/>
      <c r="IS10" s="1"/>
      <c r="IT10" s="1"/>
      <c r="IU10" s="1"/>
      <c r="IV10" s="1"/>
    </row>
    <row r="11" spans="1:256" s="4" customFormat="1" ht="12" customHeight="1">
      <c r="A11" s="5"/>
      <c r="B11" s="7"/>
      <c r="C11" s="45"/>
      <c r="D11" s="45"/>
      <c r="E11" s="1"/>
      <c r="F11" s="45"/>
      <c r="G11" s="1"/>
      <c r="IK11" s="1"/>
      <c r="IL11" s="1"/>
      <c r="IM11" s="1"/>
      <c r="IN11" s="1"/>
      <c r="IO11" s="1"/>
      <c r="IP11" s="1"/>
      <c r="IQ11" s="1"/>
      <c r="IR11" s="1"/>
      <c r="IS11" s="1"/>
      <c r="IT11" s="1"/>
      <c r="IU11" s="1"/>
      <c r="IV11" s="1"/>
    </row>
    <row r="12" spans="1:256" s="4" customFormat="1" ht="12" customHeight="1">
      <c r="A12" s="5"/>
      <c r="B12" s="7"/>
      <c r="C12" s="45"/>
      <c r="D12" s="45"/>
      <c r="E12" s="1"/>
      <c r="F12" s="45"/>
      <c r="G12" s="1"/>
      <c r="IK12" s="1"/>
      <c r="IL12" s="1"/>
      <c r="IM12" s="1"/>
      <c r="IN12" s="1"/>
      <c r="IO12" s="1"/>
      <c r="IP12" s="1"/>
      <c r="IQ12" s="1"/>
      <c r="IR12" s="1"/>
      <c r="IS12" s="1"/>
      <c r="IT12" s="1"/>
      <c r="IU12" s="1"/>
      <c r="IV12" s="1"/>
    </row>
    <row r="13" spans="1:256" s="4" customFormat="1" ht="12" customHeight="1">
      <c r="A13" s="46"/>
      <c r="B13" s="46"/>
      <c r="C13" s="46"/>
      <c r="D13" s="46"/>
      <c r="E13" s="46"/>
      <c r="F13" s="30"/>
      <c r="G13" s="30"/>
      <c r="H13" s="30"/>
      <c r="I13" s="30"/>
      <c r="J13" s="30"/>
      <c r="IK13" s="1"/>
      <c r="IL13" s="1"/>
      <c r="IM13" s="1"/>
      <c r="IN13" s="1"/>
      <c r="IO13" s="1"/>
      <c r="IP13" s="1"/>
      <c r="IQ13" s="1"/>
      <c r="IR13" s="1"/>
      <c r="IS13" s="1"/>
      <c r="IT13" s="1"/>
      <c r="IU13" s="1"/>
      <c r="IV13" s="1"/>
    </row>
    <row r="14" spans="1:256" s="21" customFormat="1" ht="12" customHeight="1">
      <c r="A14" s="47"/>
      <c r="B14" s="47"/>
      <c r="C14" s="48" t="s">
        <v>56</v>
      </c>
      <c r="D14" s="49"/>
      <c r="E14" s="50">
        <v>12</v>
      </c>
      <c r="F14" s="19"/>
      <c r="G14" s="20"/>
      <c r="IK14" s="25"/>
      <c r="IL14" s="25"/>
      <c r="IM14" s="25"/>
      <c r="IN14" s="25"/>
      <c r="IO14" s="25"/>
      <c r="IP14" s="25"/>
      <c r="IQ14" s="25"/>
      <c r="IR14" s="25"/>
      <c r="IS14" s="25"/>
      <c r="IT14" s="25"/>
      <c r="IU14" s="25"/>
      <c r="IV14" s="25"/>
    </row>
    <row r="15" spans="1:256" s="21" customFormat="1" ht="13.5" customHeight="1">
      <c r="A15" s="47"/>
      <c r="B15" s="47"/>
      <c r="C15" s="48" t="s">
        <v>57</v>
      </c>
      <c r="D15" s="49"/>
      <c r="E15" s="50">
        <v>11</v>
      </c>
      <c r="F15" s="19"/>
      <c r="G15" s="20"/>
      <c r="IK15" s="25"/>
      <c r="IL15" s="25"/>
      <c r="IM15" s="25"/>
      <c r="IN15" s="25"/>
      <c r="IO15" s="25"/>
      <c r="IP15" s="25"/>
      <c r="IQ15" s="25"/>
      <c r="IR15" s="25"/>
      <c r="IS15" s="25"/>
      <c r="IT15" s="25"/>
      <c r="IU15" s="25"/>
      <c r="IV15" s="25"/>
    </row>
    <row r="16" spans="1:256" s="21" customFormat="1" ht="13.5" customHeight="1">
      <c r="A16" s="47"/>
      <c r="B16" s="47"/>
      <c r="C16" s="51"/>
      <c r="D16" s="51"/>
      <c r="E16" s="52"/>
      <c r="F16" s="19"/>
      <c r="G16" s="20"/>
      <c r="IK16" s="25"/>
      <c r="IL16" s="25"/>
      <c r="IM16" s="25"/>
      <c r="IN16" s="25"/>
      <c r="IO16" s="25"/>
      <c r="IP16" s="25"/>
      <c r="IQ16" s="25"/>
      <c r="IR16" s="25"/>
      <c r="IS16" s="25"/>
      <c r="IT16" s="25"/>
      <c r="IU16" s="25"/>
      <c r="IV16" s="25"/>
    </row>
    <row r="17" spans="1:5" ht="12.75">
      <c r="A17" s="47"/>
      <c r="B17" s="47"/>
      <c r="C17" s="47"/>
      <c r="D17" s="47"/>
      <c r="E17" s="47"/>
    </row>
    <row r="18" spans="1:5" ht="12.75">
      <c r="A18" s="326" t="str">
        <f>'[2]Ap. 5 Tarifado '!A8</f>
        <v>Centro Beneficio</v>
      </c>
      <c r="B18" s="326" t="str">
        <f>'[2]Ap. 5 Tarifado '!B8</f>
        <v>Prestación [Unidad]</v>
      </c>
      <c r="C18" s="53" t="str">
        <f>'[2]Ap. 5 Tarifado '!C8</f>
        <v>Matrícula</v>
      </c>
      <c r="D18" s="54" t="str">
        <f>'[2]Ap. 5 Tarifado '!G8</f>
        <v>Mensualidad</v>
      </c>
      <c r="E18" s="55" t="s">
        <v>58</v>
      </c>
    </row>
    <row r="19" spans="1:5" ht="25.5">
      <c r="A19" s="326">
        <f>'[2]Ap. 5 Tarifado '!A9</f>
        <v>0</v>
      </c>
      <c r="B19" s="326">
        <f>'[2]Ap. 5 Tarifado '!B9</f>
        <v>0</v>
      </c>
      <c r="C19" s="40" t="str">
        <f>'[2]Ap. 5 Tarifado '!C9</f>
        <v>Personal Servicio Activo</v>
      </c>
      <c r="D19" s="40" t="str">
        <f>'[2]Ap. 5 Tarifado '!G9</f>
        <v>Personal Servicio Activo</v>
      </c>
      <c r="E19" s="40" t="s">
        <v>59</v>
      </c>
    </row>
    <row r="20" spans="1:5" ht="12.75">
      <c r="A20" s="324" t="str">
        <f>'[2]Ap. 5 Tarifado '!A10</f>
        <v>JARDIN INFANTIL "OLITAS DE MAR"</v>
      </c>
      <c r="B20" s="41" t="str">
        <f>'[2]Ap. 5 Tarifado '!B10</f>
        <v>Jardín [Media Jornada]</v>
      </c>
      <c r="C20" s="42">
        <f>+'Ap. 5 Tarifado '!C10</f>
        <v>36200</v>
      </c>
      <c r="D20" s="42">
        <f>+C20</f>
        <v>36200</v>
      </c>
      <c r="E20" s="42">
        <f aca="true" t="shared" si="0" ref="E20:E28">C20+D20*$E$15</f>
        <v>434400</v>
      </c>
    </row>
    <row r="21" spans="1:5" ht="12.75">
      <c r="A21" s="324">
        <f>'[2]Ap. 5 Tarifado '!A11</f>
        <v>0</v>
      </c>
      <c r="B21" s="41" t="str">
        <f>'[2]Ap. 5 Tarifado '!B11</f>
        <v>Jardín [Jornada Completa]</v>
      </c>
      <c r="C21" s="42">
        <f>+'Ap. 5 Tarifado '!C11</f>
        <v>65000</v>
      </c>
      <c r="D21" s="42">
        <f>+C21</f>
        <v>65000</v>
      </c>
      <c r="E21" s="42">
        <f t="shared" si="0"/>
        <v>780000</v>
      </c>
    </row>
    <row r="22" spans="1:5" ht="13.5" thickBot="1">
      <c r="A22" s="324">
        <f>'[2]Ap. 5 Tarifado '!A12</f>
        <v>0</v>
      </c>
      <c r="B22" s="41" t="str">
        <f>'[2]Ap. 5 Tarifado '!B12</f>
        <v>Jardín [Media Jornada con Colación y Almuerzo]</v>
      </c>
      <c r="C22" s="102">
        <f>+'Ap. 5 Tarifado '!C12</f>
        <v>41400</v>
      </c>
      <c r="D22" s="102">
        <f>+C22</f>
        <v>41400</v>
      </c>
      <c r="E22" s="42">
        <f t="shared" si="0"/>
        <v>496800</v>
      </c>
    </row>
    <row r="23" spans="1:5" ht="12.75">
      <c r="A23" s="330" t="s">
        <v>175</v>
      </c>
      <c r="B23" s="98" t="s">
        <v>23</v>
      </c>
      <c r="C23" s="103">
        <v>69000</v>
      </c>
      <c r="D23" s="103">
        <v>69000</v>
      </c>
      <c r="E23" s="109">
        <f t="shared" si="0"/>
        <v>828000</v>
      </c>
    </row>
    <row r="24" spans="1:5" ht="12.75">
      <c r="A24" s="331"/>
      <c r="B24" s="99" t="s">
        <v>27</v>
      </c>
      <c r="C24" s="104">
        <v>110000</v>
      </c>
      <c r="D24" s="104">
        <v>110000</v>
      </c>
      <c r="E24" s="110">
        <f t="shared" si="0"/>
        <v>1320000</v>
      </c>
    </row>
    <row r="25" spans="1:5" ht="13.5" thickBot="1">
      <c r="A25" s="332"/>
      <c r="B25" s="101" t="s">
        <v>28</v>
      </c>
      <c r="C25" s="105">
        <v>85000</v>
      </c>
      <c r="D25" s="105">
        <v>85000</v>
      </c>
      <c r="E25" s="111">
        <f t="shared" si="0"/>
        <v>1020000</v>
      </c>
    </row>
    <row r="26" spans="1:5" ht="12.75">
      <c r="A26" s="333" t="s">
        <v>184</v>
      </c>
      <c r="B26" s="98" t="s">
        <v>23</v>
      </c>
      <c r="C26" s="103">
        <v>160000</v>
      </c>
      <c r="D26" s="106">
        <v>160000</v>
      </c>
      <c r="E26" s="108">
        <f t="shared" si="0"/>
        <v>1920000</v>
      </c>
    </row>
    <row r="27" spans="1:5" ht="13.5" thickBot="1">
      <c r="A27" s="334"/>
      <c r="B27" s="100" t="s">
        <v>27</v>
      </c>
      <c r="C27" s="105">
        <v>215000</v>
      </c>
      <c r="D27" s="105">
        <v>215000</v>
      </c>
      <c r="E27" s="107">
        <f t="shared" si="0"/>
        <v>2580000</v>
      </c>
    </row>
    <row r="28" spans="1:5" ht="13.5" thickBot="1">
      <c r="A28" s="119" t="s">
        <v>185</v>
      </c>
      <c r="B28" s="100" t="s">
        <v>27</v>
      </c>
      <c r="C28" s="105">
        <v>185000</v>
      </c>
      <c r="D28" s="105">
        <v>185000</v>
      </c>
      <c r="E28" s="107">
        <f t="shared" si="0"/>
        <v>2220000</v>
      </c>
    </row>
  </sheetData>
  <sheetProtection/>
  <mergeCells count="9">
    <mergeCell ref="A1:E1"/>
    <mergeCell ref="A2:E2"/>
    <mergeCell ref="A3:E3"/>
    <mergeCell ref="A5:B5"/>
    <mergeCell ref="A23:A25"/>
    <mergeCell ref="A26:A27"/>
    <mergeCell ref="A18:A19"/>
    <mergeCell ref="B18:B19"/>
    <mergeCell ref="A20:A22"/>
  </mergeCells>
  <printOptions/>
  <pageMargins left="0.75" right="0.75" top="1" bottom="1" header="0" footer="0"/>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35278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direbien_director</dc:creator>
  <cp:keywords/>
  <dc:description/>
  <cp:lastModifiedBy>Carolina Vera</cp:lastModifiedBy>
  <cp:lastPrinted>2014-09-25T14:50:58Z</cp:lastPrinted>
  <dcterms:created xsi:type="dcterms:W3CDTF">2004-08-23T01:48:25Z</dcterms:created>
  <dcterms:modified xsi:type="dcterms:W3CDTF">2015-12-15T17:25:43Z</dcterms:modified>
  <cp:category/>
  <cp:version/>
  <cp:contentType/>
  <cp:contentStatus/>
  <cp:revision>37</cp:revision>
</cp:coreProperties>
</file>