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mondaca.DIREBIEN\Desktop\EDUCACIONAL TARIFAS AJUSTADAS 2018 (FINAL)\"/>
    </mc:Choice>
  </mc:AlternateContent>
  <bookViews>
    <workbookView xWindow="0" yWindow="0" windowWidth="19200" windowHeight="8820" tabRatio="904"/>
  </bookViews>
  <sheets>
    <sheet name="Ap. 2 Ingresos C. Benef." sheetId="25" r:id="rId1"/>
    <sheet name="Ap. 3 Costos Directos" sheetId="15" r:id="rId2"/>
    <sheet name="Ap. 4 Costos Indirectos" sheetId="19" r:id="rId3"/>
    <sheet name="Ap. 5 Tarifado " sheetId="17" r:id="rId4"/>
    <sheet name="INFO-REM" sheetId="20" state="hidden" r:id="rId5"/>
    <sheet name="INFO-CONS" sheetId="21" state="hidden" r:id="rId6"/>
    <sheet name="INFO-MANT" sheetId="22" state="hidden" r:id="rId7"/>
    <sheet name="INFO-ACT" sheetId="23" state="hidden" r:id="rId8"/>
    <sheet name="INFO DESAY" sheetId="24" state="hidden" r:id="rId9"/>
    <sheet name="INFO AMENITIES" sheetId="27" state="hidden" r:id="rId10"/>
    <sheet name="Hoja1" sheetId="26" state="hidden" r:id="rId11"/>
    <sheet name="Hoja2" sheetId="28" state="hidden" r:id="rId12"/>
    <sheet name="Hoja3" sheetId="29" state="hidden" r:id="rId13"/>
    <sheet name="Ap. 6 Remuneraciones" sheetId="35" r:id="rId14"/>
    <sheet name="Ocupación" sheetId="31" r:id="rId15"/>
  </sheets>
  <definedNames>
    <definedName name="_xlnm.Print_Area" localSheetId="1">'Ap. 3 Costos Directos'!$A$1:$J$95</definedName>
    <definedName name="_xlnm.Print_Area" localSheetId="3">'Ap. 5 Tarifado '!$B$1:$K$5</definedName>
    <definedName name="_xlnm.Print_Titles" localSheetId="1">'Ap. 3 Costos Directos'!$1:$6</definedName>
    <definedName name="_xlnm.Print_Titles" localSheetId="3">'Ap. 5 Tarifado '!#REF!</definedName>
  </definedNames>
  <calcPr calcId="162913"/>
</workbook>
</file>

<file path=xl/calcChain.xml><?xml version="1.0" encoding="utf-8"?>
<calcChain xmlns="http://schemas.openxmlformats.org/spreadsheetml/2006/main">
  <c r="C89" i="15" l="1"/>
  <c r="G24" i="35"/>
  <c r="G25" i="35"/>
  <c r="G26" i="35"/>
  <c r="G27" i="35"/>
  <c r="G28" i="35"/>
  <c r="G29" i="35"/>
  <c r="G30" i="35"/>
  <c r="G31" i="35"/>
  <c r="G32" i="35"/>
  <c r="G33" i="35"/>
  <c r="G34" i="35"/>
  <c r="G23" i="35"/>
  <c r="D21" i="15" l="1"/>
  <c r="J89" i="15" l="1"/>
  <c r="J32" i="15"/>
  <c r="G11" i="25" l="1"/>
  <c r="H11" i="25" s="1"/>
  <c r="C45" i="15" l="1"/>
  <c r="C43" i="15"/>
  <c r="F78" i="15"/>
  <c r="C90" i="15"/>
  <c r="C77" i="15"/>
  <c r="E21" i="15"/>
  <c r="H18" i="25"/>
  <c r="J35" i="35" l="1"/>
  <c r="I35" i="35"/>
  <c r="T34" i="35"/>
  <c r="H34" i="35"/>
  <c r="K34" i="35" s="1"/>
  <c r="T33" i="35"/>
  <c r="H33" i="35"/>
  <c r="K33" i="35" s="1"/>
  <c r="T32" i="35"/>
  <c r="H32" i="35"/>
  <c r="K32" i="35" s="1"/>
  <c r="T31" i="35"/>
  <c r="H31" i="35"/>
  <c r="K31" i="35" s="1"/>
  <c r="T30" i="35"/>
  <c r="H30" i="35"/>
  <c r="K30" i="35" s="1"/>
  <c r="T29" i="35"/>
  <c r="H29" i="35"/>
  <c r="K29" i="35" s="1"/>
  <c r="T28" i="35"/>
  <c r="H28" i="35"/>
  <c r="K28" i="35" s="1"/>
  <c r="T27" i="35"/>
  <c r="H27" i="35"/>
  <c r="K27" i="35" s="1"/>
  <c r="T26" i="35"/>
  <c r="H26" i="35"/>
  <c r="K26" i="35" s="1"/>
  <c r="T25" i="35"/>
  <c r="H25" i="35"/>
  <c r="K25" i="35" s="1"/>
  <c r="T24" i="35"/>
  <c r="H24" i="35"/>
  <c r="K24" i="35" s="1"/>
  <c r="T23" i="35"/>
  <c r="H23" i="35"/>
  <c r="K23" i="35" s="1"/>
  <c r="H35" i="35" l="1"/>
  <c r="O24" i="35"/>
  <c r="M24" i="35"/>
  <c r="S24" i="35"/>
  <c r="Q24" i="35"/>
  <c r="O28" i="35"/>
  <c r="M28" i="35"/>
  <c r="S28" i="35"/>
  <c r="Q28" i="35"/>
  <c r="O32" i="35"/>
  <c r="M32" i="35"/>
  <c r="S32" i="35"/>
  <c r="Q32" i="35"/>
  <c r="O27" i="35"/>
  <c r="M27" i="35"/>
  <c r="S27" i="35"/>
  <c r="Q27" i="35"/>
  <c r="O31" i="35"/>
  <c r="M31" i="35"/>
  <c r="S31" i="35"/>
  <c r="Q31" i="35"/>
  <c r="O26" i="35"/>
  <c r="M26" i="35"/>
  <c r="S26" i="35"/>
  <c r="Q26" i="35"/>
  <c r="O30" i="35"/>
  <c r="M30" i="35"/>
  <c r="S30" i="35"/>
  <c r="Q30" i="35"/>
  <c r="O34" i="35"/>
  <c r="M34" i="35"/>
  <c r="S34" i="35"/>
  <c r="Q34" i="35"/>
  <c r="O25" i="35"/>
  <c r="M25" i="35"/>
  <c r="S25" i="35"/>
  <c r="Q25" i="35"/>
  <c r="O29" i="35"/>
  <c r="M29" i="35"/>
  <c r="S29" i="35"/>
  <c r="Q29" i="35"/>
  <c r="O33" i="35"/>
  <c r="M33" i="35"/>
  <c r="S33" i="35"/>
  <c r="Q33" i="35"/>
  <c r="K35" i="35" l="1"/>
  <c r="O23" i="35"/>
  <c r="O35" i="35" s="1"/>
  <c r="B9" i="19" s="1"/>
  <c r="M23" i="35"/>
  <c r="M35" i="35" s="1"/>
  <c r="S23" i="35"/>
  <c r="S35" i="35" s="1"/>
  <c r="Q23" i="35"/>
  <c r="Q35" i="35" s="1"/>
  <c r="M36" i="35" l="1"/>
  <c r="Q36" i="35"/>
  <c r="O36" i="35"/>
  <c r="S36" i="35"/>
  <c r="N15" i="35" l="1"/>
  <c r="J10" i="15" s="1"/>
  <c r="M15" i="35"/>
  <c r="C12" i="15" s="1"/>
  <c r="H15" i="35"/>
  <c r="G14" i="35"/>
  <c r="I14" i="35" s="1"/>
  <c r="K14" i="35" s="1"/>
  <c r="Q14" i="35" s="1"/>
  <c r="G13" i="35"/>
  <c r="I13" i="35" s="1"/>
  <c r="K13" i="35" s="1"/>
  <c r="G12" i="35"/>
  <c r="I12" i="35" s="1"/>
  <c r="K12" i="35" s="1"/>
  <c r="G11" i="35"/>
  <c r="G10" i="35"/>
  <c r="G9" i="35"/>
  <c r="I9" i="35" s="1"/>
  <c r="K9" i="35" s="1"/>
  <c r="G8" i="35"/>
  <c r="I8" i="35" s="1"/>
  <c r="T14" i="35"/>
  <c r="S14" i="35"/>
  <c r="J14" i="35"/>
  <c r="L14" i="35" s="1"/>
  <c r="R14" i="35" s="1"/>
  <c r="T13" i="35"/>
  <c r="S13" i="35"/>
  <c r="J13" i="35"/>
  <c r="L13" i="35" s="1"/>
  <c r="R13" i="35" s="1"/>
  <c r="T12" i="35"/>
  <c r="S12" i="35"/>
  <c r="J12" i="35"/>
  <c r="L12" i="35" s="1"/>
  <c r="R12" i="35" s="1"/>
  <c r="T11" i="35"/>
  <c r="S11" i="35"/>
  <c r="J11" i="35"/>
  <c r="L11" i="35" s="1"/>
  <c r="R11" i="35" s="1"/>
  <c r="I11" i="35"/>
  <c r="K11" i="35" s="1"/>
  <c r="Q11" i="35" s="1"/>
  <c r="T10" i="35"/>
  <c r="S10" i="35"/>
  <c r="J10" i="35"/>
  <c r="L10" i="35" s="1"/>
  <c r="R10" i="35" s="1"/>
  <c r="T9" i="35"/>
  <c r="S9" i="35"/>
  <c r="J9" i="35"/>
  <c r="L9" i="35" s="1"/>
  <c r="R9" i="35" s="1"/>
  <c r="T8" i="35"/>
  <c r="S8" i="35"/>
  <c r="J8" i="35"/>
  <c r="L8" i="35" s="1"/>
  <c r="R8" i="35" s="1"/>
  <c r="C10" i="15" l="1"/>
  <c r="J15" i="35"/>
  <c r="L15" i="35"/>
  <c r="G15" i="35"/>
  <c r="I10" i="35"/>
  <c r="K10" i="35" s="1"/>
  <c r="Q10" i="35" s="1"/>
  <c r="U10" i="35" s="1"/>
  <c r="U14" i="35"/>
  <c r="U11" i="35"/>
  <c r="S15" i="35"/>
  <c r="K8" i="35"/>
  <c r="T15" i="35"/>
  <c r="Q9" i="35"/>
  <c r="U9" i="35" s="1"/>
  <c r="O9" i="35"/>
  <c r="R15" i="35"/>
  <c r="Q13" i="35"/>
  <c r="U13" i="35" s="1"/>
  <c r="O13" i="35"/>
  <c r="Q12" i="35"/>
  <c r="U12" i="35" s="1"/>
  <c r="O12" i="35"/>
  <c r="O11" i="35"/>
  <c r="O14" i="35"/>
  <c r="G34" i="25"/>
  <c r="G38" i="25" s="1"/>
  <c r="H13" i="19"/>
  <c r="H12" i="19"/>
  <c r="H11" i="19"/>
  <c r="H10" i="19"/>
  <c r="Q8" i="35" l="1"/>
  <c r="U8" i="35" s="1"/>
  <c r="U15" i="35" s="1"/>
  <c r="K15" i="35"/>
  <c r="J9" i="15" s="1"/>
  <c r="I15" i="35"/>
  <c r="O10" i="35"/>
  <c r="Q15" i="35"/>
  <c r="O8" i="35"/>
  <c r="O15" i="35" l="1"/>
  <c r="C9" i="15" s="1"/>
  <c r="H34" i="31"/>
  <c r="G34" i="31"/>
  <c r="F34" i="31"/>
  <c r="E34" i="31"/>
  <c r="D34" i="31"/>
  <c r="M26" i="31"/>
  <c r="I27" i="31"/>
  <c r="G33" i="25" l="1"/>
  <c r="G37" i="25" s="1"/>
  <c r="F33" i="25"/>
  <c r="F37" i="25" s="1"/>
  <c r="E33" i="25"/>
  <c r="E37" i="25" s="1"/>
  <c r="D33" i="25"/>
  <c r="D37" i="25" s="1"/>
  <c r="F34" i="25" l="1"/>
  <c r="F38" i="25" s="1"/>
  <c r="E34" i="25"/>
  <c r="E38" i="25" s="1"/>
  <c r="D34" i="25"/>
  <c r="D38" i="25" s="1"/>
  <c r="Y23" i="15" l="1"/>
  <c r="AA23" i="15"/>
  <c r="Y24" i="15"/>
  <c r="AA24" i="15"/>
  <c r="M21" i="31"/>
  <c r="M16" i="31"/>
  <c r="M11" i="31"/>
  <c r="M6" i="31"/>
  <c r="AE24" i="15" l="1"/>
  <c r="AE23" i="15"/>
  <c r="C36" i="15" l="1"/>
  <c r="C39" i="15"/>
  <c r="D38" i="15"/>
  <c r="I90" i="15"/>
  <c r="I77" i="15"/>
  <c r="I78" i="15"/>
  <c r="I65" i="15"/>
  <c r="I31" i="15"/>
  <c r="I22" i="15"/>
  <c r="F44" i="15"/>
  <c r="F45" i="15"/>
  <c r="F46" i="15"/>
  <c r="F47" i="15"/>
  <c r="F48" i="15"/>
  <c r="F49" i="15"/>
  <c r="F50" i="15"/>
  <c r="F51" i="15"/>
  <c r="F43" i="15"/>
  <c r="C88" i="15"/>
  <c r="F90" i="15" l="1"/>
  <c r="J90" i="15" s="1"/>
  <c r="F77" i="15"/>
  <c r="F79" i="15" l="1"/>
  <c r="F21" i="15"/>
  <c r="F23" i="25" l="1"/>
  <c r="G23" i="25"/>
  <c r="E23" i="25"/>
  <c r="F25" i="15" l="1"/>
  <c r="J25" i="15" s="1"/>
  <c r="J79" i="15" l="1"/>
  <c r="J78" i="15"/>
  <c r="D65" i="15"/>
  <c r="F65" i="15" s="1"/>
  <c r="J65" i="15" s="1"/>
  <c r="J21" i="15"/>
  <c r="E7" i="23" l="1"/>
  <c r="E6" i="23"/>
  <c r="E5" i="23"/>
  <c r="G6" i="20" l="1"/>
  <c r="H6" i="20" s="1"/>
  <c r="C15" i="15" l="1"/>
  <c r="C7" i="15" s="1"/>
  <c r="D13" i="21" l="1"/>
  <c r="D9" i="21"/>
  <c r="D8" i="21"/>
  <c r="D7" i="21"/>
  <c r="E7" i="21" s="1"/>
  <c r="F7" i="21" s="1"/>
  <c r="K4" i="20"/>
  <c r="Q5" i="20"/>
  <c r="Q14" i="20" s="1"/>
  <c r="O12" i="20"/>
  <c r="O7" i="20"/>
  <c r="O5" i="20"/>
  <c r="M12" i="20"/>
  <c r="M7" i="20"/>
  <c r="M5" i="20"/>
  <c r="D13" i="20"/>
  <c r="D14" i="20" s="1"/>
  <c r="E14" i="20"/>
  <c r="K7" i="20" l="1"/>
  <c r="K5" i="20"/>
  <c r="K12" i="20"/>
  <c r="O14" i="20"/>
  <c r="M14" i="20"/>
  <c r="E8" i="23"/>
  <c r="K14" i="20" l="1"/>
  <c r="G7" i="20"/>
  <c r="H7" i="20" s="1"/>
  <c r="G8" i="20"/>
  <c r="H8" i="20" s="1"/>
  <c r="G9" i="20"/>
  <c r="H9" i="20" s="1"/>
  <c r="G10" i="20"/>
  <c r="H10" i="20" s="1"/>
  <c r="G11" i="20"/>
  <c r="H11" i="20" s="1"/>
  <c r="G12" i="20"/>
  <c r="H12" i="20" s="1"/>
  <c r="A7" i="20"/>
  <c r="G9" i="17" l="1"/>
  <c r="K9" i="17" s="1"/>
  <c r="S9" i="17" s="1"/>
  <c r="F9" i="17"/>
  <c r="J9" i="17" s="1"/>
  <c r="R9" i="17" s="1"/>
  <c r="E9" i="17"/>
  <c r="I9" i="17" s="1"/>
  <c r="Q9" i="17" s="1"/>
  <c r="D9" i="17"/>
  <c r="H9" i="17" s="1"/>
  <c r="P9" i="17" s="1"/>
  <c r="G8" i="17"/>
  <c r="K8" i="17" s="1"/>
  <c r="S8" i="17" s="1"/>
  <c r="F8" i="17"/>
  <c r="J8" i="17" s="1"/>
  <c r="R8" i="17" s="1"/>
  <c r="E8" i="17"/>
  <c r="I8" i="17" s="1"/>
  <c r="Q8" i="17" s="1"/>
  <c r="F31" i="15"/>
  <c r="J31" i="15" s="1"/>
  <c r="J77" i="15"/>
  <c r="B25" i="24"/>
  <c r="K22" i="25"/>
  <c r="J22" i="25"/>
  <c r="I22" i="25"/>
  <c r="H22" i="25"/>
  <c r="K19" i="25"/>
  <c r="J19" i="25"/>
  <c r="I19" i="25"/>
  <c r="H19" i="25"/>
  <c r="A18" i="25"/>
  <c r="A7" i="25"/>
  <c r="D23" i="25"/>
  <c r="J18" i="25"/>
  <c r="C8" i="27"/>
  <c r="C7" i="27"/>
  <c r="C6" i="27"/>
  <c r="C5" i="27"/>
  <c r="B13" i="27"/>
  <c r="I8" i="27"/>
  <c r="I7" i="27"/>
  <c r="I6" i="27"/>
  <c r="I5" i="27"/>
  <c r="I9" i="27" s="1"/>
  <c r="B17" i="27" s="1"/>
  <c r="I8" i="24"/>
  <c r="I7" i="24"/>
  <c r="I6" i="24"/>
  <c r="J20" i="25" l="1"/>
  <c r="L23" i="25"/>
  <c r="G20" i="25"/>
  <c r="G24" i="25" s="1"/>
  <c r="E20" i="25"/>
  <c r="E24" i="25" s="1"/>
  <c r="F20" i="25"/>
  <c r="F24" i="25" s="1"/>
  <c r="I18" i="25"/>
  <c r="I20" i="25" s="1"/>
  <c r="K18" i="25"/>
  <c r="K20" i="25" s="1"/>
  <c r="H21" i="25"/>
  <c r="H23" i="25" s="1"/>
  <c r="J21" i="25"/>
  <c r="J23" i="25" s="1"/>
  <c r="I21" i="25"/>
  <c r="I23" i="25" s="1"/>
  <c r="K21" i="25"/>
  <c r="K23" i="25" s="1"/>
  <c r="C9" i="27"/>
  <c r="D13" i="27" s="1"/>
  <c r="F13" i="27" s="1"/>
  <c r="D17" i="27" s="1"/>
  <c r="F17" i="27" s="1"/>
  <c r="K24" i="25" l="1"/>
  <c r="J24" i="25"/>
  <c r="I24" i="25"/>
  <c r="M23" i="25"/>
  <c r="E8" i="21"/>
  <c r="F8" i="21" s="1"/>
  <c r="E9" i="21"/>
  <c r="E10" i="21"/>
  <c r="F10" i="21" s="1"/>
  <c r="C46" i="15" s="1"/>
  <c r="E11" i="21"/>
  <c r="E12" i="21"/>
  <c r="F12" i="21" s="1"/>
  <c r="E13" i="21"/>
  <c r="F13" i="21" s="1"/>
  <c r="E14" i="21"/>
  <c r="F14" i="21" s="1"/>
  <c r="C50" i="15" s="1"/>
  <c r="E15" i="21"/>
  <c r="F15" i="21" s="1"/>
  <c r="C51" i="15" s="1"/>
  <c r="E9" i="23"/>
  <c r="E7" i="22"/>
  <c r="E8" i="22"/>
  <c r="E9" i="22"/>
  <c r="C56" i="15" s="1"/>
  <c r="E10" i="22"/>
  <c r="E11" i="22"/>
  <c r="C58" i="15" s="1"/>
  <c r="E12" i="22"/>
  <c r="A8" i="20"/>
  <c r="F22" i="15"/>
  <c r="J22" i="15" s="1"/>
  <c r="B13" i="24"/>
  <c r="C9" i="24"/>
  <c r="D13" i="24" s="1"/>
  <c r="N23" i="25" l="1"/>
  <c r="F11" i="21"/>
  <c r="C47" i="15" s="1"/>
  <c r="C19" i="15" s="1"/>
  <c r="F9" i="21"/>
  <c r="E11" i="23"/>
  <c r="F13" i="24"/>
  <c r="D17" i="24" s="1"/>
  <c r="I9" i="15" l="1"/>
  <c r="I10" i="15"/>
  <c r="I11" i="15"/>
  <c r="I12" i="15"/>
  <c r="I13" i="15"/>
  <c r="I15" i="15"/>
  <c r="I17" i="15"/>
  <c r="I18" i="15"/>
  <c r="I21" i="15"/>
  <c r="I24" i="15"/>
  <c r="I25" i="15"/>
  <c r="I26" i="15"/>
  <c r="I28" i="15"/>
  <c r="I29" i="15"/>
  <c r="I32" i="15"/>
  <c r="I33" i="15"/>
  <c r="I34" i="15"/>
  <c r="I35" i="15"/>
  <c r="I36" i="15"/>
  <c r="I37" i="15"/>
  <c r="I38" i="15"/>
  <c r="I39" i="15"/>
  <c r="I40" i="15"/>
  <c r="I41" i="15"/>
  <c r="I43" i="15"/>
  <c r="I44" i="15"/>
  <c r="I45" i="15"/>
  <c r="I46" i="15"/>
  <c r="I47" i="15"/>
  <c r="I48" i="15"/>
  <c r="I49" i="15"/>
  <c r="I50" i="15"/>
  <c r="I51" i="15"/>
  <c r="I53" i="15"/>
  <c r="I54" i="15"/>
  <c r="I55" i="15"/>
  <c r="I56" i="15"/>
  <c r="I57" i="15"/>
  <c r="I58" i="15"/>
  <c r="I59" i="15"/>
  <c r="I61" i="15"/>
  <c r="I62" i="15"/>
  <c r="I63" i="15"/>
  <c r="I66" i="15"/>
  <c r="I67" i="15"/>
  <c r="I68" i="15"/>
  <c r="I69" i="15"/>
  <c r="I70" i="15"/>
  <c r="I72" i="15"/>
  <c r="I73" i="15"/>
  <c r="I74" i="15"/>
  <c r="I75" i="15"/>
  <c r="I79" i="15"/>
  <c r="I81" i="15"/>
  <c r="I82" i="15"/>
  <c r="I83" i="15"/>
  <c r="I84" i="15"/>
  <c r="I86" i="15"/>
  <c r="I87" i="15"/>
  <c r="I89" i="15"/>
  <c r="I91" i="15"/>
  <c r="I92" i="15"/>
  <c r="I93" i="15"/>
  <c r="I94" i="15"/>
  <c r="E6" i="22"/>
  <c r="I19" i="15" l="1"/>
  <c r="I7" i="15"/>
  <c r="E13" i="22"/>
  <c r="I88" i="15"/>
  <c r="I95" i="15" l="1"/>
  <c r="F37" i="15"/>
  <c r="J37" i="15" s="1"/>
  <c r="F38" i="15"/>
  <c r="J38" i="15" s="1"/>
  <c r="F39" i="15"/>
  <c r="J39" i="15" s="1"/>
  <c r="F40" i="15"/>
  <c r="J40" i="15" s="1"/>
  <c r="F41" i="15"/>
  <c r="J41" i="15" s="1"/>
  <c r="F15" i="15" l="1"/>
  <c r="J15" i="15" s="1"/>
  <c r="F13" i="15"/>
  <c r="J13" i="15" s="1"/>
  <c r="B18" i="19"/>
  <c r="B8" i="19"/>
  <c r="F86" i="15"/>
  <c r="J86" i="15" s="1"/>
  <c r="F87" i="15"/>
  <c r="J87" i="15" s="1"/>
  <c r="F89" i="15"/>
  <c r="B7" i="19" l="1"/>
  <c r="E7" i="25" l="1"/>
  <c r="E8" i="25" s="1"/>
  <c r="F92" i="15"/>
  <c r="J92" i="15" s="1"/>
  <c r="F93" i="15"/>
  <c r="J93" i="15" s="1"/>
  <c r="F94" i="15"/>
  <c r="J94" i="15" s="1"/>
  <c r="F91" i="15"/>
  <c r="F84" i="15"/>
  <c r="J84" i="15" s="1"/>
  <c r="F70" i="15"/>
  <c r="J70" i="15" s="1"/>
  <c r="F18" i="15"/>
  <c r="J18" i="15" s="1"/>
  <c r="F83" i="15"/>
  <c r="J83" i="15" s="1"/>
  <c r="F82" i="15"/>
  <c r="J82" i="15" s="1"/>
  <c r="F81" i="15"/>
  <c r="J81" i="15" s="1"/>
  <c r="F75" i="15"/>
  <c r="J75" i="15" s="1"/>
  <c r="F74" i="15"/>
  <c r="J74" i="15" s="1"/>
  <c r="F73" i="15"/>
  <c r="J73" i="15" s="1"/>
  <c r="F72" i="15"/>
  <c r="J72" i="15" s="1"/>
  <c r="F69" i="15"/>
  <c r="J69" i="15" s="1"/>
  <c r="F68" i="15"/>
  <c r="J68" i="15" s="1"/>
  <c r="F67" i="15"/>
  <c r="J67" i="15" s="1"/>
  <c r="F66" i="15"/>
  <c r="J66" i="15" s="1"/>
  <c r="F63" i="15"/>
  <c r="J63" i="15" s="1"/>
  <c r="F62" i="15"/>
  <c r="J62" i="15" s="1"/>
  <c r="F61" i="15"/>
  <c r="J61" i="15" s="1"/>
  <c r="F59" i="15"/>
  <c r="J59" i="15" s="1"/>
  <c r="F58" i="15"/>
  <c r="J58" i="15" s="1"/>
  <c r="F57" i="15"/>
  <c r="J57" i="15" s="1"/>
  <c r="F56" i="15"/>
  <c r="J56" i="15" s="1"/>
  <c r="F55" i="15"/>
  <c r="J55" i="15" s="1"/>
  <c r="F54" i="15"/>
  <c r="J54" i="15" s="1"/>
  <c r="F53" i="15"/>
  <c r="J53" i="15" s="1"/>
  <c r="J51" i="15"/>
  <c r="J50" i="15"/>
  <c r="J49" i="15"/>
  <c r="L49" i="15" s="1"/>
  <c r="J48" i="15"/>
  <c r="L48" i="15" s="1"/>
  <c r="J47" i="15"/>
  <c r="L47" i="15" s="1"/>
  <c r="J46" i="15"/>
  <c r="L46" i="15" s="1"/>
  <c r="J45" i="15"/>
  <c r="L45" i="15" s="1"/>
  <c r="J44" i="15"/>
  <c r="L44" i="15" s="1"/>
  <c r="F36" i="15"/>
  <c r="J36" i="15" s="1"/>
  <c r="F35" i="15"/>
  <c r="J35" i="15" s="1"/>
  <c r="F34" i="15"/>
  <c r="J34" i="15" s="1"/>
  <c r="F33" i="15"/>
  <c r="J33" i="15" s="1"/>
  <c r="F32" i="15"/>
  <c r="F29" i="15"/>
  <c r="J29" i="15" s="1"/>
  <c r="F28" i="15"/>
  <c r="J28" i="15" s="1"/>
  <c r="F26" i="15"/>
  <c r="J26" i="15" s="1"/>
  <c r="F24" i="15"/>
  <c r="J24" i="15" s="1"/>
  <c r="F17" i="15"/>
  <c r="J17" i="15" s="1"/>
  <c r="F11" i="15"/>
  <c r="J11" i="15" s="1"/>
  <c r="F9" i="15"/>
  <c r="F10" i="15"/>
  <c r="F12" i="15"/>
  <c r="J12" i="15" s="1"/>
  <c r="J91" i="15" l="1"/>
  <c r="F88" i="15"/>
  <c r="J88" i="15" s="1"/>
  <c r="F19" i="15"/>
  <c r="J19" i="15" s="1"/>
  <c r="F7" i="15"/>
  <c r="J7" i="15" s="1"/>
  <c r="F95" i="15" l="1"/>
  <c r="J43" i="15" l="1"/>
  <c r="L43" i="15" s="1"/>
  <c r="I9" i="24"/>
  <c r="B17" i="24" s="1"/>
  <c r="F17" i="24" s="1"/>
  <c r="H14" i="20" l="1"/>
  <c r="C95" i="15" l="1"/>
  <c r="J95" i="15"/>
  <c r="D7" i="25" s="1"/>
  <c r="D8" i="25" l="1"/>
  <c r="F7" i="25"/>
  <c r="F8" i="25" l="1"/>
  <c r="D8" i="17"/>
  <c r="H8" i="17" s="1"/>
  <c r="P8" i="17" s="1"/>
  <c r="D20" i="25"/>
  <c r="D24" i="25" s="1"/>
  <c r="H20" i="25"/>
  <c r="H24" i="25" s="1"/>
  <c r="M20" i="25" l="1"/>
  <c r="M24" i="25" s="1"/>
  <c r="L20" i="25"/>
  <c r="L24" i="25" s="1"/>
  <c r="N20" i="25" l="1"/>
  <c r="N24" i="25" l="1"/>
  <c r="C7" i="25" s="1"/>
  <c r="G7" i="25" l="1"/>
  <c r="G8" i="25" s="1"/>
  <c r="C8" i="25"/>
</calcChain>
</file>

<file path=xl/comments1.xml><?xml version="1.0" encoding="utf-8"?>
<comments xmlns="http://schemas.openxmlformats.org/spreadsheetml/2006/main">
  <authors>
    <author>CONTROL INTERNO ( TERESA NAVIA )</author>
  </authors>
  <commentList>
    <comment ref="G17" authorId="0" shapeId="0">
      <text>
        <r>
          <rPr>
            <b/>
            <sz val="9"/>
            <color indexed="81"/>
            <rFont val="Tahoma"/>
            <family val="2"/>
          </rPr>
          <t>No están considerados nuevos casos especiales, sólo los que están matriculados hasta que se vaya el último niño.</t>
        </r>
      </text>
    </comment>
  </commentList>
</comments>
</file>

<file path=xl/comments2.xml><?xml version="1.0" encoding="utf-8"?>
<comments xmlns="http://schemas.openxmlformats.org/spreadsheetml/2006/main">
  <authors>
    <author>CONTROL INTERNO ( TERESA NAVIA )</author>
    <author>Jardin</author>
  </authors>
  <commentList>
    <comment ref="C24" authorId="0" shapeId="0">
      <text>
        <r>
          <rPr>
            <b/>
            <sz val="9"/>
            <color indexed="81"/>
            <rFont val="Tahoma"/>
            <family val="2"/>
          </rPr>
          <t xml:space="preserve">Renovación de cortinas comedor de las tías y oficinas </t>
        </r>
      </text>
    </comment>
    <comment ref="E62" authorId="0" shapeId="0">
      <text>
        <r>
          <rPr>
            <b/>
            <sz val="9"/>
            <color indexed="81"/>
            <rFont val="Tahoma"/>
            <family val="2"/>
          </rPr>
          <t>95 niños proyectados para el 2018 más 15 extras por matriculas durante el año</t>
        </r>
      </text>
    </comment>
    <comment ref="E65" authorId="1" shapeId="0">
      <text>
        <r>
          <rPr>
            <b/>
            <sz val="9"/>
            <color indexed="81"/>
            <rFont val="Tahoma"/>
            <family val="2"/>
          </rPr>
          <t>Jardin:</t>
        </r>
        <r>
          <rPr>
            <sz val="9"/>
            <color indexed="81"/>
            <rFont val="Tahoma"/>
            <family val="2"/>
          </rPr>
          <t xml:space="preserve">
Proyección niños año 2018</t>
        </r>
      </text>
    </comment>
    <comment ref="E79" authorId="1" shapeId="0">
      <text>
        <r>
          <rPr>
            <b/>
            <sz val="9"/>
            <color indexed="81"/>
            <rFont val="Tahoma"/>
            <family val="2"/>
          </rPr>
          <t>Jardin:</t>
        </r>
        <r>
          <rPr>
            <sz val="9"/>
            <color indexed="81"/>
            <rFont val="Tahoma"/>
            <family val="2"/>
          </rPr>
          <t xml:space="preserve">
Proyección niños 2018</t>
        </r>
      </text>
    </comment>
    <comment ref="C90" authorId="0" shapeId="0">
      <text>
        <r>
          <rPr>
            <b/>
            <sz val="9"/>
            <color indexed="81"/>
            <rFont val="Tahoma"/>
            <family val="2"/>
          </rPr>
          <t xml:space="preserve">Jardin:
RENOVACIÓN DE MOBILIARIO JARDÍN 100% MESAS Y SILLAS PARA NIÑOS.
27 SILLAS POR SALA x 4 SALAS = 108 SILLAS x $6.100 = </t>
        </r>
        <r>
          <rPr>
            <b/>
            <u/>
            <sz val="9"/>
            <color indexed="81"/>
            <rFont val="Tahoma"/>
            <family val="2"/>
          </rPr>
          <t>$ 658.800.-</t>
        </r>
        <r>
          <rPr>
            <b/>
            <sz val="9"/>
            <color indexed="81"/>
            <rFont val="Tahoma"/>
            <family val="2"/>
          </rPr>
          <t xml:space="preserve">
(ES EL MISMO MODELO DE SILLA PERO EN 2 TAMAÑOS DISTINTOS: PRE KINDER Y KINDER MÁS ALTAS Y MEDIO MENOR Y MAYOR MÁS BAJAS)
25 NIÑOS / 3 NIÑOS POR MESA = 8,33 MESAS…. APROXIMADO A 9 MESAS POR SALA
9 MESAS POR SALA x 4 SALAS = 36 MESAS JARDÍN x $21.900 = </t>
        </r>
        <r>
          <rPr>
            <b/>
            <u/>
            <sz val="9"/>
            <color indexed="81"/>
            <rFont val="Tahoma"/>
            <family val="2"/>
          </rPr>
          <t>$ 788.400.-</t>
        </r>
        <r>
          <rPr>
            <b/>
            <sz val="9"/>
            <color indexed="81"/>
            <rFont val="Tahoma"/>
            <family val="2"/>
          </rPr>
          <t xml:space="preserve">
TOTAL $1.447.200 (compra)
Provisión para renovación a 7 años. $206.743 anual
TOTAL $1.653.943</t>
        </r>
        <r>
          <rPr>
            <sz val="9"/>
            <color indexed="81"/>
            <rFont val="Tahoma"/>
            <family val="2"/>
          </rPr>
          <t xml:space="preserve">
</t>
        </r>
      </text>
    </comment>
  </commentList>
</comments>
</file>

<file path=xl/comments3.xml><?xml version="1.0" encoding="utf-8"?>
<comments xmlns="http://schemas.openxmlformats.org/spreadsheetml/2006/main">
  <authors>
    <author>JEFEBIENMAG</author>
  </authors>
  <commentList>
    <comment ref="F6" authorId="0" shapeId="0">
      <text>
        <r>
          <rPr>
            <b/>
            <sz val="9"/>
            <color indexed="81"/>
            <rFont val="Tahoma"/>
            <family val="2"/>
          </rPr>
          <t>JEFEBIENMAG:</t>
        </r>
        <r>
          <rPr>
            <sz val="9"/>
            <color indexed="81"/>
            <rFont val="Tahoma"/>
            <family val="2"/>
          </rPr>
          <t xml:space="preserve">
Se elimina costo de $790,155.- mensual si se pasa a la planta. Si no sse pasa a la planta habria que subir la tarifa un 21%</t>
        </r>
      </text>
    </comment>
    <comment ref="F12" authorId="0" shapeId="0">
      <text>
        <r>
          <rPr>
            <b/>
            <sz val="9"/>
            <color indexed="81"/>
            <rFont val="Tahoma"/>
            <family val="2"/>
          </rPr>
          <t>JEFEBIENMAG:</t>
        </r>
        <r>
          <rPr>
            <sz val="9"/>
            <color indexed="81"/>
            <rFont val="Tahoma"/>
            <family val="2"/>
          </rPr>
          <t xml:space="preserve">
Se elimina un a Tecnico ($316,788) por cambio de estructura. Seria necesario contratar si la matricula supera los 16 niños por nivel kinder o prekinder </t>
        </r>
      </text>
    </comment>
  </commentList>
</comments>
</file>

<file path=xl/comments4.xml><?xml version="1.0" encoding="utf-8"?>
<comments xmlns="http://schemas.openxmlformats.org/spreadsheetml/2006/main">
  <authors>
    <author>JEFEBIENMAG</author>
  </authors>
  <commentList>
    <comment ref="F7" authorId="0" shapeId="0">
      <text>
        <r>
          <rPr>
            <b/>
            <sz val="9"/>
            <color indexed="81"/>
            <rFont val="Tahoma"/>
            <family val="2"/>
          </rPr>
          <t>JEFEBIENMAG:</t>
        </r>
        <r>
          <rPr>
            <sz val="9"/>
            <color indexed="81"/>
            <rFont val="Tahoma"/>
            <family val="2"/>
          </rPr>
          <t xml:space="preserve">
Se ajusto a lo realmente calculado y no al max.</t>
        </r>
      </text>
    </comment>
  </commentList>
</comments>
</file>

<file path=xl/comments5.xml><?xml version="1.0" encoding="utf-8"?>
<comments xmlns="http://schemas.openxmlformats.org/spreadsheetml/2006/main">
  <authors>
    <author>321 Marcelo Hernandez</author>
    <author>CARMEN OBANDO ( 109831204 )</author>
    <author>lmondaca</author>
  </authors>
  <commentList>
    <comment ref="D7" authorId="0" shapeId="0">
      <text>
        <r>
          <rPr>
            <b/>
            <sz val="9"/>
            <color indexed="81"/>
            <rFont val="Tahoma"/>
            <family val="2"/>
          </rPr>
          <t>Si una persona trabaja en más de un Centro, incorporarlo en todos los Centros donde presta sus servicios.</t>
        </r>
      </text>
    </comment>
    <comment ref="N7" authorId="1" shapeId="0">
      <text>
        <r>
          <rPr>
            <b/>
            <sz val="9"/>
            <color indexed="81"/>
            <rFont val="Tahoma"/>
            <family val="2"/>
          </rPr>
          <t xml:space="preserve">BONO ESPECIAL Y BONO VACACIONES
</t>
        </r>
        <r>
          <rPr>
            <sz val="9"/>
            <color indexed="81"/>
            <rFont val="Tahoma"/>
            <family val="2"/>
          </rPr>
          <t xml:space="preserve">
</t>
        </r>
      </text>
    </comment>
    <comment ref="P7" authorId="0" shapeId="0">
      <text>
        <r>
          <rPr>
            <b/>
            <sz val="9"/>
            <color indexed="81"/>
            <rFont val="Tahoma"/>
            <family val="2"/>
          </rPr>
          <t>Si la persona trabaja en más de un Centro, indicar el % de tiempo dedicado a cada Centro.
NO APLICA EN ESTE CASO</t>
        </r>
      </text>
    </comment>
    <comment ref="Q15" authorId="0" shapeId="0">
      <text>
        <r>
          <rPr>
            <b/>
            <sz val="9"/>
            <color indexed="81"/>
            <rFont val="Tahoma"/>
            <family val="2"/>
          </rPr>
          <t>Costo Directo en ítem Sueldos</t>
        </r>
        <r>
          <rPr>
            <sz val="9"/>
            <color indexed="81"/>
            <rFont val="Tahoma"/>
            <family val="2"/>
          </rPr>
          <t xml:space="preserve">
</t>
        </r>
      </text>
    </comment>
    <comment ref="R15" authorId="0" shapeId="0">
      <text>
        <r>
          <rPr>
            <b/>
            <sz val="9"/>
            <color indexed="81"/>
            <rFont val="Tahoma"/>
            <family val="2"/>
          </rPr>
          <t>Costo Directo en ítem Aporte patronal</t>
        </r>
        <r>
          <rPr>
            <sz val="9"/>
            <color indexed="81"/>
            <rFont val="Tahoma"/>
            <family val="2"/>
          </rPr>
          <t xml:space="preserve">
</t>
        </r>
      </text>
    </comment>
    <comment ref="S15" authorId="0" shapeId="0">
      <text>
        <r>
          <rPr>
            <b/>
            <sz val="9"/>
            <color indexed="81"/>
            <rFont val="Tahoma"/>
            <family val="2"/>
          </rPr>
          <t>Costo Directo en ítem Aguinaldos y Bonos</t>
        </r>
        <r>
          <rPr>
            <sz val="9"/>
            <color indexed="81"/>
            <rFont val="Tahoma"/>
            <family val="2"/>
          </rPr>
          <t xml:space="preserve">
</t>
        </r>
      </text>
    </comment>
    <comment ref="T15" authorId="0" shapeId="0">
      <text>
        <r>
          <rPr>
            <b/>
            <sz val="9"/>
            <color indexed="81"/>
            <rFont val="Tahoma"/>
            <family val="2"/>
          </rPr>
          <t>Costo Directo en ítem Aguinaldos y Bonos</t>
        </r>
        <r>
          <rPr>
            <sz val="9"/>
            <color indexed="81"/>
            <rFont val="Tahoma"/>
            <family val="2"/>
          </rPr>
          <t xml:space="preserve">
</t>
        </r>
      </text>
    </comment>
    <comment ref="C22" authorId="0" shapeId="0">
      <text>
        <r>
          <rPr>
            <b/>
            <sz val="9"/>
            <color indexed="81"/>
            <rFont val="Tahoma"/>
            <family val="2"/>
          </rPr>
          <t>Corresponde al personal Fondos Propios de:
- Administración Central
- A. Jurídica
- A. Social</t>
        </r>
        <r>
          <rPr>
            <sz val="9"/>
            <color indexed="81"/>
            <rFont val="Tahoma"/>
            <family val="2"/>
          </rPr>
          <t xml:space="preserve">
- </t>
        </r>
        <r>
          <rPr>
            <b/>
            <sz val="9"/>
            <color indexed="81"/>
            <rFont val="Tahoma"/>
            <family val="2"/>
          </rPr>
          <t>A. Habitacional</t>
        </r>
      </text>
    </comment>
    <comment ref="R22" authorId="0" shapeId="0">
      <text>
        <r>
          <rPr>
            <b/>
            <sz val="9"/>
            <color indexed="81"/>
            <rFont val="Tahoma"/>
            <family val="2"/>
          </rPr>
          <t>AREA INSTITUCIONAL:
- ADMINISTRACIÓN CENTRAL
- A. JURÍDICA
- A. SOCIAL
- A. HABITACIONAL</t>
        </r>
      </text>
    </comment>
    <comment ref="T22" authorId="0" shapeId="0">
      <text>
        <r>
          <rPr>
            <b/>
            <sz val="9"/>
            <color indexed="81"/>
            <rFont val="Tahoma"/>
            <family val="2"/>
          </rPr>
          <t>Debe sumar 100% por persona.</t>
        </r>
      </text>
    </comment>
    <comment ref="N25" authorId="2" shapeId="0">
      <text>
        <r>
          <rPr>
            <b/>
            <sz val="9"/>
            <color indexed="81"/>
            <rFont val="Tahoma"/>
            <family val="2"/>
          </rPr>
          <t>lmondaca:</t>
        </r>
        <r>
          <rPr>
            <sz val="9"/>
            <color indexed="81"/>
            <rFont val="Tahoma"/>
            <family val="2"/>
          </rPr>
          <t xml:space="preserve">
30%</t>
        </r>
      </text>
    </comment>
    <comment ref="N28" authorId="2" shapeId="0">
      <text>
        <r>
          <rPr>
            <b/>
            <sz val="9"/>
            <color indexed="81"/>
            <rFont val="Tahoma"/>
            <family val="2"/>
          </rPr>
          <t>lmondaca:</t>
        </r>
        <r>
          <rPr>
            <sz val="9"/>
            <color indexed="81"/>
            <rFont val="Tahoma"/>
            <family val="2"/>
          </rPr>
          <t xml:space="preserve">
50%</t>
        </r>
      </text>
    </comment>
    <comment ref="M35" authorId="0" shapeId="0">
      <text>
        <r>
          <rPr>
            <b/>
            <sz val="9"/>
            <color indexed="81"/>
            <rFont val="Tahoma"/>
            <family val="2"/>
          </rPr>
          <t>COSTO INDIRECTO en remuneraciones en la estructura de costos de la tarifa de la A. Recreativa.</t>
        </r>
      </text>
    </comment>
    <comment ref="O35" authorId="0" shapeId="0">
      <text>
        <r>
          <rPr>
            <b/>
            <sz val="9"/>
            <color indexed="81"/>
            <rFont val="Tahoma"/>
            <family val="2"/>
          </rPr>
          <t>COSTO INDIRECTO en remuneraciones en la estructura de costos de la tarifa de la A. Educacional.</t>
        </r>
        <r>
          <rPr>
            <sz val="9"/>
            <color indexed="81"/>
            <rFont val="Tahoma"/>
            <family val="2"/>
          </rPr>
          <t xml:space="preserve">
</t>
        </r>
      </text>
    </comment>
  </commentList>
</comments>
</file>

<file path=xl/sharedStrings.xml><?xml version="1.0" encoding="utf-8"?>
<sst xmlns="http://schemas.openxmlformats.org/spreadsheetml/2006/main" count="690" uniqueCount="454">
  <si>
    <t>COSTOS FIJOS</t>
  </si>
  <si>
    <t>COSTOS TOTALES</t>
  </si>
  <si>
    <t>Cant Unid [Nr]</t>
  </si>
  <si>
    <t>Total [$]</t>
  </si>
  <si>
    <t>Costo [$]</t>
  </si>
  <si>
    <t>Agua</t>
  </si>
  <si>
    <t>Energía Eléctrica</t>
  </si>
  <si>
    <t>Gas</t>
  </si>
  <si>
    <t>Gasto de Alimentación del Personal</t>
  </si>
  <si>
    <t xml:space="preserve">COSTOS VARIABLES </t>
  </si>
  <si>
    <t xml:space="preserve">Total Anual </t>
  </si>
  <si>
    <t>COSTO ANUAL ESTIMADO</t>
  </si>
  <si>
    <t>Costo Unit[$] Promedio</t>
  </si>
  <si>
    <t>CAR</t>
  </si>
  <si>
    <t>Tarifa [$/U]</t>
  </si>
  <si>
    <t>Ingreso Anual [$]</t>
  </si>
  <si>
    <t>Cálculo Ingreso</t>
  </si>
  <si>
    <t>Centro Beneficio</t>
  </si>
  <si>
    <t>ING.TOTAL</t>
  </si>
  <si>
    <t>EXCEDENTE</t>
  </si>
  <si>
    <t>Ing. Tot. Anual[$]</t>
  </si>
  <si>
    <t xml:space="preserve">TOTAL </t>
  </si>
  <si>
    <t>Servicios Generales</t>
  </si>
  <si>
    <t>Prestación [Unidad]</t>
  </si>
  <si>
    <t>Aportes Patronales</t>
  </si>
  <si>
    <t>Otros gastos en Personal</t>
  </si>
  <si>
    <t>BIENES Y SERVICIOS DE CONSUMO</t>
  </si>
  <si>
    <t>Alimentos y Bebidas</t>
  </si>
  <si>
    <t>Alimentación funcionarios, alumnos en practica.</t>
  </si>
  <si>
    <t>Textiles , Vestuario y Calzado</t>
  </si>
  <si>
    <t>Combustibles y Lubricantes</t>
  </si>
  <si>
    <t>Para Calefacción (Estufas a Parafina)</t>
  </si>
  <si>
    <t>Materiales de Uso o Consumo</t>
  </si>
  <si>
    <t>Materiales de Oficina (Utiles de Escritorio, impresos de talonarios, boletas,comandas, formularios)</t>
  </si>
  <si>
    <t>Productos Farmaceúticos (Botiquines)</t>
  </si>
  <si>
    <t>Materiales y Utiles de Aseo (Todo producto destinado a ser consumido o usado en el aseo de los centros)</t>
  </si>
  <si>
    <t>Insumos, Repuestos y Accesorios Computacionales (Papel impresora, catridge)</t>
  </si>
  <si>
    <t>Servicios Básicos</t>
  </si>
  <si>
    <t>Electricidad</t>
  </si>
  <si>
    <t>Correo</t>
  </si>
  <si>
    <t>Telefónía Fija</t>
  </si>
  <si>
    <t>Telefonía Celular</t>
  </si>
  <si>
    <t>Acceso a Internet</t>
  </si>
  <si>
    <t>Enlaces de Telecomunicaciones (Tv Cable, Televisión satelital)</t>
  </si>
  <si>
    <t>Mantenimiento y Reparaciones</t>
  </si>
  <si>
    <t>Mantenimiento y Reparaciones de Edificaciones (Exteriores e interiores)</t>
  </si>
  <si>
    <t>Publicidad y Difusión</t>
  </si>
  <si>
    <t>Servicios de Mantención de jardines</t>
  </si>
  <si>
    <t>Arriendos</t>
  </si>
  <si>
    <t>Servicios Financieros y de Seguros</t>
  </si>
  <si>
    <t>Servicios Técnicos y Profesionales</t>
  </si>
  <si>
    <t>Servicios Informáticos</t>
  </si>
  <si>
    <t>Otros Gastos en Bienes y Servicios de Consumo</t>
  </si>
  <si>
    <t>Prestaciones de Seguridad Social</t>
  </si>
  <si>
    <t>ADQUISICIÓN DE ACTIVOS NO FINANCIEROS</t>
  </si>
  <si>
    <t>Mobiliario y Otros</t>
  </si>
  <si>
    <t>Equipos Informaticos</t>
  </si>
  <si>
    <t>Programas Informaticos</t>
  </si>
  <si>
    <t>Otros Activos no Financieros</t>
  </si>
  <si>
    <t>Suscripciones Técnicas (Periódicos y Revistas)</t>
  </si>
  <si>
    <t>Personal</t>
  </si>
  <si>
    <t>PERSONAL</t>
  </si>
  <si>
    <t>Certificaciones (calefont, higiene y seguridad, etc.)</t>
  </si>
  <si>
    <t>Alumnos en Práctica</t>
  </si>
  <si>
    <t>Aguinaldos y Bonos (septiembre, diciembre, otros bonos)</t>
  </si>
  <si>
    <t>Personal a trato o temporal (por temporada alta demanda)</t>
  </si>
  <si>
    <t>Finiquitos e Indemnizaciones</t>
  </si>
  <si>
    <t>Viáticos (Ej. comisiones de servicio; reuniones, revistas a centros, etc.)</t>
  </si>
  <si>
    <t>Vestuario , Accesorios y Prendas Diversas (Ej.Uniformes personal)</t>
  </si>
  <si>
    <t>Calzado (del personal)</t>
  </si>
  <si>
    <t>Para Calefacción (Ej.Estufas a Parafina)</t>
  </si>
  <si>
    <t>Materiales de Oficina (Ej.Utiles de Escritorio, impresos de talonarios, boletas,comandas, formularios, etc.)</t>
  </si>
  <si>
    <t>Productos Químicos (Ej.Productos para limpieza y mantención de piscinas y pozos, recarga de extintores)</t>
  </si>
  <si>
    <t>Productos Farmaceúticos (Ej. Remedios botiquín: vitáminas, penicilina, aspirina, anti inflamatorios, dipirona,etc.)</t>
  </si>
  <si>
    <t>Fertilizantes, insecticidas, Fungicidas y otros  (Ej. Productos para fumigación y desratización, abonos, fertilizantes, etc)</t>
  </si>
  <si>
    <t>Menaje para oficina,  Casino y otros (Hotel, Cabañas y Club House: Reposición vajilla, cuchilleria, cristalería, etc.)</t>
  </si>
  <si>
    <t>Insumos, Repuestos y Accesorios Computacionales (Ej.Papel impresora, catridge, etc.)</t>
  </si>
  <si>
    <t xml:space="preserve">Materiales para Mantención y Reparación de Inmuebles (pinturas, maderas, pegamentos, cañerías, fitting, cerrajería, art. Eléctricos, aislantes, etc) </t>
  </si>
  <si>
    <t>Otros materiales, Repuestos y Utiles Diversos (Ej.Repuestos necesarios para cortadoras de pasto y/o orilladoras, motosierras,etc)</t>
  </si>
  <si>
    <t>Enlaces de Telecomunicaciones (Ej.Tv Cable, Televisión satelital)</t>
  </si>
  <si>
    <t>Otros servicios básicos (Leña)</t>
  </si>
  <si>
    <t>Mantenimiento y Reparaciones de Máquinas y Equipos de Oficina (Ej.Calderas, Aire acondicionado, termos, TV,etc)</t>
  </si>
  <si>
    <t>Mantenimiento y Reparaciones de Maquinaria y Equipos de Producción (Ej.Equipos de cocina, refrigeradores, mantenedores, etc.)</t>
  </si>
  <si>
    <t>Otros mantenciones y reparaciones</t>
  </si>
  <si>
    <t>Servicios de Publicidad (Ej. Avisos periòdicos, radio, TV  etc)</t>
  </si>
  <si>
    <t>Servicios de Impresión (Ej.Boletines, folletos, dipticos promocionales, etc)</t>
  </si>
  <si>
    <t>Otros servicios de publicidad</t>
  </si>
  <si>
    <t>Servicios de Aseo (Ej.Servicio externo de lavandería, extracción de basura municipal,etc)</t>
  </si>
  <si>
    <t>Servicios de Vigilancia (Ej.Servicios de seguridad y alarma contratados)</t>
  </si>
  <si>
    <t>Arriendos de Mobiliario y Otros (Arriendo de sillas, mesas,mantelería)</t>
  </si>
  <si>
    <t>Arriendos de Máquinas y Equipos (Arriendo de maquinas,equipos de oficina, agricolas, industriales, construcción)</t>
  </si>
  <si>
    <t>Arriendos de Equipos Informáticos (Arriendo amplificación, iluminación, audio,data show, etc)</t>
  </si>
  <si>
    <t>Cursos de capacitación (para el personal)</t>
  </si>
  <si>
    <t>Otros servicios técnicos y profesionales</t>
  </si>
  <si>
    <t>Gastos Menores FO.FI. (Directiva D.G.F.A. Nº 02-DC/0201/22 Fecha Enero 2009)</t>
  </si>
  <si>
    <t>Derechos y tasas (gastos notariales, legalización de doctos. Y similares, etc)</t>
  </si>
  <si>
    <t>Máquinas y Equipos</t>
  </si>
  <si>
    <t>Finiquitos e indemnizaciones</t>
  </si>
  <si>
    <t>Viáticos (Ej. Comisiones de servicio, reuniones, revistas a centros, etc.)</t>
  </si>
  <si>
    <t>Sala Cuna Personal Ley 18.712 (obligación legal funcionarios contratados con hijos menores de 2 años)</t>
  </si>
  <si>
    <t>Textiles,  vestuarios y calzado (uniforme del personal)</t>
  </si>
  <si>
    <t>Otros Servicios Básicos (Leña)</t>
  </si>
  <si>
    <t>Servicios de Impresión (Boletines, folletos, dipticos promocionales)</t>
  </si>
  <si>
    <t>Servicios de Publicidad (avisos, periódicos, radio, TV, etc.)</t>
  </si>
  <si>
    <t>Gastos Menores (Directiva D.G.F.A. Nº 02-DC/0201/22 Fecha Enero 2009)</t>
  </si>
  <si>
    <t>Derechos y tasas (gastos notariales, legalización de doctos. y similares, etc)</t>
  </si>
  <si>
    <t xml:space="preserve">Materiales y Utiles de Aseo </t>
  </si>
  <si>
    <t>GASTO ANUAL</t>
  </si>
  <si>
    <t>BONO ANUAL</t>
  </si>
  <si>
    <t>CONSUMOS BÁSICOS</t>
  </si>
  <si>
    <t>AGUINALDOS</t>
  </si>
  <si>
    <t>Mantenimiento de Edificaciones (Exteriores e interiores)</t>
  </si>
  <si>
    <t>Mantenimiento Máquinas y Equipos de Oficina.</t>
  </si>
  <si>
    <t>Mantenimiento Equipos de Producción</t>
  </si>
  <si>
    <t>Mantenimiento Otras Maquinarias y Equipos.</t>
  </si>
  <si>
    <t>Mantenimiento de Equipos Informáticos</t>
  </si>
  <si>
    <t>PERIODICIDAD</t>
  </si>
  <si>
    <t>OBSERVACIONES</t>
  </si>
  <si>
    <t>DETALLE</t>
  </si>
  <si>
    <t>SEG 1</t>
  </si>
  <si>
    <t>SEG 2</t>
  </si>
  <si>
    <t>SEG 3</t>
  </si>
  <si>
    <t>ITEM GASTO</t>
  </si>
  <si>
    <t>OCUPACION ANUAL 
AÑO ANTERIOR</t>
  </si>
  <si>
    <t>COSTO MERCADERIAS PARA DESAYUNO PROYECTADO</t>
  </si>
  <si>
    <t>COSTO UNITARIO DESAYUNO</t>
  </si>
  <si>
    <t>COSTO MERCADERIAS DESAYUNO 
AÑO ANTERIOR</t>
  </si>
  <si>
    <t>GASTO TOTAL EMPRESA MENSUAL</t>
  </si>
  <si>
    <t>CARGO</t>
  </si>
  <si>
    <t>REAJUSTE</t>
  </si>
  <si>
    <t>PROYECCIÓN SUELDOS PERSONAL ESTABLE</t>
  </si>
  <si>
    <t>DOTACION ESTABLE</t>
  </si>
  <si>
    <t>Nº</t>
  </si>
  <si>
    <t>BONO 
VACACIONES</t>
  </si>
  <si>
    <t>TOTAL
DOTACIÓN</t>
  </si>
  <si>
    <t>TOTAL BONOS Y AGUINALDOS</t>
  </si>
  <si>
    <t>MANTENIMIENTO Y REPARACIONES</t>
  </si>
  <si>
    <t xml:space="preserve">DETALLE </t>
  </si>
  <si>
    <t>12: MENSUAL</t>
  </si>
  <si>
    <t>4  : TRIMESTRAL</t>
  </si>
  <si>
    <t>2  : SEMESTRAL</t>
  </si>
  <si>
    <t>1  : ANUAL</t>
  </si>
  <si>
    <t>NOTA 
PERIODICIDAD:</t>
  </si>
  <si>
    <t xml:space="preserve">COSTO TOTAL </t>
  </si>
  <si>
    <t xml:space="preserve">COSTO </t>
  </si>
  <si>
    <t>TOTAL MANTENIMIENTO Y REPARACIONES</t>
  </si>
  <si>
    <t>TOTAL ADQ. ACTIVOS NO FINANCIEROS</t>
  </si>
  <si>
    <t>1/n : CADA n AÑOS</t>
  </si>
  <si>
    <t xml:space="preserve">OCUPACION ANUAL
PROYECCION </t>
  </si>
  <si>
    <t>TOTAL OCUPACIÓN</t>
  </si>
  <si>
    <t>TOTAL PROYECCIÓN</t>
  </si>
  <si>
    <t>GASTO 
A REFLEJAR</t>
  </si>
  <si>
    <t>COSTO UNITARIO AMENITIES</t>
  </si>
  <si>
    <t>COSTO AMENITIES PROYECTADO</t>
  </si>
  <si>
    <t>COSTO AMENITIES 
AÑO ANTERIOR</t>
  </si>
  <si>
    <t>COSTOS INDIRECTOS TOTALES</t>
  </si>
  <si>
    <t>COSTO MERCADERÍAS DESAYUNO</t>
  </si>
  <si>
    <t>COSTO AMENITIES</t>
  </si>
  <si>
    <t>Materiales de Apoyo Educativo</t>
  </si>
  <si>
    <t>Muebles para implementación de sala</t>
  </si>
  <si>
    <t>COSTOS INDIRECTOS (ADMINISTRACION ASISTENCIA EDUCATIVA)</t>
  </si>
  <si>
    <t>NOMBRE CENTRO EDUCATIVO</t>
  </si>
  <si>
    <t>JARDÍN INFANTIL XXX</t>
  </si>
  <si>
    <t>DETALLE DE INGRESOS Y COSTOS DEL CENTRO EDUCATIVO</t>
  </si>
  <si>
    <t>Matrícula</t>
  </si>
  <si>
    <t>Mensualidad</t>
  </si>
  <si>
    <t>Otras Ramas</t>
  </si>
  <si>
    <t>Personal en Retiro</t>
  </si>
  <si>
    <t>Casos Especiales</t>
  </si>
  <si>
    <t>Ingresos
Matrícula</t>
  </si>
  <si>
    <t>Ingresos
Mensualidad</t>
  </si>
  <si>
    <t>Todos las Prestaciones</t>
  </si>
  <si>
    <t>Niños Anuales [Nr]</t>
  </si>
  <si>
    <t>Personal 
Servicio Activo</t>
  </si>
  <si>
    <t>CENTRO EDUCATIVO</t>
  </si>
  <si>
    <t>CENTRO DE COSTO:JARDÍN INFANTIL XXX</t>
  </si>
  <si>
    <t>EDUCADORA DE PÁRVULOS</t>
  </si>
  <si>
    <t>Personal Activo</t>
  </si>
  <si>
    <t>Textiles  y Acabados Textiles (Ej.Cortinaje, alfombras, toallas, almohadas, pisos de baño, etc.)</t>
  </si>
  <si>
    <r>
      <t xml:space="preserve">GASTO REAL </t>
    </r>
    <r>
      <rPr>
        <b/>
        <sz val="12"/>
        <color rgb="FFFF0000"/>
        <rFont val="Arial Narrow"/>
        <family val="2"/>
      </rPr>
      <t>2013</t>
    </r>
  </si>
  <si>
    <t>(Acum. Dic. 2013)</t>
  </si>
  <si>
    <t>GASTO PROY. 2014</t>
  </si>
  <si>
    <t>(Proy. Lineal a Dic. 2014)</t>
  </si>
  <si>
    <t>Mantenimiento Mobiliario (mesas, sillas, repisas, etc.)</t>
  </si>
  <si>
    <t>Mantención Data show</t>
  </si>
  <si>
    <t>Renovación mesas niños</t>
  </si>
  <si>
    <t>Computador</t>
  </si>
  <si>
    <t>Mobiliario Implementación sala</t>
  </si>
  <si>
    <t>Mobiliario</t>
  </si>
  <si>
    <t>Juego patio exterior</t>
  </si>
  <si>
    <t>Personal 
en Retiro</t>
  </si>
  <si>
    <t>Casos 
Especiales</t>
  </si>
  <si>
    <t>Personal
 en Retiro</t>
  </si>
  <si>
    <t>MIRANDA MUÑOZ MILENNA MONSERRAT</t>
  </si>
  <si>
    <t>TECNICO ATEN. PARVULOS</t>
  </si>
  <si>
    <t>BARRIA OJEDA KAREN PAZ</t>
  </si>
  <si>
    <t>ARAVENA MARIANTE LETICIA MARIBEL</t>
  </si>
  <si>
    <t>CHAVEZ SALINA JENIFER ALEJANDRA</t>
  </si>
  <si>
    <t>SANZANA GARRIDO NICOLE</t>
  </si>
  <si>
    <t>NUEVA CONTRATACION</t>
  </si>
  <si>
    <t>Barniz y reparaciones</t>
  </si>
  <si>
    <t>APORTE PATRONALES</t>
  </si>
  <si>
    <t>ALUMNO EN PRÁCTICA</t>
  </si>
  <si>
    <t>Generador</t>
  </si>
  <si>
    <t>ALUMNO EN PRACTICA</t>
  </si>
  <si>
    <t>10</t>
  </si>
  <si>
    <t>ALUMNO EN PRACTICA (MENSUAL</t>
  </si>
  <si>
    <r>
      <t xml:space="preserve">REAJ. (%) GASTO </t>
    </r>
    <r>
      <rPr>
        <b/>
        <sz val="12"/>
        <color rgb="FFFF0000"/>
        <rFont val="Arial Narrow"/>
        <family val="2"/>
      </rPr>
      <t>2015</t>
    </r>
  </si>
  <si>
    <t>Pintado interior y exterior Jardín</t>
  </si>
  <si>
    <t>Mancion de Jardines exteriores</t>
  </si>
  <si>
    <t>Mantenimiento sistemas de griferia, gasfiteria y eletricidad</t>
  </si>
  <si>
    <t>TOTAL</t>
  </si>
  <si>
    <t>BONO VACACIONES</t>
  </si>
  <si>
    <t>Mantenimiento y Reparaciones de Equipos Informáticos</t>
  </si>
  <si>
    <t xml:space="preserve">Otros mantenciones y reparaciones </t>
  </si>
  <si>
    <t xml:space="preserve">Mantenimiento y Reparaciones de Otras Maquinarias y Equipos </t>
  </si>
  <si>
    <t>Materiales y útiles quirúrgicos (Ej. Jeringas, agujas, vendajes, alcohol, yodo, gasa, aldodón, suturas, guantes, etc.)</t>
  </si>
  <si>
    <t>OCUPACIÓN</t>
  </si>
  <si>
    <t xml:space="preserve"> </t>
  </si>
  <si>
    <t>IPC PROYECTADO</t>
  </si>
  <si>
    <t>Gendarmeria y PDI</t>
  </si>
  <si>
    <t>JARDÍN INFANTIL 
MAR Y CIELO</t>
  </si>
  <si>
    <t>JARDÍN INFANTIL MAR Y CIELO 2018</t>
  </si>
  <si>
    <t>AÑO</t>
  </si>
  <si>
    <t>PROPUESTA MEDIA JORNADA</t>
  </si>
  <si>
    <t>TARIFAS POR SEGMENTOS BIENMAG</t>
  </si>
  <si>
    <t>BIENVALP - LOBITO MARINO 1/2 JORN.</t>
  </si>
  <si>
    <t>BIENIQUE - PEQUEÑOS HEROES 1/2 JORN.</t>
  </si>
  <si>
    <t>JARDÍN NAVAL</t>
  </si>
  <si>
    <t>DELBIENSAN - OLITAS DE MAR 1/2 JORN.</t>
  </si>
  <si>
    <t>BIENTALC - TORTUGUITA 1/2 JORN.</t>
  </si>
  <si>
    <t>DELBIENWILL - PEQ. COLONOS 1/2 JORN.</t>
  </si>
  <si>
    <t>DELBIENWILL - PEQ. COLONOS JC S/ALIM.</t>
  </si>
  <si>
    <t>JARDÍN INFANTIL MAR Y CIELO</t>
  </si>
  <si>
    <t>SUELDO PERSONAL EP LEY 18.712</t>
  </si>
  <si>
    <t>Pasajes ingresados en Fila 69</t>
  </si>
  <si>
    <t>Se considera como provisión de fondos el 1% de la remuneración anual 2018 proyectada</t>
  </si>
  <si>
    <t>Valor 2017 entregado por Encargado de Seguros DBSA reajustado un 3,7%</t>
  </si>
  <si>
    <t>Gasto FO.FI. Anual</t>
  </si>
  <si>
    <t>Estimación Reajuste de Remuneraciones Año 2018:</t>
  </si>
  <si>
    <t>Aguinaldos 2018</t>
  </si>
  <si>
    <t>Categoría</t>
  </si>
  <si>
    <t>Base Calculo Año 2018</t>
  </si>
  <si>
    <t>Porcentaje Aguinaldo</t>
  </si>
  <si>
    <t>Directivo</t>
  </si>
  <si>
    <t>Profesional</t>
  </si>
  <si>
    <t>Técnico</t>
  </si>
  <si>
    <t>Administrativo</t>
  </si>
  <si>
    <t>Servicio</t>
  </si>
  <si>
    <t>Bonos 2018</t>
  </si>
  <si>
    <t>Conceptos</t>
  </si>
  <si>
    <t>Remuneración de Corte Nov.2017</t>
  </si>
  <si>
    <t>Rentas Menores</t>
  </si>
  <si>
    <t>Rentas Mayores</t>
  </si>
  <si>
    <t>2 Educadoras</t>
  </si>
  <si>
    <t>5 Asistentes + 1 Auxiliar de Aseo</t>
  </si>
  <si>
    <t>2 educadoras</t>
  </si>
  <si>
    <t>5 asistentes + 1 auxiliar de aseo</t>
  </si>
  <si>
    <t>AGUINALDO FIESTAS PATRIAS Y NAVIDAD 2018</t>
  </si>
  <si>
    <t>BONO ESPECIAL (Diciembre 2018)</t>
  </si>
  <si>
    <t xml:space="preserve">ESTIMACIÓN DE COSTOS APOYO ASISTENCIA EDUCATIVA DEPARTAMENTO / DELEGACIÓN </t>
  </si>
  <si>
    <t>Otros servicios básicos</t>
  </si>
  <si>
    <t>Info. Ppto. Promedios ejecutados años anteriores reajustados un 3,7%</t>
  </si>
  <si>
    <t xml:space="preserve">Alimentación funcionarios </t>
  </si>
  <si>
    <t>Para maquinarias, Equipos de Producción</t>
  </si>
  <si>
    <t xml:space="preserve">No aplica </t>
  </si>
  <si>
    <t>Considera la recarga de 3 extintores a $22.000 (valor 2017 reaj. 3,7%) / $22.814 c/u</t>
  </si>
  <si>
    <t>Sala Cuna Personal Ley 18.712 (obligación legal funcionarias contratadas con hijos menores de 2 años)</t>
  </si>
  <si>
    <t>Servicio de entretención para niños (ACTIVIDADES EXTRAPROGRAMÁTICAS)</t>
  </si>
  <si>
    <t>ESTIMACIÓN DE COSTOS POR CENTRO EDUCATIVO</t>
  </si>
  <si>
    <t>NO SE USAN ESTAS COLUMNAS</t>
  </si>
  <si>
    <t>Costo Fijo + Costo Variable</t>
  </si>
  <si>
    <t>PROYECCIÓN NIÑOS</t>
  </si>
  <si>
    <t xml:space="preserve">COSTO DIRECTO </t>
  </si>
  <si>
    <t>COSTO INDIRECTO</t>
  </si>
  <si>
    <t>COSTO TOTAL</t>
  </si>
  <si>
    <t>2 Botiquines jardín no mantienen medicamentos, sólo utensilios de primeros auxilios.</t>
  </si>
  <si>
    <t>Utensilios de primeros auxilios: parches curita, gasa, alcohol, algogón, povidona, arnica, termómetro, parche de afrontamiento…, etc…</t>
  </si>
  <si>
    <t xml:space="preserve">Pasajes, Fletes y Bodegajes (Ej. Movilizaciòn, locomoción, peajes,etc) / Pasajes Aprox. Directora Reunión Anual </t>
  </si>
  <si>
    <t xml:space="preserve">No aplica. Calefacción a Gas </t>
  </si>
  <si>
    <t>El jardín posee alarma con sensor de movimiento y alarma de ruido, pero no es contratada con Empresa externa.</t>
  </si>
  <si>
    <t>Seguro escolar (accidentes)</t>
  </si>
  <si>
    <t>Seguro de inmueble (infraestructura)</t>
  </si>
  <si>
    <t>Promedio mensual en útiles de aseo $39.000 reajustado 3,7% x 10 meses</t>
  </si>
  <si>
    <t>Gasto último años $191.000 reajustado en un 3,7%</t>
  </si>
  <si>
    <t>Emergencias exterior principalmente en invierno o por el viento.</t>
  </si>
  <si>
    <t>Mantenimiento y Reparaciones de Mobiliarios y Otros (Mantenimiento y reparación mobiliario salas)</t>
  </si>
  <si>
    <t>Mantención de caldera</t>
  </si>
  <si>
    <t>Jardín a los 2 costados y frontis cortar maleza. 4 veces al año para mantener buena presentación.</t>
  </si>
  <si>
    <t>Otros (Edificaciones)</t>
  </si>
  <si>
    <t>Pasaje Directora a Reunión Anual, seún PAC Direbien 2018 - Octubre en Viña del Mar</t>
  </si>
  <si>
    <t>No se pide nada adicional, todo está incluido en la lista de útiles que se pide a inicios de año.</t>
  </si>
  <si>
    <t xml:space="preserve">Pintado salas, áreas comunes, baños y cocina. Mano de obra y materiales. </t>
  </si>
  <si>
    <t>Resguardo: Psicológico personal del jardín. Rotación del personal durante el año.</t>
  </si>
  <si>
    <t>Alimentación Párvulos (Jornada completa sin alimentación)</t>
  </si>
  <si>
    <t>Como el jardín está certificado se fumiga con una Empresa externa; valor reajustado x 3,7 incluye mano de obra y materiales-</t>
  </si>
  <si>
    <t xml:space="preserve">Renovación utensilios de cocina común, del personal (algunas cosas no hay y otras hay que renovar) </t>
  </si>
  <si>
    <t>Otras interiores como muebles, puertas, chapas, enchufes, gasfitería que siempre fallan y se reparan de inmediato.</t>
  </si>
  <si>
    <t>Provisión a 4 años de renovación equipo de música. Equipo $200.000/4= $50.000 anual</t>
  </si>
  <si>
    <t>RESUMEN DE INGRESOS Y COSTOS DEL JARDÍN INFANTIL</t>
  </si>
  <si>
    <t>Niños traen colación AM de acuerdo a minuta al igual que la leche (o colación de la tarde)</t>
  </si>
  <si>
    <t>ACTIVOS</t>
  </si>
  <si>
    <t>EN RETIRO</t>
  </si>
  <si>
    <t>OTRAS RAMAS FF.AA.</t>
  </si>
  <si>
    <t>PDI / GENDARMERÍA</t>
  </si>
  <si>
    <t>CASOS ESPECIALES</t>
  </si>
  <si>
    <t>OFICIALES</t>
  </si>
  <si>
    <t>GENTE DE MAR</t>
  </si>
  <si>
    <t>EP LEY 18.712</t>
  </si>
  <si>
    <t>CAPACIDAD MÁXIMA</t>
  </si>
  <si>
    <t>% OCUPACIÓN</t>
  </si>
  <si>
    <t>RESUMEN OCUPACIÓN</t>
  </si>
  <si>
    <t>AÑOS</t>
  </si>
  <si>
    <t>NIÑOS</t>
  </si>
  <si>
    <t>% OCUP</t>
  </si>
  <si>
    <r>
      <rPr>
        <b/>
        <sz val="12"/>
        <color rgb="FFFF0000"/>
        <rFont val="Calibri"/>
        <family val="2"/>
      </rPr>
      <t>AÑO 2013</t>
    </r>
    <r>
      <rPr>
        <b/>
        <sz val="12"/>
        <color rgb="FF000000"/>
        <rFont val="Calibri"/>
        <family val="2"/>
      </rPr>
      <t xml:space="preserve"> - RESUMEN OCUPACIÓN POR SEGMENTO DE USUARIOS</t>
    </r>
  </si>
  <si>
    <r>
      <rPr>
        <b/>
        <sz val="12"/>
        <color rgb="FFFF0000"/>
        <rFont val="Calibri"/>
        <family val="2"/>
      </rPr>
      <t>AÑO 2014</t>
    </r>
    <r>
      <rPr>
        <b/>
        <sz val="12"/>
        <color rgb="FF000000"/>
        <rFont val="Calibri"/>
        <family val="2"/>
      </rPr>
      <t xml:space="preserve"> - RESUMEN OCUPACIÓN POR SEGMENTO DE USUARIOS</t>
    </r>
  </si>
  <si>
    <r>
      <rPr>
        <b/>
        <sz val="12"/>
        <color rgb="FFFF0000"/>
        <rFont val="Calibri"/>
        <family val="2"/>
        <scheme val="minor"/>
      </rPr>
      <t>AÑO 2015</t>
    </r>
    <r>
      <rPr>
        <b/>
        <sz val="12"/>
        <color theme="1"/>
        <rFont val="Calibri"/>
        <family val="2"/>
        <scheme val="minor"/>
      </rPr>
      <t xml:space="preserve"> - RESUMEN OCUPACIÓN POR SEGMENTO DE USUARIOS</t>
    </r>
  </si>
  <si>
    <r>
      <rPr>
        <b/>
        <sz val="12"/>
        <color rgb="FFFF0000"/>
        <rFont val="Calibri"/>
        <family val="2"/>
        <scheme val="minor"/>
      </rPr>
      <t>AÑO 2016</t>
    </r>
    <r>
      <rPr>
        <b/>
        <sz val="12"/>
        <color theme="1"/>
        <rFont val="Calibri"/>
        <family val="2"/>
        <scheme val="minor"/>
      </rPr>
      <t xml:space="preserve"> - RESUMEN OCUPACIÓN POR SEGMENTO DE USUARIOS</t>
    </r>
  </si>
  <si>
    <t>ESTADÍSTICA DE OCUPACIÓN ÚLTIMOS 5 AÑOS</t>
  </si>
  <si>
    <t>AM - PM</t>
  </si>
  <si>
    <r>
      <t xml:space="preserve">OTROS JARDINES NAVALES TARIFAS </t>
    </r>
    <r>
      <rPr>
        <b/>
        <sz val="14"/>
        <color rgb="FFFF0000"/>
        <rFont val="Arial Narrow"/>
        <family val="2"/>
      </rPr>
      <t>2017</t>
    </r>
  </si>
  <si>
    <t>HAY QUE CONSIDERAR QUE ESTAS SON TARIFAS 2017, DEBIERAN SUBIR UN POCO PARA EL PRÓXIMO AÑO.</t>
  </si>
  <si>
    <t>N°</t>
  </si>
  <si>
    <t>JARDIN</t>
  </si>
  <si>
    <t>ED. PARVULOS</t>
  </si>
  <si>
    <t>1 Educadora PAC no la pagaría el jardín</t>
  </si>
  <si>
    <t>MEDIA JORNADA MAÑANA</t>
  </si>
  <si>
    <t>AUX. PARVULOS</t>
  </si>
  <si>
    <t>Gastos Bancarios (TransBank - Cuponera)</t>
  </si>
  <si>
    <t>Cuponeras para los usuarios PDI, Geng y Otras Ramas FF.AA. Y Carabineros</t>
  </si>
  <si>
    <t xml:space="preserve">Curso de capacitación cerrado diferenciado para Educadoras y Asistentes. </t>
  </si>
  <si>
    <t>Comedor para sala de las Asistentes y renovación a 5 años. $350.000 + ($350.000/7años) = $400.000.-</t>
  </si>
  <si>
    <t>Equipos Informaticos (renovación pc e impresora Dirección)</t>
  </si>
  <si>
    <t>Provisión a 5 años de computador $400.000 e impresora multifuncional $100.000 ambos Dirección Jardín.  Total $500.000/5= $100.000 anual</t>
  </si>
  <si>
    <t xml:space="preserve">Otros Activos no Financieros </t>
  </si>
  <si>
    <t xml:space="preserve">SE CONSIDERA EL CAMBIO EN LA CAPACIDAD MÁXIMA A 110 NIÑOS POR JORNADA, TOTAL 220 </t>
  </si>
  <si>
    <r>
      <rPr>
        <b/>
        <sz val="12"/>
        <color rgb="FFFF0000"/>
        <rFont val="Calibri"/>
        <family val="2"/>
        <scheme val="minor"/>
      </rPr>
      <t>AÑO 2017</t>
    </r>
    <r>
      <rPr>
        <b/>
        <sz val="12"/>
        <color theme="1"/>
        <rFont val="Calibri"/>
        <family val="2"/>
        <scheme val="minor"/>
      </rPr>
      <t xml:space="preserve"> - RESUMEN OCUPACIÓN POR SEGMENTO DE USUARIOS</t>
    </r>
  </si>
  <si>
    <t>CAP. MÁX</t>
  </si>
  <si>
    <t>Considera para el personal: 5 delantales Educadoras (4 sala + Directora) y 5 pecheras (4 asistentes y 1 Auxiliar aseo)</t>
  </si>
  <si>
    <t>Se consideran $2.000 mensuales x 10 meses x 95 niños (proyección 2018 niños)</t>
  </si>
  <si>
    <t>ESTIMACIÓN DE INGRESOS DE JARDÍN INFANTIL</t>
  </si>
  <si>
    <t>% DISTRIBUCIÓN ADMINISTRACIÓN CENTRAL EN ÁREA PRODUCTIVAS</t>
  </si>
  <si>
    <t>DISTRIBUCIÓN REMUNERACIONES ADMIN. CENTRAL</t>
  </si>
  <si>
    <t>%</t>
  </si>
  <si>
    <t xml:space="preserve">MONTO </t>
  </si>
  <si>
    <t xml:space="preserve">    ÁREA RECREATIVA</t>
  </si>
  <si>
    <t xml:space="preserve">    ÁREA EDUCACIONAL</t>
  </si>
  <si>
    <t xml:space="preserve">    ÁREA COMERCIAL (PANAD. / PASTEL. Y CONVENIOS)</t>
  </si>
  <si>
    <t xml:space="preserve">    ÁREA INSTITUCIONAL (JURÍDICA, SOCIAL, HABITACIONAL)</t>
  </si>
  <si>
    <t>Sueldos (10% Remuneraciones Admin. Central)</t>
  </si>
  <si>
    <t>DEPARTAMENTO DE BIENESTAR SOCIAL MAGALLANES  - J.I. MAR Y CIELO</t>
  </si>
  <si>
    <t>TARIFAS PROPUESTAS 2018</t>
  </si>
  <si>
    <t>DOBLE JORNADA (39 niños)</t>
  </si>
  <si>
    <r>
      <t xml:space="preserve">Jardín Media Jornada - MAÑANA </t>
    </r>
    <r>
      <rPr>
        <b/>
        <sz val="10"/>
        <color rgb="FFFF0000"/>
        <rFont val="Arial Narrow"/>
        <family val="2"/>
      </rPr>
      <t>(54</t>
    </r>
    <r>
      <rPr>
        <b/>
        <sz val="12"/>
        <color rgb="FFFF0000"/>
        <rFont val="Arial Narrow"/>
        <family val="2"/>
      </rPr>
      <t xml:space="preserve"> niños)</t>
    </r>
  </si>
  <si>
    <t>DOBLE JORNADA S/ALIM.</t>
  </si>
  <si>
    <t>MEDIA JORNADA</t>
  </si>
  <si>
    <t>DOBLE JORNADA</t>
  </si>
  <si>
    <t>AUMENTO 2018 ($)</t>
  </si>
  <si>
    <r>
      <t xml:space="preserve">TABLA 1: PERSONAL CON REMUNERACIÓN </t>
    </r>
    <r>
      <rPr>
        <b/>
        <u/>
        <sz val="11"/>
        <color indexed="60"/>
        <rFont val="Arial"/>
        <family val="2"/>
      </rPr>
      <t>FONDOS PROPIOS DE LOS CENTROS DE BENEFICIOS</t>
    </r>
    <r>
      <rPr>
        <b/>
        <sz val="11"/>
        <rFont val="Arial"/>
        <family val="2"/>
      </rPr>
      <t xml:space="preserve"> DE LA ASISTENCIA RECREATIVA</t>
    </r>
  </si>
  <si>
    <t>Reajuste</t>
  </si>
  <si>
    <t>$ dedicados al Centro de beneficio</t>
  </si>
  <si>
    <t>DEPTO./DELEG.</t>
  </si>
  <si>
    <t>Nombre del Centro de beneficio</t>
  </si>
  <si>
    <t>Nombre del Trabajador</t>
  </si>
  <si>
    <t>Ocupación / Cargo</t>
  </si>
  <si>
    <t>sueldo mensual</t>
  </si>
  <si>
    <t>Aporte Patronal mensual</t>
  </si>
  <si>
    <t>Sueldo mensual reajustado</t>
  </si>
  <si>
    <t>Aporte Patronal mensual Reajustado</t>
  </si>
  <si>
    <t>Sueldo anual reajustado</t>
  </si>
  <si>
    <t>Aporte Patronal anual reajustado</t>
  </si>
  <si>
    <t>Aguinaldos anual reajustado</t>
  </si>
  <si>
    <t>Bonos anual reajustado</t>
  </si>
  <si>
    <t>Remuneración Total Anual</t>
  </si>
  <si>
    <t>% tiempo dedicado al Centro de beneficio</t>
  </si>
  <si>
    <t>Total $</t>
  </si>
  <si>
    <t>BIENMAG</t>
  </si>
  <si>
    <t>BARRIA OJEDA KAREN</t>
  </si>
  <si>
    <t>AUXILIAR DE PARVULOS</t>
  </si>
  <si>
    <t>CHAVEZ SALINAS JENIFER</t>
  </si>
  <si>
    <t>DIAZ TOBAR PAULA</t>
  </si>
  <si>
    <t>HERNANDEZ ZENCOVICH MONTSERRAT</t>
  </si>
  <si>
    <t>RAMIREZ GONZALEZ SILVIA</t>
  </si>
  <si>
    <t>VARGAS BORQUEZ YARIZA</t>
  </si>
  <si>
    <t>PROPUESTA DOTACIÓN JARDÍN MAR Y CIELO 2018</t>
  </si>
  <si>
    <t>BONOS</t>
  </si>
  <si>
    <t>AGUINALDOS (Aguinaldo septiembre y diciembre)</t>
  </si>
  <si>
    <t>7EP: 2 Educadora, 4 Asistentes 1 Aux. de aseo</t>
  </si>
  <si>
    <t>7 EP</t>
  </si>
  <si>
    <t>7EP: Sept. y Dic.</t>
  </si>
  <si>
    <t>PROPUESTA DOBLE JORNADA SIN ALM.</t>
  </si>
  <si>
    <r>
      <t xml:space="preserve">TABLA 2: PERSONAL CON REMUNERACIÓN </t>
    </r>
    <r>
      <rPr>
        <b/>
        <u/>
        <sz val="11"/>
        <color indexed="60"/>
        <rFont val="Arial"/>
        <family val="2"/>
      </rPr>
      <t xml:space="preserve">FONDOS PROPIOS DE LA AREA INSTITUCIONAL </t>
    </r>
    <r>
      <rPr>
        <b/>
        <sz val="11"/>
        <rFont val="Arial"/>
        <family val="2"/>
      </rPr>
      <t>DEL DEPTO./DELEG.</t>
    </r>
  </si>
  <si>
    <t>Nombre del Trabajador (AREA INSTITUCIONAL)</t>
  </si>
  <si>
    <t>Ocupación  / Cargo</t>
  </si>
  <si>
    <t>División / Unidad</t>
  </si>
  <si>
    <t>Total gasto mensual</t>
  </si>
  <si>
    <t>Total gasto mensual reajustado</t>
  </si>
  <si>
    <t>Total Gasto Anual reajustado</t>
  </si>
  <si>
    <t>% tiempo dedicado al AREA RECREATIVA</t>
  </si>
  <si>
    <t>$ dedicado al
A. RECREATIVA</t>
  </si>
  <si>
    <t>% tiempo dedicado al AREA EDUCACIONAL</t>
  </si>
  <si>
    <t>$ dedicado al AREA EDUCACIONAL</t>
  </si>
  <si>
    <t>% tiempo dedicado al AREA COMERCIAL</t>
  </si>
  <si>
    <t>$ dedicado al AREA COMERCIAL</t>
  </si>
  <si>
    <t>% tiempo dedicado al AREA INSTITUCIONAL</t>
  </si>
  <si>
    <t>$ dedicado al AREA INSTITUCIONAL</t>
  </si>
  <si>
    <t>% TOTAL</t>
  </si>
  <si>
    <t>AGUILAR SALDIVIA MARIA LUZ</t>
  </si>
  <si>
    <t>ADMINISTRATIVA ABASTECIMIENTO</t>
  </si>
  <si>
    <t>FINANZAS</t>
  </si>
  <si>
    <t>BARRERA PAREDES CARLOS</t>
  </si>
  <si>
    <t>ENCARGADO DE INVENTARIO</t>
  </si>
  <si>
    <t xml:space="preserve">CHIGUAY LLANCALAHUEN MARISOL </t>
  </si>
  <si>
    <t>ENC. DEUDORES E IVA</t>
  </si>
  <si>
    <t>MARIO ALVAREZ SANDRA</t>
  </si>
  <si>
    <t>OPERADOR CONTABLE</t>
  </si>
  <si>
    <t>MONTENEGRO CASTRO DAFNE</t>
  </si>
  <si>
    <t>ABOGADA</t>
  </si>
  <si>
    <t>JURIDICA</t>
  </si>
  <si>
    <t>NAVARRO OLIVARES ELIZABETH</t>
  </si>
  <si>
    <t>CAJERA</t>
  </si>
  <si>
    <t xml:space="preserve">FINANZAS </t>
  </si>
  <si>
    <t>OBANDO NAVARRO CARMEN LUZ</t>
  </si>
  <si>
    <t>ENC. RR.HH.</t>
  </si>
  <si>
    <t>ADMINISTRACION CENTRAL</t>
  </si>
  <si>
    <t>RIVERA CALISTO MARIA ANGELICA</t>
  </si>
  <si>
    <t>RENDICUENTA Y TESORERIA</t>
  </si>
  <si>
    <t>ZUÑIGA AGUILA AURELIA</t>
  </si>
  <si>
    <t>ENC. PRESUPUESTO</t>
  </si>
  <si>
    <t>COLLAO SEGOTA GERALDINE</t>
  </si>
  <si>
    <t>SECRETARIA OBRAS</t>
  </si>
  <si>
    <t>CASAS FISCALES</t>
  </si>
  <si>
    <t>VENEGAS GUTIERREZ KAREN</t>
  </si>
  <si>
    <t>SECRETARIA CASAS FISCALES</t>
  </si>
  <si>
    <t>ESCOBAR PADILLA SERGIO</t>
  </si>
  <si>
    <t>ENC. CASAS FISCALES</t>
  </si>
  <si>
    <t>PDI/GEND</t>
  </si>
  <si>
    <t>Servicio activo</t>
  </si>
  <si>
    <t>PDI/Gendarmería</t>
  </si>
  <si>
    <t>CAPREDENA</t>
  </si>
  <si>
    <r>
      <t xml:space="preserve">Oficina Directora </t>
    </r>
    <r>
      <rPr>
        <b/>
        <sz val="10"/>
        <color rgb="FFFF0000"/>
        <rFont val="Arial Narrow"/>
        <family val="2"/>
      </rPr>
      <t>y material de oficina contadora asistencia educacional.</t>
    </r>
  </si>
  <si>
    <t>Se considera la renovación del 50% de mesas y sillas de los niños a 10 años. TOTAL $1.447.200 /10= $144.721</t>
  </si>
  <si>
    <t>Arriendo por actividades de fin de año. Considerado en cuota extraprogramatica</t>
  </si>
  <si>
    <t>Arriendo de bus por actividades niños fuera del jardin. Cotizado en Buses Sur, capacidad 45 asientos. Considerado en cuota extraprogramatica</t>
  </si>
  <si>
    <t>Valor presupuesto 2018 reajustado 3%</t>
  </si>
  <si>
    <t>Valor presupuesto 2018 reajustado 3% / Celular de servicio jardín</t>
  </si>
  <si>
    <t>Valor presupuesto 2018 reajustado 3% / Teléfono, internet y TV.</t>
  </si>
  <si>
    <t>Diferencia</t>
  </si>
  <si>
    <t>apoyo de vida</t>
  </si>
  <si>
    <t>Jardín Media Jornada - MAÑANA (54 niños)</t>
  </si>
  <si>
    <t xml:space="preserve">Confección de Agendas para los niños del jardín. Se elimina </t>
  </si>
  <si>
    <t>se elimina</t>
  </si>
  <si>
    <t>7EP: Valor 2017 ($2.155) reajustado un 3%. Monto entregado por el Depto.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</si>
</sst>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 #,##0;[Red]\-&quot;$&quot;\ #,##0"/>
    <numFmt numFmtId="42" formatCode="_-&quot;$&quot;\ * #,##0_-;\-&quot;$&quot;\ * #,##0_-;_-&quot;$&quot;\ * &quot;-&quot;_-;_-@_-"/>
    <numFmt numFmtId="43" formatCode="_-* #,##0.00_-;\-* #,##0.00_-;_-* &quot;-&quot;??_-;_-@_-"/>
    <numFmt numFmtId="164" formatCode="_-&quot;$&quot;* #,##0.00_-;\-&quot;$&quot;* #,##0.00_-;_-&quot;$&quot;* &quot;-&quot;??_-;_-@_-"/>
    <numFmt numFmtId="165" formatCode="_(* #,##0_);_(* \(#,##0\);_(* &quot;-&quot;_);_(@_)"/>
    <numFmt numFmtId="166" formatCode="_-* #,##0.0_-;\-* #,##0.0_-;_-* &quot;-&quot;??_-;_-@_-"/>
    <numFmt numFmtId="167" formatCode="&quot;$&quot;#,##0_);[Red]\(&quot;$&quot;#,##0\)"/>
    <numFmt numFmtId="168" formatCode="#,##0.000"/>
    <numFmt numFmtId="169" formatCode="_-&quot;$&quot;* #,##0_-;\-&quot;$&quot;* #,##0_-;_-&quot;$&quot;* &quot;-&quot;??_-;_-@_-"/>
    <numFmt numFmtId="170" formatCode="_-* #,##0_-;\-* #,##0_-;_-* &quot;-&quot;??_-;_-@_-"/>
    <numFmt numFmtId="171" formatCode="_-&quot;$&quot;\ * #,##0_-;\-&quot;$&quot;\ * #,##0_-;_-&quot;$&quot;\ * &quot;-&quot;??_-;_-@_-"/>
    <numFmt numFmtId="172" formatCode="\$#,##0;[Red]&quot;-$&quot;#,##0"/>
    <numFmt numFmtId="173" formatCode="\$#,##0_);[Red]&quot;($&quot;#,##0\)"/>
    <numFmt numFmtId="174" formatCode="&quot;$&quot;\ #,##0"/>
    <numFmt numFmtId="175" formatCode="0.0"/>
    <numFmt numFmtId="176" formatCode="[$$-340A]\ #,##0"/>
    <numFmt numFmtId="177" formatCode="_-* #,##0.000_-;\-* #,##0.000_-;_-* &quot;-&quot;??_-;_-@_-"/>
    <numFmt numFmtId="178" formatCode="_-[$$-340A]\ * #,##0_-;\-[$$-340A]\ * #,##0_-;_-[$$-340A]\ * &quot;-&quot;_-;_-@_-"/>
    <numFmt numFmtId="179" formatCode="0.000"/>
    <numFmt numFmtId="180" formatCode="_(* #,##0_);_(* \(#,##0\);_(* \-??_);_(@_)"/>
    <numFmt numFmtId="181" formatCode="&quot;$&quot;#,##0"/>
    <numFmt numFmtId="182" formatCode="0.0%"/>
  </numFmts>
  <fonts count="88" x14ac:knownFonts="1">
    <font>
      <sz val="10"/>
      <name val="Arial"/>
    </font>
    <font>
      <sz val="10"/>
      <name val="Arial"/>
      <family val="2"/>
    </font>
    <font>
      <b/>
      <sz val="10"/>
      <color indexed="8"/>
      <name val="Arial Narrow"/>
      <family val="2"/>
    </font>
    <font>
      <sz val="10"/>
      <name val="Arial Narrow"/>
      <family val="2"/>
    </font>
    <font>
      <sz val="10"/>
      <color indexed="8"/>
      <name val="Arial Narrow"/>
      <family val="2"/>
    </font>
    <font>
      <b/>
      <sz val="10"/>
      <name val="Arial Narrow"/>
      <family val="2"/>
    </font>
    <font>
      <sz val="10"/>
      <color rgb="FF0070C0"/>
      <name val="Arial"/>
      <family val="2"/>
    </font>
    <font>
      <b/>
      <sz val="10"/>
      <name val="Arial"/>
      <family val="2"/>
    </font>
    <font>
      <b/>
      <sz val="11"/>
      <name val="Arial"/>
      <family val="2"/>
    </font>
    <font>
      <b/>
      <sz val="12"/>
      <name val="Arial"/>
      <family val="2"/>
    </font>
    <font>
      <b/>
      <u/>
      <sz val="10"/>
      <color rgb="FFFF0000"/>
      <name val="Arial Narrow"/>
      <family val="2"/>
    </font>
    <font>
      <b/>
      <sz val="14"/>
      <name val="Arial"/>
      <family val="2"/>
    </font>
    <font>
      <b/>
      <sz val="10"/>
      <color rgb="FF002060"/>
      <name val="Arial"/>
      <family val="2"/>
    </font>
    <font>
      <sz val="14"/>
      <name val="Arial"/>
      <family val="2"/>
    </font>
    <font>
      <b/>
      <u/>
      <sz val="18"/>
      <name val="Arial Narrow"/>
      <family val="2"/>
    </font>
    <font>
      <b/>
      <sz val="16"/>
      <color indexed="8"/>
      <name val="Arial Narrow"/>
      <family val="2"/>
    </font>
    <font>
      <sz val="16"/>
      <name val="Arial Narrow"/>
      <family val="2"/>
    </font>
    <font>
      <u/>
      <sz val="8"/>
      <color theme="10"/>
      <name val="Arial"/>
      <family val="2"/>
    </font>
    <font>
      <b/>
      <i/>
      <u/>
      <sz val="10"/>
      <name val="Arial Narrow"/>
      <family val="2"/>
    </font>
    <font>
      <b/>
      <sz val="10"/>
      <color rgb="FFFF0000"/>
      <name val="Arial Narrow"/>
      <family val="2"/>
    </font>
    <font>
      <b/>
      <u/>
      <sz val="10"/>
      <name val="Arial Narrow"/>
      <family val="2"/>
    </font>
    <font>
      <sz val="10"/>
      <color rgb="FFFF0000"/>
      <name val="Arial Narrow"/>
      <family val="2"/>
    </font>
    <font>
      <u/>
      <sz val="8"/>
      <color theme="10"/>
      <name val="Arial"/>
      <family val="2"/>
    </font>
    <font>
      <b/>
      <sz val="12"/>
      <name val="Arial Narrow"/>
      <family val="2"/>
    </font>
    <font>
      <b/>
      <sz val="12"/>
      <color rgb="FFFF0000"/>
      <name val="Arial Narrow"/>
      <family val="2"/>
    </font>
    <font>
      <sz val="12"/>
      <name val="Arial Narrow"/>
      <family val="2"/>
    </font>
    <font>
      <sz val="9"/>
      <color indexed="81"/>
      <name val="Tahoma"/>
      <family val="2"/>
    </font>
    <font>
      <b/>
      <sz val="9"/>
      <color indexed="81"/>
      <name val="Tahoma"/>
      <family val="2"/>
    </font>
    <font>
      <sz val="10"/>
      <name val="Arial"/>
      <family val="2"/>
    </font>
    <font>
      <b/>
      <sz val="10"/>
      <color rgb="FFFF0000"/>
      <name val="Arial"/>
      <family val="2"/>
    </font>
    <font>
      <b/>
      <sz val="14"/>
      <color rgb="FFFF0000"/>
      <name val="Arial Narrow"/>
      <family val="2"/>
    </font>
    <font>
      <b/>
      <sz val="14"/>
      <name val="Arial Narrow"/>
      <family val="2"/>
    </font>
    <font>
      <b/>
      <sz val="10"/>
      <color rgb="FF002060"/>
      <name val="Arial Narrow"/>
      <family val="2"/>
    </font>
    <font>
      <b/>
      <sz val="12"/>
      <color rgb="FF002060"/>
      <name val="Arial Narrow"/>
      <family val="2"/>
    </font>
    <font>
      <b/>
      <sz val="16"/>
      <color rgb="FF0070C0"/>
      <name val="Arial Narrow"/>
      <family val="2"/>
    </font>
    <font>
      <b/>
      <sz val="10"/>
      <color rgb="FFC00000"/>
      <name val="Arial Narrow"/>
      <family val="2"/>
    </font>
    <font>
      <b/>
      <sz val="10"/>
      <color rgb="FF0070C0"/>
      <name val="Arial Narrow"/>
      <family val="2"/>
    </font>
    <font>
      <b/>
      <sz val="12"/>
      <color rgb="FF0070C0"/>
      <name val="Arial Narrow"/>
      <family val="2"/>
    </font>
    <font>
      <sz val="11"/>
      <color indexed="8"/>
      <name val="Calibri"/>
      <family val="2"/>
    </font>
    <font>
      <sz val="10"/>
      <color indexed="8"/>
      <name val="Arial"/>
      <family val="2"/>
    </font>
    <font>
      <sz val="20"/>
      <name val="Arial"/>
      <family val="2"/>
    </font>
    <font>
      <sz val="16"/>
      <name val="Arial"/>
      <family val="2"/>
    </font>
    <font>
      <b/>
      <sz val="12"/>
      <color indexed="8"/>
      <name val="Arial Narrow"/>
      <family val="2"/>
    </font>
    <font>
      <sz val="11"/>
      <color rgb="FF002060"/>
      <name val="Arial"/>
      <family val="2"/>
    </font>
    <font>
      <sz val="11"/>
      <name val="Arial"/>
      <family val="2"/>
    </font>
    <font>
      <b/>
      <sz val="11"/>
      <color rgb="FF002060"/>
      <name val="Arial"/>
      <family val="2"/>
    </font>
    <font>
      <b/>
      <sz val="14"/>
      <color rgb="FFFF0000"/>
      <name val="Arial"/>
      <family val="2"/>
    </font>
    <font>
      <b/>
      <u/>
      <sz val="9"/>
      <color indexed="81"/>
      <name val="Tahoma"/>
      <family val="2"/>
    </font>
    <font>
      <b/>
      <sz val="10"/>
      <color rgb="FFC00000"/>
      <name val="Arial"/>
      <family val="2"/>
    </font>
    <font>
      <b/>
      <sz val="11"/>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b/>
      <sz val="12"/>
      <color rgb="FF000000"/>
      <name val="Calibri"/>
      <family val="2"/>
    </font>
    <font>
      <b/>
      <sz val="11"/>
      <color rgb="FF000000"/>
      <name val="Calibri"/>
      <family val="2"/>
    </font>
    <font>
      <sz val="13"/>
      <color rgb="FF000000"/>
      <name val="Calibri"/>
      <family val="2"/>
    </font>
    <font>
      <b/>
      <sz val="13"/>
      <color rgb="FF000000"/>
      <name val="Calibri"/>
      <family val="2"/>
    </font>
    <font>
      <b/>
      <sz val="13"/>
      <color theme="3" tint="-0.249977111117893"/>
      <name val="Arial"/>
      <family val="2"/>
    </font>
    <font>
      <b/>
      <sz val="9"/>
      <color theme="4" tint="-0.249977111117893"/>
      <name val="Arial"/>
      <family val="2"/>
    </font>
    <font>
      <b/>
      <sz val="16"/>
      <name val="Arial"/>
      <family val="2"/>
    </font>
    <font>
      <b/>
      <sz val="12"/>
      <color rgb="FFFF0000"/>
      <name val="Calibri"/>
      <family val="2"/>
    </font>
    <font>
      <b/>
      <sz val="12"/>
      <color rgb="FFFF0000"/>
      <name val="Calibri"/>
      <family val="2"/>
      <scheme val="minor"/>
    </font>
    <font>
      <b/>
      <sz val="16"/>
      <color rgb="FFFF0000"/>
      <name val="Arial Narrow"/>
      <family val="2"/>
    </font>
    <font>
      <sz val="10"/>
      <color rgb="FFFF0000"/>
      <name val="Arial"/>
      <family val="2"/>
    </font>
    <font>
      <sz val="9"/>
      <name val="Arial"/>
      <family val="2"/>
    </font>
    <font>
      <b/>
      <sz val="9"/>
      <name val="Arial"/>
      <family val="2"/>
    </font>
    <font>
      <b/>
      <sz val="9"/>
      <color rgb="FF0070C0"/>
      <name val="Arial"/>
      <family val="2"/>
    </font>
    <font>
      <sz val="8"/>
      <name val="Arial"/>
      <family val="2"/>
    </font>
    <font>
      <b/>
      <sz val="10"/>
      <color theme="1"/>
      <name val="Arial"/>
      <family val="2"/>
    </font>
    <font>
      <b/>
      <i/>
      <sz val="10"/>
      <color rgb="FFFF0000"/>
      <name val="Arial"/>
      <family val="2"/>
    </font>
    <font>
      <b/>
      <sz val="12"/>
      <color theme="1"/>
      <name val="Arial"/>
      <family val="2"/>
    </font>
    <font>
      <sz val="8"/>
      <color theme="1"/>
      <name val="Arial"/>
      <family val="2"/>
    </font>
    <font>
      <b/>
      <sz val="8"/>
      <color theme="1"/>
      <name val="Arial"/>
      <family val="2"/>
    </font>
    <font>
      <b/>
      <u/>
      <sz val="14"/>
      <name val="Arial"/>
      <family val="2"/>
    </font>
    <font>
      <b/>
      <sz val="12"/>
      <color theme="3" tint="0.39997558519241921"/>
      <name val="Arial Narrow"/>
      <family val="2"/>
    </font>
    <font>
      <b/>
      <sz val="10"/>
      <color theme="3" tint="0.39997558519241921"/>
      <name val="Arial Narrow"/>
      <family val="2"/>
    </font>
    <font>
      <b/>
      <u/>
      <sz val="11"/>
      <color indexed="60"/>
      <name val="Arial"/>
      <family val="2"/>
    </font>
    <font>
      <b/>
      <sz val="10"/>
      <color theme="0"/>
      <name val="Arial"/>
      <family val="2"/>
    </font>
    <font>
      <b/>
      <sz val="8"/>
      <color rgb="FF0070C0"/>
      <name val="Arial"/>
      <family val="2"/>
    </font>
    <font>
      <b/>
      <sz val="12"/>
      <color rgb="FFC00000"/>
      <name val="Arial Narrow"/>
      <family val="2"/>
    </font>
    <font>
      <b/>
      <sz val="8"/>
      <color indexed="9"/>
      <name val="Arial"/>
      <family val="2"/>
    </font>
    <font>
      <b/>
      <sz val="8"/>
      <name val="Arial"/>
      <family val="2"/>
    </font>
    <font>
      <b/>
      <sz val="12"/>
      <color rgb="FFFF0000"/>
      <name val="Arial"/>
      <family val="2"/>
    </font>
    <font>
      <b/>
      <sz val="12"/>
      <color theme="0" tint="-0.499984740745262"/>
      <name val="Arial Narrow"/>
      <family val="2"/>
    </font>
    <font>
      <b/>
      <sz val="11"/>
      <name val="Arial Narrow"/>
      <family val="2"/>
    </font>
    <font>
      <sz val="9"/>
      <color rgb="FFFF0000"/>
      <name val="Arial"/>
      <family val="2"/>
    </font>
    <font>
      <b/>
      <sz val="10"/>
      <color rgb="FFFCFCFC"/>
      <name val="Arial"/>
      <family val="2"/>
    </font>
    <font>
      <sz val="10"/>
      <color rgb="FF666666"/>
      <name val="Arial"/>
      <family val="2"/>
    </font>
  </fonts>
  <fills count="3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lightUp">
        <bgColor indexed="22"/>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lightUp">
        <bgColor rgb="FFFFC000"/>
      </patternFill>
    </fill>
    <fill>
      <patternFill patternType="solid">
        <fgColor theme="0"/>
        <bgColor indexed="26"/>
      </patternFill>
    </fill>
    <fill>
      <patternFill patternType="solid">
        <fgColor theme="0" tint="-0.14999847407452621"/>
        <bgColor indexed="31"/>
      </patternFill>
    </fill>
    <fill>
      <patternFill patternType="solid">
        <fgColor theme="5" tint="0.79998168889431442"/>
        <bgColor indexed="64"/>
      </patternFill>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rgb="FF32D816"/>
        <bgColor indexed="64"/>
      </patternFill>
    </fill>
    <fill>
      <patternFill patternType="gray0625">
        <bgColor theme="0" tint="-0.249977111117893"/>
      </patternFill>
    </fill>
    <fill>
      <patternFill patternType="solid">
        <fgColor rgb="FFBFBFBF"/>
        <bgColor rgb="FF000000"/>
      </patternFill>
    </fill>
    <fill>
      <patternFill patternType="solid">
        <fgColor rgb="FF95B3D7"/>
        <bgColor rgb="FF000000"/>
      </patternFill>
    </fill>
    <fill>
      <patternFill patternType="solid">
        <fgColor theme="0" tint="-0.34998626667073579"/>
        <bgColor indexed="64"/>
      </patternFill>
    </fill>
    <fill>
      <patternFill patternType="solid">
        <fgColor rgb="FFFFFFFF"/>
        <bgColor indexed="64"/>
      </patternFill>
    </fill>
    <fill>
      <patternFill patternType="solid">
        <fgColor rgb="FF0070C0"/>
        <bgColor indexed="64"/>
      </patternFill>
    </fill>
    <fill>
      <patternFill patternType="solid">
        <fgColor theme="4" tint="0.79998168889431442"/>
        <bgColor indexed="64"/>
      </patternFill>
    </fill>
    <fill>
      <patternFill patternType="solid">
        <fgColor rgb="FFC00000"/>
        <bgColor indexed="64"/>
      </patternFill>
    </fill>
    <fill>
      <patternFill patternType="solid">
        <fgColor rgb="FF002060"/>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6699CC"/>
        <bgColor indexed="64"/>
      </patternFill>
    </fill>
    <fill>
      <patternFill patternType="solid">
        <fgColor rgb="FFFFFFCC"/>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bottom style="medium">
        <color indexed="8"/>
      </bottom>
      <diagonal/>
    </border>
    <border>
      <left style="thin">
        <color indexed="8"/>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diagonal/>
    </border>
    <border>
      <left/>
      <right style="thin">
        <color indexed="8"/>
      </right>
      <top/>
      <bottom/>
      <diagonal/>
    </border>
    <border>
      <left/>
      <right style="thin">
        <color indexed="8"/>
      </right>
      <top style="thin">
        <color indexed="8"/>
      </top>
      <bottom style="thin">
        <color indexed="8"/>
      </bottom>
      <diagonal/>
    </border>
    <border>
      <left/>
      <right style="thin">
        <color indexed="8"/>
      </right>
      <top style="medium">
        <color indexed="8"/>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8"/>
      </bottom>
      <diagonal/>
    </border>
    <border>
      <left style="medium">
        <color indexed="64"/>
      </left>
      <right style="medium">
        <color indexed="64"/>
      </right>
      <top style="medium">
        <color indexed="8"/>
      </top>
      <bottom style="thin">
        <color indexed="8"/>
      </bottom>
      <diagonal/>
    </border>
    <border>
      <left style="medium">
        <color indexed="64"/>
      </left>
      <right style="medium">
        <color indexed="64"/>
      </right>
      <top style="medium">
        <color indexed="8"/>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right style="thin">
        <color indexed="8"/>
      </right>
      <top style="medium">
        <color indexed="8"/>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indexed="64"/>
      </left>
      <right style="medium">
        <color indexed="64"/>
      </right>
      <top style="medium">
        <color indexed="64"/>
      </top>
      <bottom style="medium">
        <color indexed="8"/>
      </bottom>
      <diagonal/>
    </border>
    <border>
      <left/>
      <right/>
      <top/>
      <bottom style="medium">
        <color indexed="8"/>
      </bottom>
      <diagonal/>
    </border>
    <border>
      <left/>
      <right/>
      <top style="medium">
        <color indexed="8"/>
      </top>
      <bottom style="medium">
        <color indexed="8"/>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style="thick">
        <color theme="4" tint="-0.24994659260841701"/>
      </right>
      <top/>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top style="thin">
        <color indexed="64"/>
      </top>
      <bottom style="thin">
        <color indexed="64"/>
      </bottom>
      <diagonal/>
    </border>
    <border>
      <left/>
      <right/>
      <top/>
      <bottom style="medium">
        <color rgb="FFFF0000"/>
      </bottom>
      <diagonal/>
    </border>
    <border>
      <left style="thin">
        <color indexed="64"/>
      </left>
      <right style="thin">
        <color indexed="64"/>
      </right>
      <top style="medium">
        <color indexed="64"/>
      </top>
      <bottom/>
      <diagonal/>
    </border>
    <border>
      <left/>
      <right/>
      <top style="thick">
        <color theme="4" tint="-0.24994659260841701"/>
      </top>
      <bottom/>
      <diagonal/>
    </border>
    <border>
      <left style="thick">
        <color theme="4" tint="-0.24994659260841701"/>
      </left>
      <right/>
      <top/>
      <bottom/>
      <diagonal/>
    </border>
    <border>
      <left style="thick">
        <color theme="4" tint="-0.24994659260841701"/>
      </left>
      <right/>
      <top style="thick">
        <color theme="4" tint="-0.24994659260841701"/>
      </top>
      <bottom/>
      <diagonal/>
    </border>
    <border>
      <left style="thick">
        <color theme="4" tint="-0.24994659260841701"/>
      </left>
      <right/>
      <top/>
      <bottom style="thick">
        <color theme="4" tint="-0.24994659260841701"/>
      </bottom>
      <diagonal/>
    </border>
    <border>
      <left/>
      <right style="thick">
        <color theme="4" tint="-0.24994659260841701"/>
      </right>
      <top style="thick">
        <color theme="4" tint="-0.24994659260841701"/>
      </top>
      <bottom/>
      <diagonal/>
    </border>
    <border>
      <left/>
      <right/>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1" tint="0.499984740745262"/>
      </top>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style="medium">
        <color rgb="FFFF0000"/>
      </left>
      <right style="medium">
        <color rgb="FFFF0000"/>
      </right>
      <top/>
      <bottom style="medium">
        <color rgb="FFFF0000"/>
      </bottom>
      <diagonal/>
    </border>
    <border>
      <left/>
      <right style="thin">
        <color theme="1" tint="0.499984740745262"/>
      </right>
      <top/>
      <bottom style="thin">
        <color indexed="64"/>
      </bottom>
      <diagonal/>
    </border>
    <border>
      <left style="thin">
        <color theme="0" tint="-0.499984740745262"/>
      </left>
      <right style="thin">
        <color theme="0" tint="-0.499984740745262"/>
      </right>
      <top style="thin">
        <color indexed="64"/>
      </top>
      <bottom/>
      <diagonal/>
    </border>
    <border>
      <left style="thin">
        <color theme="1" tint="0.499984740745262"/>
      </left>
      <right style="thin">
        <color theme="1" tint="0.499984740745262"/>
      </right>
      <top/>
      <bottom/>
      <diagonal/>
    </border>
    <border>
      <left style="thin">
        <color theme="0" tint="-0.499984740745262"/>
      </left>
      <right style="thin">
        <color theme="0" tint="-0.499984740745262"/>
      </right>
      <top/>
      <bottom/>
      <diagonal/>
    </border>
    <border>
      <left/>
      <right style="thin">
        <color theme="1" tint="0.499984740745262"/>
      </right>
      <top/>
      <bottom/>
      <diagonal/>
    </border>
    <border>
      <left style="thin">
        <color theme="1" tint="0.499984740745262"/>
      </left>
      <right/>
      <top/>
      <bottom/>
      <diagonal/>
    </border>
    <border>
      <left style="thick">
        <color rgb="FF0070C0"/>
      </left>
      <right style="thick">
        <color rgb="FF0070C0"/>
      </right>
      <top style="thick">
        <color rgb="FF0070C0"/>
      </top>
      <bottom style="medium">
        <color indexed="64"/>
      </bottom>
      <diagonal/>
    </border>
    <border>
      <left style="thick">
        <color rgb="FF0070C0"/>
      </left>
      <right style="thick">
        <color rgb="FF0070C0"/>
      </right>
      <top/>
      <bottom/>
      <diagonal/>
    </border>
    <border>
      <left style="thick">
        <color rgb="FF0070C0"/>
      </left>
      <right style="thick">
        <color rgb="FF0070C0"/>
      </right>
      <top style="medium">
        <color indexed="64"/>
      </top>
      <bottom style="thick">
        <color rgb="FF0070C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style="thin">
        <color theme="1" tint="0.499984740745262"/>
      </left>
      <right/>
      <top style="thin">
        <color theme="1" tint="0.499984740745262"/>
      </top>
      <bottom style="thin">
        <color theme="1" tint="0.499984740745262"/>
      </bottom>
      <diagonal/>
    </border>
    <border>
      <left style="thick">
        <color rgb="FFFF0000"/>
      </left>
      <right style="thick">
        <color rgb="FFFF0000"/>
      </right>
      <top style="thick">
        <color rgb="FFFF0000"/>
      </top>
      <bottom style="thick">
        <color rgb="FFFF0000"/>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8"/>
      </bottom>
      <diagonal/>
    </border>
    <border>
      <left style="medium">
        <color indexed="64"/>
      </left>
      <right/>
      <top style="medium">
        <color indexed="8"/>
      </top>
      <bottom style="medium">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0" fontId="17" fillId="0" borderId="0" applyNumberFormat="0" applyFill="0" applyBorder="0" applyAlignment="0" applyProtection="0">
      <alignment vertical="top"/>
      <protection locked="0"/>
    </xf>
    <xf numFmtId="9" fontId="28" fillId="0" borderId="0" applyFont="0" applyFill="0" applyBorder="0" applyAlignment="0" applyProtection="0"/>
    <xf numFmtId="0" fontId="38" fillId="0" borderId="0"/>
    <xf numFmtId="43" fontId="1" fillId="0" borderId="0" applyFont="0" applyFill="0" applyBorder="0" applyAlignment="0" applyProtection="0"/>
  </cellStyleXfs>
  <cellXfs count="744">
    <xf numFmtId="0" fontId="0" fillId="0" borderId="0" xfId="0"/>
    <xf numFmtId="167" fontId="4" fillId="3" borderId="1" xfId="2" applyNumberFormat="1" applyFont="1" applyFill="1" applyBorder="1" applyAlignment="1" applyProtection="1">
      <alignment vertical="center"/>
    </xf>
    <xf numFmtId="0" fontId="0" fillId="6" borderId="0" xfId="0" applyFill="1"/>
    <xf numFmtId="0" fontId="0" fillId="6" borderId="0" xfId="0" applyFill="1" applyAlignment="1">
      <alignment horizontal="left" indent="1"/>
    </xf>
    <xf numFmtId="167" fontId="2" fillId="7" borderId="1" xfId="2" applyNumberFormat="1" applyFont="1" applyFill="1" applyBorder="1" applyAlignment="1" applyProtection="1">
      <alignment vertical="center"/>
    </xf>
    <xf numFmtId="0" fontId="1" fillId="6" borderId="0" xfId="0" applyFont="1" applyFill="1"/>
    <xf numFmtId="0" fontId="7" fillId="11" borderId="1" xfId="0" applyFont="1" applyFill="1" applyBorder="1" applyAlignment="1">
      <alignment horizontal="center" vertical="center"/>
    </xf>
    <xf numFmtId="0" fontId="7" fillId="11" borderId="8" xfId="0" applyFont="1" applyFill="1" applyBorder="1" applyAlignment="1">
      <alignment horizontal="center" vertical="center"/>
    </xf>
    <xf numFmtId="0" fontId="7" fillId="6" borderId="0" xfId="0" applyFont="1" applyFill="1" applyBorder="1" applyAlignment="1">
      <alignment vertical="center" wrapText="1"/>
    </xf>
    <xf numFmtId="169" fontId="7" fillId="6" borderId="0" xfId="2" applyNumberFormat="1" applyFont="1" applyFill="1" applyBorder="1" applyAlignment="1"/>
    <xf numFmtId="0" fontId="7" fillId="6" borderId="0" xfId="0" applyFont="1" applyFill="1" applyBorder="1" applyAlignment="1">
      <alignment horizontal="center" vertical="center"/>
    </xf>
    <xf numFmtId="0" fontId="13" fillId="6" borderId="0" xfId="0" applyFont="1" applyFill="1" applyBorder="1" applyAlignment="1">
      <alignment horizontal="center"/>
    </xf>
    <xf numFmtId="0" fontId="8" fillId="6" borderId="0" xfId="0" applyFont="1" applyFill="1" applyAlignment="1">
      <alignment horizontal="center"/>
    </xf>
    <xf numFmtId="0" fontId="7" fillId="6" borderId="0" xfId="0" applyFont="1" applyFill="1" applyBorder="1" applyAlignment="1">
      <alignment horizontal="center" vertical="center" wrapText="1"/>
    </xf>
    <xf numFmtId="0" fontId="9" fillId="6" borderId="0" xfId="0" applyFont="1" applyFill="1" applyBorder="1" applyAlignment="1">
      <alignment vertical="center"/>
    </xf>
    <xf numFmtId="49" fontId="0" fillId="0" borderId="1" xfId="0" applyNumberFormat="1" applyBorder="1"/>
    <xf numFmtId="171" fontId="0" fillId="0" borderId="1" xfId="2" applyNumberFormat="1" applyFont="1" applyBorder="1"/>
    <xf numFmtId="168" fontId="1" fillId="6" borderId="0" xfId="0" applyNumberFormat="1" applyFont="1" applyFill="1" applyBorder="1" applyAlignment="1">
      <alignment horizontal="left" indent="1"/>
    </xf>
    <xf numFmtId="171" fontId="0" fillId="0" borderId="10" xfId="2" applyNumberFormat="1" applyFont="1" applyBorder="1"/>
    <xf numFmtId="171" fontId="0" fillId="6" borderId="1" xfId="0" applyNumberFormat="1" applyFill="1" applyBorder="1"/>
    <xf numFmtId="0" fontId="0" fillId="6" borderId="1" xfId="0" applyFill="1" applyBorder="1"/>
    <xf numFmtId="0" fontId="0" fillId="6" borderId="0" xfId="0" applyFill="1" applyBorder="1"/>
    <xf numFmtId="0" fontId="0" fillId="6" borderId="0" xfId="0" applyFill="1" applyBorder="1" applyAlignment="1">
      <alignment horizontal="left" indent="1"/>
    </xf>
    <xf numFmtId="0" fontId="0" fillId="6" borderId="0" xfId="0" applyFill="1" applyAlignment="1">
      <alignment horizontal="center"/>
    </xf>
    <xf numFmtId="0" fontId="0" fillId="6" borderId="1" xfId="0" applyFill="1" applyBorder="1" applyAlignment="1">
      <alignment horizontal="center"/>
    </xf>
    <xf numFmtId="169" fontId="7" fillId="6" borderId="0" xfId="2" applyNumberFormat="1"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6" xfId="0" applyFont="1" applyFill="1" applyBorder="1" applyAlignment="1">
      <alignment horizontal="center" vertical="center" wrapText="1"/>
    </xf>
    <xf numFmtId="169" fontId="7" fillId="5" borderId="37" xfId="2" applyNumberFormat="1" applyFont="1" applyFill="1" applyBorder="1" applyAlignment="1">
      <alignment horizontal="center" vertical="center"/>
    </xf>
    <xf numFmtId="0" fontId="7" fillId="5" borderId="28" xfId="0" applyFont="1" applyFill="1" applyBorder="1" applyAlignment="1">
      <alignment horizontal="center" vertical="center" wrapText="1"/>
    </xf>
    <xf numFmtId="171" fontId="0" fillId="0" borderId="2" xfId="2" applyNumberFormat="1" applyFont="1" applyBorder="1"/>
    <xf numFmtId="171" fontId="0" fillId="6" borderId="2" xfId="0" applyNumberFormat="1" applyFill="1" applyBorder="1"/>
    <xf numFmtId="169" fontId="7" fillId="5" borderId="23" xfId="2" applyNumberFormat="1" applyFont="1" applyFill="1" applyBorder="1" applyAlignment="1">
      <alignment horizontal="center" vertical="center"/>
    </xf>
    <xf numFmtId="0" fontId="7" fillId="10" borderId="36" xfId="0" applyFont="1" applyFill="1" applyBorder="1" applyAlignment="1">
      <alignment horizontal="center" vertical="center" wrapText="1"/>
    </xf>
    <xf numFmtId="169" fontId="7" fillId="10" borderId="37" xfId="2" applyNumberFormat="1" applyFont="1" applyFill="1" applyBorder="1" applyAlignment="1">
      <alignment horizontal="center" vertical="center"/>
    </xf>
    <xf numFmtId="0" fontId="7" fillId="13" borderId="16" xfId="0" applyFont="1" applyFill="1" applyBorder="1" applyAlignment="1">
      <alignment horizontal="center" vertical="center"/>
    </xf>
    <xf numFmtId="0" fontId="12" fillId="6" borderId="0" xfId="0" applyFont="1" applyFill="1"/>
    <xf numFmtId="0" fontId="7" fillId="6" borderId="1" xfId="0" applyFont="1" applyFill="1" applyBorder="1"/>
    <xf numFmtId="3" fontId="0" fillId="6" borderId="1" xfId="0" applyNumberFormat="1" applyFill="1" applyBorder="1"/>
    <xf numFmtId="0" fontId="0" fillId="6" borderId="0" xfId="0" applyFill="1" applyBorder="1" applyAlignment="1"/>
    <xf numFmtId="0" fontId="7" fillId="6" borderId="0" xfId="0" applyFont="1" applyFill="1" applyBorder="1" applyAlignment="1">
      <alignment horizontal="center"/>
    </xf>
    <xf numFmtId="3" fontId="7" fillId="6" borderId="0" xfId="0" applyNumberFormat="1" applyFont="1" applyFill="1" applyBorder="1"/>
    <xf numFmtId="0" fontId="0" fillId="6" borderId="0" xfId="0" applyFill="1" applyAlignment="1">
      <alignment vertical="center"/>
    </xf>
    <xf numFmtId="0" fontId="1" fillId="6" borderId="1" xfId="0" applyFont="1" applyFill="1" applyBorder="1" applyAlignment="1">
      <alignment horizontal="left" vertical="center"/>
    </xf>
    <xf numFmtId="0" fontId="1" fillId="6" borderId="1" xfId="0" applyFont="1" applyFill="1" applyBorder="1"/>
    <xf numFmtId="165" fontId="5" fillId="11" borderId="2" xfId="0" applyNumberFormat="1" applyFont="1" applyFill="1" applyBorder="1" applyAlignment="1">
      <alignment horizontal="center" vertical="center" wrapText="1"/>
    </xf>
    <xf numFmtId="0" fontId="1" fillId="6" borderId="0" xfId="0" applyFont="1" applyFill="1" applyBorder="1" applyAlignment="1">
      <alignment horizontal="center"/>
    </xf>
    <xf numFmtId="0" fontId="5" fillId="11" borderId="1" xfId="0" applyFont="1" applyFill="1" applyBorder="1" applyAlignment="1">
      <alignment horizontal="center" vertical="center"/>
    </xf>
    <xf numFmtId="0" fontId="5" fillId="11" borderId="8" xfId="0" applyFont="1" applyFill="1" applyBorder="1" applyAlignment="1">
      <alignment horizontal="center" vertical="center"/>
    </xf>
    <xf numFmtId="169" fontId="7" fillId="5" borderId="23" xfId="2" applyNumberFormat="1" applyFont="1" applyFill="1" applyBorder="1" applyAlignment="1">
      <alignment vertical="center"/>
    </xf>
    <xf numFmtId="169" fontId="13" fillId="6" borderId="0" xfId="0" applyNumberFormat="1" applyFont="1" applyFill="1" applyBorder="1"/>
    <xf numFmtId="169" fontId="11" fillId="5" borderId="34" xfId="0" applyNumberFormat="1" applyFont="1" applyFill="1" applyBorder="1"/>
    <xf numFmtId="169" fontId="11" fillId="5" borderId="29" xfId="0" applyNumberFormat="1" applyFont="1" applyFill="1" applyBorder="1"/>
    <xf numFmtId="0" fontId="0" fillId="5" borderId="30" xfId="0" applyFill="1" applyBorder="1"/>
    <xf numFmtId="0" fontId="11" fillId="5" borderId="30" xfId="0" applyFont="1" applyFill="1" applyBorder="1" applyAlignment="1">
      <alignment horizontal="center"/>
    </xf>
    <xf numFmtId="169" fontId="11" fillId="5" borderId="31" xfId="0" applyNumberFormat="1" applyFont="1" applyFill="1" applyBorder="1"/>
    <xf numFmtId="169" fontId="11" fillId="5" borderId="32" xfId="0" applyNumberFormat="1" applyFont="1" applyFill="1" applyBorder="1"/>
    <xf numFmtId="0" fontId="0" fillId="5" borderId="33" xfId="0" applyFill="1" applyBorder="1"/>
    <xf numFmtId="169" fontId="11" fillId="5" borderId="33" xfId="0" applyNumberFormat="1" applyFont="1" applyFill="1" applyBorder="1" applyAlignment="1">
      <alignment horizontal="center"/>
    </xf>
    <xf numFmtId="49" fontId="1" fillId="0" borderId="1" xfId="0" applyNumberFormat="1" applyFont="1" applyBorder="1"/>
    <xf numFmtId="49" fontId="1" fillId="0" borderId="2" xfId="0" applyNumberFormat="1" applyFont="1" applyBorder="1"/>
    <xf numFmtId="49" fontId="1" fillId="0" borderId="10" xfId="0" applyNumberFormat="1" applyFont="1" applyBorder="1"/>
    <xf numFmtId="0" fontId="2" fillId="9" borderId="1" xfId="0" applyFont="1" applyFill="1" applyBorder="1" applyAlignment="1" applyProtection="1">
      <alignment vertical="center"/>
    </xf>
    <xf numFmtId="0" fontId="2" fillId="7" borderId="1" xfId="0" applyFont="1" applyFill="1" applyBorder="1" applyAlignment="1" applyProtection="1">
      <alignment horizontal="left" vertical="center"/>
    </xf>
    <xf numFmtId="0" fontId="2" fillId="9" borderId="1" xfId="0" applyFont="1" applyFill="1" applyBorder="1" applyAlignment="1" applyProtection="1">
      <alignment horizontal="left" vertical="center"/>
    </xf>
    <xf numFmtId="0" fontId="3" fillId="6" borderId="0" xfId="0" applyFont="1" applyFill="1"/>
    <xf numFmtId="0" fontId="21" fillId="6" borderId="0" xfId="0" applyFont="1" applyFill="1" applyBorder="1" applyAlignment="1" applyProtection="1">
      <alignment vertical="center"/>
    </xf>
    <xf numFmtId="3" fontId="21" fillId="6" borderId="0" xfId="0" applyNumberFormat="1" applyFont="1" applyFill="1" applyBorder="1" applyAlignment="1" applyProtection="1">
      <alignment vertical="center"/>
    </xf>
    <xf numFmtId="0" fontId="7" fillId="11" borderId="1" xfId="0" applyFont="1" applyFill="1" applyBorder="1"/>
    <xf numFmtId="0" fontId="23" fillId="11" borderId="1" xfId="0" applyFont="1" applyFill="1" applyBorder="1" applyAlignment="1">
      <alignment horizontal="center" vertical="center"/>
    </xf>
    <xf numFmtId="0" fontId="5" fillId="12" borderId="1" xfId="0" applyFont="1" applyFill="1" applyBorder="1" applyAlignment="1">
      <alignment horizontal="center" vertical="center"/>
    </xf>
    <xf numFmtId="169" fontId="3" fillId="6" borderId="1" xfId="2" applyNumberFormat="1" applyFont="1" applyFill="1" applyBorder="1" applyAlignment="1">
      <alignment vertical="center"/>
    </xf>
    <xf numFmtId="169" fontId="3" fillId="5" borderId="1" xfId="2" applyNumberFormat="1" applyFont="1" applyFill="1" applyBorder="1"/>
    <xf numFmtId="0" fontId="25" fillId="6" borderId="0" xfId="0" applyFont="1" applyFill="1"/>
    <xf numFmtId="169" fontId="7" fillId="10" borderId="83" xfId="2" applyNumberFormat="1" applyFont="1" applyFill="1" applyBorder="1" applyAlignment="1">
      <alignment horizontal="center" vertical="center"/>
    </xf>
    <xf numFmtId="169" fontId="7" fillId="6" borderId="84" xfId="2" applyNumberFormat="1" applyFont="1" applyFill="1" applyBorder="1" applyAlignment="1">
      <alignment horizontal="center" vertical="center"/>
    </xf>
    <xf numFmtId="168" fontId="7" fillId="13" borderId="1" xfId="0" applyNumberFormat="1" applyFont="1" applyFill="1" applyBorder="1" applyAlignment="1">
      <alignment horizontal="center" vertical="center"/>
    </xf>
    <xf numFmtId="0" fontId="7" fillId="5" borderId="32" xfId="0" applyFont="1" applyFill="1" applyBorder="1" applyAlignment="1">
      <alignment vertical="center" wrapText="1"/>
    </xf>
    <xf numFmtId="0" fontId="7" fillId="5" borderId="33" xfId="0" applyFont="1" applyFill="1" applyBorder="1" applyAlignment="1">
      <alignment vertical="center" wrapText="1"/>
    </xf>
    <xf numFmtId="0" fontId="7" fillId="5" borderId="35" xfId="0" applyFont="1" applyFill="1" applyBorder="1" applyAlignment="1">
      <alignment vertical="center" wrapText="1"/>
    </xf>
    <xf numFmtId="0" fontId="0" fillId="0" borderId="1" xfId="2" applyNumberFormat="1" applyFont="1" applyBorder="1"/>
    <xf numFmtId="171" fontId="0" fillId="18" borderId="10" xfId="2" applyNumberFormat="1" applyFont="1" applyFill="1" applyBorder="1"/>
    <xf numFmtId="0" fontId="1" fillId="6" borderId="26" xfId="0" applyFont="1" applyFill="1" applyBorder="1" applyAlignment="1">
      <alignment horizontal="center" vertical="center"/>
    </xf>
    <xf numFmtId="169" fontId="1" fillId="6" borderId="10" xfId="2" applyNumberFormat="1" applyFont="1" applyFill="1" applyBorder="1" applyAlignment="1">
      <alignment vertical="center"/>
    </xf>
    <xf numFmtId="169" fontId="1" fillId="6" borderId="14" xfId="2" applyNumberFormat="1" applyFont="1" applyFill="1" applyBorder="1" applyAlignment="1">
      <alignment vertical="center"/>
    </xf>
    <xf numFmtId="0" fontId="1" fillId="6" borderId="8" xfId="0" applyFont="1" applyFill="1" applyBorder="1" applyAlignment="1">
      <alignment horizontal="center" vertical="center"/>
    </xf>
    <xf numFmtId="169" fontId="1" fillId="6" borderId="1" xfId="2" applyNumberFormat="1" applyFont="1" applyFill="1" applyBorder="1" applyAlignment="1">
      <alignment vertical="center"/>
    </xf>
    <xf numFmtId="0" fontId="1" fillId="6" borderId="24" xfId="0" applyFont="1" applyFill="1" applyBorder="1" applyAlignment="1">
      <alignment horizontal="center" vertical="center"/>
    </xf>
    <xf numFmtId="169" fontId="1" fillId="6" borderId="2" xfId="2" applyNumberFormat="1" applyFont="1" applyFill="1" applyBorder="1" applyAlignment="1">
      <alignment vertical="center"/>
    </xf>
    <xf numFmtId="169" fontId="1" fillId="6" borderId="18" xfId="2" applyNumberFormat="1" applyFont="1" applyFill="1" applyBorder="1" applyAlignment="1">
      <alignment vertical="center"/>
    </xf>
    <xf numFmtId="165" fontId="7" fillId="6" borderId="17" xfId="0" applyNumberFormat="1" applyFont="1" applyFill="1" applyBorder="1" applyAlignment="1">
      <alignment vertical="center"/>
    </xf>
    <xf numFmtId="0" fontId="1" fillId="6" borderId="7" xfId="0" applyFont="1" applyFill="1" applyBorder="1" applyAlignment="1">
      <alignment horizontal="center" vertical="center"/>
    </xf>
    <xf numFmtId="165" fontId="7" fillId="6" borderId="9" xfId="0" applyNumberFormat="1" applyFont="1" applyFill="1" applyBorder="1" applyAlignment="1">
      <alignment vertical="center"/>
    </xf>
    <xf numFmtId="165" fontId="7" fillId="6" borderId="1" xfId="0" applyNumberFormat="1" applyFont="1" applyFill="1" applyBorder="1" applyAlignment="1">
      <alignment vertical="center"/>
    </xf>
    <xf numFmtId="165" fontId="1" fillId="6" borderId="26" xfId="0" applyNumberFormat="1" applyFont="1" applyFill="1" applyBorder="1" applyAlignment="1">
      <alignment horizontal="left" vertical="center"/>
    </xf>
    <xf numFmtId="165" fontId="1" fillId="6" borderId="8" xfId="0" applyNumberFormat="1" applyFont="1" applyFill="1" applyBorder="1" applyAlignment="1">
      <alignment horizontal="left" vertical="center"/>
    </xf>
    <xf numFmtId="165" fontId="1" fillId="6" borderId="8" xfId="0" applyNumberFormat="1" applyFont="1" applyFill="1" applyBorder="1" applyAlignment="1">
      <alignment horizontal="left" vertical="center" wrapText="1"/>
    </xf>
    <xf numFmtId="165" fontId="1" fillId="6" borderId="1" xfId="0" applyNumberFormat="1" applyFont="1" applyFill="1" applyBorder="1" applyAlignment="1">
      <alignment horizontal="left" vertical="center"/>
    </xf>
    <xf numFmtId="171" fontId="0" fillId="18" borderId="1" xfId="2" applyNumberFormat="1" applyFont="1" applyFill="1" applyBorder="1"/>
    <xf numFmtId="0" fontId="7" fillId="6" borderId="9" xfId="0" applyFont="1" applyFill="1" applyBorder="1" applyAlignment="1">
      <alignment horizontal="left" vertical="center"/>
    </xf>
    <xf numFmtId="2" fontId="1" fillId="6" borderId="26" xfId="0" applyNumberFormat="1" applyFont="1" applyFill="1" applyBorder="1" applyAlignment="1">
      <alignment horizontal="center" vertical="center"/>
    </xf>
    <xf numFmtId="0" fontId="1" fillId="6" borderId="1" xfId="0" applyFont="1" applyFill="1" applyBorder="1" applyAlignment="1">
      <alignment horizontal="center" vertical="center"/>
    </xf>
    <xf numFmtId="2" fontId="1" fillId="6" borderId="8" xfId="0" applyNumberFormat="1" applyFont="1" applyFill="1" applyBorder="1" applyAlignment="1">
      <alignment horizontal="center" vertical="center"/>
    </xf>
    <xf numFmtId="175" fontId="1" fillId="6" borderId="8" xfId="0" applyNumberFormat="1" applyFont="1" applyFill="1" applyBorder="1" applyAlignment="1">
      <alignment horizontal="center"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5" fillId="6" borderId="0" xfId="0" applyFont="1" applyFill="1" applyBorder="1" applyAlignment="1" applyProtection="1">
      <alignment vertical="center"/>
    </xf>
    <xf numFmtId="0" fontId="3" fillId="6" borderId="0" xfId="0" applyFont="1" applyFill="1" applyAlignment="1" applyProtection="1">
      <alignment vertical="center"/>
    </xf>
    <xf numFmtId="0" fontId="3" fillId="0" borderId="0" xfId="0" applyFont="1" applyFill="1" applyAlignment="1" applyProtection="1">
      <alignment vertical="center"/>
    </xf>
    <xf numFmtId="0" fontId="3" fillId="6" borderId="70" xfId="0" applyFont="1" applyFill="1" applyBorder="1" applyAlignment="1" applyProtection="1">
      <alignment vertical="center" wrapText="1"/>
    </xf>
    <xf numFmtId="0" fontId="3" fillId="6" borderId="71" xfId="0" applyFont="1" applyFill="1" applyBorder="1" applyAlignment="1" applyProtection="1">
      <alignment vertical="center" wrapText="1"/>
    </xf>
    <xf numFmtId="0" fontId="3" fillId="6" borderId="72" xfId="0" applyFont="1" applyFill="1" applyBorder="1" applyAlignment="1" applyProtection="1">
      <alignment vertical="center" wrapText="1"/>
    </xf>
    <xf numFmtId="0" fontId="3" fillId="6" borderId="73" xfId="0" applyFont="1" applyFill="1" applyBorder="1" applyAlignment="1" applyProtection="1">
      <alignment vertical="center" wrapText="1"/>
    </xf>
    <xf numFmtId="0" fontId="5" fillId="6" borderId="74" xfId="0" applyFont="1" applyFill="1" applyBorder="1" applyAlignment="1" applyProtection="1">
      <alignment vertical="center" wrapText="1"/>
    </xf>
    <xf numFmtId="3" fontId="32" fillId="6" borderId="55" xfId="2" applyNumberFormat="1" applyFont="1" applyFill="1" applyBorder="1" applyAlignment="1" applyProtection="1">
      <alignment vertical="center"/>
    </xf>
    <xf numFmtId="3" fontId="32" fillId="6" borderId="10" xfId="2" applyNumberFormat="1" applyFont="1" applyFill="1" applyBorder="1" applyAlignment="1" applyProtection="1">
      <alignment vertical="center"/>
    </xf>
    <xf numFmtId="3" fontId="32" fillId="6" borderId="56" xfId="2" applyNumberFormat="1" applyFont="1" applyFill="1" applyBorder="1" applyAlignment="1" applyProtection="1">
      <alignment vertical="center"/>
    </xf>
    <xf numFmtId="3" fontId="32" fillId="6" borderId="41" xfId="2" applyNumberFormat="1" applyFont="1" applyFill="1" applyBorder="1" applyAlignment="1" applyProtection="1">
      <alignment vertical="center"/>
    </xf>
    <xf numFmtId="3" fontId="32" fillId="6" borderId="1" xfId="2" applyNumberFormat="1" applyFont="1" applyFill="1" applyBorder="1" applyAlignment="1" applyProtection="1">
      <alignment vertical="center"/>
    </xf>
    <xf numFmtId="3" fontId="32" fillId="6" borderId="11" xfId="2" applyNumberFormat="1" applyFont="1" applyFill="1" applyBorder="1" applyAlignment="1" applyProtection="1">
      <alignment vertical="center"/>
    </xf>
    <xf numFmtId="173" fontId="32" fillId="21" borderId="66" xfId="2" applyNumberFormat="1" applyFont="1" applyFill="1" applyBorder="1" applyAlignment="1" applyProtection="1">
      <alignment vertical="center"/>
    </xf>
    <xf numFmtId="173" fontId="32" fillId="21" borderId="46" xfId="2" applyNumberFormat="1" applyFont="1" applyFill="1" applyBorder="1" applyAlignment="1" applyProtection="1">
      <alignment vertical="center"/>
    </xf>
    <xf numFmtId="173" fontId="32" fillId="21" borderId="67" xfId="2" applyNumberFormat="1" applyFont="1" applyFill="1" applyBorder="1" applyAlignment="1" applyProtection="1">
      <alignment vertical="center"/>
    </xf>
    <xf numFmtId="173" fontId="32" fillId="21" borderId="49" xfId="2" applyNumberFormat="1" applyFont="1" applyFill="1" applyBorder="1" applyAlignment="1" applyProtection="1">
      <alignment vertical="center"/>
    </xf>
    <xf numFmtId="173" fontId="32" fillId="21" borderId="37" xfId="2" applyNumberFormat="1" applyFont="1" applyFill="1" applyBorder="1" applyAlignment="1" applyProtection="1">
      <alignment vertical="center"/>
    </xf>
    <xf numFmtId="173" fontId="32" fillId="21" borderId="4" xfId="2" applyNumberFormat="1" applyFont="1" applyFill="1" applyBorder="1" applyAlignment="1" applyProtection="1">
      <alignment vertical="center"/>
    </xf>
    <xf numFmtId="173" fontId="32" fillId="21" borderId="40" xfId="2" applyNumberFormat="1" applyFont="1" applyFill="1" applyBorder="1" applyAlignment="1" applyProtection="1">
      <alignment vertical="center"/>
    </xf>
    <xf numFmtId="173" fontId="32" fillId="6" borderId="36" xfId="2" applyNumberFormat="1" applyFont="1" applyFill="1" applyBorder="1" applyAlignment="1" applyProtection="1">
      <alignment vertical="center"/>
    </xf>
    <xf numFmtId="173" fontId="32" fillId="6" borderId="3" xfId="2" applyNumberFormat="1" applyFont="1" applyFill="1" applyBorder="1" applyAlignment="1" applyProtection="1">
      <alignment vertical="center"/>
    </xf>
    <xf numFmtId="173" fontId="32" fillId="6" borderId="39" xfId="2" applyNumberFormat="1" applyFont="1" applyFill="1" applyBorder="1" applyAlignment="1" applyProtection="1">
      <alignment vertical="center"/>
    </xf>
    <xf numFmtId="173" fontId="32" fillId="6" borderId="41" xfId="2" applyNumberFormat="1" applyFont="1" applyFill="1" applyBorder="1" applyAlignment="1" applyProtection="1">
      <alignment vertical="center"/>
    </xf>
    <xf numFmtId="173" fontId="32" fillId="6" borderId="1" xfId="2" applyNumberFormat="1" applyFont="1" applyFill="1" applyBorder="1" applyAlignment="1" applyProtection="1">
      <alignment vertical="center"/>
    </xf>
    <xf numFmtId="173" fontId="32" fillId="6" borderId="11" xfId="2" applyNumberFormat="1" applyFont="1" applyFill="1" applyBorder="1" applyAlignment="1" applyProtection="1">
      <alignment vertical="center"/>
    </xf>
    <xf numFmtId="173" fontId="32" fillId="21" borderId="52" xfId="2" applyNumberFormat="1" applyFont="1" applyFill="1" applyBorder="1" applyAlignment="1" applyProtection="1">
      <alignment vertical="center"/>
    </xf>
    <xf numFmtId="173" fontId="32" fillId="21" borderId="53" xfId="2" applyNumberFormat="1" applyFont="1" applyFill="1" applyBorder="1" applyAlignment="1" applyProtection="1">
      <alignment vertical="center"/>
    </xf>
    <xf numFmtId="173" fontId="32" fillId="21" borderId="54" xfId="0" applyNumberFormat="1" applyFont="1" applyFill="1" applyBorder="1" applyAlignment="1" applyProtection="1">
      <alignment vertical="center"/>
    </xf>
    <xf numFmtId="173" fontId="32" fillId="21" borderId="60" xfId="2" applyNumberFormat="1" applyFont="1" applyFill="1" applyBorder="1" applyAlignment="1" applyProtection="1">
      <alignment vertical="center"/>
    </xf>
    <xf numFmtId="173" fontId="32" fillId="21" borderId="50" xfId="2" applyNumberFormat="1" applyFont="1" applyFill="1" applyBorder="1" applyAlignment="1" applyProtection="1">
      <alignment vertical="center"/>
    </xf>
    <xf numFmtId="173" fontId="32" fillId="21" borderId="48" xfId="0" applyNumberFormat="1" applyFont="1" applyFill="1" applyBorder="1" applyAlignment="1" applyProtection="1">
      <alignment vertical="center"/>
    </xf>
    <xf numFmtId="173" fontId="33" fillId="22" borderId="51" xfId="2"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167" fontId="5" fillId="7" borderId="1" xfId="2" applyNumberFormat="1" applyFont="1" applyFill="1" applyBorder="1" applyAlignment="1" applyProtection="1">
      <alignment vertical="center"/>
    </xf>
    <xf numFmtId="167" fontId="3" fillId="3" borderId="1" xfId="2" applyNumberFormat="1" applyFont="1" applyFill="1" applyBorder="1" applyAlignment="1" applyProtection="1">
      <alignment vertical="center"/>
    </xf>
    <xf numFmtId="167" fontId="3" fillId="13" borderId="1" xfId="2" applyNumberFormat="1" applyFont="1" applyFill="1" applyBorder="1" applyAlignment="1" applyProtection="1">
      <alignment vertical="center"/>
    </xf>
    <xf numFmtId="167" fontId="3" fillId="13" borderId="1" xfId="2" applyNumberFormat="1" applyFont="1" applyFill="1" applyBorder="1" applyAlignment="1" applyProtection="1">
      <alignment horizontal="right" vertical="center"/>
    </xf>
    <xf numFmtId="167" fontId="3" fillId="3" borderId="2" xfId="2" applyNumberFormat="1" applyFont="1" applyFill="1" applyBorder="1" applyAlignment="1" applyProtection="1">
      <alignment vertical="center"/>
    </xf>
    <xf numFmtId="0" fontId="36" fillId="6" borderId="0" xfId="0" applyFont="1" applyFill="1" applyAlignment="1" applyProtection="1">
      <alignment vertical="center"/>
    </xf>
    <xf numFmtId="0" fontId="36" fillId="0" borderId="0" xfId="0" applyFont="1" applyAlignment="1" applyProtection="1">
      <alignment vertical="center"/>
    </xf>
    <xf numFmtId="167" fontId="4" fillId="13" borderId="1" xfId="2" applyNumberFormat="1" applyFont="1" applyFill="1" applyBorder="1" applyAlignment="1" applyProtection="1">
      <alignment vertical="center"/>
    </xf>
    <xf numFmtId="167" fontId="35" fillId="7" borderId="1" xfId="2" applyNumberFormat="1" applyFont="1" applyFill="1" applyBorder="1" applyAlignment="1" applyProtection="1">
      <alignment vertical="center"/>
    </xf>
    <xf numFmtId="3" fontId="36" fillId="0" borderId="0" xfId="0" applyNumberFormat="1" applyFont="1" applyAlignment="1" applyProtection="1">
      <alignment horizontal="left" vertical="center"/>
    </xf>
    <xf numFmtId="167" fontId="23" fillId="9" borderId="7" xfId="2" applyNumberFormat="1" applyFont="1" applyFill="1" applyBorder="1" applyAlignment="1" applyProtection="1">
      <alignment vertical="center"/>
    </xf>
    <xf numFmtId="167" fontId="23" fillId="9" borderId="14" xfId="2" applyNumberFormat="1" applyFont="1" applyFill="1" applyBorder="1" applyAlignment="1" applyProtection="1">
      <alignment vertical="center"/>
    </xf>
    <xf numFmtId="42" fontId="42" fillId="14" borderId="1" xfId="1" applyNumberFormat="1" applyFont="1" applyFill="1" applyBorder="1" applyAlignment="1" applyProtection="1">
      <alignment vertical="center"/>
    </xf>
    <xf numFmtId="167" fontId="42" fillId="9" borderId="1" xfId="2" applyNumberFormat="1" applyFont="1" applyFill="1" applyBorder="1" applyAlignment="1" applyProtection="1">
      <alignment vertical="center"/>
    </xf>
    <xf numFmtId="42" fontId="42" fillId="14" borderId="10" xfId="1" applyNumberFormat="1" applyFont="1" applyFill="1" applyBorder="1" applyAlignment="1" applyProtection="1">
      <alignment vertical="center"/>
    </xf>
    <xf numFmtId="167" fontId="42" fillId="9" borderId="10" xfId="2" applyNumberFormat="1" applyFont="1" applyFill="1" applyBorder="1" applyAlignment="1" applyProtection="1">
      <alignment vertical="center"/>
    </xf>
    <xf numFmtId="167" fontId="42" fillId="9" borderId="14" xfId="2" applyNumberFormat="1" applyFont="1" applyFill="1" applyBorder="1" applyAlignment="1" applyProtection="1">
      <alignment vertical="center"/>
    </xf>
    <xf numFmtId="42" fontId="23" fillId="14" borderId="10" xfId="1" applyNumberFormat="1" applyFont="1" applyFill="1" applyBorder="1" applyAlignment="1" applyProtection="1">
      <alignment vertical="center"/>
    </xf>
    <xf numFmtId="167" fontId="31" fillId="2" borderId="12" xfId="2" applyNumberFormat="1" applyFont="1" applyFill="1" applyBorder="1" applyAlignment="1" applyProtection="1">
      <alignment vertical="center"/>
    </xf>
    <xf numFmtId="42" fontId="31" fillId="4" borderId="4" xfId="2" applyNumberFormat="1" applyFont="1" applyFill="1" applyBorder="1" applyAlignment="1" applyProtection="1">
      <alignment vertical="center"/>
    </xf>
    <xf numFmtId="167" fontId="3" fillId="7" borderId="1" xfId="2" applyNumberFormat="1" applyFont="1" applyFill="1" applyBorder="1" applyAlignment="1" applyProtection="1">
      <alignment vertical="center"/>
    </xf>
    <xf numFmtId="167" fontId="35" fillId="13" borderId="1" xfId="2" applyNumberFormat="1" applyFont="1" applyFill="1" applyBorder="1" applyAlignment="1" applyProtection="1">
      <alignment vertical="center"/>
    </xf>
    <xf numFmtId="167" fontId="35" fillId="3" borderId="1" xfId="2" applyNumberFormat="1" applyFont="1" applyFill="1" applyBorder="1" applyAlignment="1" applyProtection="1">
      <alignment vertical="center"/>
    </xf>
    <xf numFmtId="167" fontId="35" fillId="13" borderId="1" xfId="2" applyNumberFormat="1" applyFont="1" applyFill="1" applyBorder="1" applyAlignment="1" applyProtection="1">
      <alignment horizontal="right" vertical="center"/>
    </xf>
    <xf numFmtId="167" fontId="5" fillId="13" borderId="1" xfId="2" applyNumberFormat="1" applyFont="1" applyFill="1" applyBorder="1" applyAlignment="1" applyProtection="1">
      <alignment vertical="center"/>
    </xf>
    <xf numFmtId="0" fontId="49" fillId="12" borderId="1" xfId="0" applyFont="1" applyFill="1" applyBorder="1" applyAlignment="1">
      <alignment horizontal="center" vertical="center"/>
    </xf>
    <xf numFmtId="0" fontId="54" fillId="26" borderId="1" xfId="0" applyFont="1" applyFill="1" applyBorder="1" applyAlignment="1">
      <alignment horizontal="center" vertical="center"/>
    </xf>
    <xf numFmtId="0" fontId="57" fillId="11" borderId="0" xfId="0" applyFont="1" applyFill="1" applyBorder="1" applyAlignment="1" applyProtection="1">
      <alignment horizontal="center" vertical="center"/>
    </xf>
    <xf numFmtId="0" fontId="57" fillId="11" borderId="107" xfId="0" applyFont="1" applyFill="1" applyBorder="1" applyAlignment="1" applyProtection="1">
      <alignment horizontal="center" vertical="center"/>
    </xf>
    <xf numFmtId="0" fontId="7" fillId="0" borderId="0" xfId="0" applyFont="1"/>
    <xf numFmtId="0" fontId="29" fillId="0" borderId="0" xfId="0" applyFont="1"/>
    <xf numFmtId="164" fontId="8" fillId="12" borderId="27" xfId="2" applyFont="1" applyFill="1" applyBorder="1" applyAlignment="1" applyProtection="1">
      <alignment horizontal="center" vertical="center" wrapText="1"/>
    </xf>
    <xf numFmtId="177" fontId="46" fillId="19" borderId="23" xfId="1" applyNumberFormat="1" applyFont="1" applyFill="1" applyBorder="1" applyAlignment="1" applyProtection="1">
      <alignment vertical="center" wrapText="1"/>
    </xf>
    <xf numFmtId="0" fontId="56" fillId="0" borderId="37" xfId="0" applyFont="1" applyFill="1" applyBorder="1" applyAlignment="1">
      <alignment horizontal="center" vertical="center"/>
    </xf>
    <xf numFmtId="0" fontId="55" fillId="0" borderId="4" xfId="0" applyFont="1" applyFill="1" applyBorder="1" applyAlignment="1">
      <alignment horizontal="center" vertical="center"/>
    </xf>
    <xf numFmtId="0" fontId="56" fillId="0" borderId="40" xfId="0" applyFont="1" applyFill="1" applyBorder="1" applyAlignment="1">
      <alignment horizontal="center" vertical="center"/>
    </xf>
    <xf numFmtId="0" fontId="50" fillId="12" borderId="39" xfId="0" applyFont="1" applyFill="1" applyBorder="1" applyAlignment="1">
      <alignment horizontal="center"/>
    </xf>
    <xf numFmtId="0" fontId="50" fillId="12" borderId="11" xfId="0" applyFont="1" applyFill="1" applyBorder="1" applyAlignment="1">
      <alignment horizontal="center"/>
    </xf>
    <xf numFmtId="9" fontId="50" fillId="12" borderId="40" xfId="4" applyFont="1" applyFill="1" applyBorder="1" applyAlignment="1">
      <alignment horizontal="center"/>
    </xf>
    <xf numFmtId="0" fontId="52" fillId="0" borderId="37" xfId="0" applyFont="1" applyBorder="1" applyAlignment="1">
      <alignment horizontal="center" vertical="center"/>
    </xf>
    <xf numFmtId="0" fontId="51" fillId="0" borderId="4" xfId="0" applyFont="1" applyBorder="1" applyAlignment="1">
      <alignment horizontal="center" vertical="center"/>
    </xf>
    <xf numFmtId="0" fontId="52" fillId="0" borderId="40" xfId="0" applyFont="1" applyBorder="1" applyAlignment="1">
      <alignment horizontal="center" vertical="center"/>
    </xf>
    <xf numFmtId="3" fontId="3" fillId="0" borderId="0" xfId="0" applyNumberFormat="1" applyFont="1" applyFill="1" applyBorder="1" applyAlignment="1" applyProtection="1">
      <alignment horizontal="center" vertical="center"/>
    </xf>
    <xf numFmtId="169" fontId="3" fillId="0" borderId="0" xfId="2" applyNumberFormat="1" applyFont="1" applyFill="1" applyBorder="1" applyAlignment="1" applyProtection="1">
      <alignment vertical="center"/>
    </xf>
    <xf numFmtId="0" fontId="3"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169" fontId="36" fillId="0" borderId="0" xfId="2" applyNumberFormat="1" applyFont="1" applyFill="1" applyBorder="1" applyAlignment="1" applyProtection="1">
      <alignment vertical="center"/>
    </xf>
    <xf numFmtId="0" fontId="23" fillId="6" borderId="0" xfId="0" applyFont="1" applyFill="1" applyBorder="1" applyAlignment="1" applyProtection="1">
      <alignment horizontal="left" vertical="center"/>
    </xf>
    <xf numFmtId="169" fontId="37" fillId="6" borderId="0" xfId="2" applyNumberFormat="1" applyFont="1" applyFill="1" applyBorder="1" applyAlignment="1" applyProtection="1">
      <alignment horizontal="left" vertical="center"/>
    </xf>
    <xf numFmtId="3" fontId="37" fillId="6" borderId="0" xfId="0" applyNumberFormat="1" applyFont="1" applyFill="1" applyBorder="1" applyAlignment="1" applyProtection="1">
      <alignment horizontal="left" vertical="center"/>
    </xf>
    <xf numFmtId="3" fontId="23" fillId="6" borderId="0" xfId="0" applyNumberFormat="1" applyFont="1" applyFill="1" applyBorder="1" applyAlignment="1" applyProtection="1">
      <alignment horizontal="left" vertical="center"/>
    </xf>
    <xf numFmtId="0" fontId="8" fillId="6" borderId="0" xfId="0" applyFont="1" applyFill="1" applyBorder="1" applyAlignment="1" applyProtection="1">
      <alignment vertical="center" wrapText="1"/>
    </xf>
    <xf numFmtId="0" fontId="52" fillId="0" borderId="0" xfId="0" applyFont="1" applyBorder="1" applyAlignment="1">
      <alignment horizontal="center" vertical="center"/>
    </xf>
    <xf numFmtId="0" fontId="51" fillId="0" borderId="0" xfId="0" applyFont="1" applyBorder="1" applyAlignment="1">
      <alignment horizontal="center" vertical="center"/>
    </xf>
    <xf numFmtId="0" fontId="70" fillId="0" borderId="0" xfId="0" applyFont="1" applyFill="1" applyBorder="1" applyAlignment="1">
      <alignment vertical="center"/>
    </xf>
    <xf numFmtId="0" fontId="57" fillId="12" borderId="119" xfId="0" applyFont="1" applyFill="1" applyBorder="1" applyAlignment="1">
      <alignment horizontal="center" vertical="center"/>
    </xf>
    <xf numFmtId="0" fontId="57" fillId="0" borderId="0" xfId="0" applyFont="1" applyFill="1" applyBorder="1" applyAlignment="1" applyProtection="1">
      <alignment horizontal="center" vertical="center"/>
    </xf>
    <xf numFmtId="0" fontId="0" fillId="0" borderId="0" xfId="0" applyFill="1" applyBorder="1"/>
    <xf numFmtId="0" fontId="57" fillId="11" borderId="120" xfId="0" applyFont="1" applyFill="1" applyBorder="1" applyAlignment="1" applyProtection="1">
      <alignment horizontal="center" vertical="center"/>
    </xf>
    <xf numFmtId="0" fontId="57" fillId="12" borderId="120" xfId="0" applyFont="1" applyFill="1" applyBorder="1" applyAlignment="1">
      <alignment horizontal="center" vertical="center"/>
    </xf>
    <xf numFmtId="0" fontId="57" fillId="12" borderId="121" xfId="0" applyFont="1" applyFill="1" applyBorder="1" applyAlignment="1">
      <alignment horizontal="center" vertical="center"/>
    </xf>
    <xf numFmtId="0" fontId="57" fillId="12" borderId="123" xfId="0" applyFont="1" applyFill="1" applyBorder="1" applyAlignment="1">
      <alignment horizontal="center" vertical="center"/>
    </xf>
    <xf numFmtId="0" fontId="57" fillId="11" borderId="122" xfId="0" applyFont="1" applyFill="1" applyBorder="1" applyAlignment="1" applyProtection="1">
      <alignment horizontal="center" vertical="center" wrapText="1"/>
    </xf>
    <xf numFmtId="0" fontId="57" fillId="12" borderId="120" xfId="0" applyFont="1" applyFill="1" applyBorder="1" applyAlignment="1" applyProtection="1">
      <alignment horizontal="center" vertical="center" wrapText="1"/>
    </xf>
    <xf numFmtId="0" fontId="57" fillId="12" borderId="120" xfId="0" applyFont="1" applyFill="1" applyBorder="1" applyAlignment="1" applyProtection="1">
      <alignment horizontal="center" vertical="center"/>
    </xf>
    <xf numFmtId="0" fontId="57" fillId="12" borderId="0" xfId="0" applyFont="1" applyFill="1" applyBorder="1" applyAlignment="1" applyProtection="1">
      <alignment horizontal="center" vertical="center"/>
    </xf>
    <xf numFmtId="0" fontId="57" fillId="12" borderId="107" xfId="0" applyFont="1" applyFill="1" applyBorder="1" applyAlignment="1" applyProtection="1">
      <alignment horizontal="center" vertical="center"/>
    </xf>
    <xf numFmtId="9" fontId="57" fillId="11" borderId="122" xfId="4" applyFont="1" applyFill="1" applyBorder="1" applyAlignment="1" applyProtection="1">
      <alignment horizontal="center" vertical="center"/>
    </xf>
    <xf numFmtId="9" fontId="57" fillId="11" borderId="108" xfId="4" applyFont="1" applyFill="1" applyBorder="1" applyAlignment="1" applyProtection="1">
      <alignment horizontal="center" vertical="center"/>
    </xf>
    <xf numFmtId="9" fontId="57" fillId="11" borderId="109" xfId="4" applyFont="1" applyFill="1" applyBorder="1" applyAlignment="1" applyProtection="1">
      <alignment horizontal="center" vertical="center"/>
    </xf>
    <xf numFmtId="0" fontId="51" fillId="0" borderId="42" xfId="0" applyFont="1" applyBorder="1" applyAlignment="1">
      <alignment horizontal="center" vertical="center"/>
    </xf>
    <xf numFmtId="0" fontId="4" fillId="5" borderId="1" xfId="0" applyFont="1" applyFill="1" applyBorder="1" applyAlignment="1" applyProtection="1">
      <alignment vertical="center"/>
    </xf>
    <xf numFmtId="0" fontId="2" fillId="9" borderId="8" xfId="0" applyFont="1" applyFill="1" applyBorder="1" applyAlignment="1" applyProtection="1">
      <alignment horizontal="left" vertical="center"/>
    </xf>
    <xf numFmtId="167" fontId="2" fillId="9" borderId="1" xfId="2" applyNumberFormat="1" applyFont="1" applyFill="1" applyBorder="1" applyAlignment="1" applyProtection="1">
      <alignment vertical="center"/>
    </xf>
    <xf numFmtId="0" fontId="3" fillId="5" borderId="1" xfId="0" applyFont="1" applyFill="1" applyBorder="1" applyAlignment="1" applyProtection="1">
      <alignment vertical="center"/>
    </xf>
    <xf numFmtId="1" fontId="46" fillId="6" borderId="0" xfId="0" applyNumberFormat="1" applyFont="1" applyFill="1" applyBorder="1" applyAlignment="1" applyProtection="1">
      <alignment horizontal="center" vertical="center" wrapText="1"/>
    </xf>
    <xf numFmtId="0" fontId="24" fillId="5" borderId="1" xfId="0" applyFont="1" applyFill="1" applyBorder="1" applyAlignment="1" applyProtection="1">
      <alignment vertical="center"/>
    </xf>
    <xf numFmtId="0" fontId="5" fillId="9" borderId="1" xfId="0" applyFont="1" applyFill="1" applyBorder="1" applyAlignment="1" applyProtection="1">
      <alignment vertical="center"/>
    </xf>
    <xf numFmtId="0" fontId="5" fillId="15" borderId="97" xfId="0" applyFont="1" applyFill="1" applyBorder="1" applyAlignment="1" applyProtection="1">
      <alignment vertical="center" wrapText="1"/>
    </xf>
    <xf numFmtId="0" fontId="5" fillId="22" borderId="74" xfId="0" applyFont="1" applyFill="1" applyBorder="1" applyAlignment="1" applyProtection="1">
      <alignment vertical="center" wrapText="1"/>
    </xf>
    <xf numFmtId="0" fontId="8" fillId="28" borderId="0" xfId="0" applyFont="1" applyFill="1" applyAlignment="1" applyProtection="1">
      <alignment horizontal="left" vertical="center"/>
    </xf>
    <xf numFmtId="0" fontId="7" fillId="30" borderId="128" xfId="0" applyFont="1" applyFill="1" applyBorder="1" applyAlignment="1" applyProtection="1">
      <alignment horizontal="center" vertical="center"/>
    </xf>
    <xf numFmtId="0" fontId="7" fillId="30" borderId="128" xfId="0" applyFont="1" applyFill="1" applyBorder="1" applyAlignment="1" applyProtection="1">
      <alignment horizontal="center" vertical="center" wrapText="1"/>
    </xf>
    <xf numFmtId="0" fontId="7" fillId="30" borderId="131" xfId="0" applyFont="1" applyFill="1" applyBorder="1" applyAlignment="1" applyProtection="1">
      <alignment horizontal="center" vertical="center" wrapText="1"/>
    </xf>
    <xf numFmtId="0" fontId="7" fillId="30" borderId="138" xfId="0" applyFont="1" applyFill="1" applyBorder="1" applyAlignment="1" applyProtection="1">
      <alignment horizontal="center" vertical="center" wrapText="1"/>
    </xf>
    <xf numFmtId="17" fontId="7" fillId="27" borderId="132" xfId="0" applyNumberFormat="1" applyFont="1" applyFill="1" applyBorder="1" applyAlignment="1" applyProtection="1">
      <alignment horizontal="center" vertical="center" wrapText="1"/>
    </xf>
    <xf numFmtId="17" fontId="7" fillId="27" borderId="131" xfId="0" applyNumberFormat="1" applyFont="1" applyFill="1" applyBorder="1" applyAlignment="1" applyProtection="1">
      <alignment horizontal="center" vertical="center" wrapText="1"/>
    </xf>
    <xf numFmtId="17" fontId="7" fillId="27" borderId="130" xfId="0" applyNumberFormat="1" applyFont="1" applyFill="1" applyBorder="1" applyAlignment="1" applyProtection="1">
      <alignment horizontal="center" vertical="center" wrapText="1"/>
    </xf>
    <xf numFmtId="17" fontId="7" fillId="27" borderId="128" xfId="0" applyNumberFormat="1" applyFont="1" applyFill="1" applyBorder="1" applyAlignment="1" applyProtection="1">
      <alignment horizontal="center" vertical="center" wrapText="1"/>
    </xf>
    <xf numFmtId="17" fontId="77" fillId="31" borderId="128" xfId="0" applyNumberFormat="1" applyFont="1" applyFill="1" applyBorder="1" applyAlignment="1" applyProtection="1">
      <alignment horizontal="center" vertical="center" wrapText="1"/>
    </xf>
    <xf numFmtId="0" fontId="77" fillId="29" borderId="139" xfId="0" applyFont="1" applyFill="1" applyBorder="1" applyAlignment="1" applyProtection="1">
      <alignment horizontal="center" vertical="center" wrapText="1"/>
    </xf>
    <xf numFmtId="17" fontId="77" fillId="29" borderId="0" xfId="0" applyNumberFormat="1" applyFont="1" applyFill="1" applyBorder="1" applyAlignment="1" applyProtection="1">
      <alignment horizontal="center" vertical="center" wrapText="1"/>
    </xf>
    <xf numFmtId="17" fontId="77" fillId="29" borderId="140" xfId="0" applyNumberFormat="1" applyFont="1" applyFill="1" applyBorder="1" applyAlignment="1" applyProtection="1">
      <alignment horizontal="center" vertical="center" wrapText="1"/>
    </xf>
    <xf numFmtId="17" fontId="77" fillId="29" borderId="141" xfId="0" applyNumberFormat="1" applyFont="1" applyFill="1" applyBorder="1" applyAlignment="1" applyProtection="1">
      <alignment horizontal="center" vertical="center" wrapText="1"/>
    </xf>
    <xf numFmtId="17" fontId="77" fillId="29" borderId="139" xfId="0" applyNumberFormat="1" applyFont="1" applyFill="1" applyBorder="1" applyAlignment="1" applyProtection="1">
      <alignment horizontal="center" vertical="center" wrapText="1"/>
    </xf>
    <xf numFmtId="0" fontId="0" fillId="0" borderId="128" xfId="0" applyFont="1" applyFill="1" applyBorder="1" applyAlignment="1" applyProtection="1">
      <alignment horizontal="center" vertical="center" wrapText="1"/>
    </xf>
    <xf numFmtId="0" fontId="77" fillId="32" borderId="146" xfId="0" applyFont="1" applyFill="1" applyBorder="1" applyAlignment="1" applyProtection="1">
      <alignment horizontal="center" vertical="center"/>
    </xf>
    <xf numFmtId="0" fontId="77" fillId="32" borderId="128" xfId="0" applyFont="1" applyFill="1" applyBorder="1" applyAlignment="1" applyProtection="1">
      <alignment horizontal="center" vertical="center"/>
    </xf>
    <xf numFmtId="0" fontId="77" fillId="32" borderId="147" xfId="0" applyFont="1" applyFill="1" applyBorder="1" applyAlignment="1" applyProtection="1">
      <alignment horizontal="center" vertical="center" wrapText="1"/>
    </xf>
    <xf numFmtId="0" fontId="77" fillId="32" borderId="128" xfId="0" applyFont="1" applyFill="1" applyBorder="1" applyAlignment="1" applyProtection="1">
      <alignment horizontal="center" vertical="center" wrapText="1"/>
    </xf>
    <xf numFmtId="17" fontId="7" fillId="27" borderId="129" xfId="0" applyNumberFormat="1" applyFont="1" applyFill="1" applyBorder="1" applyAlignment="1" applyProtection="1">
      <alignment horizontal="center" vertical="center" wrapText="1"/>
    </xf>
    <xf numFmtId="0" fontId="80" fillId="8" borderId="128" xfId="0" applyFont="1" applyFill="1" applyBorder="1" applyAlignment="1" applyProtection="1">
      <alignment horizontal="center" vertical="center" wrapText="1"/>
    </xf>
    <xf numFmtId="0" fontId="80" fillId="33" borderId="128" xfId="0" applyFont="1" applyFill="1" applyBorder="1" applyAlignment="1" applyProtection="1">
      <alignment horizontal="center" vertical="center" wrapText="1"/>
    </xf>
    <xf numFmtId="0" fontId="80" fillId="34" borderId="128" xfId="0" applyFont="1" applyFill="1" applyBorder="1" applyAlignment="1" applyProtection="1">
      <alignment horizontal="center" vertical="center" wrapText="1"/>
    </xf>
    <xf numFmtId="0" fontId="80" fillId="35" borderId="128" xfId="0" applyFont="1" applyFill="1" applyBorder="1" applyAlignment="1" applyProtection="1">
      <alignment horizontal="center" vertical="center" wrapText="1"/>
    </xf>
    <xf numFmtId="0" fontId="81" fillId="0" borderId="128" xfId="0" applyFont="1" applyFill="1" applyBorder="1" applyAlignment="1" applyProtection="1">
      <alignment horizontal="center" vertical="center" wrapText="1"/>
    </xf>
    <xf numFmtId="9" fontId="64" fillId="28" borderId="1" xfId="0" applyNumberFormat="1" applyFont="1" applyFill="1" applyBorder="1" applyAlignment="1" applyProtection="1">
      <alignment horizontal="center" vertical="center"/>
    </xf>
    <xf numFmtId="174" fontId="65" fillId="0" borderId="1" xfId="0" applyNumberFormat="1" applyFont="1" applyFill="1" applyBorder="1" applyAlignment="1" applyProtection="1">
      <alignment horizontal="right"/>
    </xf>
    <xf numFmtId="0" fontId="65" fillId="0" borderId="0" xfId="0" applyFont="1" applyFill="1" applyBorder="1" applyAlignment="1" applyProtection="1">
      <alignment horizontal="left" vertical="center" wrapText="1"/>
    </xf>
    <xf numFmtId="0" fontId="3" fillId="20" borderId="99" xfId="0" applyFont="1" applyFill="1" applyBorder="1" applyAlignment="1" applyProtection="1">
      <alignment vertical="center" wrapText="1"/>
    </xf>
    <xf numFmtId="0" fontId="68" fillId="12" borderId="1" xfId="0" applyFont="1" applyFill="1" applyBorder="1" applyAlignment="1">
      <alignment horizontal="center" vertical="center"/>
    </xf>
    <xf numFmtId="1" fontId="46" fillId="19" borderId="86" xfId="0" applyNumberFormat="1" applyFont="1" applyFill="1" applyBorder="1" applyAlignment="1" applyProtection="1">
      <alignment horizontal="center" vertical="center" wrapText="1"/>
    </xf>
    <xf numFmtId="1" fontId="46" fillId="19" borderId="31" xfId="0" applyNumberFormat="1" applyFont="1" applyFill="1" applyBorder="1" applyAlignment="1" applyProtection="1">
      <alignment horizontal="center" vertical="center" wrapText="1"/>
    </xf>
    <xf numFmtId="0" fontId="3" fillId="20" borderId="98" xfId="0" applyFont="1" applyFill="1" applyBorder="1" applyAlignment="1" applyProtection="1">
      <alignment vertical="center" wrapText="1"/>
    </xf>
    <xf numFmtId="0" fontId="3" fillId="20" borderId="99" xfId="0" applyFont="1" applyFill="1" applyBorder="1" applyAlignment="1" applyProtection="1">
      <alignment vertical="center" wrapText="1"/>
    </xf>
    <xf numFmtId="0" fontId="5" fillId="7" borderId="39" xfId="0" applyFont="1" applyFill="1" applyBorder="1" applyAlignment="1" applyProtection="1">
      <alignment horizontal="center" vertical="center" wrapText="1"/>
    </xf>
    <xf numFmtId="0" fontId="5" fillId="7" borderId="40" xfId="0" applyFont="1" applyFill="1" applyBorder="1" applyAlignment="1" applyProtection="1">
      <alignment horizontal="center" vertical="center" wrapText="1"/>
    </xf>
    <xf numFmtId="0" fontId="5" fillId="7" borderId="3"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xf>
    <xf numFmtId="0" fontId="19" fillId="20" borderId="99" xfId="0" applyFont="1" applyFill="1" applyBorder="1" applyAlignment="1" applyProtection="1">
      <alignment vertical="center" wrapText="1"/>
    </xf>
    <xf numFmtId="0" fontId="21" fillId="20" borderId="99" xfId="0" applyFont="1" applyFill="1" applyBorder="1" applyAlignment="1" applyProtection="1">
      <alignment vertical="center" wrapText="1"/>
    </xf>
    <xf numFmtId="0" fontId="5" fillId="7" borderId="36" xfId="0" applyFont="1" applyFill="1" applyBorder="1" applyAlignment="1" applyProtection="1">
      <alignment horizontal="center" vertical="center" wrapText="1"/>
    </xf>
    <xf numFmtId="0" fontId="5" fillId="7" borderId="37" xfId="0" applyFont="1" applyFill="1" applyBorder="1" applyAlignment="1" applyProtection="1">
      <alignment horizontal="center" vertical="center" wrapText="1"/>
    </xf>
    <xf numFmtId="9" fontId="46" fillId="19" borderId="86" xfId="4" applyFont="1" applyFill="1" applyBorder="1" applyAlignment="1" applyProtection="1">
      <alignment horizontal="center" vertical="center" wrapText="1"/>
    </xf>
    <xf numFmtId="9" fontId="46" fillId="19" borderId="31" xfId="4" applyFont="1" applyFill="1" applyBorder="1" applyAlignment="1" applyProtection="1">
      <alignment horizontal="center" vertical="center" wrapText="1"/>
    </xf>
    <xf numFmtId="0" fontId="5" fillId="7" borderId="13" xfId="0" applyFont="1" applyFill="1" applyBorder="1" applyAlignment="1" applyProtection="1">
      <alignment horizontal="center" vertical="center" wrapText="1"/>
    </xf>
    <xf numFmtId="0" fontId="5" fillId="7" borderId="20" xfId="0" applyFont="1" applyFill="1" applyBorder="1" applyAlignment="1" applyProtection="1">
      <alignment horizontal="center" vertical="center" wrapText="1"/>
    </xf>
    <xf numFmtId="0" fontId="5" fillId="7" borderId="59" xfId="0" applyFont="1" applyFill="1" applyBorder="1" applyAlignment="1" applyProtection="1">
      <alignment horizontal="center" vertical="center" wrapText="1"/>
    </xf>
    <xf numFmtId="0" fontId="5" fillId="7" borderId="30" xfId="0"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wrapText="1"/>
    </xf>
    <xf numFmtId="0" fontId="8" fillId="12" borderId="20" xfId="0" applyFont="1" applyFill="1" applyBorder="1" applyAlignment="1" applyProtection="1">
      <alignment horizontal="center" vertical="center" wrapText="1"/>
    </xf>
    <xf numFmtId="0" fontId="2" fillId="24" borderId="9" xfId="0" applyFont="1" applyFill="1" applyBorder="1" applyAlignment="1" applyProtection="1">
      <alignment horizontal="center" vertical="center"/>
    </xf>
    <xf numFmtId="0" fontId="2" fillId="24"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11" borderId="8" xfId="0" applyFont="1" applyFill="1" applyBorder="1" applyAlignment="1" applyProtection="1">
      <alignment horizontal="left" vertical="center"/>
    </xf>
    <xf numFmtId="0" fontId="5" fillId="11" borderId="7" xfId="0" applyFont="1" applyFill="1" applyBorder="1" applyAlignment="1" applyProtection="1">
      <alignment horizontal="left" vertical="center"/>
    </xf>
    <xf numFmtId="0" fontId="20" fillId="6" borderId="0" xfId="0" applyFont="1" applyFill="1" applyAlignment="1" applyProtection="1">
      <alignment horizontal="center" vertical="center"/>
    </xf>
    <xf numFmtId="0" fontId="5" fillId="16" borderId="13" xfId="0" applyFont="1" applyFill="1" applyBorder="1" applyAlignment="1" applyProtection="1">
      <alignment horizontal="center" vertical="center" wrapText="1"/>
    </xf>
    <xf numFmtId="0" fontId="5" fillId="16" borderId="20" xfId="0" applyFont="1" applyFill="1" applyBorder="1" applyAlignment="1" applyProtection="1">
      <alignment horizontal="center" vertical="center" wrapText="1"/>
    </xf>
    <xf numFmtId="0" fontId="5" fillId="16" borderId="59" xfId="0" applyFont="1" applyFill="1" applyBorder="1" applyAlignment="1" applyProtection="1">
      <alignment horizontal="center" vertical="center" wrapText="1"/>
    </xf>
    <xf numFmtId="0" fontId="5" fillId="16" borderId="30" xfId="0" applyFont="1" applyFill="1" applyBorder="1" applyAlignment="1" applyProtection="1">
      <alignment horizontal="center" vertical="center" wrapText="1"/>
    </xf>
    <xf numFmtId="169" fontId="7" fillId="6" borderId="16" xfId="2" applyNumberFormat="1" applyFont="1" applyFill="1" applyBorder="1" applyAlignment="1">
      <alignment horizontal="center" vertical="center"/>
    </xf>
    <xf numFmtId="169" fontId="7" fillId="6" borderId="38" xfId="2" applyNumberFormat="1"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22" fillId="13" borderId="1" xfId="3" applyFont="1" applyFill="1" applyBorder="1" applyAlignment="1" applyProtection="1">
      <alignment horizontal="center" vertical="center"/>
    </xf>
    <xf numFmtId="0" fontId="7" fillId="11" borderId="1" xfId="0" applyFont="1" applyFill="1" applyBorder="1" applyAlignment="1">
      <alignment horizontal="center" vertical="center"/>
    </xf>
    <xf numFmtId="0" fontId="7" fillId="17" borderId="2" xfId="0" applyFont="1" applyFill="1" applyBorder="1" applyAlignment="1">
      <alignment horizontal="center" vertical="center" wrapText="1"/>
    </xf>
    <xf numFmtId="0" fontId="7" fillId="17" borderId="10" xfId="0" applyFont="1" applyFill="1" applyBorder="1" applyAlignment="1">
      <alignment horizontal="center" vertical="center" wrapText="1"/>
    </xf>
    <xf numFmtId="165" fontId="4" fillId="6" borderId="1" xfId="0" applyNumberFormat="1" applyFont="1" applyFill="1" applyBorder="1" applyAlignment="1">
      <alignment horizontal="left"/>
    </xf>
    <xf numFmtId="0" fontId="23" fillId="11" borderId="24" xfId="0" applyFont="1" applyFill="1" applyBorder="1" applyAlignment="1">
      <alignment horizontal="center" vertical="center"/>
    </xf>
    <xf numFmtId="0" fontId="23" fillId="11" borderId="25" xfId="0" applyFont="1" applyFill="1" applyBorder="1" applyAlignment="1">
      <alignment horizontal="center" vertical="center"/>
    </xf>
    <xf numFmtId="0" fontId="23" fillId="11" borderId="26" xfId="0" applyFont="1" applyFill="1" applyBorder="1" applyAlignment="1">
      <alignment horizontal="center" vertical="center"/>
    </xf>
    <xf numFmtId="0" fontId="23" fillId="11" borderId="14" xfId="0" applyFont="1" applyFill="1" applyBorder="1" applyAlignment="1">
      <alignment horizontal="center" vertical="center"/>
    </xf>
    <xf numFmtId="0" fontId="23" fillId="11" borderId="2" xfId="0" applyFont="1" applyFill="1" applyBorder="1" applyAlignment="1">
      <alignment horizontal="center" vertical="center" wrapText="1"/>
    </xf>
    <xf numFmtId="0" fontId="23" fillId="11" borderId="10" xfId="0" applyFont="1" applyFill="1" applyBorder="1" applyAlignment="1">
      <alignment horizontal="center" vertical="center"/>
    </xf>
    <xf numFmtId="0" fontId="7" fillId="5" borderId="2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8" fillId="13" borderId="32" xfId="0" applyFont="1" applyFill="1" applyBorder="1" applyAlignment="1">
      <alignment horizontal="center"/>
    </xf>
    <xf numFmtId="0" fontId="8" fillId="13" borderId="33" xfId="0" applyFont="1" applyFill="1" applyBorder="1" applyAlignment="1">
      <alignment horizontal="center"/>
    </xf>
    <xf numFmtId="0" fontId="8" fillId="13" borderId="34" xfId="0" applyFont="1" applyFill="1" applyBorder="1" applyAlignment="1">
      <alignment horizontal="center"/>
    </xf>
    <xf numFmtId="0" fontId="7" fillId="11" borderId="32" xfId="0" applyFont="1" applyFill="1"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7" fillId="11" borderId="8" xfId="0" applyFont="1" applyFill="1" applyBorder="1" applyAlignment="1">
      <alignment horizontal="center" vertical="center" wrapText="1"/>
    </xf>
    <xf numFmtId="0" fontId="7" fillId="11" borderId="7" xfId="0" applyFont="1" applyFill="1" applyBorder="1" applyAlignment="1">
      <alignment horizontal="center" vertical="center" wrapText="1"/>
    </xf>
    <xf numFmtId="169" fontId="7" fillId="6" borderId="1" xfId="2" applyNumberFormat="1" applyFont="1" applyFill="1" applyBorder="1" applyAlignment="1">
      <alignment horizontal="center"/>
    </xf>
    <xf numFmtId="0" fontId="8" fillId="13" borderId="32" xfId="0" applyFont="1" applyFill="1" applyBorder="1" applyAlignment="1">
      <alignment horizontal="center" vertical="center" wrapText="1"/>
    </xf>
    <xf numFmtId="0" fontId="8" fillId="13" borderId="33" xfId="0" applyFont="1" applyFill="1" applyBorder="1" applyAlignment="1">
      <alignment horizontal="center" vertical="center" wrapText="1"/>
    </xf>
    <xf numFmtId="0" fontId="8" fillId="13" borderId="34" xfId="0" applyFont="1" applyFill="1" applyBorder="1" applyAlignment="1">
      <alignment horizontal="center" vertical="center" wrapText="1"/>
    </xf>
    <xf numFmtId="0" fontId="7" fillId="11" borderId="33" xfId="0" applyFont="1" applyFill="1" applyBorder="1" applyAlignment="1">
      <alignment horizontal="center" vertical="center"/>
    </xf>
    <xf numFmtId="0" fontId="7" fillId="11" borderId="34" xfId="0" applyFont="1" applyFill="1" applyBorder="1" applyAlignment="1">
      <alignment horizontal="center" vertical="center"/>
    </xf>
    <xf numFmtId="0" fontId="7" fillId="30" borderId="129" xfId="0" applyFont="1" applyFill="1" applyBorder="1" applyAlignment="1" applyProtection="1">
      <alignment horizontal="center" vertical="center"/>
    </xf>
    <xf numFmtId="0" fontId="7" fillId="30" borderId="130" xfId="0" applyFont="1" applyFill="1" applyBorder="1" applyAlignment="1" applyProtection="1">
      <alignment horizontal="center" vertical="center"/>
    </xf>
    <xf numFmtId="0" fontId="50" fillId="11" borderId="102" xfId="0" applyFont="1" applyFill="1" applyBorder="1" applyAlignment="1">
      <alignment horizontal="right"/>
    </xf>
    <xf numFmtId="0" fontId="50" fillId="11" borderId="12" xfId="0" applyFont="1" applyFill="1" applyBorder="1" applyAlignment="1">
      <alignment horizontal="right"/>
    </xf>
    <xf numFmtId="0" fontId="57" fillId="11" borderId="104" xfId="0" applyFont="1" applyFill="1" applyBorder="1" applyAlignment="1" applyProtection="1">
      <alignment horizontal="center" vertical="center"/>
    </xf>
    <xf numFmtId="0" fontId="57" fillId="11" borderId="105" xfId="0" applyFont="1" applyFill="1" applyBorder="1" applyAlignment="1" applyProtection="1">
      <alignment horizontal="center" vertical="center"/>
    </xf>
    <xf numFmtId="0" fontId="57" fillId="11" borderId="106" xfId="0" applyFont="1" applyFill="1" applyBorder="1" applyAlignment="1" applyProtection="1">
      <alignment horizontal="center" vertical="center"/>
    </xf>
    <xf numFmtId="0" fontId="58" fillId="0" borderId="0" xfId="0" applyFont="1" applyFill="1" applyBorder="1" applyAlignment="1" applyProtection="1">
      <alignment horizontal="center" vertical="center" wrapText="1"/>
    </xf>
    <xf numFmtId="0" fontId="50" fillId="12" borderId="8" xfId="0" applyFont="1" applyFill="1" applyBorder="1" applyAlignment="1">
      <alignment horizontal="center"/>
    </xf>
    <xf numFmtId="0" fontId="50" fillId="12" borderId="9" xfId="0" applyFont="1" applyFill="1" applyBorder="1" applyAlignment="1">
      <alignment horizontal="center"/>
    </xf>
    <xf numFmtId="0" fontId="50" fillId="12" borderId="7" xfId="0" applyFont="1" applyFill="1" applyBorder="1" applyAlignment="1">
      <alignment horizontal="center"/>
    </xf>
    <xf numFmtId="0" fontId="50" fillId="12" borderId="2" xfId="0" applyFont="1" applyFill="1" applyBorder="1" applyAlignment="1">
      <alignment horizontal="center" vertical="center"/>
    </xf>
    <xf numFmtId="0" fontId="50" fillId="12" borderId="10" xfId="0" applyFont="1" applyFill="1" applyBorder="1" applyAlignment="1">
      <alignment horizontal="center" vertical="center"/>
    </xf>
    <xf numFmtId="0" fontId="49" fillId="12" borderId="2" xfId="0" applyFont="1" applyFill="1" applyBorder="1" applyAlignment="1">
      <alignment horizontal="center" vertical="center" wrapText="1"/>
    </xf>
    <xf numFmtId="0" fontId="49" fillId="12" borderId="10" xfId="0" applyFont="1" applyFill="1" applyBorder="1" applyAlignment="1">
      <alignment horizontal="center" vertical="center" wrapText="1"/>
    </xf>
    <xf numFmtId="0" fontId="54" fillId="25" borderId="92" xfId="0" applyFont="1" applyFill="1" applyBorder="1" applyAlignment="1">
      <alignment horizontal="center" vertical="center"/>
    </xf>
    <xf numFmtId="0" fontId="54" fillId="25" borderId="56" xfId="0" applyFont="1" applyFill="1" applyBorder="1" applyAlignment="1">
      <alignment horizontal="center" vertical="center"/>
    </xf>
    <xf numFmtId="0" fontId="59" fillId="17" borderId="0" xfId="0" applyFont="1" applyFill="1" applyAlignment="1">
      <alignment horizontal="center" vertical="center"/>
    </xf>
    <xf numFmtId="0" fontId="49" fillId="7" borderId="92" xfId="0" applyFont="1" applyFill="1" applyBorder="1" applyAlignment="1">
      <alignment horizontal="center" vertical="center"/>
    </xf>
    <xf numFmtId="0" fontId="49" fillId="7" borderId="56" xfId="0" applyFont="1" applyFill="1" applyBorder="1" applyAlignment="1">
      <alignment horizontal="center" vertical="center"/>
    </xf>
    <xf numFmtId="0" fontId="53" fillId="26" borderId="91" xfId="0" applyFont="1" applyFill="1" applyBorder="1" applyAlignment="1">
      <alignment horizontal="center" vertical="center"/>
    </xf>
    <xf numFmtId="0" fontId="53" fillId="26" borderId="55" xfId="0" applyFont="1" applyFill="1" applyBorder="1" applyAlignment="1">
      <alignment horizontal="center" vertical="center"/>
    </xf>
    <xf numFmtId="0" fontId="54" fillId="26" borderId="2" xfId="0" applyFont="1" applyFill="1" applyBorder="1" applyAlignment="1">
      <alignment horizontal="center" vertical="center" wrapText="1"/>
    </xf>
    <xf numFmtId="0" fontId="54" fillId="26" borderId="10" xfId="0" applyFont="1" applyFill="1" applyBorder="1" applyAlignment="1">
      <alignment horizontal="center" vertical="center" wrapText="1"/>
    </xf>
    <xf numFmtId="0" fontId="50" fillId="7" borderId="36" xfId="0" applyFont="1" applyFill="1" applyBorder="1" applyAlignment="1">
      <alignment horizontal="center" vertical="center"/>
    </xf>
    <xf numFmtId="0" fontId="50" fillId="7" borderId="3" xfId="0" applyFont="1" applyFill="1" applyBorder="1" applyAlignment="1">
      <alignment horizontal="center" vertical="center"/>
    </xf>
    <xf numFmtId="0" fontId="50" fillId="7" borderId="39" xfId="0" applyFont="1" applyFill="1" applyBorder="1" applyAlignment="1">
      <alignment horizontal="center" vertical="center"/>
    </xf>
    <xf numFmtId="0" fontId="50" fillId="11" borderId="88" xfId="0" applyFont="1" applyFill="1" applyBorder="1" applyAlignment="1">
      <alignment horizontal="right"/>
    </xf>
    <xf numFmtId="0" fontId="50" fillId="11" borderId="87" xfId="0" applyFont="1" applyFill="1" applyBorder="1" applyAlignment="1">
      <alignment horizontal="right"/>
    </xf>
    <xf numFmtId="0" fontId="50" fillId="11" borderId="116" xfId="0" applyFont="1" applyFill="1" applyBorder="1" applyAlignment="1">
      <alignment horizontal="right"/>
    </xf>
    <xf numFmtId="0" fontId="50" fillId="11" borderId="7" xfId="0" applyFont="1" applyFill="1" applyBorder="1" applyAlignment="1">
      <alignment horizontal="right"/>
    </xf>
    <xf numFmtId="0" fontId="53" fillId="25" borderId="36" xfId="0" applyFont="1" applyFill="1" applyBorder="1" applyAlignment="1">
      <alignment horizontal="center" vertical="center"/>
    </xf>
    <xf numFmtId="0" fontId="53" fillId="25" borderId="3" xfId="0" applyFont="1" applyFill="1" applyBorder="1" applyAlignment="1">
      <alignment horizontal="center" vertical="center"/>
    </xf>
    <xf numFmtId="0" fontId="53" fillId="25" borderId="39" xfId="0" applyFont="1" applyFill="1" applyBorder="1" applyAlignment="1">
      <alignment horizontal="center" vertical="center"/>
    </xf>
    <xf numFmtId="0" fontId="53" fillId="26" borderId="8" xfId="0" applyFont="1" applyFill="1" applyBorder="1" applyAlignment="1">
      <alignment horizontal="center"/>
    </xf>
    <xf numFmtId="0" fontId="53" fillId="26" borderId="9" xfId="0" applyFont="1" applyFill="1" applyBorder="1" applyAlignment="1">
      <alignment horizontal="center"/>
    </xf>
    <xf numFmtId="0" fontId="53" fillId="26" borderId="7" xfId="0" applyFont="1" applyFill="1" applyBorder="1" applyAlignment="1">
      <alignment horizontal="center"/>
    </xf>
    <xf numFmtId="0" fontId="53" fillId="26" borderId="2" xfId="0" applyFont="1" applyFill="1" applyBorder="1" applyAlignment="1">
      <alignment horizontal="center" vertical="center"/>
    </xf>
    <xf numFmtId="0" fontId="53" fillId="26" borderId="10" xfId="0" applyFont="1" applyFill="1" applyBorder="1" applyAlignment="1">
      <alignment horizontal="center" vertical="center"/>
    </xf>
    <xf numFmtId="0" fontId="69" fillId="0" borderId="76" xfId="0" applyFont="1" applyBorder="1" applyAlignment="1">
      <alignment horizontal="center" vertical="center" wrapText="1"/>
    </xf>
    <xf numFmtId="0" fontId="69" fillId="0" borderId="0" xfId="0" applyFont="1" applyAlignment="1">
      <alignment horizontal="center" vertical="center" wrapText="1"/>
    </xf>
    <xf numFmtId="0" fontId="68" fillId="12" borderId="1" xfId="0" applyFont="1" applyFill="1" applyBorder="1" applyAlignment="1">
      <alignment horizontal="center" vertical="center" wrapText="1"/>
    </xf>
    <xf numFmtId="0" fontId="68" fillId="0" borderId="0" xfId="0" applyFont="1" applyFill="1" applyBorder="1" applyAlignment="1">
      <alignment horizontal="center" vertical="center"/>
    </xf>
    <xf numFmtId="0" fontId="68" fillId="12" borderId="1" xfId="0" applyFont="1" applyFill="1" applyBorder="1" applyAlignment="1">
      <alignment horizontal="center" vertical="center"/>
    </xf>
    <xf numFmtId="0" fontId="49" fillId="7" borderId="84" xfId="0" applyFont="1" applyFill="1" applyBorder="1" applyAlignment="1">
      <alignment horizontal="center" vertical="center"/>
    </xf>
    <xf numFmtId="0" fontId="50" fillId="7" borderId="118" xfId="0" applyFont="1" applyFill="1" applyBorder="1" applyAlignment="1">
      <alignment horizontal="center" vertical="center"/>
    </xf>
    <xf numFmtId="0" fontId="18" fillId="6" borderId="0" xfId="0" applyFont="1" applyFill="1" applyAlignment="1" applyProtection="1">
      <alignment horizontal="center" vertical="center"/>
    </xf>
    <xf numFmtId="0" fontId="18" fillId="6" borderId="0" xfId="0" applyFont="1" applyFill="1" applyAlignment="1" applyProtection="1">
      <alignment vertical="center"/>
    </xf>
    <xf numFmtId="0" fontId="5" fillId="6" borderId="0" xfId="0" applyFont="1" applyFill="1" applyAlignment="1" applyProtection="1">
      <alignment vertical="center"/>
    </xf>
    <xf numFmtId="0" fontId="30" fillId="6" borderId="0" xfId="0" applyFont="1" applyFill="1" applyAlignment="1" applyProtection="1">
      <alignment horizontal="center" vertical="center"/>
    </xf>
    <xf numFmtId="0" fontId="19" fillId="6" borderId="0" xfId="0" applyFont="1" applyFill="1" applyAlignment="1" applyProtection="1">
      <alignment vertical="center"/>
    </xf>
    <xf numFmtId="0" fontId="5" fillId="6" borderId="0" xfId="0" applyFont="1" applyFill="1" applyAlignment="1" applyProtection="1">
      <alignment horizontal="right" vertical="center"/>
    </xf>
    <xf numFmtId="0" fontId="5" fillId="6" borderId="0" xfId="0" applyFont="1" applyFill="1" applyBorder="1" applyAlignment="1" applyProtection="1">
      <alignment horizontal="right" vertical="center"/>
    </xf>
    <xf numFmtId="0" fontId="20" fillId="6" borderId="0" xfId="0" applyFont="1" applyFill="1" applyAlignment="1" applyProtection="1">
      <alignment vertical="center"/>
    </xf>
    <xf numFmtId="0" fontId="8" fillId="7" borderId="32" xfId="0" applyFont="1" applyFill="1" applyBorder="1" applyAlignment="1" applyProtection="1">
      <alignment horizontal="center" vertical="center"/>
    </xf>
    <xf numFmtId="0" fontId="8" fillId="7" borderId="34" xfId="0" applyFont="1" applyFill="1" applyBorder="1" applyAlignment="1" applyProtection="1">
      <alignment horizontal="center" vertical="center"/>
    </xf>
    <xf numFmtId="0" fontId="8" fillId="7" borderId="35" xfId="0" applyFont="1" applyFill="1" applyBorder="1" applyAlignment="1" applyProtection="1">
      <alignment horizontal="center" vertical="center"/>
    </xf>
    <xf numFmtId="0" fontId="8" fillId="7" borderId="5" xfId="0" applyFont="1" applyFill="1" applyBorder="1" applyAlignment="1" applyProtection="1">
      <alignment horizontal="center" vertical="center"/>
    </xf>
    <xf numFmtId="0" fontId="8" fillId="7" borderId="75" xfId="0" applyFont="1" applyFill="1" applyBorder="1" applyAlignment="1" applyProtection="1">
      <alignment horizontal="center" vertical="center"/>
    </xf>
    <xf numFmtId="0" fontId="8" fillId="7" borderId="143" xfId="0" applyFont="1" applyFill="1" applyBorder="1" applyAlignment="1" applyProtection="1">
      <alignment horizontal="center" vertical="center"/>
    </xf>
    <xf numFmtId="6" fontId="43" fillId="6" borderId="18" xfId="2" applyNumberFormat="1" applyFont="1" applyFill="1" applyBorder="1" applyAlignment="1" applyProtection="1">
      <alignment horizontal="center" vertical="center"/>
    </xf>
    <xf numFmtId="6" fontId="44" fillId="6" borderId="77" xfId="2" applyNumberFormat="1" applyFont="1" applyFill="1" applyBorder="1" applyAlignment="1" applyProtection="1">
      <alignment horizontal="center" vertical="center"/>
    </xf>
    <xf numFmtId="6" fontId="44" fillId="6" borderId="21" xfId="2" applyNumberFormat="1" applyFont="1" applyFill="1" applyBorder="1" applyAlignment="1" applyProtection="1">
      <alignment horizontal="center" vertical="center"/>
    </xf>
    <xf numFmtId="6" fontId="9" fillId="6" borderId="144" xfId="2" applyNumberFormat="1" applyFont="1" applyFill="1" applyBorder="1" applyAlignment="1" applyProtection="1">
      <alignment horizontal="center" vertical="center"/>
    </xf>
    <xf numFmtId="0" fontId="8" fillId="12" borderId="32" xfId="0" applyFont="1" applyFill="1" applyBorder="1" applyAlignment="1" applyProtection="1">
      <alignment horizontal="center" vertical="center"/>
    </xf>
    <xf numFmtId="0" fontId="8" fillId="12" borderId="34" xfId="0" applyFont="1" applyFill="1" applyBorder="1" applyAlignment="1" applyProtection="1">
      <alignment horizontal="center" vertical="center"/>
    </xf>
    <xf numFmtId="6" fontId="45" fillId="12" borderId="35" xfId="2" applyNumberFormat="1" applyFont="1" applyFill="1" applyBorder="1" applyAlignment="1" applyProtection="1">
      <alignment horizontal="center" vertical="center"/>
    </xf>
    <xf numFmtId="6" fontId="8" fillId="12" borderId="5" xfId="2" applyNumberFormat="1" applyFont="1" applyFill="1" applyBorder="1" applyAlignment="1" applyProtection="1">
      <alignment horizontal="center" vertical="center"/>
    </xf>
    <xf numFmtId="6" fontId="8" fillId="12" borderId="75" xfId="2" applyNumberFormat="1" applyFont="1" applyFill="1" applyBorder="1" applyAlignment="1" applyProtection="1">
      <alignment horizontal="center" vertical="center"/>
    </xf>
    <xf numFmtId="6" fontId="9" fillId="12" borderId="145" xfId="2" applyNumberFormat="1" applyFont="1" applyFill="1" applyBorder="1" applyAlignment="1" applyProtection="1">
      <alignment horizontal="center" vertical="center"/>
    </xf>
    <xf numFmtId="6" fontId="19" fillId="6" borderId="0" xfId="0" applyNumberFormat="1" applyFont="1" applyFill="1" applyAlignment="1" applyProtection="1">
      <alignment horizontal="center" vertical="center" wrapText="1"/>
    </xf>
    <xf numFmtId="0" fontId="19" fillId="6" borderId="0" xfId="0" applyFont="1" applyFill="1" applyAlignment="1" applyProtection="1">
      <alignment horizontal="center" vertical="center" wrapText="1"/>
    </xf>
    <xf numFmtId="0" fontId="8" fillId="6" borderId="0" xfId="0" applyFont="1" applyFill="1" applyBorder="1" applyAlignment="1" applyProtection="1">
      <alignment horizontal="center" vertical="center"/>
    </xf>
    <xf numFmtId="6" fontId="45" fillId="6" borderId="0" xfId="2" applyNumberFormat="1" applyFont="1" applyFill="1" applyBorder="1" applyAlignment="1" applyProtection="1">
      <alignment horizontal="center" vertical="center"/>
    </xf>
    <xf numFmtId="6" fontId="8" fillId="6" borderId="0" xfId="2" applyNumberFormat="1" applyFont="1" applyFill="1" applyBorder="1" applyAlignment="1" applyProtection="1">
      <alignment horizontal="center" vertical="center"/>
    </xf>
    <xf numFmtId="6" fontId="8" fillId="8" borderId="0" xfId="2" applyNumberFormat="1" applyFont="1" applyFill="1" applyBorder="1" applyAlignment="1" applyProtection="1">
      <alignment horizontal="center" vertical="center"/>
    </xf>
    <xf numFmtId="167" fontId="5" fillId="6" borderId="0" xfId="2" applyNumberFormat="1" applyFont="1" applyFill="1" applyBorder="1" applyAlignment="1" applyProtection="1">
      <alignment vertical="center"/>
    </xf>
    <xf numFmtId="167" fontId="75" fillId="6" borderId="0" xfId="2" applyNumberFormat="1" applyFont="1" applyFill="1" applyBorder="1" applyAlignment="1" applyProtection="1">
      <alignment horizontal="center" vertical="center"/>
    </xf>
    <xf numFmtId="0" fontId="23" fillId="19" borderId="13" xfId="0" applyFont="1" applyFill="1" applyBorder="1" applyAlignment="1" applyProtection="1">
      <alignment horizontal="center" vertical="center" wrapText="1"/>
    </xf>
    <xf numFmtId="179" fontId="30" fillId="19" borderId="13" xfId="0" applyNumberFormat="1" applyFont="1" applyFill="1" applyBorder="1" applyAlignment="1" applyProtection="1">
      <alignment horizontal="center" vertical="center"/>
    </xf>
    <xf numFmtId="0" fontId="23" fillId="19" borderId="86" xfId="0" applyFont="1" applyFill="1" applyBorder="1" applyAlignment="1" applyProtection="1">
      <alignment horizontal="center" vertical="center" wrapText="1"/>
    </xf>
    <xf numFmtId="167" fontId="29" fillId="6" borderId="0" xfId="2" applyNumberFormat="1" applyFont="1" applyFill="1" applyBorder="1" applyAlignment="1" applyProtection="1">
      <alignment horizontal="left" vertical="center"/>
    </xf>
    <xf numFmtId="0" fontId="0" fillId="6" borderId="0" xfId="0" applyFill="1" applyProtection="1"/>
    <xf numFmtId="0" fontId="23" fillId="19" borderId="20" xfId="0" applyFont="1" applyFill="1" applyBorder="1" applyAlignment="1" applyProtection="1">
      <alignment horizontal="center" vertical="center" wrapText="1"/>
    </xf>
    <xf numFmtId="179" fontId="30" fillId="19" borderId="20" xfId="0" applyNumberFormat="1" applyFont="1" applyFill="1" applyBorder="1" applyAlignment="1" applyProtection="1">
      <alignment horizontal="center" vertical="center"/>
    </xf>
    <xf numFmtId="0" fontId="23" fillId="19" borderId="31"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xf>
    <xf numFmtId="9" fontId="74" fillId="6" borderId="0" xfId="4" applyFont="1" applyFill="1" applyBorder="1" applyAlignment="1" applyProtection="1">
      <alignment horizontal="center" vertical="center"/>
    </xf>
    <xf numFmtId="0" fontId="74" fillId="6" borderId="0" xfId="0" applyFont="1" applyFill="1" applyBorder="1" applyAlignment="1" applyProtection="1">
      <alignment horizontal="center" vertical="center" wrapText="1"/>
    </xf>
    <xf numFmtId="164" fontId="5" fillId="6" borderId="0" xfId="2" applyFont="1" applyFill="1" applyBorder="1" applyAlignment="1" applyProtection="1">
      <alignment vertical="center"/>
    </xf>
    <xf numFmtId="9" fontId="24" fillId="6" borderId="0" xfId="4" applyFont="1" applyFill="1" applyBorder="1" applyAlignment="1" applyProtection="1">
      <alignment horizontal="center" vertical="center"/>
    </xf>
    <xf numFmtId="0" fontId="23" fillId="6" borderId="0" xfId="0" applyFont="1" applyFill="1" applyBorder="1" applyAlignment="1" applyProtection="1">
      <alignment horizontal="center" vertical="center" wrapText="1"/>
    </xf>
    <xf numFmtId="164" fontId="5" fillId="0" borderId="0" xfId="2" applyFont="1" applyFill="1" applyBorder="1" applyAlignment="1" applyProtection="1">
      <alignment vertical="center"/>
    </xf>
    <xf numFmtId="0" fontId="20" fillId="6" borderId="0" xfId="0" applyFont="1" applyFill="1" applyBorder="1" applyAlignment="1" applyProtection="1">
      <alignment vertical="center"/>
    </xf>
    <xf numFmtId="0" fontId="31" fillId="7" borderId="32" xfId="0" applyFont="1" applyFill="1" applyBorder="1" applyAlignment="1" applyProtection="1">
      <alignment horizontal="center" vertical="center"/>
    </xf>
    <xf numFmtId="0" fontId="31" fillId="7" borderId="33" xfId="0" applyFont="1" applyFill="1" applyBorder="1" applyAlignment="1" applyProtection="1">
      <alignment horizontal="center" vertical="center"/>
    </xf>
    <xf numFmtId="0" fontId="31" fillId="7" borderId="34" xfId="0" applyFont="1" applyFill="1" applyBorder="1" applyAlignment="1" applyProtection="1">
      <alignment horizontal="center" vertical="center"/>
    </xf>
    <xf numFmtId="0" fontId="3" fillId="6" borderId="0" xfId="0" applyFont="1" applyFill="1" applyBorder="1" applyAlignment="1" applyProtection="1">
      <alignment vertical="center"/>
    </xf>
    <xf numFmtId="0" fontId="5" fillId="7" borderId="15" xfId="0"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xf>
    <xf numFmtId="0" fontId="5" fillId="7" borderId="38" xfId="0" applyFont="1" applyFill="1" applyBorder="1" applyAlignment="1" applyProtection="1">
      <alignment horizontal="center" vertical="center"/>
    </xf>
    <xf numFmtId="174" fontId="32" fillId="6" borderId="57" xfId="2" applyNumberFormat="1" applyFont="1" applyFill="1" applyBorder="1" applyAlignment="1" applyProtection="1">
      <alignment vertical="center"/>
    </xf>
    <xf numFmtId="174" fontId="32" fillId="6" borderId="58" xfId="2" applyNumberFormat="1" applyFont="1" applyFill="1" applyBorder="1" applyAlignment="1" applyProtection="1">
      <alignment vertical="center"/>
    </xf>
    <xf numFmtId="174" fontId="32" fillId="6" borderId="63" xfId="2" applyNumberFormat="1" applyFont="1" applyFill="1" applyBorder="1" applyAlignment="1" applyProtection="1">
      <alignment vertical="center"/>
    </xf>
    <xf numFmtId="174" fontId="32" fillId="6" borderId="60" xfId="2" applyNumberFormat="1" applyFont="1" applyFill="1" applyBorder="1" applyAlignment="1" applyProtection="1">
      <alignment vertical="center"/>
    </xf>
    <xf numFmtId="174" fontId="32" fillId="6" borderId="50" xfId="2" applyNumberFormat="1" applyFont="1" applyFill="1" applyBorder="1" applyAlignment="1" applyProtection="1">
      <alignment vertical="center"/>
    </xf>
    <xf numFmtId="174" fontId="32" fillId="6" borderId="48" xfId="2" applyNumberFormat="1" applyFont="1" applyFill="1" applyBorder="1" applyAlignment="1" applyProtection="1">
      <alignment vertical="center"/>
    </xf>
    <xf numFmtId="0" fontId="5" fillId="7" borderId="19" xfId="0" applyFont="1" applyFill="1" applyBorder="1" applyAlignment="1" applyProtection="1">
      <alignment horizontal="center" vertical="center" wrapText="1"/>
    </xf>
    <xf numFmtId="1" fontId="32" fillId="6" borderId="64" xfId="2" applyNumberFormat="1" applyFont="1" applyFill="1" applyBorder="1" applyAlignment="1" applyProtection="1">
      <alignment vertical="center"/>
    </xf>
    <xf numFmtId="1" fontId="32" fillId="6" borderId="43" xfId="2" applyNumberFormat="1" applyFont="1" applyFill="1" applyBorder="1" applyAlignment="1" applyProtection="1">
      <alignment vertical="center"/>
    </xf>
    <xf numFmtId="1" fontId="32" fillId="6" borderId="65" xfId="2" applyNumberFormat="1" applyFont="1" applyFill="1" applyBorder="1" applyAlignment="1" applyProtection="1">
      <alignment vertical="center"/>
    </xf>
    <xf numFmtId="172" fontId="32" fillId="6" borderId="68" xfId="2" applyNumberFormat="1" applyFont="1" applyFill="1" applyBorder="1" applyAlignment="1" applyProtection="1">
      <alignment vertical="center"/>
    </xf>
    <xf numFmtId="172" fontId="32" fillId="6" borderId="44" xfId="2" applyNumberFormat="1" applyFont="1" applyFill="1" applyBorder="1" applyAlignment="1" applyProtection="1">
      <alignment vertical="center"/>
    </xf>
    <xf numFmtId="172" fontId="32" fillId="6" borderId="69" xfId="2" applyNumberFormat="1" applyFont="1" applyFill="1" applyBorder="1" applyAlignment="1" applyProtection="1">
      <alignment vertical="center"/>
    </xf>
    <xf numFmtId="172" fontId="32" fillId="6" borderId="62" xfId="2" applyNumberFormat="1" applyFont="1" applyFill="1" applyBorder="1" applyAlignment="1" applyProtection="1">
      <alignment vertical="center"/>
    </xf>
    <xf numFmtId="172" fontId="32" fillId="6" borderId="47" xfId="2" applyNumberFormat="1" applyFont="1" applyFill="1" applyBorder="1" applyAlignment="1" applyProtection="1">
      <alignment vertical="center"/>
    </xf>
    <xf numFmtId="1" fontId="32" fillId="6" borderId="61" xfId="2" applyNumberFormat="1" applyFont="1" applyFill="1" applyBorder="1" applyAlignment="1" applyProtection="1">
      <alignment vertical="center"/>
    </xf>
    <xf numFmtId="1" fontId="32" fillId="6" borderId="45" xfId="2" applyNumberFormat="1" applyFont="1" applyFill="1" applyBorder="1" applyAlignment="1" applyProtection="1">
      <alignment vertical="center"/>
    </xf>
    <xf numFmtId="1" fontId="24" fillId="6" borderId="0" xfId="0" applyNumberFormat="1" applyFont="1" applyFill="1" applyAlignment="1" applyProtection="1">
      <alignment horizontal="center" vertical="center"/>
    </xf>
    <xf numFmtId="0" fontId="24" fillId="6" borderId="0" xfId="0" applyFont="1" applyFill="1" applyAlignment="1" applyProtection="1">
      <alignment horizontal="center" vertical="center"/>
    </xf>
    <xf numFmtId="0" fontId="31" fillId="7" borderId="88" xfId="0" applyFont="1" applyFill="1" applyBorder="1" applyAlignment="1" applyProtection="1">
      <alignment horizontal="center" vertical="center"/>
    </xf>
    <xf numFmtId="0" fontId="31" fillId="7" borderId="89" xfId="0" applyFont="1" applyFill="1" applyBorder="1" applyAlignment="1" applyProtection="1">
      <alignment horizontal="center" vertical="center"/>
    </xf>
    <xf numFmtId="0" fontId="31" fillId="7" borderId="90" xfId="0" applyFont="1" applyFill="1" applyBorder="1" applyAlignment="1" applyProtection="1">
      <alignment horizontal="center" vertical="center"/>
    </xf>
    <xf numFmtId="0" fontId="23" fillId="7" borderId="1" xfId="0" applyFont="1" applyFill="1" applyBorder="1" applyAlignment="1" applyProtection="1">
      <alignment horizontal="center" vertical="center"/>
    </xf>
    <xf numFmtId="0" fontId="23" fillId="7" borderId="41"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5" fillId="7" borderId="11" xfId="0" applyFont="1" applyFill="1" applyBorder="1" applyAlignment="1" applyProtection="1">
      <alignment horizontal="center" vertical="center" wrapText="1"/>
    </xf>
    <xf numFmtId="0" fontId="23" fillId="7" borderId="1" xfId="0" applyFont="1" applyFill="1" applyBorder="1" applyAlignment="1" applyProtection="1">
      <alignment horizontal="center" vertical="center" wrapText="1"/>
    </xf>
    <xf numFmtId="0" fontId="25" fillId="6" borderId="0" xfId="0" applyFont="1" applyFill="1" applyAlignment="1" applyProtection="1">
      <alignment vertical="center"/>
    </xf>
    <xf numFmtId="0" fontId="23" fillId="7" borderId="41" xfId="0" applyFont="1" applyFill="1" applyBorder="1" applyAlignment="1" applyProtection="1">
      <alignment horizontal="center" vertical="center"/>
    </xf>
    <xf numFmtId="174" fontId="25" fillId="6" borderId="1" xfId="2" applyNumberFormat="1" applyFont="1" applyFill="1" applyBorder="1" applyAlignment="1" applyProtection="1">
      <alignment horizontal="center" vertical="center"/>
    </xf>
    <xf numFmtId="174" fontId="25" fillId="6" borderId="11" xfId="2" applyNumberFormat="1" applyFont="1" applyFill="1" applyBorder="1" applyAlignment="1" applyProtection="1">
      <alignment horizontal="center" vertical="center"/>
    </xf>
    <xf numFmtId="0" fontId="23" fillId="7" borderId="1" xfId="0" applyFont="1" applyFill="1" applyBorder="1" applyAlignment="1" applyProtection="1">
      <alignment horizontal="left" vertical="center"/>
    </xf>
    <xf numFmtId="0" fontId="23" fillId="7" borderId="91" xfId="0" applyFont="1" applyFill="1" applyBorder="1" applyAlignment="1" applyProtection="1">
      <alignment horizontal="center" vertical="center"/>
    </xf>
    <xf numFmtId="174" fontId="25" fillId="6" borderId="2" xfId="2" applyNumberFormat="1" applyFont="1" applyFill="1" applyBorder="1" applyAlignment="1" applyProtection="1">
      <alignment horizontal="center" vertical="center"/>
    </xf>
    <xf numFmtId="174" fontId="25" fillId="6" borderId="92" xfId="2" applyNumberFormat="1" applyFont="1" applyFill="1" applyBorder="1" applyAlignment="1" applyProtection="1">
      <alignment horizontal="center" vertical="center"/>
    </xf>
    <xf numFmtId="0" fontId="23" fillId="22" borderId="88" xfId="0" applyFont="1" applyFill="1" applyBorder="1" applyAlignment="1" applyProtection="1">
      <alignment horizontal="right" vertical="center"/>
    </xf>
    <xf numFmtId="0" fontId="23" fillId="22" borderId="90" xfId="0" applyFont="1" applyFill="1" applyBorder="1" applyAlignment="1" applyProtection="1">
      <alignment horizontal="right" vertical="center"/>
    </xf>
    <xf numFmtId="0" fontId="62" fillId="22" borderId="13" xfId="0" applyFont="1" applyFill="1" applyBorder="1" applyAlignment="1" applyProtection="1">
      <alignment horizontal="center" vertical="center"/>
    </xf>
    <xf numFmtId="174" fontId="25" fillId="22" borderId="87" xfId="2" applyNumberFormat="1" applyFont="1" applyFill="1" applyBorder="1" applyAlignment="1" applyProtection="1">
      <alignment horizontal="center" vertical="center"/>
    </xf>
    <xf numFmtId="174" fontId="25" fillId="22" borderId="3" xfId="2" applyNumberFormat="1" applyFont="1" applyFill="1" applyBorder="1" applyAlignment="1" applyProtection="1">
      <alignment horizontal="center" vertical="center"/>
    </xf>
    <xf numFmtId="174" fontId="25" fillId="22" borderId="39" xfId="2" applyNumberFormat="1" applyFont="1" applyFill="1" applyBorder="1" applyAlignment="1" applyProtection="1">
      <alignment horizontal="center" vertical="center"/>
    </xf>
    <xf numFmtId="0" fontId="23" fillId="7" borderId="2" xfId="0" applyFont="1" applyFill="1" applyBorder="1" applyAlignment="1" applyProtection="1">
      <alignment horizontal="left" vertical="center"/>
    </xf>
    <xf numFmtId="0" fontId="23" fillId="22" borderId="102" xfId="0" applyFont="1" applyFill="1" applyBorder="1" applyAlignment="1" applyProtection="1">
      <alignment horizontal="right" vertical="center"/>
    </xf>
    <xf numFmtId="0" fontId="23" fillId="22" borderId="103" xfId="0" applyFont="1" applyFill="1" applyBorder="1" applyAlignment="1" applyProtection="1">
      <alignment horizontal="right" vertical="center"/>
    </xf>
    <xf numFmtId="0" fontId="62" fillId="22" borderId="20" xfId="0" applyFont="1" applyFill="1" applyBorder="1" applyAlignment="1" applyProtection="1">
      <alignment horizontal="center" vertical="center"/>
    </xf>
    <xf numFmtId="174" fontId="25" fillId="22" borderId="12" xfId="2" applyNumberFormat="1" applyFont="1" applyFill="1" applyBorder="1" applyAlignment="1" applyProtection="1">
      <alignment horizontal="center" vertical="center"/>
    </xf>
    <xf numFmtId="174" fontId="25" fillId="22" borderId="4" xfId="2" applyNumberFormat="1" applyFont="1" applyFill="1" applyBorder="1" applyAlignment="1" applyProtection="1">
      <alignment horizontal="center" vertical="center"/>
    </xf>
    <xf numFmtId="174" fontId="25" fillId="22" borderId="40" xfId="2" applyNumberFormat="1" applyFont="1" applyFill="1" applyBorder="1" applyAlignment="1" applyProtection="1">
      <alignment horizontal="center" vertical="center"/>
    </xf>
    <xf numFmtId="0" fontId="23" fillId="7" borderId="110" xfId="0" applyFont="1" applyFill="1" applyBorder="1" applyAlignment="1" applyProtection="1">
      <alignment horizontal="left" vertical="center"/>
    </xf>
    <xf numFmtId="0" fontId="23" fillId="7" borderId="111" xfId="0" applyFont="1" applyFill="1" applyBorder="1" applyAlignment="1" applyProtection="1">
      <alignment horizontal="left" vertical="center"/>
    </xf>
    <xf numFmtId="174" fontId="25" fillId="6" borderId="111" xfId="2" applyNumberFormat="1" applyFont="1" applyFill="1" applyBorder="1" applyAlignment="1" applyProtection="1">
      <alignment horizontal="center" vertical="center"/>
    </xf>
    <xf numFmtId="174" fontId="25" fillId="6" borderId="112" xfId="2" applyNumberFormat="1" applyFont="1" applyFill="1" applyBorder="1" applyAlignment="1" applyProtection="1">
      <alignment horizontal="center" vertical="center"/>
    </xf>
    <xf numFmtId="0" fontId="30" fillId="6" borderId="0" xfId="0" applyFont="1" applyFill="1" applyAlignment="1" applyProtection="1">
      <alignment vertical="center"/>
    </xf>
    <xf numFmtId="0" fontId="23" fillId="7" borderId="113" xfId="0" applyFont="1" applyFill="1" applyBorder="1" applyAlignment="1" applyProtection="1">
      <alignment horizontal="left" vertical="center"/>
    </xf>
    <xf numFmtId="0" fontId="23" fillId="7" borderId="114" xfId="0" applyFont="1" applyFill="1" applyBorder="1" applyAlignment="1" applyProtection="1">
      <alignment horizontal="left" vertical="center"/>
    </xf>
    <xf numFmtId="174" fontId="25" fillId="6" borderId="114" xfId="2" applyNumberFormat="1" applyFont="1" applyFill="1" applyBorder="1" applyAlignment="1" applyProtection="1">
      <alignment horizontal="center" vertical="center"/>
    </xf>
    <xf numFmtId="174" fontId="25" fillId="6" borderId="115" xfId="2" applyNumberFormat="1" applyFont="1" applyFill="1" applyBorder="1" applyAlignment="1" applyProtection="1">
      <alignment horizontal="center" vertical="center"/>
    </xf>
    <xf numFmtId="0" fontId="23" fillId="11" borderId="1" xfId="0" applyFont="1" applyFill="1" applyBorder="1" applyAlignment="1" applyProtection="1">
      <alignment horizontal="center" vertical="center"/>
    </xf>
    <xf numFmtId="0" fontId="5" fillId="6" borderId="1" xfId="0" applyFont="1" applyFill="1" applyBorder="1" applyAlignment="1" applyProtection="1">
      <alignment vertical="center"/>
    </xf>
    <xf numFmtId="174" fontId="23" fillId="6" borderId="1" xfId="0" applyNumberFormat="1" applyFont="1" applyFill="1" applyBorder="1" applyAlignment="1" applyProtection="1">
      <alignment horizontal="center" vertical="center"/>
    </xf>
    <xf numFmtId="0" fontId="24" fillId="6" borderId="0" xfId="0" applyFont="1" applyFill="1" applyAlignment="1" applyProtection="1">
      <alignment vertical="center"/>
    </xf>
    <xf numFmtId="178" fontId="3" fillId="6" borderId="0" xfId="0" applyNumberFormat="1" applyFont="1" applyFill="1" applyBorder="1" applyAlignment="1" applyProtection="1">
      <alignment vertical="center"/>
    </xf>
    <xf numFmtId="0" fontId="21" fillId="6" borderId="0" xfId="0" applyFont="1" applyFill="1" applyAlignment="1" applyProtection="1">
      <alignment vertical="center"/>
    </xf>
    <xf numFmtId="0" fontId="5" fillId="6" borderId="0" xfId="0" applyFont="1" applyFill="1" applyAlignment="1" applyProtection="1">
      <alignment horizontal="center" vertical="center" wrapText="1"/>
    </xf>
    <xf numFmtId="0" fontId="86" fillId="36" borderId="0" xfId="0" applyFont="1" applyFill="1" applyAlignment="1" applyProtection="1">
      <alignment horizontal="center" vertical="center" wrapText="1"/>
    </xf>
    <xf numFmtId="0" fontId="87" fillId="28" borderId="0" xfId="0" applyFont="1" applyFill="1" applyAlignment="1" applyProtection="1">
      <alignment horizontal="center" vertical="center" wrapText="1"/>
    </xf>
    <xf numFmtId="6" fontId="87" fillId="28" borderId="0" xfId="0" applyNumberFormat="1" applyFont="1" applyFill="1" applyAlignment="1" applyProtection="1">
      <alignment horizontal="center" vertical="center" wrapText="1"/>
    </xf>
    <xf numFmtId="0" fontId="5" fillId="0" borderId="0" xfId="0" applyFont="1" applyAlignment="1" applyProtection="1">
      <alignment vertical="center"/>
    </xf>
    <xf numFmtId="0" fontId="14" fillId="0" borderId="0" xfId="0" applyFont="1" applyBorder="1" applyAlignment="1" applyProtection="1">
      <alignment horizontal="center" vertical="center"/>
    </xf>
    <xf numFmtId="0" fontId="20" fillId="0" borderId="0" xfId="0" applyFont="1" applyAlignment="1" applyProtection="1">
      <alignment vertical="center"/>
    </xf>
    <xf numFmtId="0" fontId="10" fillId="0" borderId="0" xfId="0" applyFont="1" applyAlignment="1" applyProtection="1">
      <alignment vertical="center"/>
    </xf>
    <xf numFmtId="0" fontId="19" fillId="0" borderId="0" xfId="0" applyFont="1" applyAlignment="1" applyProtection="1">
      <alignment horizontal="center" vertical="center" wrapText="1"/>
    </xf>
    <xf numFmtId="164" fontId="37" fillId="0" borderId="0" xfId="2" applyFont="1" applyAlignment="1" applyProtection="1">
      <alignment horizontal="center" vertical="center" wrapText="1"/>
    </xf>
    <xf numFmtId="166" fontId="3" fillId="0" borderId="0" xfId="1" applyNumberFormat="1" applyFont="1" applyAlignment="1" applyProtection="1">
      <alignment vertical="center"/>
    </xf>
    <xf numFmtId="0" fontId="19" fillId="0" borderId="117" xfId="0" applyFont="1" applyBorder="1" applyAlignment="1" applyProtection="1">
      <alignment horizontal="center" vertical="center" wrapText="1"/>
    </xf>
    <xf numFmtId="164" fontId="37" fillId="0" borderId="17" xfId="2" applyFont="1" applyBorder="1" applyAlignment="1" applyProtection="1">
      <alignment horizontal="center" vertical="center" wrapText="1"/>
    </xf>
    <xf numFmtId="0" fontId="5" fillId="7" borderId="1" xfId="0" applyFont="1" applyFill="1" applyBorder="1" applyAlignment="1" applyProtection="1">
      <alignment horizontal="center" vertical="center"/>
    </xf>
    <xf numFmtId="0" fontId="2" fillId="7" borderId="8" xfId="0"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0" fontId="2" fillId="7" borderId="93" xfId="0" applyFont="1" applyFill="1" applyBorder="1" applyAlignment="1" applyProtection="1">
      <alignment vertical="center"/>
    </xf>
    <xf numFmtId="166" fontId="2" fillId="7" borderId="94" xfId="1" applyNumberFormat="1" applyFont="1" applyFill="1" applyBorder="1" applyAlignment="1" applyProtection="1">
      <alignment vertical="center"/>
    </xf>
    <xf numFmtId="0" fontId="2" fillId="7" borderId="100" xfId="0" applyFont="1" applyFill="1" applyBorder="1" applyAlignment="1" applyProtection="1">
      <alignment horizontal="center" vertical="center"/>
    </xf>
    <xf numFmtId="164" fontId="5" fillId="7" borderId="2" xfId="2" applyFont="1" applyFill="1" applyBorder="1" applyAlignment="1" applyProtection="1">
      <alignment horizontal="center" vertical="center" wrapText="1"/>
    </xf>
    <xf numFmtId="0" fontId="34" fillId="0" borderId="0" xfId="0" applyFont="1" applyBorder="1" applyAlignment="1" applyProtection="1">
      <alignment horizontal="right" vertical="center"/>
    </xf>
    <xf numFmtId="0" fontId="41" fillId="7" borderId="1" xfId="0" applyFont="1" applyFill="1" applyBorder="1" applyAlignment="1" applyProtection="1">
      <alignment horizontal="center" vertical="center" wrapText="1"/>
    </xf>
    <xf numFmtId="0" fontId="41" fillId="7" borderId="1" xfId="0" applyFont="1" applyFill="1" applyBorder="1" applyAlignment="1" applyProtection="1">
      <alignment horizontal="center" vertical="center"/>
    </xf>
    <xf numFmtId="0" fontId="5" fillId="7" borderId="25" xfId="0" applyFont="1" applyFill="1" applyBorder="1" applyAlignment="1" applyProtection="1">
      <alignment horizontal="center" vertical="center"/>
    </xf>
    <xf numFmtId="0" fontId="5" fillId="7" borderId="2" xfId="0" applyFont="1" applyFill="1" applyBorder="1" applyAlignment="1" applyProtection="1">
      <alignment horizontal="center" vertical="center" wrapText="1"/>
    </xf>
    <xf numFmtId="0" fontId="2" fillId="7" borderId="24" xfId="0" applyFont="1" applyFill="1" applyBorder="1" applyAlignment="1" applyProtection="1">
      <alignment horizontal="center" vertical="center"/>
    </xf>
    <xf numFmtId="0" fontId="5" fillId="7" borderId="95" xfId="0" applyFont="1" applyFill="1" applyBorder="1" applyAlignment="1" applyProtection="1">
      <alignment horizontal="center" vertical="center" wrapText="1"/>
    </xf>
    <xf numFmtId="0" fontId="5" fillId="7" borderId="96" xfId="0" applyFont="1" applyFill="1" applyBorder="1" applyAlignment="1" applyProtection="1">
      <alignment horizontal="center" vertical="center" wrapText="1"/>
    </xf>
    <xf numFmtId="0" fontId="5" fillId="7" borderId="101" xfId="0" applyFont="1" applyFill="1" applyBorder="1" applyAlignment="1" applyProtection="1">
      <alignment horizontal="center" vertical="center"/>
    </xf>
    <xf numFmtId="164" fontId="5" fillId="7" borderId="10" xfId="2"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0" fontId="25" fillId="6" borderId="0" xfId="0" applyFont="1" applyFill="1" applyBorder="1" applyAlignment="1" applyProtection="1">
      <alignment horizontal="left" vertical="center"/>
    </xf>
    <xf numFmtId="0" fontId="3" fillId="6" borderId="0" xfId="0" applyFont="1" applyFill="1" applyBorder="1" applyAlignment="1" applyProtection="1">
      <alignment horizontal="left" vertical="center"/>
    </xf>
    <xf numFmtId="0" fontId="3" fillId="11" borderId="0" xfId="0" applyFont="1" applyFill="1" applyAlignment="1" applyProtection="1">
      <alignment vertical="center"/>
    </xf>
    <xf numFmtId="165" fontId="79" fillId="5" borderId="1" xfId="0" applyNumberFormat="1" applyFont="1" applyFill="1" applyBorder="1" applyAlignment="1" applyProtection="1">
      <alignment horizontal="left"/>
    </xf>
    <xf numFmtId="167" fontId="79" fillId="0" borderId="7" xfId="2" applyNumberFormat="1" applyFont="1" applyFill="1" applyBorder="1" applyAlignment="1" applyProtection="1">
      <alignment vertical="center"/>
    </xf>
    <xf numFmtId="167" fontId="4" fillId="0" borderId="1" xfId="2" applyNumberFormat="1" applyFont="1" applyFill="1" applyBorder="1" applyAlignment="1" applyProtection="1">
      <alignment vertical="center"/>
    </xf>
    <xf numFmtId="170" fontId="4" fillId="0" borderId="1" xfId="1" applyNumberFormat="1" applyFont="1" applyFill="1" applyBorder="1" applyAlignment="1" applyProtection="1">
      <alignment vertical="center"/>
    </xf>
    <xf numFmtId="43" fontId="4" fillId="0" borderId="1" xfId="1" applyFont="1" applyFill="1" applyBorder="1" applyAlignment="1" applyProtection="1">
      <alignment vertical="center"/>
    </xf>
    <xf numFmtId="165" fontId="3" fillId="5" borderId="1" xfId="0" applyNumberFormat="1" applyFont="1" applyFill="1" applyBorder="1" applyAlignment="1" applyProtection="1"/>
    <xf numFmtId="169" fontId="3" fillId="0" borderId="0" xfId="0" applyNumberFormat="1" applyFont="1" applyAlignment="1" applyProtection="1">
      <alignment vertical="center"/>
    </xf>
    <xf numFmtId="167" fontId="3" fillId="0" borderId="7" xfId="2" applyNumberFormat="1" applyFont="1" applyFill="1" applyBorder="1" applyAlignment="1" applyProtection="1">
      <alignment vertical="center"/>
    </xf>
    <xf numFmtId="0" fontId="3" fillId="0" borderId="0" xfId="0" applyFont="1" applyFill="1" applyBorder="1" applyAlignment="1" applyProtection="1">
      <alignment vertical="center"/>
    </xf>
    <xf numFmtId="0" fontId="19" fillId="11" borderId="0" xfId="0" applyFont="1" applyFill="1" applyAlignment="1" applyProtection="1">
      <alignment vertical="center"/>
    </xf>
    <xf numFmtId="0" fontId="3" fillId="0" borderId="0" xfId="0" applyFont="1" applyAlignment="1" applyProtection="1">
      <alignment horizontal="left" vertical="center"/>
    </xf>
    <xf numFmtId="0" fontId="21" fillId="0" borderId="0" xfId="0" applyFont="1" applyAlignment="1" applyProtection="1">
      <alignment horizontal="left" vertical="center"/>
    </xf>
    <xf numFmtId="170" fontId="3" fillId="11" borderId="0" xfId="1" applyNumberFormat="1" applyFont="1" applyFill="1" applyAlignment="1" applyProtection="1">
      <alignment vertical="center"/>
    </xf>
    <xf numFmtId="165" fontId="35" fillId="5" borderId="1" xfId="0" applyNumberFormat="1" applyFont="1" applyFill="1" applyBorder="1" applyAlignment="1" applyProtection="1">
      <alignment horizontal="left"/>
    </xf>
    <xf numFmtId="167" fontId="35" fillId="6" borderId="1" xfId="2" applyNumberFormat="1" applyFont="1" applyFill="1" applyBorder="1" applyAlignment="1" applyProtection="1">
      <alignment vertical="center"/>
    </xf>
    <xf numFmtId="0" fontId="19" fillId="0" borderId="0" xfId="0" applyFont="1" applyAlignment="1" applyProtection="1">
      <alignment horizontal="left" vertical="center"/>
    </xf>
    <xf numFmtId="0" fontId="5" fillId="11" borderId="0" xfId="0" applyFont="1" applyFill="1" applyAlignment="1" applyProtection="1">
      <alignment vertical="center"/>
    </xf>
    <xf numFmtId="170" fontId="5" fillId="11" borderId="0" xfId="1" applyNumberFormat="1" applyFont="1" applyFill="1" applyAlignment="1" applyProtection="1">
      <alignment vertical="center"/>
    </xf>
    <xf numFmtId="170" fontId="19" fillId="11" borderId="0" xfId="1" applyNumberFormat="1" applyFont="1" applyFill="1" applyAlignment="1" applyProtection="1">
      <alignment vertical="center"/>
    </xf>
    <xf numFmtId="169" fontId="19" fillId="0" borderId="0" xfId="2" applyNumberFormat="1" applyFont="1" applyBorder="1" applyAlignment="1" applyProtection="1">
      <alignment vertical="center"/>
    </xf>
    <xf numFmtId="0" fontId="19" fillId="0" borderId="0" xfId="0" applyFont="1" applyAlignment="1" applyProtection="1">
      <alignment vertical="center"/>
    </xf>
    <xf numFmtId="0" fontId="3" fillId="6" borderId="0" xfId="0" applyFont="1" applyFill="1" applyBorder="1" applyAlignment="1" applyProtection="1">
      <alignment horizontal="center" vertical="center"/>
    </xf>
    <xf numFmtId="165" fontId="35" fillId="5" borderId="1" xfId="0" applyNumberFormat="1" applyFont="1" applyFill="1" applyBorder="1" applyAlignment="1" applyProtection="1"/>
    <xf numFmtId="167" fontId="35" fillId="0" borderId="1" xfId="2" applyNumberFormat="1" applyFont="1" applyFill="1" applyBorder="1" applyAlignment="1" applyProtection="1">
      <alignment vertical="center"/>
    </xf>
    <xf numFmtId="167" fontId="3" fillId="0" borderId="1" xfId="2" applyNumberFormat="1" applyFont="1" applyFill="1" applyBorder="1" applyAlignment="1" applyProtection="1">
      <alignment vertical="center"/>
    </xf>
    <xf numFmtId="0" fontId="21" fillId="0" borderId="0" xfId="0" applyFont="1" applyAlignment="1" applyProtection="1">
      <alignment vertical="center"/>
    </xf>
    <xf numFmtId="170" fontId="19" fillId="23" borderId="1" xfId="1" applyNumberFormat="1" applyFont="1" applyFill="1" applyBorder="1" applyAlignment="1" applyProtection="1">
      <alignment vertical="center"/>
    </xf>
    <xf numFmtId="167" fontId="3" fillId="6" borderId="7" xfId="2" applyNumberFormat="1" applyFont="1" applyFill="1" applyBorder="1" applyAlignment="1" applyProtection="1">
      <alignment vertical="center"/>
    </xf>
    <xf numFmtId="170" fontId="35" fillId="0" borderId="1" xfId="1" applyNumberFormat="1" applyFont="1" applyFill="1" applyBorder="1" applyAlignment="1" applyProtection="1">
      <alignment vertical="center"/>
    </xf>
    <xf numFmtId="43" fontId="3" fillId="0" borderId="1" xfId="1" applyFont="1" applyFill="1" applyBorder="1" applyAlignment="1" applyProtection="1">
      <alignment vertical="center"/>
    </xf>
    <xf numFmtId="0" fontId="3" fillId="11" borderId="1" xfId="0" applyFont="1" applyFill="1" applyBorder="1" applyAlignment="1" applyProtection="1">
      <alignment vertical="center"/>
    </xf>
    <xf numFmtId="170" fontId="3" fillId="0" borderId="1" xfId="1" applyNumberFormat="1" applyFont="1" applyFill="1" applyBorder="1" applyAlignment="1" applyProtection="1">
      <alignment vertical="center"/>
    </xf>
    <xf numFmtId="0" fontId="5" fillId="11" borderId="1" xfId="0" applyFont="1" applyFill="1" applyBorder="1" applyAlignment="1" applyProtection="1">
      <alignment vertical="center"/>
    </xf>
    <xf numFmtId="170" fontId="3" fillId="11" borderId="1" xfId="1" applyNumberFormat="1" applyFont="1" applyFill="1" applyBorder="1" applyAlignment="1" applyProtection="1">
      <alignment vertical="center"/>
    </xf>
    <xf numFmtId="170" fontId="19" fillId="11" borderId="1" xfId="1" applyNumberFormat="1" applyFont="1" applyFill="1" applyBorder="1" applyAlignment="1" applyProtection="1">
      <alignment vertical="center"/>
    </xf>
    <xf numFmtId="0" fontId="3" fillId="11" borderId="1" xfId="0" applyFont="1" applyFill="1" applyBorder="1" applyAlignment="1" applyProtection="1">
      <alignment horizontal="right" vertical="center"/>
    </xf>
    <xf numFmtId="167" fontId="35" fillId="6" borderId="7" xfId="2" applyNumberFormat="1" applyFont="1" applyFill="1" applyBorder="1" applyAlignment="1" applyProtection="1">
      <alignment vertical="center"/>
    </xf>
    <xf numFmtId="170" fontId="19" fillId="11" borderId="1" xfId="0" applyNumberFormat="1" applyFont="1" applyFill="1" applyBorder="1" applyAlignment="1" applyProtection="1">
      <alignment vertical="center"/>
    </xf>
    <xf numFmtId="43" fontId="35" fillId="0" borderId="1" xfId="1" applyFont="1" applyFill="1" applyBorder="1" applyAlignment="1" applyProtection="1">
      <alignment vertical="center"/>
    </xf>
    <xf numFmtId="165" fontId="3" fillId="5" borderId="1" xfId="0" applyNumberFormat="1" applyFont="1" applyFill="1" applyBorder="1" applyAlignment="1" applyProtection="1">
      <alignment horizontal="left"/>
    </xf>
    <xf numFmtId="6" fontId="3" fillId="0" borderId="0" xfId="0" applyNumberFormat="1" applyFont="1" applyBorder="1" applyAlignment="1" applyProtection="1">
      <alignment vertical="center"/>
    </xf>
    <xf numFmtId="165" fontId="4" fillId="5" borderId="1" xfId="0" applyNumberFormat="1" applyFont="1" applyFill="1" applyBorder="1" applyAlignment="1" applyProtection="1">
      <alignment horizontal="left"/>
    </xf>
    <xf numFmtId="167" fontId="3" fillId="6" borderId="7" xfId="2" applyNumberFormat="1" applyFont="1" applyFill="1" applyBorder="1" applyAlignment="1" applyProtection="1">
      <alignment horizontal="right" vertical="center"/>
    </xf>
    <xf numFmtId="167" fontId="35" fillId="0" borderId="7" xfId="2" applyNumberFormat="1" applyFont="1" applyFill="1" applyBorder="1" applyAlignment="1" applyProtection="1">
      <alignment vertical="center"/>
    </xf>
    <xf numFmtId="0" fontId="37" fillId="0" borderId="0" xfId="0" applyFont="1" applyAlignment="1" applyProtection="1">
      <alignment vertical="center"/>
    </xf>
    <xf numFmtId="167" fontId="39" fillId="0" borderId="0" xfId="5" applyNumberFormat="1" applyFont="1" applyFill="1" applyBorder="1" applyAlignment="1" applyProtection="1">
      <alignment horizontal="center" vertical="center"/>
    </xf>
    <xf numFmtId="180" fontId="39" fillId="0" borderId="0" xfId="6" applyNumberFormat="1" applyFont="1" applyFill="1" applyBorder="1" applyAlignment="1" applyProtection="1">
      <alignment vertical="center"/>
    </xf>
    <xf numFmtId="0" fontId="39" fillId="0" borderId="0" xfId="5" applyFont="1" applyFill="1" applyBorder="1" applyAlignment="1" applyProtection="1">
      <alignment horizontal="center" vertical="center"/>
    </xf>
    <xf numFmtId="170" fontId="35" fillId="6" borderId="1" xfId="1" applyNumberFormat="1" applyFont="1" applyFill="1" applyBorder="1" applyAlignment="1" applyProtection="1">
      <alignment vertical="center"/>
    </xf>
    <xf numFmtId="176" fontId="19" fillId="0" borderId="0" xfId="0" applyNumberFormat="1" applyFont="1" applyAlignment="1" applyProtection="1">
      <alignment vertical="center"/>
    </xf>
    <xf numFmtId="167" fontId="3" fillId="12" borderId="7" xfId="2" applyNumberFormat="1" applyFont="1" applyFill="1" applyBorder="1" applyAlignment="1" applyProtection="1">
      <alignment vertical="center"/>
    </xf>
    <xf numFmtId="167" fontId="35" fillId="12" borderId="7" xfId="2" applyNumberFormat="1" applyFont="1" applyFill="1" applyBorder="1" applyAlignment="1" applyProtection="1">
      <alignment vertical="center"/>
    </xf>
    <xf numFmtId="170" fontId="35" fillId="12" borderId="1" xfId="1" applyNumberFormat="1" applyFont="1" applyFill="1" applyBorder="1" applyAlignment="1" applyProtection="1">
      <alignment vertical="center"/>
    </xf>
    <xf numFmtId="167" fontId="35" fillId="0" borderId="7" xfId="2" applyNumberFormat="1" applyFont="1" applyFill="1" applyBorder="1" applyAlignment="1" applyProtection="1">
      <alignment horizontal="right" vertical="center"/>
    </xf>
    <xf numFmtId="176" fontId="36" fillId="0" borderId="0" xfId="0" applyNumberFormat="1" applyFont="1" applyAlignment="1" applyProtection="1">
      <alignment vertical="center"/>
    </xf>
    <xf numFmtId="165" fontId="5" fillId="9" borderId="1" xfId="0" applyNumberFormat="1" applyFont="1" applyFill="1" applyBorder="1" applyAlignment="1" applyProtection="1">
      <alignment horizontal="left"/>
    </xf>
    <xf numFmtId="167" fontId="3" fillId="0" borderId="2" xfId="2" applyNumberFormat="1" applyFont="1" applyFill="1" applyBorder="1" applyAlignment="1" applyProtection="1">
      <alignment vertical="center"/>
    </xf>
    <xf numFmtId="43" fontId="3" fillId="0" borderId="2" xfId="1" applyFont="1" applyFill="1" applyBorder="1" applyAlignment="1" applyProtection="1">
      <alignment vertical="center"/>
    </xf>
    <xf numFmtId="167" fontId="5" fillId="0" borderId="1" xfId="2" applyNumberFormat="1" applyFont="1" applyFill="1" applyBorder="1" applyAlignment="1" applyProtection="1">
      <alignment vertical="center"/>
    </xf>
    <xf numFmtId="170" fontId="5" fillId="0" borderId="1" xfId="1" applyNumberFormat="1" applyFont="1" applyFill="1" applyBorder="1" applyAlignment="1" applyProtection="1">
      <alignment vertical="center"/>
    </xf>
    <xf numFmtId="0" fontId="40" fillId="8" borderId="22" xfId="0" applyFont="1" applyFill="1" applyBorder="1" applyAlignment="1" applyProtection="1">
      <alignment horizontal="center" vertical="center" wrapText="1"/>
    </xf>
    <xf numFmtId="0" fontId="15" fillId="2" borderId="4" xfId="0" applyFont="1" applyFill="1" applyBorder="1" applyAlignment="1" applyProtection="1">
      <alignment vertical="center"/>
    </xf>
    <xf numFmtId="0" fontId="16" fillId="0" borderId="0" xfId="0" applyFont="1" applyAlignment="1" applyProtection="1">
      <alignment vertical="center"/>
    </xf>
    <xf numFmtId="167" fontId="3" fillId="0" borderId="0" xfId="2" applyNumberFormat="1" applyFont="1" applyAlignment="1" applyProtection="1">
      <alignment vertical="center"/>
    </xf>
    <xf numFmtId="164" fontId="3" fillId="0" borderId="0" xfId="2" applyFont="1" applyAlignment="1" applyProtection="1">
      <alignment vertical="center"/>
    </xf>
    <xf numFmtId="0" fontId="5" fillId="6" borderId="0" xfId="0" applyFont="1" applyFill="1" applyAlignment="1" applyProtection="1">
      <alignment horizontal="center" vertical="center"/>
    </xf>
    <xf numFmtId="0" fontId="48" fillId="6" borderId="0" xfId="0" applyFont="1" applyFill="1" applyProtection="1"/>
    <xf numFmtId="170" fontId="48" fillId="6" borderId="0" xfId="1" applyNumberFormat="1" applyFont="1" applyFill="1" applyAlignment="1" applyProtection="1">
      <alignment vertical="center"/>
    </xf>
    <xf numFmtId="0" fontId="5" fillId="13" borderId="1" xfId="0" applyFont="1" applyFill="1" applyBorder="1" applyAlignment="1" applyProtection="1">
      <alignment vertical="center" wrapText="1"/>
    </xf>
    <xf numFmtId="0" fontId="5" fillId="13" borderId="1" xfId="0" applyFont="1" applyFill="1" applyBorder="1" applyAlignment="1" applyProtection="1">
      <alignment horizontal="center" vertical="center"/>
    </xf>
    <xf numFmtId="0" fontId="2" fillId="7" borderId="1" xfId="0" applyFont="1" applyFill="1" applyBorder="1" applyAlignment="1" applyProtection="1">
      <alignment vertical="center"/>
    </xf>
    <xf numFmtId="0" fontId="63" fillId="6" borderId="0" xfId="0" applyFont="1" applyFill="1" applyBorder="1" applyAlignment="1" applyProtection="1">
      <alignment vertical="center" wrapText="1"/>
    </xf>
    <xf numFmtId="0" fontId="29" fillId="0" borderId="0" xfId="0" applyFont="1" applyAlignment="1" applyProtection="1">
      <alignment horizontal="center" vertical="center"/>
    </xf>
    <xf numFmtId="0" fontId="67" fillId="6" borderId="0" xfId="0" applyFont="1" applyFill="1" applyBorder="1" applyProtection="1"/>
    <xf numFmtId="0" fontId="0" fillId="6" borderId="0" xfId="0" applyFill="1" applyBorder="1" applyProtection="1"/>
    <xf numFmtId="167" fontId="24" fillId="0" borderId="1" xfId="2" applyNumberFormat="1" applyFont="1" applyFill="1" applyBorder="1" applyAlignment="1" applyProtection="1">
      <alignment vertical="center"/>
    </xf>
    <xf numFmtId="0" fontId="72" fillId="7" borderId="1" xfId="0" applyFont="1" applyFill="1" applyBorder="1" applyAlignment="1" applyProtection="1">
      <alignment horizontal="center"/>
    </xf>
    <xf numFmtId="0" fontId="72" fillId="7" borderId="1" xfId="0" applyFont="1" applyFill="1" applyBorder="1" applyAlignment="1" applyProtection="1">
      <alignment horizontal="center"/>
    </xf>
    <xf numFmtId="0" fontId="71" fillId="6" borderId="1" xfId="0" applyFont="1" applyFill="1" applyBorder="1" applyAlignment="1" applyProtection="1">
      <alignment horizontal="left"/>
    </xf>
    <xf numFmtId="9" fontId="71" fillId="6" borderId="1" xfId="4" applyFont="1" applyFill="1" applyBorder="1" applyAlignment="1" applyProtection="1">
      <alignment horizontal="center"/>
    </xf>
    <xf numFmtId="3" fontId="71" fillId="6" borderId="1" xfId="0" applyNumberFormat="1" applyFont="1" applyFill="1" applyBorder="1" applyProtection="1"/>
    <xf numFmtId="9" fontId="71" fillId="6" borderId="7" xfId="4" applyFont="1" applyFill="1" applyBorder="1" applyAlignment="1" applyProtection="1">
      <alignment horizontal="center"/>
    </xf>
    <xf numFmtId="3" fontId="71" fillId="6" borderId="7" xfId="0" applyNumberFormat="1" applyFont="1" applyFill="1" applyBorder="1" applyProtection="1"/>
    <xf numFmtId="0" fontId="72" fillId="19" borderId="1" xfId="0" applyFont="1" applyFill="1" applyBorder="1" applyAlignment="1" applyProtection="1">
      <alignment horizontal="left"/>
    </xf>
    <xf numFmtId="9" fontId="72" fillId="19" borderId="7" xfId="4" applyFont="1" applyFill="1" applyBorder="1" applyAlignment="1" applyProtection="1">
      <alignment horizontal="center"/>
    </xf>
    <xf numFmtId="3" fontId="72" fillId="19" borderId="7" xfId="0" applyNumberFormat="1" applyFont="1" applyFill="1" applyBorder="1" applyProtection="1"/>
    <xf numFmtId="9" fontId="72" fillId="7" borderId="7" xfId="4" applyFont="1" applyFill="1" applyBorder="1" applyAlignment="1" applyProtection="1">
      <alignment horizontal="center"/>
    </xf>
    <xf numFmtId="3" fontId="72" fillId="7" borderId="1" xfId="0" applyNumberFormat="1" applyFont="1" applyFill="1" applyBorder="1" applyProtection="1"/>
    <xf numFmtId="0" fontId="67" fillId="6" borderId="0" xfId="0" applyFont="1" applyFill="1" applyProtection="1"/>
    <xf numFmtId="0" fontId="67" fillId="6" borderId="0" xfId="0" applyFont="1" applyFill="1" applyBorder="1" applyAlignment="1" applyProtection="1">
      <alignment horizontal="center"/>
    </xf>
    <xf numFmtId="181" fontId="67" fillId="6" borderId="0" xfId="0" applyNumberFormat="1" applyFont="1" applyFill="1" applyBorder="1" applyProtection="1"/>
    <xf numFmtId="165" fontId="5" fillId="11" borderId="8" xfId="0" applyNumberFormat="1" applyFont="1" applyFill="1" applyBorder="1" applyAlignment="1" applyProtection="1">
      <alignment horizontal="left"/>
    </xf>
    <xf numFmtId="165" fontId="5" fillId="11" borderId="7" xfId="0" applyNumberFormat="1" applyFont="1" applyFill="1" applyBorder="1" applyAlignment="1" applyProtection="1">
      <alignment horizontal="left"/>
    </xf>
    <xf numFmtId="0" fontId="6" fillId="6" borderId="0" xfId="0" applyFont="1" applyFill="1" applyProtection="1"/>
    <xf numFmtId="165" fontId="3" fillId="5" borderId="8" xfId="0" applyNumberFormat="1" applyFont="1" applyFill="1" applyBorder="1" applyAlignment="1" applyProtection="1">
      <alignment horizontal="left"/>
    </xf>
    <xf numFmtId="0" fontId="7" fillId="0" borderId="0" xfId="0" applyFont="1" applyAlignment="1" applyProtection="1">
      <alignment horizontal="center" vertical="center"/>
    </xf>
    <xf numFmtId="0" fontId="7" fillId="0" borderId="0" xfId="0" applyFont="1" applyAlignment="1" applyProtection="1">
      <alignment vertical="center"/>
    </xf>
    <xf numFmtId="0" fontId="1" fillId="0" borderId="0" xfId="0" applyFont="1" applyAlignment="1" applyProtection="1">
      <alignment vertical="center"/>
    </xf>
    <xf numFmtId="0" fontId="73" fillId="0" borderId="0" xfId="0" applyFont="1" applyAlignment="1" applyProtection="1">
      <alignment horizontal="center" vertical="center"/>
    </xf>
    <xf numFmtId="0" fontId="7" fillId="11" borderId="0" xfId="0" applyFont="1" applyFill="1" applyAlignment="1" applyProtection="1">
      <alignment horizontal="center" vertical="center"/>
    </xf>
    <xf numFmtId="0" fontId="7" fillId="0" borderId="0" xfId="0" applyFont="1" applyAlignment="1" applyProtection="1">
      <alignment horizontal="right" vertical="center"/>
    </xf>
    <xf numFmtId="0" fontId="7" fillId="0" borderId="0" xfId="0" applyFont="1" applyBorder="1" applyAlignment="1" applyProtection="1">
      <alignment horizontal="right" vertical="center"/>
    </xf>
    <xf numFmtId="0" fontId="7" fillId="0" borderId="0" xfId="0" applyFont="1" applyBorder="1" applyAlignment="1" applyProtection="1">
      <alignment vertical="center"/>
    </xf>
    <xf numFmtId="0" fontId="5" fillId="13" borderId="32" xfId="0" applyFont="1" applyFill="1" applyBorder="1" applyAlignment="1" applyProtection="1">
      <alignment horizontal="center" vertical="center"/>
    </xf>
    <xf numFmtId="0" fontId="5" fillId="13" borderId="33" xfId="0" applyFont="1" applyFill="1" applyBorder="1" applyAlignment="1" applyProtection="1">
      <alignment horizontal="center" vertical="center"/>
    </xf>
    <xf numFmtId="0" fontId="5" fillId="13" borderId="34" xfId="0" applyFont="1" applyFill="1" applyBorder="1" applyAlignment="1" applyProtection="1">
      <alignment horizontal="center" vertical="center"/>
    </xf>
    <xf numFmtId="0" fontId="5" fillId="7" borderId="32" xfId="0" applyFont="1" applyFill="1" applyBorder="1" applyAlignment="1" applyProtection="1">
      <alignment horizontal="center" vertical="center"/>
    </xf>
    <xf numFmtId="0" fontId="5" fillId="7" borderId="33"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23" borderId="32" xfId="0" applyFont="1" applyFill="1" applyBorder="1" applyAlignment="1" applyProtection="1">
      <alignment horizontal="center" vertical="center"/>
    </xf>
    <xf numFmtId="0" fontId="5" fillId="23" borderId="33" xfId="0" applyFont="1" applyFill="1" applyBorder="1" applyAlignment="1" applyProtection="1">
      <alignment horizontal="center" vertical="center"/>
    </xf>
    <xf numFmtId="0" fontId="5" fillId="23" borderId="34" xfId="0" applyFont="1" applyFill="1" applyBorder="1" applyAlignment="1" applyProtection="1">
      <alignment horizontal="center" vertical="center"/>
    </xf>
    <xf numFmtId="0" fontId="5" fillId="2" borderId="15"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5" fillId="13" borderId="15" xfId="0" applyFont="1" applyFill="1" applyBorder="1" applyAlignment="1" applyProtection="1">
      <alignment horizontal="center" vertical="center" wrapText="1"/>
    </xf>
    <xf numFmtId="0" fontId="5" fillId="13" borderId="42" xfId="0" applyFont="1" applyFill="1" applyBorder="1" applyAlignment="1" applyProtection="1">
      <alignment horizontal="center" vertical="center"/>
    </xf>
    <xf numFmtId="0" fontId="5" fillId="13" borderId="42" xfId="0" applyFont="1" applyFill="1" applyBorder="1" applyAlignment="1" applyProtection="1">
      <alignment horizontal="center" vertical="center" wrapText="1"/>
    </xf>
    <xf numFmtId="0" fontId="5" fillId="13" borderId="38" xfId="0" applyFont="1" applyFill="1" applyBorder="1" applyAlignment="1" applyProtection="1">
      <alignment horizontal="center" vertical="center" wrapText="1"/>
    </xf>
    <xf numFmtId="0" fontId="5" fillId="13" borderId="85" xfId="0" applyFont="1" applyFill="1" applyBorder="1" applyAlignment="1" applyProtection="1">
      <alignment horizontal="center" vertical="center" wrapText="1"/>
    </xf>
    <xf numFmtId="172" fontId="5" fillId="37" borderId="154" xfId="2" applyNumberFormat="1" applyFont="1" applyFill="1" applyBorder="1" applyAlignment="1" applyProtection="1">
      <alignment vertical="center"/>
    </xf>
    <xf numFmtId="172" fontId="5" fillId="37" borderId="153" xfId="2" applyNumberFormat="1" applyFont="1" applyFill="1" applyBorder="1" applyAlignment="1" applyProtection="1">
      <alignment vertical="center"/>
    </xf>
    <xf numFmtId="172" fontId="5" fillId="37" borderId="82" xfId="2" applyNumberFormat="1" applyFont="1" applyFill="1" applyBorder="1" applyAlignment="1" applyProtection="1">
      <alignment vertical="center"/>
    </xf>
    <xf numFmtId="172" fontId="5" fillId="22" borderId="154" xfId="2" applyNumberFormat="1" applyFont="1" applyFill="1" applyBorder="1" applyAlignment="1" applyProtection="1">
      <alignment vertical="center"/>
    </xf>
    <xf numFmtId="172" fontId="5" fillId="22" borderId="153" xfId="2" applyNumberFormat="1" applyFont="1" applyFill="1" applyBorder="1" applyAlignment="1" applyProtection="1">
      <alignment vertical="center"/>
    </xf>
    <xf numFmtId="172" fontId="5" fillId="22" borderId="34" xfId="2" applyNumberFormat="1" applyFont="1" applyFill="1" applyBorder="1" applyAlignment="1" applyProtection="1">
      <alignment vertical="center"/>
    </xf>
    <xf numFmtId="174" fontId="5" fillId="6" borderId="78" xfId="2" applyNumberFormat="1" applyFont="1" applyFill="1" applyBorder="1" applyAlignment="1" applyProtection="1">
      <alignment vertical="center"/>
    </xf>
    <xf numFmtId="174" fontId="5" fillId="6" borderId="58" xfId="2" applyNumberFormat="1" applyFont="1" applyFill="1" applyBorder="1" applyAlignment="1" applyProtection="1">
      <alignment vertical="center"/>
    </xf>
    <xf numFmtId="174" fontId="5" fillId="6" borderId="63" xfId="2" applyNumberFormat="1" applyFont="1" applyFill="1" applyBorder="1" applyAlignment="1" applyProtection="1">
      <alignment vertical="center"/>
    </xf>
    <xf numFmtId="174" fontId="5" fillId="23" borderId="78" xfId="2" applyNumberFormat="1" applyFont="1" applyFill="1" applyBorder="1" applyAlignment="1" applyProtection="1">
      <alignment vertical="center"/>
    </xf>
    <xf numFmtId="0" fontId="5" fillId="13" borderId="29" xfId="0" applyFont="1" applyFill="1" applyBorder="1" applyAlignment="1" applyProtection="1">
      <alignment horizontal="center" vertical="center" wrapText="1"/>
    </xf>
    <xf numFmtId="172" fontId="5" fillId="37" borderId="79" xfId="2" applyNumberFormat="1" applyFont="1" applyFill="1" applyBorder="1" applyAlignment="1" applyProtection="1">
      <alignment vertical="center"/>
    </xf>
    <xf numFmtId="172" fontId="5" fillId="37" borderId="80" xfId="2" applyNumberFormat="1" applyFont="1" applyFill="1" applyBorder="1" applyAlignment="1" applyProtection="1">
      <alignment vertical="center"/>
    </xf>
    <xf numFmtId="172" fontId="5" fillId="37" borderId="81" xfId="2" applyNumberFormat="1" applyFont="1" applyFill="1" applyBorder="1" applyAlignment="1" applyProtection="1">
      <alignment vertical="center"/>
    </xf>
    <xf numFmtId="172" fontId="5" fillId="22" borderId="82" xfId="2" applyNumberFormat="1" applyFont="1" applyFill="1" applyBorder="1" applyAlignment="1" applyProtection="1">
      <alignment vertical="center"/>
    </xf>
    <xf numFmtId="172" fontId="5" fillId="22" borderId="80" xfId="2" applyNumberFormat="1" applyFont="1" applyFill="1" applyBorder="1" applyAlignment="1" applyProtection="1">
      <alignment vertical="center"/>
    </xf>
    <xf numFmtId="172" fontId="5" fillId="22" borderId="81" xfId="2" applyNumberFormat="1" applyFont="1" applyFill="1" applyBorder="1" applyAlignment="1" applyProtection="1">
      <alignment vertical="center"/>
    </xf>
    <xf numFmtId="172" fontId="5" fillId="6" borderId="82" xfId="2" applyNumberFormat="1" applyFont="1" applyFill="1" applyBorder="1" applyAlignment="1" applyProtection="1">
      <alignment vertical="center"/>
    </xf>
    <xf numFmtId="172" fontId="5" fillId="6" borderId="80" xfId="2" applyNumberFormat="1" applyFont="1" applyFill="1" applyBorder="1" applyAlignment="1" applyProtection="1">
      <alignment vertical="center"/>
    </xf>
    <xf numFmtId="172" fontId="5" fillId="6" borderId="81" xfId="2" applyNumberFormat="1" applyFont="1" applyFill="1" applyBorder="1" applyAlignment="1" applyProtection="1">
      <alignment vertical="center"/>
    </xf>
    <xf numFmtId="174" fontId="5" fillId="23" borderId="51" xfId="2" applyNumberFormat="1" applyFont="1" applyFill="1" applyBorder="1" applyAlignment="1" applyProtection="1">
      <alignment vertical="center"/>
    </xf>
    <xf numFmtId="174" fontId="5" fillId="23" borderId="152" xfId="2" applyNumberFormat="1" applyFont="1" applyFill="1" applyBorder="1" applyAlignment="1" applyProtection="1">
      <alignment vertical="center"/>
    </xf>
    <xf numFmtId="174" fontId="5" fillId="23" borderId="34" xfId="2" applyNumberFormat="1" applyFont="1" applyFill="1" applyBorder="1" applyAlignment="1" applyProtection="1">
      <alignment vertical="center"/>
    </xf>
    <xf numFmtId="0" fontId="1" fillId="28" borderId="0" xfId="0" applyFont="1" applyFill="1" applyProtection="1"/>
    <xf numFmtId="0" fontId="67" fillId="28" borderId="0" xfId="0" applyFont="1" applyFill="1" applyProtection="1"/>
    <xf numFmtId="0" fontId="64" fillId="28" borderId="0" xfId="0" applyFont="1" applyFill="1" applyProtection="1"/>
    <xf numFmtId="0" fontId="9" fillId="19" borderId="0" xfId="0" applyFont="1" applyFill="1" applyBorder="1" applyAlignment="1" applyProtection="1">
      <alignment horizontal="center" vertical="center"/>
    </xf>
    <xf numFmtId="0" fontId="64" fillId="28" borderId="0" xfId="0" applyFont="1" applyFill="1" applyBorder="1" applyAlignment="1" applyProtection="1">
      <alignment horizontal="left" vertical="center"/>
    </xf>
    <xf numFmtId="174" fontId="64" fillId="28" borderId="0" xfId="0" applyNumberFormat="1" applyFont="1" applyFill="1" applyBorder="1" applyAlignment="1" applyProtection="1">
      <alignment horizontal="right" vertical="center"/>
    </xf>
    <xf numFmtId="0" fontId="65" fillId="28" borderId="124" xfId="0" applyFont="1" applyFill="1" applyBorder="1" applyAlignment="1" applyProtection="1">
      <alignment horizontal="center" vertical="center"/>
    </xf>
    <xf numFmtId="174" fontId="0" fillId="28" borderId="1" xfId="0" applyNumberFormat="1" applyFont="1" applyFill="1" applyBorder="1" applyAlignment="1" applyProtection="1">
      <alignment horizontal="center" vertical="center"/>
    </xf>
    <xf numFmtId="182" fontId="65" fillId="28" borderId="1" xfId="4" applyNumberFormat="1" applyFont="1" applyFill="1" applyBorder="1" applyAlignment="1" applyProtection="1">
      <alignment horizontal="center" vertical="center"/>
    </xf>
    <xf numFmtId="0" fontId="65" fillId="0" borderId="124" xfId="0" applyFont="1" applyFill="1" applyBorder="1" applyAlignment="1" applyProtection="1">
      <alignment horizontal="center" vertical="center"/>
    </xf>
    <xf numFmtId="0" fontId="77" fillId="29" borderId="125" xfId="0" applyFont="1" applyFill="1" applyBorder="1" applyAlignment="1" applyProtection="1">
      <alignment horizontal="center" vertical="center"/>
    </xf>
    <xf numFmtId="0" fontId="77" fillId="29" borderId="126" xfId="0" applyFont="1" applyFill="1" applyBorder="1" applyAlignment="1" applyProtection="1">
      <alignment horizontal="center" vertical="center"/>
    </xf>
    <xf numFmtId="0" fontId="77" fillId="29" borderId="127" xfId="0" applyFont="1" applyFill="1" applyBorder="1" applyAlignment="1" applyProtection="1">
      <alignment horizontal="center" vertical="center"/>
    </xf>
    <xf numFmtId="0" fontId="67" fillId="28" borderId="0" xfId="0" applyFont="1" applyFill="1" applyAlignment="1" applyProtection="1">
      <alignment vertical="center"/>
    </xf>
    <xf numFmtId="0" fontId="64" fillId="28" borderId="0" xfId="0" applyFont="1" applyFill="1" applyAlignment="1" applyProtection="1">
      <alignment vertical="center"/>
    </xf>
    <xf numFmtId="0" fontId="64" fillId="28" borderId="1" xfId="0" applyFont="1" applyFill="1" applyBorder="1" applyAlignment="1" applyProtection="1">
      <alignment horizontal="center" vertical="center"/>
    </xf>
    <xf numFmtId="0" fontId="64" fillId="28" borderId="1" xfId="0" applyFont="1" applyFill="1" applyBorder="1" applyAlignment="1" applyProtection="1">
      <alignment horizontal="left" vertical="center"/>
    </xf>
    <xf numFmtId="0" fontId="67" fillId="28" borderId="1" xfId="0" applyFont="1" applyFill="1" applyBorder="1" applyAlignment="1" applyProtection="1">
      <alignment horizontal="left" vertical="center"/>
    </xf>
    <xf numFmtId="0" fontId="67" fillId="28" borderId="1" xfId="0" applyFont="1" applyFill="1" applyBorder="1" applyAlignment="1" applyProtection="1">
      <alignment horizontal="left" vertical="center" wrapText="1"/>
    </xf>
    <xf numFmtId="0" fontId="67" fillId="28" borderId="1" xfId="0" applyFont="1" applyFill="1" applyBorder="1" applyAlignment="1" applyProtection="1">
      <alignment horizontal="left" vertical="center"/>
    </xf>
    <xf numFmtId="174" fontId="64" fillId="28" borderId="1" xfId="0" applyNumberFormat="1" applyFont="1" applyFill="1" applyBorder="1" applyAlignment="1" applyProtection="1">
      <alignment horizontal="right" vertical="center"/>
    </xf>
    <xf numFmtId="9" fontId="67" fillId="28" borderId="1" xfId="0" applyNumberFormat="1" applyFont="1" applyFill="1" applyBorder="1" applyAlignment="1" applyProtection="1">
      <alignment horizontal="center" vertical="center"/>
    </xf>
    <xf numFmtId="174" fontId="65" fillId="28" borderId="1" xfId="0" applyNumberFormat="1" applyFont="1" applyFill="1" applyBorder="1" applyProtection="1"/>
    <xf numFmtId="0" fontId="64" fillId="6" borderId="1" xfId="0" applyFont="1" applyFill="1" applyBorder="1" applyAlignment="1" applyProtection="1">
      <alignment horizontal="center" vertical="center"/>
    </xf>
    <xf numFmtId="0" fontId="66" fillId="28" borderId="1" xfId="0" applyFont="1" applyFill="1" applyBorder="1" applyAlignment="1" applyProtection="1">
      <alignment horizontal="center" vertical="center"/>
    </xf>
    <xf numFmtId="0" fontId="66" fillId="28" borderId="1" xfId="0" applyFont="1" applyFill="1" applyBorder="1" applyAlignment="1" applyProtection="1">
      <alignment horizontal="left" vertical="center"/>
    </xf>
    <xf numFmtId="0" fontId="78" fillId="28" borderId="1" xfId="0" applyFont="1" applyFill="1" applyBorder="1" applyAlignment="1" applyProtection="1">
      <alignment horizontal="left" vertical="center"/>
    </xf>
    <xf numFmtId="0" fontId="78" fillId="28" borderId="1" xfId="0" applyFont="1" applyFill="1" applyBorder="1" applyAlignment="1" applyProtection="1">
      <alignment horizontal="left" vertical="center" wrapText="1"/>
    </xf>
    <xf numFmtId="0" fontId="78" fillId="28" borderId="1" xfId="0" applyFont="1" applyFill="1" applyBorder="1" applyAlignment="1" applyProtection="1">
      <alignment horizontal="left" vertical="center"/>
    </xf>
    <xf numFmtId="174" fontId="66" fillId="28" borderId="1" xfId="0" applyNumberFormat="1" applyFont="1" applyFill="1" applyBorder="1" applyAlignment="1" applyProtection="1">
      <alignment horizontal="right" vertical="center"/>
    </xf>
    <xf numFmtId="9" fontId="78" fillId="28" borderId="1" xfId="0" applyNumberFormat="1" applyFont="1" applyFill="1" applyBorder="1" applyAlignment="1" applyProtection="1">
      <alignment horizontal="center" vertical="center"/>
    </xf>
    <xf numFmtId="174" fontId="66" fillId="28" borderId="1" xfId="0" applyNumberFormat="1" applyFont="1" applyFill="1" applyBorder="1" applyProtection="1"/>
    <xf numFmtId="0" fontId="78" fillId="28" borderId="0" xfId="0" applyFont="1" applyFill="1" applyProtection="1"/>
    <xf numFmtId="0" fontId="78" fillId="28" borderId="0" xfId="0" applyFont="1" applyFill="1" applyAlignment="1" applyProtection="1">
      <alignment vertical="center"/>
    </xf>
    <xf numFmtId="0" fontId="66" fillId="28" borderId="0" xfId="0" applyFont="1" applyFill="1" applyAlignment="1" applyProtection="1">
      <alignment vertical="center"/>
    </xf>
    <xf numFmtId="0" fontId="66" fillId="28" borderId="0" xfId="0" applyFont="1" applyFill="1" applyProtection="1"/>
    <xf numFmtId="0" fontId="64" fillId="28" borderId="142" xfId="0" applyFont="1" applyFill="1" applyBorder="1" applyAlignment="1" applyProtection="1">
      <alignment horizontal="center" vertical="center"/>
    </xf>
    <xf numFmtId="0" fontId="64" fillId="28" borderId="0" xfId="0" applyFont="1" applyFill="1" applyBorder="1" applyAlignment="1" applyProtection="1">
      <alignment horizontal="center" vertical="center"/>
    </xf>
    <xf numFmtId="0" fontId="67" fillId="28" borderId="0" xfId="0" applyFont="1" applyFill="1" applyBorder="1" applyAlignment="1" applyProtection="1">
      <alignment horizontal="left" vertical="center"/>
    </xf>
    <xf numFmtId="174" fontId="65" fillId="28" borderId="133" xfId="0" applyNumberFormat="1" applyFont="1" applyFill="1" applyBorder="1" applyAlignment="1" applyProtection="1">
      <alignment horizontal="right" vertical="center"/>
    </xf>
    <xf numFmtId="174" fontId="65" fillId="28" borderId="134" xfId="0" applyNumberFormat="1" applyFont="1" applyFill="1" applyBorder="1" applyAlignment="1" applyProtection="1">
      <alignment horizontal="right" vertical="center"/>
    </xf>
    <xf numFmtId="174" fontId="9" fillId="19" borderId="134" xfId="0" applyNumberFormat="1" applyFont="1" applyFill="1" applyBorder="1" applyAlignment="1" applyProtection="1">
      <alignment horizontal="right" vertical="center"/>
    </xf>
    <xf numFmtId="174" fontId="9" fillId="19" borderId="135" xfId="0" applyNumberFormat="1" applyFont="1" applyFill="1" applyBorder="1" applyAlignment="1" applyProtection="1">
      <alignment horizontal="right" vertical="center"/>
    </xf>
    <xf numFmtId="9" fontId="67" fillId="28" borderId="0" xfId="0" applyNumberFormat="1" applyFont="1" applyFill="1" applyBorder="1" applyAlignment="1" applyProtection="1">
      <alignment horizontal="center" vertical="center"/>
    </xf>
    <xf numFmtId="174" fontId="65" fillId="28" borderId="136" xfId="0" applyNumberFormat="1" applyFont="1" applyFill="1" applyBorder="1" applyAlignment="1" applyProtection="1">
      <alignment horizontal="right" vertical="center"/>
    </xf>
    <xf numFmtId="174" fontId="65" fillId="28" borderId="137" xfId="0" applyNumberFormat="1" applyFont="1" applyFill="1" applyBorder="1" applyAlignment="1" applyProtection="1">
      <alignment horizontal="right" vertical="center"/>
    </xf>
    <xf numFmtId="174" fontId="65" fillId="28" borderId="0" xfId="0" applyNumberFormat="1" applyFont="1" applyFill="1" applyBorder="1" applyAlignment="1" applyProtection="1">
      <alignment horizontal="right" vertical="center"/>
    </xf>
    <xf numFmtId="0" fontId="64" fillId="28" borderId="0" xfId="0" applyFont="1" applyFill="1" applyAlignment="1" applyProtection="1">
      <alignment horizontal="center" vertical="center"/>
    </xf>
    <xf numFmtId="174" fontId="64" fillId="0" borderId="0" xfId="0" applyNumberFormat="1" applyFont="1" applyFill="1" applyBorder="1" applyProtection="1"/>
    <xf numFmtId="0" fontId="81" fillId="28" borderId="148" xfId="0" applyFont="1" applyFill="1" applyBorder="1" applyAlignment="1" applyProtection="1">
      <alignment horizontal="center" vertical="center"/>
    </xf>
    <xf numFmtId="0" fontId="67" fillId="28" borderId="8" xfId="0" applyFont="1" applyFill="1" applyBorder="1" applyAlignment="1" applyProtection="1">
      <alignment horizontal="left" vertical="center"/>
    </xf>
    <xf numFmtId="0" fontId="67" fillId="28" borderId="1" xfId="0" applyFont="1" applyFill="1" applyBorder="1" applyAlignment="1" applyProtection="1">
      <alignment wrapText="1"/>
    </xf>
    <xf numFmtId="0" fontId="67" fillId="28" borderId="1" xfId="0" applyFont="1" applyFill="1" applyBorder="1" applyProtection="1"/>
    <xf numFmtId="174" fontId="64" fillId="28" borderId="1" xfId="0" applyNumberFormat="1" applyFont="1" applyFill="1" applyBorder="1" applyProtection="1"/>
    <xf numFmtId="170" fontId="64" fillId="28" borderId="1" xfId="1" applyNumberFormat="1" applyFont="1" applyFill="1" applyBorder="1" applyAlignment="1" applyProtection="1">
      <alignment horizontal="center" vertical="center"/>
    </xf>
    <xf numFmtId="9" fontId="85" fillId="28" borderId="1" xfId="0" applyNumberFormat="1" applyFont="1" applyFill="1" applyBorder="1" applyAlignment="1" applyProtection="1">
      <alignment horizontal="center" vertical="center"/>
    </xf>
    <xf numFmtId="9" fontId="64" fillId="28" borderId="1" xfId="4" applyNumberFormat="1" applyFont="1" applyFill="1" applyBorder="1" applyAlignment="1" applyProtection="1">
      <alignment horizontal="center" vertical="center"/>
    </xf>
    <xf numFmtId="174" fontId="66" fillId="0" borderId="0" xfId="0" applyNumberFormat="1" applyFont="1" applyFill="1" applyBorder="1" applyProtection="1"/>
    <xf numFmtId="0" fontId="67" fillId="28" borderId="1" xfId="0" applyFont="1" applyFill="1" applyBorder="1" applyAlignment="1" applyProtection="1">
      <alignment vertical="center"/>
    </xf>
    <xf numFmtId="174" fontId="64" fillId="28" borderId="1" xfId="0" applyNumberFormat="1" applyFont="1" applyFill="1" applyBorder="1" applyAlignment="1" applyProtection="1">
      <alignment vertical="center"/>
    </xf>
    <xf numFmtId="174" fontId="66" fillId="0" borderId="0" xfId="0" applyNumberFormat="1" applyFont="1" applyFill="1" applyBorder="1" applyAlignment="1" applyProtection="1">
      <alignment vertical="center"/>
    </xf>
    <xf numFmtId="0" fontId="67" fillId="28" borderId="1" xfId="0" applyFont="1" applyFill="1" applyBorder="1" applyAlignment="1" applyProtection="1"/>
    <xf numFmtId="174" fontId="64" fillId="28" borderId="2" xfId="0" applyNumberFormat="1" applyFont="1" applyFill="1" applyBorder="1" applyAlignment="1" applyProtection="1">
      <alignment horizontal="right" vertical="center"/>
    </xf>
    <xf numFmtId="0" fontId="64" fillId="28" borderId="129" xfId="0" applyFont="1" applyFill="1" applyBorder="1" applyAlignment="1" applyProtection="1">
      <alignment horizontal="center" vertical="center"/>
    </xf>
    <xf numFmtId="0" fontId="64" fillId="28" borderId="132" xfId="0" applyFont="1" applyFill="1" applyBorder="1" applyProtection="1"/>
    <xf numFmtId="0" fontId="64" fillId="28" borderId="132" xfId="0" applyFont="1" applyFill="1" applyBorder="1" applyAlignment="1" applyProtection="1">
      <alignment horizontal="left" vertical="center"/>
    </xf>
    <xf numFmtId="174" fontId="64" fillId="28" borderId="132" xfId="0" applyNumberFormat="1" applyFont="1" applyFill="1" applyBorder="1" applyProtection="1"/>
    <xf numFmtId="9" fontId="64" fillId="28" borderId="132" xfId="0" applyNumberFormat="1" applyFont="1" applyFill="1" applyBorder="1" applyAlignment="1" applyProtection="1">
      <alignment horizontal="center" vertical="center"/>
    </xf>
    <xf numFmtId="174" fontId="65" fillId="0" borderId="1" xfId="0" applyNumberFormat="1" applyFont="1" applyFill="1" applyBorder="1" applyAlignment="1" applyProtection="1"/>
    <xf numFmtId="174" fontId="65" fillId="0" borderId="8" xfId="0" applyNumberFormat="1" applyFont="1" applyFill="1" applyBorder="1" applyAlignment="1" applyProtection="1"/>
    <xf numFmtId="174" fontId="82" fillId="0" borderId="149" xfId="0" applyNumberFormat="1" applyFont="1" applyFill="1" applyBorder="1" applyAlignment="1" applyProtection="1">
      <alignment horizontal="center" vertical="center"/>
    </xf>
    <xf numFmtId="174" fontId="65" fillId="0" borderId="0" xfId="0" applyNumberFormat="1" applyFont="1" applyFill="1" applyBorder="1" applyProtection="1"/>
    <xf numFmtId="0" fontId="65" fillId="28" borderId="0" xfId="0" applyFont="1" applyFill="1" applyAlignment="1" applyProtection="1">
      <alignment horizontal="center"/>
    </xf>
    <xf numFmtId="9" fontId="68" fillId="0" borderId="150" xfId="4" applyFont="1" applyFill="1" applyBorder="1" applyAlignment="1" applyProtection="1">
      <alignment horizontal="center" vertical="center"/>
    </xf>
    <xf numFmtId="9" fontId="68" fillId="0" borderId="151" xfId="4" applyFont="1" applyFill="1" applyBorder="1" applyAlignment="1" applyProtection="1">
      <alignment horizontal="center" vertical="center"/>
    </xf>
    <xf numFmtId="0" fontId="67" fillId="28" borderId="0" xfId="0" applyFont="1" applyFill="1" applyAlignment="1" applyProtection="1">
      <alignment horizontal="center" vertical="center"/>
    </xf>
    <xf numFmtId="0" fontId="81" fillId="28" borderId="0" xfId="0" applyFont="1" applyFill="1" applyAlignment="1" applyProtection="1">
      <alignment horizontal="center"/>
    </xf>
    <xf numFmtId="0" fontId="64" fillId="0" borderId="0" xfId="0" applyFont="1" applyFill="1" applyBorder="1" applyProtection="1"/>
    <xf numFmtId="174" fontId="83" fillId="0" borderId="0" xfId="0" applyNumberFormat="1" applyFont="1" applyFill="1" applyBorder="1" applyAlignment="1" applyProtection="1">
      <alignment horizontal="center" vertical="center"/>
    </xf>
    <xf numFmtId="9" fontId="64" fillId="28" borderId="0" xfId="0" applyNumberFormat="1" applyFont="1" applyFill="1" applyAlignment="1" applyProtection="1">
      <alignment horizontal="right"/>
    </xf>
    <xf numFmtId="0" fontId="67" fillId="0" borderId="0" xfId="0" applyFont="1" applyFill="1" applyBorder="1" applyProtection="1"/>
    <xf numFmtId="174" fontId="33" fillId="0" borderId="0" xfId="0" applyNumberFormat="1" applyFont="1" applyFill="1" applyBorder="1" applyAlignment="1" applyProtection="1">
      <alignment horizontal="center" vertical="center"/>
    </xf>
    <xf numFmtId="9" fontId="64" fillId="0" borderId="0" xfId="0" applyNumberFormat="1" applyFont="1" applyFill="1" applyBorder="1" applyAlignment="1" applyProtection="1">
      <alignment horizontal="right"/>
    </xf>
    <xf numFmtId="9" fontId="84" fillId="0" borderId="0" xfId="0" applyNumberFormat="1" applyFont="1" applyFill="1" applyBorder="1" applyAlignment="1" applyProtection="1">
      <alignment horizontal="center" vertical="center"/>
    </xf>
    <xf numFmtId="9" fontId="64" fillId="0" borderId="0" xfId="0" applyNumberFormat="1" applyFont="1" applyFill="1" applyBorder="1" applyAlignment="1" applyProtection="1">
      <alignment horizontal="right" vertical="center"/>
    </xf>
    <xf numFmtId="6" fontId="33" fillId="0" borderId="0" xfId="0" applyNumberFormat="1" applyFont="1" applyFill="1" applyBorder="1" applyAlignment="1" applyProtection="1">
      <alignment horizontal="center" vertical="center"/>
    </xf>
  </cellXfs>
  <cellStyles count="7">
    <cellStyle name="Hipervínculo" xfId="3" builtinId="8"/>
    <cellStyle name="Millares" xfId="1" builtinId="3"/>
    <cellStyle name="Millares 3" xfId="6"/>
    <cellStyle name="Moneda" xfId="2" builtinId="4"/>
    <cellStyle name="Normal" xfId="0" builtinId="0"/>
    <cellStyle name="Normal_A.Institucional" xfId="5"/>
    <cellStyle name="Porcentaje" xfId="4" builtinId="5"/>
  </cellStyles>
  <dxfs count="0"/>
  <tableStyles count="0" defaultTableStyle="TableStyleMedium9" defaultPivotStyle="PivotStyleLight16"/>
  <colors>
    <mruColors>
      <color rgb="FFFFFFCC"/>
      <color rgb="FF32D816"/>
      <color rgb="FFFF66FF"/>
      <color rgb="FFFFFF66"/>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190499</xdr:colOff>
      <xdr:row>36</xdr:row>
      <xdr:rowOff>130970</xdr:rowOff>
    </xdr:from>
    <xdr:to>
      <xdr:col>12</xdr:col>
      <xdr:colOff>23813</xdr:colOff>
      <xdr:row>40</xdr:row>
      <xdr:rowOff>71439</xdr:rowOff>
    </xdr:to>
    <xdr:sp macro="" textlink="">
      <xdr:nvSpPr>
        <xdr:cNvPr id="2" name="1 Flecha abajo">
          <a:extLst>
            <a:ext uri="{FF2B5EF4-FFF2-40B4-BE49-F238E27FC236}">
              <a16:creationId xmlns:a16="http://schemas.microsoft.com/office/drawing/2014/main" id="{00000000-0008-0000-0000-000002000000}"/>
            </a:ext>
          </a:extLst>
        </xdr:cNvPr>
        <xdr:cNvSpPr/>
      </xdr:nvSpPr>
      <xdr:spPr>
        <a:xfrm>
          <a:off x="15620999" y="10763251"/>
          <a:ext cx="547689" cy="6429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228601</xdr:colOff>
      <xdr:row>12</xdr:row>
      <xdr:rowOff>9526</xdr:rowOff>
    </xdr:from>
    <xdr:to>
      <xdr:col>4</xdr:col>
      <xdr:colOff>428625</xdr:colOff>
      <xdr:row>12</xdr:row>
      <xdr:rowOff>200026</xdr:rowOff>
    </xdr:to>
    <xdr:sp macro="" textlink="">
      <xdr:nvSpPr>
        <xdr:cNvPr id="2" name="1 Igual que">
          <a:extLst>
            <a:ext uri="{FF2B5EF4-FFF2-40B4-BE49-F238E27FC236}">
              <a16:creationId xmlns:a16="http://schemas.microsoft.com/office/drawing/2014/main" id="{00000000-0008-0000-0800-000002000000}"/>
            </a:ext>
          </a:extLst>
        </xdr:cNvPr>
        <xdr:cNvSpPr/>
      </xdr:nvSpPr>
      <xdr:spPr>
        <a:xfrm>
          <a:off x="3429001" y="2828926"/>
          <a:ext cx="200024" cy="190500"/>
        </a:xfrm>
        <a:prstGeom prst="mathEqual">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solidFill>
              <a:schemeClr val="tx1"/>
            </a:solidFill>
          </a:endParaRPr>
        </a:p>
      </xdr:txBody>
    </xdr:sp>
    <xdr:clientData/>
  </xdr:twoCellAnchor>
  <xdr:twoCellAnchor>
    <xdr:from>
      <xdr:col>2</xdr:col>
      <xdr:colOff>104776</xdr:colOff>
      <xdr:row>11</xdr:row>
      <xdr:rowOff>200026</xdr:rowOff>
    </xdr:from>
    <xdr:to>
      <xdr:col>2</xdr:col>
      <xdr:colOff>428625</xdr:colOff>
      <xdr:row>13</xdr:row>
      <xdr:rowOff>1</xdr:rowOff>
    </xdr:to>
    <xdr:sp macro="" textlink="">
      <xdr:nvSpPr>
        <xdr:cNvPr id="3" name="2 División">
          <a:extLst>
            <a:ext uri="{FF2B5EF4-FFF2-40B4-BE49-F238E27FC236}">
              <a16:creationId xmlns:a16="http://schemas.microsoft.com/office/drawing/2014/main" id="{00000000-0008-0000-0800-000003000000}"/>
            </a:ext>
          </a:extLst>
        </xdr:cNvPr>
        <xdr:cNvSpPr/>
      </xdr:nvSpPr>
      <xdr:spPr>
        <a:xfrm>
          <a:off x="1981201" y="2790826"/>
          <a:ext cx="323849" cy="266700"/>
        </a:xfrm>
        <a:prstGeom prst="mathDivid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clientData/>
  </xdr:twoCellAnchor>
  <xdr:twoCellAnchor>
    <xdr:from>
      <xdr:col>2</xdr:col>
      <xdr:colOff>104775</xdr:colOff>
      <xdr:row>15</xdr:row>
      <xdr:rowOff>171450</xdr:rowOff>
    </xdr:from>
    <xdr:to>
      <xdr:col>2</xdr:col>
      <xdr:colOff>428625</xdr:colOff>
      <xdr:row>17</xdr:row>
      <xdr:rowOff>19050</xdr:rowOff>
    </xdr:to>
    <xdr:sp macro="" textlink="">
      <xdr:nvSpPr>
        <xdr:cNvPr id="6" name="5 Multiplicar">
          <a:extLst>
            <a:ext uri="{FF2B5EF4-FFF2-40B4-BE49-F238E27FC236}">
              <a16:creationId xmlns:a16="http://schemas.microsoft.com/office/drawing/2014/main" id="{00000000-0008-0000-0800-000006000000}"/>
            </a:ext>
          </a:extLst>
        </xdr:cNvPr>
        <xdr:cNvSpPr/>
      </xdr:nvSpPr>
      <xdr:spPr>
        <a:xfrm>
          <a:off x="1981200" y="3581400"/>
          <a:ext cx="323850" cy="266700"/>
        </a:xfrm>
        <a:prstGeom prst="mathMultiply">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lang="es-ES" sz="1100">
            <a:solidFill>
              <a:schemeClr val="lt1"/>
            </a:solidFill>
            <a:latin typeface="+mn-lt"/>
            <a:ea typeface="+mn-ea"/>
            <a:cs typeface="+mn-cs"/>
          </a:endParaRPr>
        </a:p>
      </xdr:txBody>
    </xdr:sp>
    <xdr:clientData/>
  </xdr:twoCellAnchor>
  <xdr:twoCellAnchor>
    <xdr:from>
      <xdr:col>4</xdr:col>
      <xdr:colOff>228600</xdr:colOff>
      <xdr:row>16</xdr:row>
      <xdr:rowOff>0</xdr:rowOff>
    </xdr:from>
    <xdr:to>
      <xdr:col>4</xdr:col>
      <xdr:colOff>428624</xdr:colOff>
      <xdr:row>16</xdr:row>
      <xdr:rowOff>190500</xdr:rowOff>
    </xdr:to>
    <xdr:sp macro="" textlink="">
      <xdr:nvSpPr>
        <xdr:cNvPr id="7" name="6 Igual que">
          <a:extLst>
            <a:ext uri="{FF2B5EF4-FFF2-40B4-BE49-F238E27FC236}">
              <a16:creationId xmlns:a16="http://schemas.microsoft.com/office/drawing/2014/main" id="{00000000-0008-0000-0800-000007000000}"/>
            </a:ext>
          </a:extLst>
        </xdr:cNvPr>
        <xdr:cNvSpPr/>
      </xdr:nvSpPr>
      <xdr:spPr>
        <a:xfrm>
          <a:off x="3429000" y="3600450"/>
          <a:ext cx="200024" cy="190500"/>
        </a:xfrm>
        <a:prstGeom prst="mathEqual">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228601</xdr:colOff>
      <xdr:row>12</xdr:row>
      <xdr:rowOff>9526</xdr:rowOff>
    </xdr:from>
    <xdr:to>
      <xdr:col>4</xdr:col>
      <xdr:colOff>428625</xdr:colOff>
      <xdr:row>12</xdr:row>
      <xdr:rowOff>200026</xdr:rowOff>
    </xdr:to>
    <xdr:sp macro="" textlink="">
      <xdr:nvSpPr>
        <xdr:cNvPr id="2" name="1 Igual que">
          <a:extLst>
            <a:ext uri="{FF2B5EF4-FFF2-40B4-BE49-F238E27FC236}">
              <a16:creationId xmlns:a16="http://schemas.microsoft.com/office/drawing/2014/main" id="{00000000-0008-0000-0900-000002000000}"/>
            </a:ext>
          </a:extLst>
        </xdr:cNvPr>
        <xdr:cNvSpPr/>
      </xdr:nvSpPr>
      <xdr:spPr>
        <a:xfrm>
          <a:off x="3981451" y="2019301"/>
          <a:ext cx="200024" cy="190500"/>
        </a:xfrm>
        <a:prstGeom prst="mathEqual">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solidFill>
              <a:schemeClr val="tx1"/>
            </a:solidFill>
          </a:endParaRPr>
        </a:p>
      </xdr:txBody>
    </xdr:sp>
    <xdr:clientData/>
  </xdr:twoCellAnchor>
  <xdr:twoCellAnchor>
    <xdr:from>
      <xdr:col>2</xdr:col>
      <xdr:colOff>104776</xdr:colOff>
      <xdr:row>11</xdr:row>
      <xdr:rowOff>200026</xdr:rowOff>
    </xdr:from>
    <xdr:to>
      <xdr:col>2</xdr:col>
      <xdr:colOff>428625</xdr:colOff>
      <xdr:row>13</xdr:row>
      <xdr:rowOff>1</xdr:rowOff>
    </xdr:to>
    <xdr:sp macro="" textlink="">
      <xdr:nvSpPr>
        <xdr:cNvPr id="3" name="2 División">
          <a:extLst>
            <a:ext uri="{FF2B5EF4-FFF2-40B4-BE49-F238E27FC236}">
              <a16:creationId xmlns:a16="http://schemas.microsoft.com/office/drawing/2014/main" id="{00000000-0008-0000-0900-000003000000}"/>
            </a:ext>
          </a:extLst>
        </xdr:cNvPr>
        <xdr:cNvSpPr/>
      </xdr:nvSpPr>
      <xdr:spPr>
        <a:xfrm>
          <a:off x="2533651" y="1981201"/>
          <a:ext cx="323849" cy="266700"/>
        </a:xfrm>
        <a:prstGeom prst="mathDivid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clientData/>
  </xdr:twoCellAnchor>
  <xdr:twoCellAnchor>
    <xdr:from>
      <xdr:col>2</xdr:col>
      <xdr:colOff>104775</xdr:colOff>
      <xdr:row>15</xdr:row>
      <xdr:rowOff>171450</xdr:rowOff>
    </xdr:from>
    <xdr:to>
      <xdr:col>2</xdr:col>
      <xdr:colOff>428625</xdr:colOff>
      <xdr:row>17</xdr:row>
      <xdr:rowOff>19050</xdr:rowOff>
    </xdr:to>
    <xdr:sp macro="" textlink="">
      <xdr:nvSpPr>
        <xdr:cNvPr id="4" name="3 Multiplicar">
          <a:extLst>
            <a:ext uri="{FF2B5EF4-FFF2-40B4-BE49-F238E27FC236}">
              <a16:creationId xmlns:a16="http://schemas.microsoft.com/office/drawing/2014/main" id="{00000000-0008-0000-0900-000004000000}"/>
            </a:ext>
          </a:extLst>
        </xdr:cNvPr>
        <xdr:cNvSpPr/>
      </xdr:nvSpPr>
      <xdr:spPr>
        <a:xfrm>
          <a:off x="2533650" y="2781300"/>
          <a:ext cx="323850" cy="285750"/>
        </a:xfrm>
        <a:prstGeom prst="mathMultiply">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lang="es-ES" sz="1100">
            <a:solidFill>
              <a:schemeClr val="lt1"/>
            </a:solidFill>
            <a:latin typeface="+mn-lt"/>
            <a:ea typeface="+mn-ea"/>
            <a:cs typeface="+mn-cs"/>
          </a:endParaRPr>
        </a:p>
      </xdr:txBody>
    </xdr:sp>
    <xdr:clientData/>
  </xdr:twoCellAnchor>
  <xdr:twoCellAnchor>
    <xdr:from>
      <xdr:col>4</xdr:col>
      <xdr:colOff>228600</xdr:colOff>
      <xdr:row>16</xdr:row>
      <xdr:rowOff>0</xdr:rowOff>
    </xdr:from>
    <xdr:to>
      <xdr:col>4</xdr:col>
      <xdr:colOff>428624</xdr:colOff>
      <xdr:row>16</xdr:row>
      <xdr:rowOff>190500</xdr:rowOff>
    </xdr:to>
    <xdr:sp macro="" textlink="">
      <xdr:nvSpPr>
        <xdr:cNvPr id="5" name="4 Igual que">
          <a:extLst>
            <a:ext uri="{FF2B5EF4-FFF2-40B4-BE49-F238E27FC236}">
              <a16:creationId xmlns:a16="http://schemas.microsoft.com/office/drawing/2014/main" id="{00000000-0008-0000-0900-000005000000}"/>
            </a:ext>
          </a:extLst>
        </xdr:cNvPr>
        <xdr:cNvSpPr/>
      </xdr:nvSpPr>
      <xdr:spPr>
        <a:xfrm>
          <a:off x="3981450" y="2809875"/>
          <a:ext cx="200024" cy="190500"/>
        </a:xfrm>
        <a:prstGeom prst="mathEqual">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P55"/>
  <sheetViews>
    <sheetView tabSelected="1" zoomScale="70" zoomScaleNormal="70" workbookViewId="0">
      <selection activeCell="A6" sqref="A6:B6"/>
    </sheetView>
  </sheetViews>
  <sheetFormatPr baseColWidth="10" defaultColWidth="11.44140625" defaultRowHeight="13.8" x14ac:dyDescent="0.25"/>
  <cols>
    <col min="1" max="1" width="20.44140625" style="107" customWidth="1"/>
    <col min="2" max="2" width="24.44140625" style="107" customWidth="1"/>
    <col min="3" max="3" width="19.88671875" style="107" customWidth="1"/>
    <col min="4" max="4" width="20.88671875" style="107" customWidth="1"/>
    <col min="5" max="5" width="23.5546875" style="107" bestFit="1" customWidth="1"/>
    <col min="6" max="6" width="20.109375" style="107" customWidth="1"/>
    <col min="7" max="7" width="21" style="107" customWidth="1"/>
    <col min="8" max="8" width="19.109375" style="107" bestFit="1" customWidth="1"/>
    <col min="9" max="9" width="21.44140625" style="107" customWidth="1"/>
    <col min="10" max="10" width="34.44140625" style="107" customWidth="1"/>
    <col min="11" max="11" width="20" style="107" bestFit="1" customWidth="1"/>
    <col min="12" max="12" width="14.5546875" style="107" bestFit="1" customWidth="1"/>
    <col min="13" max="13" width="16.109375" style="107" customWidth="1"/>
    <col min="14" max="14" width="17.88671875" style="107" customWidth="1"/>
    <col min="15" max="15" width="14.88671875" style="107" bestFit="1" customWidth="1"/>
    <col min="16" max="16" width="15.33203125" style="107" bestFit="1" customWidth="1"/>
    <col min="17" max="16384" width="11.44140625" style="107"/>
  </cols>
  <sheetData>
    <row r="2" spans="1:250" x14ac:dyDescent="0.25">
      <c r="A2" s="362" t="s">
        <v>341</v>
      </c>
      <c r="B2" s="362"/>
      <c r="C2" s="362"/>
      <c r="D2" s="362"/>
      <c r="E2" s="362"/>
      <c r="F2" s="362"/>
      <c r="G2" s="362"/>
      <c r="H2" s="362"/>
      <c r="I2" s="362"/>
      <c r="J2" s="363"/>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c r="CT2" s="364"/>
      <c r="CU2" s="364"/>
      <c r="CV2" s="364"/>
      <c r="CW2" s="364"/>
      <c r="CX2" s="364"/>
      <c r="CY2" s="364"/>
      <c r="CZ2" s="364"/>
      <c r="DA2" s="364"/>
      <c r="DB2" s="364"/>
      <c r="DC2" s="364"/>
      <c r="DD2" s="364"/>
      <c r="DE2" s="364"/>
      <c r="DF2" s="364"/>
      <c r="DG2" s="364"/>
      <c r="DH2" s="364"/>
      <c r="DI2" s="364"/>
      <c r="DJ2" s="364"/>
      <c r="DK2" s="364"/>
      <c r="DL2" s="364"/>
      <c r="DM2" s="364"/>
      <c r="DN2" s="364"/>
      <c r="DO2" s="364"/>
      <c r="DP2" s="364"/>
      <c r="DQ2" s="364"/>
      <c r="DR2" s="364"/>
      <c r="DS2" s="364"/>
      <c r="DT2" s="364"/>
      <c r="DU2" s="364"/>
      <c r="DV2" s="364"/>
      <c r="DW2" s="364"/>
      <c r="DX2" s="364"/>
      <c r="DY2" s="364"/>
      <c r="DZ2" s="364"/>
      <c r="EA2" s="364"/>
      <c r="EB2" s="364"/>
      <c r="EC2" s="364"/>
      <c r="ED2" s="364"/>
      <c r="EE2" s="364"/>
      <c r="EF2" s="364"/>
      <c r="EG2" s="364"/>
      <c r="EH2" s="364"/>
      <c r="EI2" s="364"/>
      <c r="EJ2" s="364"/>
      <c r="EK2" s="364"/>
      <c r="EL2" s="364"/>
      <c r="EM2" s="364"/>
      <c r="EN2" s="364"/>
      <c r="EO2" s="364"/>
      <c r="EP2" s="364"/>
      <c r="EQ2" s="364"/>
      <c r="ER2" s="364"/>
      <c r="ES2" s="364"/>
      <c r="ET2" s="364"/>
      <c r="EU2" s="364"/>
      <c r="EV2" s="364"/>
      <c r="EW2" s="364"/>
      <c r="EX2" s="364"/>
      <c r="EY2" s="364"/>
      <c r="EZ2" s="364"/>
      <c r="FA2" s="364"/>
      <c r="FB2" s="364"/>
      <c r="FC2" s="364"/>
      <c r="FD2" s="364"/>
      <c r="FE2" s="364"/>
      <c r="FF2" s="364"/>
      <c r="FG2" s="364"/>
      <c r="FH2" s="364"/>
      <c r="FI2" s="364"/>
      <c r="FJ2" s="364"/>
      <c r="FK2" s="364"/>
      <c r="FL2" s="364"/>
      <c r="FM2" s="364"/>
      <c r="FN2" s="364"/>
      <c r="FO2" s="364"/>
      <c r="FP2" s="364"/>
      <c r="FQ2" s="364"/>
      <c r="FR2" s="364"/>
      <c r="FS2" s="364"/>
      <c r="FT2" s="364"/>
      <c r="FU2" s="364"/>
      <c r="FV2" s="364"/>
      <c r="FW2" s="364"/>
      <c r="FX2" s="364"/>
      <c r="FY2" s="364"/>
      <c r="FZ2" s="364"/>
      <c r="GA2" s="364"/>
      <c r="GB2" s="364"/>
      <c r="GC2" s="364"/>
      <c r="GD2" s="364"/>
      <c r="GE2" s="364"/>
      <c r="GF2" s="364"/>
      <c r="GG2" s="364"/>
      <c r="GH2" s="364"/>
      <c r="GI2" s="364"/>
      <c r="GJ2" s="364"/>
      <c r="GK2" s="364"/>
      <c r="GL2" s="364"/>
      <c r="GM2" s="364"/>
      <c r="GN2" s="364"/>
      <c r="GO2" s="364"/>
      <c r="GP2" s="364"/>
      <c r="GQ2" s="364"/>
      <c r="GR2" s="364"/>
      <c r="GS2" s="364"/>
      <c r="GT2" s="364"/>
      <c r="GU2" s="364"/>
      <c r="GV2" s="364"/>
      <c r="GW2" s="364"/>
      <c r="GX2" s="364"/>
      <c r="GY2" s="364"/>
      <c r="GZ2" s="364"/>
      <c r="HA2" s="364"/>
      <c r="HB2" s="364"/>
      <c r="HC2" s="364"/>
      <c r="HD2" s="364"/>
      <c r="HE2" s="364"/>
      <c r="HF2" s="364"/>
      <c r="HG2" s="364"/>
      <c r="HH2" s="364"/>
      <c r="HI2" s="364"/>
      <c r="HJ2" s="364"/>
      <c r="HK2" s="364"/>
      <c r="HL2" s="364"/>
      <c r="HM2" s="364"/>
      <c r="HN2" s="364"/>
      <c r="HO2" s="364"/>
      <c r="HP2" s="364"/>
      <c r="HQ2" s="364"/>
      <c r="HR2" s="364"/>
      <c r="HS2" s="364"/>
      <c r="HT2" s="364"/>
      <c r="HU2" s="364"/>
      <c r="HV2" s="364"/>
      <c r="HW2" s="364"/>
      <c r="HX2" s="364"/>
      <c r="HY2" s="364"/>
      <c r="HZ2" s="364"/>
      <c r="IA2" s="364"/>
      <c r="IB2" s="364"/>
      <c r="IC2" s="364"/>
      <c r="ID2" s="364"/>
      <c r="IE2" s="364"/>
      <c r="IF2" s="364"/>
      <c r="IG2" s="364"/>
      <c r="IH2" s="364"/>
      <c r="II2" s="364"/>
      <c r="IJ2" s="364"/>
      <c r="IK2" s="364"/>
      <c r="IL2" s="364"/>
      <c r="IM2" s="364"/>
      <c r="IN2" s="364"/>
      <c r="IO2" s="364"/>
      <c r="IP2" s="364"/>
    </row>
    <row r="3" spans="1:250" ht="37.5" customHeight="1" x14ac:dyDescent="0.25">
      <c r="A3" s="365" t="s">
        <v>222</v>
      </c>
      <c r="B3" s="365"/>
      <c r="C3" s="365"/>
      <c r="D3" s="365"/>
      <c r="E3" s="365"/>
      <c r="F3" s="365"/>
      <c r="G3" s="365"/>
      <c r="H3" s="365"/>
      <c r="I3" s="365"/>
      <c r="J3" s="366"/>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c r="CH3" s="364"/>
      <c r="CI3" s="364"/>
      <c r="CJ3" s="364"/>
      <c r="CK3" s="364"/>
      <c r="CL3" s="364"/>
      <c r="CM3" s="364"/>
      <c r="CN3" s="364"/>
      <c r="CO3" s="364"/>
      <c r="CP3" s="364"/>
      <c r="CQ3" s="364"/>
      <c r="CR3" s="364"/>
      <c r="CS3" s="364"/>
      <c r="CT3" s="364"/>
      <c r="CU3" s="364"/>
      <c r="CV3" s="364"/>
      <c r="CW3" s="364"/>
      <c r="CX3" s="364"/>
      <c r="CY3" s="364"/>
      <c r="CZ3" s="364"/>
      <c r="DA3" s="364"/>
      <c r="DB3" s="364"/>
      <c r="DC3" s="364"/>
      <c r="DD3" s="364"/>
      <c r="DE3" s="364"/>
      <c r="DF3" s="364"/>
      <c r="DG3" s="364"/>
      <c r="DH3" s="364"/>
      <c r="DI3" s="364"/>
      <c r="DJ3" s="364"/>
      <c r="DK3" s="364"/>
      <c r="DL3" s="364"/>
      <c r="DM3" s="364"/>
      <c r="DN3" s="364"/>
      <c r="DO3" s="364"/>
      <c r="DP3" s="364"/>
      <c r="DQ3" s="364"/>
      <c r="DR3" s="364"/>
      <c r="DS3" s="364"/>
      <c r="DT3" s="364"/>
      <c r="DU3" s="364"/>
      <c r="DV3" s="364"/>
      <c r="DW3" s="364"/>
      <c r="DX3" s="364"/>
      <c r="DY3" s="364"/>
      <c r="DZ3" s="364"/>
      <c r="EA3" s="364"/>
      <c r="EB3" s="364"/>
      <c r="EC3" s="364"/>
      <c r="ED3" s="364"/>
      <c r="EE3" s="364"/>
      <c r="EF3" s="364"/>
      <c r="EG3" s="364"/>
      <c r="EH3" s="364"/>
      <c r="EI3" s="364"/>
      <c r="EJ3" s="364"/>
      <c r="EK3" s="364"/>
      <c r="EL3" s="364"/>
      <c r="EM3" s="364"/>
      <c r="EN3" s="364"/>
      <c r="EO3" s="364"/>
      <c r="EP3" s="364"/>
      <c r="EQ3" s="364"/>
      <c r="ER3" s="364"/>
      <c r="ES3" s="364"/>
      <c r="ET3" s="364"/>
      <c r="EU3" s="364"/>
      <c r="EV3" s="364"/>
      <c r="EW3" s="364"/>
      <c r="EX3" s="364"/>
      <c r="EY3" s="364"/>
      <c r="EZ3" s="364"/>
      <c r="FA3" s="364"/>
      <c r="FB3" s="364"/>
      <c r="FC3" s="364"/>
      <c r="FD3" s="364"/>
      <c r="FE3" s="364"/>
      <c r="FF3" s="364"/>
      <c r="FG3" s="364"/>
      <c r="FH3" s="364"/>
      <c r="FI3" s="364"/>
      <c r="FJ3" s="364"/>
      <c r="FK3" s="364"/>
      <c r="FL3" s="364"/>
      <c r="FM3" s="364"/>
      <c r="FN3" s="364"/>
      <c r="FO3" s="364"/>
      <c r="FP3" s="364"/>
      <c r="FQ3" s="364"/>
      <c r="FR3" s="364"/>
      <c r="FS3" s="364"/>
      <c r="FT3" s="364"/>
      <c r="FU3" s="364"/>
      <c r="FV3" s="364"/>
      <c r="FW3" s="364"/>
      <c r="FX3" s="364"/>
      <c r="FY3" s="364"/>
      <c r="FZ3" s="364"/>
      <c r="GA3" s="364"/>
      <c r="GB3" s="364"/>
      <c r="GC3" s="364"/>
      <c r="GD3" s="364"/>
      <c r="GE3" s="364"/>
      <c r="GF3" s="364"/>
      <c r="GG3" s="364"/>
      <c r="GH3" s="364"/>
      <c r="GI3" s="364"/>
      <c r="GJ3" s="364"/>
      <c r="GK3" s="364"/>
      <c r="GL3" s="364"/>
      <c r="GM3" s="364"/>
      <c r="GN3" s="364"/>
      <c r="GO3" s="364"/>
      <c r="GP3" s="364"/>
      <c r="GQ3" s="364"/>
      <c r="GR3" s="364"/>
      <c r="GS3" s="364"/>
      <c r="GT3" s="364"/>
      <c r="GU3" s="364"/>
      <c r="GV3" s="364"/>
      <c r="GW3" s="364"/>
      <c r="GX3" s="364"/>
      <c r="GY3" s="364"/>
      <c r="GZ3" s="364"/>
      <c r="HA3" s="364"/>
      <c r="HB3" s="364"/>
      <c r="HC3" s="364"/>
      <c r="HD3" s="364"/>
      <c r="HE3" s="364"/>
      <c r="HF3" s="364"/>
      <c r="HG3" s="364"/>
      <c r="HH3" s="364"/>
      <c r="HI3" s="364"/>
      <c r="HJ3" s="364"/>
      <c r="HK3" s="364"/>
      <c r="HL3" s="364"/>
      <c r="HM3" s="364"/>
      <c r="HN3" s="364"/>
      <c r="HO3" s="364"/>
      <c r="HP3" s="364"/>
      <c r="HQ3" s="364"/>
      <c r="HR3" s="364"/>
      <c r="HS3" s="364"/>
      <c r="HT3" s="364"/>
      <c r="HU3" s="364"/>
      <c r="HV3" s="364"/>
      <c r="HW3" s="364"/>
      <c r="HX3" s="364"/>
      <c r="HY3" s="364"/>
      <c r="HZ3" s="364"/>
      <c r="IA3" s="364"/>
      <c r="IB3" s="364"/>
      <c r="IC3" s="364"/>
      <c r="ID3" s="364"/>
      <c r="IE3" s="364"/>
      <c r="IF3" s="364"/>
      <c r="IG3" s="364"/>
      <c r="IH3" s="364"/>
      <c r="II3" s="364"/>
      <c r="IJ3" s="364"/>
      <c r="IK3" s="364"/>
      <c r="IL3" s="364"/>
      <c r="IM3" s="364"/>
      <c r="IN3" s="364"/>
      <c r="IO3" s="364"/>
      <c r="IP3" s="364"/>
    </row>
    <row r="4" spans="1:250" ht="12" customHeight="1" x14ac:dyDescent="0.25">
      <c r="F4" s="367"/>
      <c r="G4" s="368"/>
      <c r="H4" s="106"/>
      <c r="I4" s="106"/>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c r="DP4" s="364"/>
      <c r="DQ4" s="364"/>
      <c r="DR4" s="364"/>
      <c r="DS4" s="364"/>
      <c r="DT4" s="364"/>
      <c r="DU4" s="364"/>
      <c r="DV4" s="364"/>
      <c r="DW4" s="364"/>
      <c r="DX4" s="364"/>
      <c r="DY4" s="364"/>
      <c r="DZ4" s="364"/>
      <c r="EA4" s="364"/>
      <c r="EB4" s="364"/>
      <c r="EC4" s="364"/>
      <c r="ED4" s="364"/>
      <c r="EE4" s="364"/>
      <c r="EF4" s="364"/>
      <c r="EG4" s="364"/>
      <c r="EH4" s="364"/>
      <c r="EI4" s="364"/>
      <c r="EJ4" s="364"/>
      <c r="EK4" s="364"/>
      <c r="EL4" s="364"/>
      <c r="EM4" s="364"/>
      <c r="EN4" s="364"/>
      <c r="EO4" s="364"/>
      <c r="EP4" s="364"/>
      <c r="EQ4" s="364"/>
      <c r="ER4" s="364"/>
      <c r="ES4" s="364"/>
      <c r="ET4" s="364"/>
      <c r="EU4" s="364"/>
      <c r="EV4" s="364"/>
      <c r="EW4" s="364"/>
      <c r="EX4" s="364"/>
      <c r="EY4" s="364"/>
      <c r="EZ4" s="364"/>
      <c r="FA4" s="364"/>
      <c r="FB4" s="364"/>
      <c r="FC4" s="364"/>
      <c r="FD4" s="364"/>
      <c r="FE4" s="364"/>
      <c r="FF4" s="364"/>
      <c r="FG4" s="364"/>
      <c r="FH4" s="364"/>
      <c r="FI4" s="364"/>
      <c r="FJ4" s="364"/>
      <c r="FK4" s="364"/>
      <c r="FL4" s="364"/>
      <c r="FM4" s="364"/>
      <c r="FN4" s="364"/>
      <c r="FO4" s="364"/>
      <c r="FP4" s="364"/>
      <c r="FQ4" s="364"/>
      <c r="FR4" s="364"/>
      <c r="FS4" s="364"/>
      <c r="FT4" s="364"/>
      <c r="FU4" s="364"/>
      <c r="FV4" s="364"/>
      <c r="FW4" s="364"/>
      <c r="FX4" s="364"/>
      <c r="FY4" s="364"/>
      <c r="FZ4" s="364"/>
      <c r="GA4" s="364"/>
      <c r="GB4" s="364"/>
      <c r="GC4" s="364"/>
      <c r="GD4" s="364"/>
      <c r="GE4" s="364"/>
      <c r="GF4" s="364"/>
      <c r="GG4" s="364"/>
      <c r="GH4" s="364"/>
      <c r="GI4" s="364"/>
      <c r="GJ4" s="364"/>
      <c r="GK4" s="364"/>
      <c r="GL4" s="364"/>
      <c r="GM4" s="364"/>
      <c r="GN4" s="364"/>
      <c r="GO4" s="364"/>
      <c r="GP4" s="364"/>
      <c r="GQ4" s="364"/>
      <c r="GR4" s="364"/>
      <c r="GS4" s="364"/>
      <c r="GT4" s="364"/>
      <c r="GU4" s="364"/>
      <c r="GV4" s="364"/>
      <c r="GW4" s="364"/>
      <c r="GX4" s="364"/>
      <c r="GY4" s="364"/>
      <c r="GZ4" s="364"/>
      <c r="HA4" s="364"/>
      <c r="HB4" s="364"/>
      <c r="HC4" s="364"/>
      <c r="HD4" s="364"/>
      <c r="HE4" s="364"/>
      <c r="HF4" s="364"/>
      <c r="HG4" s="364"/>
      <c r="HH4" s="364"/>
      <c r="HI4" s="364"/>
      <c r="HJ4" s="364"/>
      <c r="HK4" s="364"/>
      <c r="HL4" s="364"/>
      <c r="HM4" s="364"/>
      <c r="HN4" s="364"/>
      <c r="HO4" s="364"/>
      <c r="HP4" s="364"/>
      <c r="HQ4" s="364"/>
      <c r="HR4" s="364"/>
      <c r="HS4" s="364"/>
      <c r="HT4" s="364"/>
      <c r="HU4" s="364"/>
      <c r="HV4" s="364"/>
      <c r="HW4" s="364"/>
      <c r="HX4" s="364"/>
      <c r="HY4" s="364"/>
      <c r="HZ4" s="364"/>
      <c r="IA4" s="364"/>
      <c r="IB4" s="364"/>
      <c r="IC4" s="364"/>
      <c r="ID4" s="364"/>
      <c r="IE4" s="364"/>
      <c r="IF4" s="364"/>
      <c r="IG4" s="364"/>
      <c r="IH4" s="364"/>
      <c r="II4" s="364"/>
      <c r="IJ4" s="364"/>
      <c r="IK4" s="364"/>
      <c r="IL4" s="364"/>
      <c r="IM4" s="364"/>
      <c r="IN4" s="364"/>
      <c r="IO4" s="364"/>
      <c r="IP4" s="364"/>
    </row>
    <row r="5" spans="1:250" ht="33.75" customHeight="1" thickBot="1" x14ac:dyDescent="0.3">
      <c r="A5" s="369" t="s">
        <v>299</v>
      </c>
      <c r="H5" s="364"/>
    </row>
    <row r="6" spans="1:250" ht="30" customHeight="1" thickTop="1" thickBot="1" x14ac:dyDescent="0.3">
      <c r="A6" s="370" t="s">
        <v>161</v>
      </c>
      <c r="B6" s="371"/>
      <c r="C6" s="372" t="s">
        <v>18</v>
      </c>
      <c r="D6" s="373" t="s">
        <v>273</v>
      </c>
      <c r="E6" s="373" t="s">
        <v>274</v>
      </c>
      <c r="F6" s="374" t="s">
        <v>275</v>
      </c>
      <c r="G6" s="375" t="s">
        <v>19</v>
      </c>
      <c r="H6" s="364"/>
      <c r="I6" s="172" t="s">
        <v>219</v>
      </c>
      <c r="J6" s="173">
        <v>1.03</v>
      </c>
    </row>
    <row r="7" spans="1:250" ht="30" customHeight="1" thickBot="1" x14ac:dyDescent="0.3">
      <c r="A7" s="370" t="str">
        <f>+A3</f>
        <v>JARDÍN INFANTIL MAR Y CIELO 2018</v>
      </c>
      <c r="B7" s="371"/>
      <c r="C7" s="376">
        <f>+N24</f>
        <v>67402500</v>
      </c>
      <c r="D7" s="377">
        <f>+'Ap. 3 Costos Directos'!J95</f>
        <v>72258631.189599991</v>
      </c>
      <c r="E7" s="378">
        <f>+'Ap. 4 Costos Indirectos'!B7</f>
        <v>9098030.8991999999</v>
      </c>
      <c r="F7" s="377">
        <f>SUM(D7:E7)</f>
        <v>81356662.088799983</v>
      </c>
      <c r="G7" s="379">
        <f>C7-F7</f>
        <v>-13954162.088799983</v>
      </c>
      <c r="H7" s="364"/>
    </row>
    <row r="8" spans="1:250" ht="30" customHeight="1" thickBot="1" x14ac:dyDescent="0.3">
      <c r="A8" s="380" t="s">
        <v>21</v>
      </c>
      <c r="B8" s="381"/>
      <c r="C8" s="382">
        <f>SUM(C7:C7)</f>
        <v>67402500</v>
      </c>
      <c r="D8" s="383">
        <f t="shared" ref="D8:F8" si="0">SUM(D7:D7)</f>
        <v>72258631.189599991</v>
      </c>
      <c r="E8" s="383">
        <f t="shared" si="0"/>
        <v>9098030.8991999999</v>
      </c>
      <c r="F8" s="384">
        <f t="shared" si="0"/>
        <v>81356662.088799983</v>
      </c>
      <c r="G8" s="385">
        <f>SUM(G7:G7)</f>
        <v>-13954162.088799983</v>
      </c>
      <c r="H8" s="364"/>
      <c r="I8" s="386"/>
      <c r="J8" s="387"/>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c r="CK8" s="364"/>
      <c r="CL8" s="364"/>
      <c r="CM8" s="364"/>
      <c r="CN8" s="364"/>
      <c r="CO8" s="364"/>
      <c r="CP8" s="364"/>
      <c r="CQ8" s="364"/>
      <c r="CR8" s="364"/>
      <c r="CS8" s="364"/>
      <c r="CT8" s="364"/>
      <c r="CU8" s="364"/>
      <c r="CV8" s="364"/>
      <c r="CW8" s="364"/>
      <c r="CX8" s="364"/>
      <c r="CY8" s="364"/>
      <c r="CZ8" s="364"/>
      <c r="DA8" s="364"/>
      <c r="DB8" s="364"/>
      <c r="DC8" s="364"/>
      <c r="DD8" s="364"/>
      <c r="DE8" s="364"/>
      <c r="DF8" s="364"/>
      <c r="DG8" s="364"/>
      <c r="DH8" s="364"/>
      <c r="DI8" s="364"/>
      <c r="DJ8" s="364"/>
      <c r="DK8" s="364"/>
      <c r="DL8" s="364"/>
      <c r="DM8" s="364"/>
      <c r="DN8" s="364"/>
      <c r="DO8" s="364"/>
      <c r="DP8" s="364"/>
      <c r="DQ8" s="364"/>
      <c r="DR8" s="364"/>
      <c r="DS8" s="364"/>
      <c r="DT8" s="364"/>
      <c r="DU8" s="364"/>
      <c r="DV8" s="364"/>
      <c r="DW8" s="364"/>
      <c r="DX8" s="364"/>
      <c r="DY8" s="364"/>
      <c r="DZ8" s="364"/>
      <c r="EA8" s="364"/>
      <c r="EB8" s="364"/>
      <c r="EC8" s="364"/>
      <c r="ED8" s="364"/>
      <c r="EE8" s="364"/>
      <c r="EF8" s="364"/>
      <c r="EG8" s="364"/>
      <c r="EH8" s="364"/>
      <c r="EI8" s="364"/>
      <c r="EJ8" s="364"/>
      <c r="EK8" s="364"/>
      <c r="EL8" s="364"/>
      <c r="EM8" s="364"/>
      <c r="EN8" s="364"/>
      <c r="EO8" s="364"/>
      <c r="EP8" s="364"/>
      <c r="EQ8" s="364"/>
      <c r="ER8" s="364"/>
      <c r="ES8" s="364"/>
      <c r="ET8" s="364"/>
      <c r="EU8" s="364"/>
      <c r="EV8" s="364"/>
      <c r="EW8" s="364"/>
      <c r="EX8" s="364"/>
      <c r="EY8" s="364"/>
      <c r="EZ8" s="364"/>
      <c r="FA8" s="364"/>
      <c r="FB8" s="364"/>
      <c r="FC8" s="364"/>
      <c r="FD8" s="364"/>
      <c r="FE8" s="364"/>
      <c r="FF8" s="364"/>
      <c r="FG8" s="364"/>
      <c r="FH8" s="364"/>
      <c r="FI8" s="364"/>
      <c r="FJ8" s="364"/>
      <c r="FK8" s="364"/>
      <c r="FL8" s="364"/>
      <c r="FM8" s="364"/>
      <c r="FN8" s="364"/>
      <c r="FO8" s="364"/>
      <c r="FP8" s="364"/>
      <c r="FQ8" s="364"/>
      <c r="FR8" s="364"/>
      <c r="FS8" s="364"/>
      <c r="FT8" s="364"/>
      <c r="FU8" s="364"/>
      <c r="FV8" s="364"/>
      <c r="FW8" s="364"/>
      <c r="FX8" s="364"/>
      <c r="FY8" s="364"/>
      <c r="FZ8" s="364"/>
      <c r="GA8" s="364"/>
      <c r="GB8" s="364"/>
      <c r="GC8" s="364"/>
      <c r="GD8" s="364"/>
      <c r="GE8" s="364"/>
      <c r="GF8" s="364"/>
      <c r="GG8" s="364"/>
      <c r="GH8" s="364"/>
      <c r="GI8" s="364"/>
      <c r="GJ8" s="364"/>
      <c r="GK8" s="364"/>
      <c r="GL8" s="364"/>
      <c r="GM8" s="364"/>
      <c r="GN8" s="364"/>
      <c r="GO8" s="364"/>
      <c r="GP8" s="364"/>
      <c r="GQ8" s="364"/>
      <c r="GR8" s="364"/>
      <c r="GS8" s="364"/>
      <c r="GT8" s="364"/>
      <c r="GU8" s="364"/>
      <c r="GV8" s="364"/>
      <c r="GW8" s="364"/>
      <c r="GX8" s="364"/>
      <c r="GY8" s="364"/>
      <c r="GZ8" s="364"/>
      <c r="HA8" s="364"/>
      <c r="HB8" s="364"/>
      <c r="HC8" s="364"/>
      <c r="HD8" s="364"/>
      <c r="HE8" s="364"/>
      <c r="HF8" s="364"/>
      <c r="HG8" s="364"/>
      <c r="HH8" s="364"/>
      <c r="HI8" s="364"/>
      <c r="HJ8" s="364"/>
      <c r="HK8" s="364"/>
      <c r="HL8" s="364"/>
      <c r="HM8" s="364"/>
      <c r="HN8" s="364"/>
      <c r="HO8" s="364"/>
      <c r="HP8" s="364"/>
      <c r="HQ8" s="364"/>
      <c r="HR8" s="364"/>
      <c r="HS8" s="364"/>
      <c r="HT8" s="364"/>
      <c r="HU8" s="364"/>
      <c r="HV8" s="364"/>
      <c r="HW8" s="364"/>
      <c r="HX8" s="364"/>
      <c r="HY8" s="364"/>
      <c r="HZ8" s="364"/>
      <c r="IA8" s="364"/>
      <c r="IB8" s="364"/>
      <c r="IC8" s="364"/>
      <c r="ID8" s="364"/>
      <c r="IE8" s="364"/>
      <c r="IF8" s="364"/>
      <c r="IG8" s="364"/>
      <c r="IH8" s="364"/>
    </row>
    <row r="9" spans="1:250" ht="30" customHeight="1" x14ac:dyDescent="0.25">
      <c r="A9" s="388"/>
      <c r="B9" s="388"/>
      <c r="C9" s="389"/>
      <c r="D9" s="390"/>
      <c r="E9" s="390"/>
      <c r="F9" s="391" t="s">
        <v>449</v>
      </c>
      <c r="G9" s="391">
        <v>0</v>
      </c>
      <c r="H9" s="364"/>
      <c r="I9" s="387"/>
      <c r="J9" s="387"/>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c r="DP9" s="364"/>
      <c r="DQ9" s="364"/>
      <c r="DR9" s="364"/>
      <c r="DS9" s="364"/>
      <c r="DT9" s="364"/>
      <c r="DU9" s="364"/>
      <c r="DV9" s="364"/>
      <c r="DW9" s="364"/>
      <c r="DX9" s="364"/>
      <c r="DY9" s="364"/>
      <c r="DZ9" s="364"/>
      <c r="EA9" s="364"/>
      <c r="EB9" s="364"/>
      <c r="EC9" s="364"/>
      <c r="ED9" s="364"/>
      <c r="EE9" s="364"/>
      <c r="EF9" s="364"/>
      <c r="EG9" s="364"/>
      <c r="EH9" s="364"/>
      <c r="EI9" s="364"/>
      <c r="EJ9" s="364"/>
      <c r="EK9" s="364"/>
      <c r="EL9" s="364"/>
      <c r="EM9" s="364"/>
      <c r="EN9" s="364"/>
      <c r="EO9" s="364"/>
      <c r="EP9" s="364"/>
      <c r="EQ9" s="364"/>
      <c r="ER9" s="364"/>
      <c r="ES9" s="364"/>
      <c r="ET9" s="364"/>
      <c r="EU9" s="364"/>
      <c r="EV9" s="364"/>
      <c r="EW9" s="364"/>
      <c r="EX9" s="364"/>
      <c r="EY9" s="364"/>
      <c r="EZ9" s="364"/>
      <c r="FA9" s="364"/>
      <c r="FB9" s="364"/>
      <c r="FC9" s="364"/>
      <c r="FD9" s="364"/>
      <c r="FE9" s="364"/>
      <c r="FF9" s="364"/>
      <c r="FG9" s="364"/>
      <c r="FH9" s="364"/>
      <c r="FI9" s="364"/>
      <c r="FJ9" s="364"/>
      <c r="FK9" s="364"/>
      <c r="FL9" s="364"/>
      <c r="FM9" s="364"/>
      <c r="FN9" s="364"/>
      <c r="FO9" s="364"/>
      <c r="FP9" s="364"/>
      <c r="FQ9" s="364"/>
      <c r="FR9" s="364"/>
      <c r="FS9" s="364"/>
      <c r="FT9" s="364"/>
      <c r="FU9" s="364"/>
      <c r="FV9" s="364"/>
      <c r="FW9" s="364"/>
      <c r="FX9" s="364"/>
      <c r="FY9" s="364"/>
      <c r="FZ9" s="364"/>
      <c r="GA9" s="364"/>
      <c r="GB9" s="364"/>
      <c r="GC9" s="364"/>
      <c r="GD9" s="364"/>
      <c r="GE9" s="364"/>
      <c r="GF9" s="364"/>
      <c r="GG9" s="364"/>
      <c r="GH9" s="364"/>
      <c r="GI9" s="364"/>
      <c r="GJ9" s="364"/>
      <c r="GK9" s="364"/>
      <c r="GL9" s="364"/>
      <c r="GM9" s="364"/>
      <c r="GN9" s="364"/>
      <c r="GO9" s="364"/>
      <c r="GP9" s="364"/>
      <c r="GQ9" s="364"/>
      <c r="GR9" s="364"/>
      <c r="GS9" s="364"/>
      <c r="GT9" s="364"/>
      <c r="GU9" s="364"/>
      <c r="GV9" s="364"/>
      <c r="GW9" s="364"/>
      <c r="GX9" s="364"/>
      <c r="GY9" s="364"/>
      <c r="GZ9" s="364"/>
      <c r="HA9" s="364"/>
      <c r="HB9" s="364"/>
      <c r="HC9" s="364"/>
      <c r="HD9" s="364"/>
      <c r="HE9" s="364"/>
      <c r="HF9" s="364"/>
      <c r="HG9" s="364"/>
      <c r="HH9" s="364"/>
      <c r="HI9" s="364"/>
      <c r="HJ9" s="364"/>
      <c r="HK9" s="364"/>
      <c r="HL9" s="364"/>
      <c r="HM9" s="364"/>
      <c r="HN9" s="364"/>
      <c r="HO9" s="364"/>
      <c r="HP9" s="364"/>
      <c r="HQ9" s="364"/>
      <c r="HR9" s="364"/>
      <c r="HS9" s="364"/>
      <c r="HT9" s="364"/>
      <c r="HU9" s="364"/>
      <c r="HV9" s="364"/>
      <c r="HW9" s="364"/>
      <c r="HX9" s="364"/>
      <c r="HY9" s="364"/>
      <c r="HZ9" s="364"/>
      <c r="IA9" s="364"/>
      <c r="IB9" s="364"/>
      <c r="IC9" s="364"/>
      <c r="ID9" s="364"/>
      <c r="IE9" s="364"/>
      <c r="IF9" s="364"/>
      <c r="IG9" s="364"/>
      <c r="IH9" s="364"/>
    </row>
    <row r="10" spans="1:250" ht="30" customHeight="1" thickBot="1" x14ac:dyDescent="0.3">
      <c r="A10" s="392"/>
      <c r="B10" s="392"/>
      <c r="C10" s="392"/>
      <c r="D10" s="392"/>
      <c r="E10" s="392"/>
      <c r="F10" s="392"/>
      <c r="G10" s="393"/>
      <c r="H10" s="364"/>
      <c r="I10" s="387"/>
      <c r="J10" s="387"/>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364"/>
      <c r="CM10" s="364"/>
      <c r="CN10" s="364"/>
      <c r="CO10" s="364"/>
      <c r="CP10" s="364"/>
      <c r="CQ10" s="364"/>
      <c r="CR10" s="364"/>
      <c r="CS10" s="364"/>
      <c r="CT10" s="364"/>
      <c r="CU10" s="364"/>
      <c r="CV10" s="364"/>
      <c r="CW10" s="364"/>
      <c r="CX10" s="364"/>
      <c r="CY10" s="364"/>
      <c r="CZ10" s="364"/>
      <c r="DA10" s="364"/>
      <c r="DB10" s="364"/>
      <c r="DC10" s="364"/>
      <c r="DD10" s="364"/>
      <c r="DE10" s="364"/>
      <c r="DF10" s="364"/>
      <c r="DG10" s="364"/>
      <c r="DH10" s="364"/>
      <c r="DI10" s="364"/>
      <c r="DJ10" s="364"/>
      <c r="DK10" s="364"/>
      <c r="DL10" s="364"/>
      <c r="DM10" s="364"/>
      <c r="DN10" s="364"/>
      <c r="DO10" s="364"/>
      <c r="DP10" s="364"/>
      <c r="DQ10" s="364"/>
      <c r="DR10" s="364"/>
      <c r="DS10" s="364"/>
      <c r="DT10" s="364"/>
      <c r="DU10" s="364"/>
      <c r="DV10" s="364"/>
      <c r="DW10" s="364"/>
      <c r="DX10" s="364"/>
      <c r="DY10" s="364"/>
      <c r="DZ10" s="364"/>
      <c r="EA10" s="364"/>
      <c r="EB10" s="364"/>
      <c r="EC10" s="364"/>
      <c r="ED10" s="364"/>
      <c r="EE10" s="364"/>
      <c r="EF10" s="364"/>
      <c r="EG10" s="364"/>
      <c r="EH10" s="364"/>
      <c r="EI10" s="364"/>
      <c r="EJ10" s="364"/>
      <c r="EK10" s="364"/>
      <c r="EL10" s="364"/>
      <c r="EM10" s="364"/>
      <c r="EN10" s="364"/>
      <c r="EO10" s="364"/>
      <c r="EP10" s="364"/>
      <c r="EQ10" s="364"/>
      <c r="ER10" s="364"/>
      <c r="ES10" s="364"/>
      <c r="ET10" s="364"/>
      <c r="EU10" s="364"/>
      <c r="EV10" s="364"/>
      <c r="EW10" s="364"/>
      <c r="EX10" s="364"/>
      <c r="EY10" s="364"/>
      <c r="EZ10" s="364"/>
      <c r="FA10" s="364"/>
      <c r="FB10" s="364"/>
      <c r="FC10" s="364"/>
      <c r="FD10" s="364"/>
      <c r="FE10" s="364"/>
      <c r="FF10" s="364"/>
      <c r="FG10" s="364"/>
      <c r="FH10" s="364"/>
      <c r="FI10" s="364"/>
      <c r="FJ10" s="364"/>
      <c r="FK10" s="364"/>
      <c r="FL10" s="364"/>
      <c r="FM10" s="364"/>
      <c r="FN10" s="364"/>
      <c r="FO10" s="364"/>
      <c r="FP10" s="364"/>
      <c r="FQ10" s="364"/>
      <c r="FR10" s="364"/>
      <c r="FS10" s="364"/>
      <c r="FT10" s="364"/>
      <c r="FU10" s="364"/>
      <c r="FV10" s="364"/>
      <c r="FW10" s="364"/>
      <c r="FX10" s="364"/>
      <c r="FY10" s="364"/>
      <c r="FZ10" s="364"/>
      <c r="GA10" s="364"/>
      <c r="GB10" s="364"/>
      <c r="GC10" s="364"/>
      <c r="GD10" s="364"/>
      <c r="GE10" s="364"/>
      <c r="GF10" s="364"/>
      <c r="GG10" s="364"/>
      <c r="GH10" s="364"/>
      <c r="GI10" s="364"/>
      <c r="GJ10" s="364"/>
      <c r="GK10" s="364"/>
      <c r="GL10" s="364"/>
      <c r="GM10" s="364"/>
      <c r="GN10" s="364"/>
      <c r="GO10" s="364"/>
      <c r="GP10" s="364"/>
      <c r="GQ10" s="364"/>
      <c r="GR10" s="364"/>
      <c r="GS10" s="364"/>
      <c r="GT10" s="364"/>
      <c r="GU10" s="364"/>
      <c r="GV10" s="364"/>
      <c r="GW10" s="364"/>
      <c r="GX10" s="364"/>
      <c r="GY10" s="364"/>
      <c r="GZ10" s="364"/>
      <c r="HA10" s="364"/>
      <c r="HB10" s="364"/>
      <c r="HC10" s="364"/>
      <c r="HD10" s="364"/>
      <c r="HE10" s="364"/>
      <c r="HF10" s="364"/>
      <c r="HG10" s="364"/>
      <c r="HH10" s="364"/>
      <c r="HI10" s="364"/>
      <c r="HJ10" s="364"/>
      <c r="HK10" s="364"/>
      <c r="HL10" s="364"/>
      <c r="HM10" s="364"/>
      <c r="HN10" s="364"/>
      <c r="HO10" s="364"/>
      <c r="HP10" s="364"/>
      <c r="HQ10" s="364"/>
      <c r="HR10" s="364"/>
      <c r="HS10" s="364"/>
      <c r="HT10" s="364"/>
      <c r="HU10" s="364"/>
      <c r="HV10" s="364"/>
      <c r="HW10" s="364"/>
      <c r="HX10" s="364"/>
      <c r="HY10" s="364"/>
      <c r="HZ10" s="364"/>
      <c r="IA10" s="364"/>
      <c r="IB10" s="364"/>
      <c r="IC10" s="364"/>
      <c r="ID10" s="364"/>
      <c r="IE10" s="364"/>
      <c r="IF10" s="364"/>
      <c r="IG10" s="364"/>
      <c r="IH10" s="364"/>
    </row>
    <row r="11" spans="1:250" ht="33.75" customHeight="1" x14ac:dyDescent="0.25">
      <c r="A11" s="394" t="s">
        <v>327</v>
      </c>
      <c r="B11" s="395">
        <v>1.07</v>
      </c>
      <c r="C11" s="396" t="s">
        <v>355</v>
      </c>
      <c r="D11" s="395">
        <v>1.07</v>
      </c>
      <c r="E11" s="397"/>
      <c r="F11" s="270" t="s">
        <v>272</v>
      </c>
      <c r="G11" s="252">
        <f>D19+E19+F19+G19+D22+E22+F22+G22</f>
        <v>93</v>
      </c>
      <c r="H11" s="264">
        <f>G11/110</f>
        <v>0.84545454545454546</v>
      </c>
      <c r="I11" s="398"/>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364"/>
      <c r="DL11" s="364"/>
      <c r="DM11" s="364"/>
      <c r="DN11" s="364"/>
      <c r="DO11" s="364"/>
      <c r="DP11" s="364"/>
      <c r="DQ11" s="364"/>
      <c r="DR11" s="364"/>
      <c r="DS11" s="364"/>
      <c r="DT11" s="364"/>
      <c r="DU11" s="364"/>
      <c r="DV11" s="364"/>
      <c r="DW11" s="364"/>
      <c r="DX11" s="364"/>
      <c r="DY11" s="364"/>
      <c r="DZ11" s="364"/>
      <c r="EA11" s="364"/>
      <c r="EB11" s="364"/>
      <c r="EC11" s="364"/>
      <c r="ED11" s="364"/>
      <c r="EE11" s="364"/>
      <c r="EF11" s="364"/>
      <c r="EG11" s="364"/>
      <c r="EH11" s="364"/>
      <c r="EI11" s="364"/>
      <c r="EJ11" s="364"/>
      <c r="EK11" s="364"/>
      <c r="EL11" s="364"/>
      <c r="EM11" s="364"/>
      <c r="EN11" s="364"/>
      <c r="EO11" s="364"/>
      <c r="EP11" s="364"/>
      <c r="EQ11" s="364"/>
      <c r="ER11" s="364"/>
      <c r="ES11" s="364"/>
      <c r="ET11" s="364"/>
      <c r="EU11" s="364"/>
      <c r="EV11" s="364"/>
      <c r="EW11" s="364"/>
      <c r="EX11" s="364"/>
      <c r="EY11" s="364"/>
      <c r="EZ11" s="364"/>
      <c r="FA11" s="364"/>
      <c r="FB11" s="364"/>
      <c r="FC11" s="364"/>
      <c r="FD11" s="364"/>
      <c r="FE11" s="364"/>
      <c r="FF11" s="364"/>
      <c r="FG11" s="364"/>
      <c r="FH11" s="364"/>
      <c r="FI11" s="364"/>
      <c r="FJ11" s="364"/>
      <c r="FK11" s="364"/>
      <c r="FL11" s="364"/>
      <c r="FM11" s="364"/>
      <c r="FN11" s="364"/>
      <c r="FO11" s="364"/>
      <c r="FP11" s="364"/>
      <c r="FQ11" s="364"/>
      <c r="FR11" s="364"/>
      <c r="FS11" s="364"/>
      <c r="FT11" s="364"/>
      <c r="FU11" s="364"/>
      <c r="FV11" s="364"/>
      <c r="FW11" s="364"/>
      <c r="FX11" s="364"/>
      <c r="FY11" s="364"/>
      <c r="FZ11" s="364"/>
      <c r="GA11" s="364"/>
      <c r="GB11" s="364"/>
      <c r="GC11" s="364"/>
      <c r="GD11" s="364"/>
      <c r="GE11" s="364"/>
      <c r="GF11" s="364"/>
      <c r="GG11" s="364"/>
      <c r="GH11" s="364"/>
      <c r="GI11" s="364"/>
      <c r="GJ11" s="364"/>
      <c r="GK11" s="364"/>
      <c r="GL11" s="364"/>
      <c r="GM11" s="364"/>
      <c r="GN11" s="364"/>
      <c r="GO11" s="364"/>
      <c r="GP11" s="364"/>
      <c r="GQ11" s="364"/>
      <c r="GR11" s="364"/>
      <c r="GS11" s="364"/>
      <c r="GT11" s="364"/>
      <c r="GU11" s="364"/>
      <c r="GV11" s="364"/>
      <c r="GW11" s="364"/>
      <c r="GX11" s="364"/>
      <c r="GY11" s="364"/>
      <c r="GZ11" s="364"/>
      <c r="HA11" s="364"/>
      <c r="HB11" s="364"/>
      <c r="HC11" s="364"/>
      <c r="HD11" s="364"/>
      <c r="HE11" s="364"/>
      <c r="HF11" s="364"/>
      <c r="HG11" s="364"/>
      <c r="HH11" s="364"/>
      <c r="HI11" s="364"/>
      <c r="HJ11" s="364"/>
      <c r="HK11" s="364"/>
      <c r="HL11" s="364"/>
      <c r="HM11" s="364"/>
      <c r="HN11" s="364"/>
      <c r="HO11" s="364"/>
      <c r="HP11" s="364"/>
      <c r="HQ11" s="364"/>
      <c r="HR11" s="364"/>
      <c r="HS11" s="364"/>
      <c r="HT11" s="364"/>
      <c r="HU11" s="364"/>
      <c r="HV11" s="364"/>
      <c r="HW11" s="364"/>
      <c r="HX11" s="364"/>
      <c r="HY11" s="364"/>
      <c r="HZ11" s="364"/>
      <c r="IA11" s="364"/>
      <c r="IB11" s="364"/>
      <c r="IC11" s="364"/>
      <c r="ID11" s="364"/>
      <c r="IE11" s="364"/>
      <c r="IF11" s="364"/>
      <c r="IG11" s="364"/>
      <c r="IH11" s="364"/>
      <c r="II11" s="364"/>
      <c r="IJ11" s="364"/>
      <c r="IK11" s="364"/>
      <c r="IL11" s="364"/>
    </row>
    <row r="12" spans="1:250" ht="16.5" customHeight="1" thickBot="1" x14ac:dyDescent="0.3">
      <c r="A12" s="399"/>
      <c r="B12" s="400"/>
      <c r="C12" s="401"/>
      <c r="D12" s="400"/>
      <c r="E12" s="397"/>
      <c r="F12" s="271"/>
      <c r="G12" s="253"/>
      <c r="H12" s="265"/>
      <c r="I12" s="398"/>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c r="CD12" s="364"/>
      <c r="CE12" s="364"/>
      <c r="CF12" s="364"/>
      <c r="CG12" s="364"/>
      <c r="CH12" s="364"/>
      <c r="CI12" s="364"/>
      <c r="CJ12" s="364"/>
      <c r="CK12" s="364"/>
      <c r="CL12" s="364"/>
      <c r="CM12" s="364"/>
      <c r="CN12" s="364"/>
      <c r="CO12" s="364"/>
      <c r="CP12" s="364"/>
      <c r="CQ12" s="364"/>
      <c r="CR12" s="364"/>
      <c r="CS12" s="364"/>
      <c r="CT12" s="364"/>
      <c r="CU12" s="364"/>
      <c r="CV12" s="364"/>
      <c r="CW12" s="364"/>
      <c r="CX12" s="364"/>
      <c r="CY12" s="364"/>
      <c r="CZ12" s="364"/>
      <c r="DA12" s="364"/>
      <c r="DB12" s="364"/>
      <c r="DC12" s="364"/>
      <c r="DD12" s="364"/>
      <c r="DE12" s="364"/>
      <c r="DF12" s="364"/>
      <c r="DG12" s="364"/>
      <c r="DH12" s="364"/>
      <c r="DI12" s="364"/>
      <c r="DJ12" s="364"/>
      <c r="DK12" s="364"/>
      <c r="DL12" s="364"/>
      <c r="DM12" s="364"/>
      <c r="DN12" s="364"/>
      <c r="DO12" s="364"/>
      <c r="DP12" s="364"/>
      <c r="DQ12" s="364"/>
      <c r="DR12" s="364"/>
      <c r="DS12" s="364"/>
      <c r="DT12" s="364"/>
      <c r="DU12" s="364"/>
      <c r="DV12" s="364"/>
      <c r="DW12" s="364"/>
      <c r="DX12" s="364"/>
      <c r="DY12" s="364"/>
      <c r="DZ12" s="364"/>
      <c r="EA12" s="364"/>
      <c r="EB12" s="364"/>
      <c r="EC12" s="364"/>
      <c r="ED12" s="364"/>
      <c r="EE12" s="364"/>
      <c r="EF12" s="364"/>
      <c r="EG12" s="364"/>
      <c r="EH12" s="364"/>
      <c r="EI12" s="364"/>
      <c r="EJ12" s="364"/>
      <c r="EK12" s="364"/>
      <c r="EL12" s="364"/>
      <c r="EM12" s="364"/>
      <c r="EN12" s="364"/>
      <c r="EO12" s="364"/>
      <c r="EP12" s="364"/>
      <c r="EQ12" s="364"/>
      <c r="ER12" s="364"/>
      <c r="ES12" s="364"/>
      <c r="ET12" s="364"/>
      <c r="EU12" s="364"/>
      <c r="EV12" s="364"/>
      <c r="EW12" s="364"/>
      <c r="EX12" s="364"/>
      <c r="EY12" s="364"/>
      <c r="EZ12" s="364"/>
      <c r="FA12" s="364"/>
      <c r="FB12" s="364"/>
      <c r="FC12" s="364"/>
      <c r="FD12" s="364"/>
      <c r="FE12" s="364"/>
      <c r="FF12" s="364"/>
      <c r="FG12" s="364"/>
      <c r="FH12" s="364"/>
      <c r="FI12" s="364"/>
      <c r="FJ12" s="364"/>
      <c r="FK12" s="364"/>
      <c r="FL12" s="364"/>
      <c r="FM12" s="364"/>
      <c r="FN12" s="364"/>
      <c r="FO12" s="364"/>
      <c r="FP12" s="364"/>
      <c r="FQ12" s="364"/>
      <c r="FR12" s="364"/>
      <c r="FS12" s="364"/>
      <c r="FT12" s="364"/>
      <c r="FU12" s="364"/>
      <c r="FV12" s="364"/>
      <c r="FW12" s="364"/>
      <c r="FX12" s="364"/>
      <c r="FY12" s="364"/>
      <c r="FZ12" s="364"/>
      <c r="GA12" s="364"/>
      <c r="GB12" s="364"/>
      <c r="GC12" s="364"/>
      <c r="GD12" s="364"/>
      <c r="GE12" s="364"/>
      <c r="GF12" s="364"/>
      <c r="GG12" s="364"/>
      <c r="GH12" s="364"/>
      <c r="GI12" s="364"/>
      <c r="GJ12" s="364"/>
      <c r="GK12" s="364"/>
      <c r="GL12" s="364"/>
      <c r="GM12" s="364"/>
      <c r="GN12" s="364"/>
      <c r="GO12" s="364"/>
      <c r="GP12" s="364"/>
      <c r="GQ12" s="364"/>
      <c r="GR12" s="364"/>
      <c r="GS12" s="364"/>
      <c r="GT12" s="364"/>
      <c r="GU12" s="364"/>
      <c r="GV12" s="364"/>
      <c r="GW12" s="364"/>
      <c r="GX12" s="364"/>
      <c r="GY12" s="364"/>
      <c r="GZ12" s="364"/>
      <c r="HA12" s="364"/>
      <c r="HB12" s="364"/>
      <c r="HC12" s="364"/>
      <c r="HD12" s="364"/>
      <c r="HE12" s="364"/>
      <c r="HF12" s="364"/>
      <c r="HG12" s="364"/>
      <c r="HH12" s="364"/>
      <c r="HI12" s="364"/>
      <c r="HJ12" s="364"/>
      <c r="HK12" s="364"/>
      <c r="HL12" s="364"/>
      <c r="HM12" s="364"/>
      <c r="HN12" s="364"/>
      <c r="HO12" s="364"/>
      <c r="HP12" s="364"/>
      <c r="HQ12" s="364"/>
      <c r="HR12" s="364"/>
      <c r="HS12" s="364"/>
      <c r="HT12" s="364"/>
      <c r="HU12" s="364"/>
      <c r="HV12" s="364"/>
      <c r="HW12" s="364"/>
      <c r="HX12" s="364"/>
      <c r="HY12" s="364"/>
      <c r="HZ12" s="364"/>
      <c r="IA12" s="364"/>
      <c r="IB12" s="364"/>
      <c r="IC12" s="364"/>
      <c r="ID12" s="364"/>
      <c r="IE12" s="364"/>
      <c r="IF12" s="364"/>
      <c r="IG12" s="364"/>
      <c r="IH12" s="364"/>
      <c r="II12" s="364"/>
      <c r="IJ12" s="364"/>
      <c r="IK12" s="364"/>
      <c r="IL12" s="364"/>
      <c r="IM12" s="364"/>
      <c r="IN12" s="364"/>
      <c r="IO12" s="364"/>
      <c r="IP12" s="364"/>
    </row>
    <row r="13" spans="1:250" ht="16.5" customHeight="1" x14ac:dyDescent="0.25">
      <c r="A13" s="402"/>
      <c r="B13" s="403">
        <v>0.35</v>
      </c>
      <c r="C13" s="404"/>
      <c r="D13" s="403">
        <v>0.35</v>
      </c>
      <c r="E13" s="405"/>
      <c r="F13" s="192"/>
      <c r="G13" s="216"/>
      <c r="H13" s="398"/>
      <c r="I13" s="398"/>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4"/>
      <c r="CI13" s="364"/>
      <c r="CJ13" s="364"/>
      <c r="CK13" s="364"/>
      <c r="CL13" s="364"/>
      <c r="CM13" s="364"/>
      <c r="CN13" s="364"/>
      <c r="CO13" s="364"/>
      <c r="CP13" s="364"/>
      <c r="CQ13" s="364"/>
      <c r="CR13" s="364"/>
      <c r="CS13" s="364"/>
      <c r="CT13" s="364"/>
      <c r="CU13" s="364"/>
      <c r="CV13" s="364"/>
      <c r="CW13" s="364"/>
      <c r="CX13" s="364"/>
      <c r="CY13" s="364"/>
      <c r="CZ13" s="364"/>
      <c r="DA13" s="364"/>
      <c r="DB13" s="364"/>
      <c r="DC13" s="364"/>
      <c r="DD13" s="364"/>
      <c r="DE13" s="364"/>
      <c r="DF13" s="364"/>
      <c r="DG13" s="364"/>
      <c r="DH13" s="364"/>
      <c r="DI13" s="364"/>
      <c r="DJ13" s="364"/>
      <c r="DK13" s="364"/>
      <c r="DL13" s="364"/>
      <c r="DM13" s="364"/>
      <c r="DN13" s="364"/>
      <c r="DO13" s="364"/>
      <c r="DP13" s="364"/>
      <c r="DQ13" s="364"/>
      <c r="DR13" s="364"/>
      <c r="DS13" s="364"/>
      <c r="DT13" s="364"/>
      <c r="DU13" s="364"/>
      <c r="DV13" s="364"/>
      <c r="DW13" s="364"/>
      <c r="DX13" s="364"/>
      <c r="DY13" s="364"/>
      <c r="DZ13" s="364"/>
      <c r="EA13" s="364"/>
      <c r="EB13" s="364"/>
      <c r="EC13" s="364"/>
      <c r="ED13" s="364"/>
      <c r="EE13" s="364"/>
      <c r="EF13" s="364"/>
      <c r="EG13" s="364"/>
      <c r="EH13" s="364"/>
      <c r="EI13" s="364"/>
      <c r="EJ13" s="364"/>
      <c r="EK13" s="364"/>
      <c r="EL13" s="364"/>
      <c r="EM13" s="364"/>
      <c r="EN13" s="364"/>
      <c r="EO13" s="364"/>
      <c r="EP13" s="364"/>
      <c r="EQ13" s="364"/>
      <c r="ER13" s="364"/>
      <c r="ES13" s="364"/>
      <c r="ET13" s="364"/>
      <c r="EU13" s="364"/>
      <c r="EV13" s="364"/>
      <c r="EW13" s="364"/>
      <c r="EX13" s="364"/>
      <c r="EY13" s="364"/>
      <c r="EZ13" s="364"/>
      <c r="FA13" s="364"/>
      <c r="FB13" s="364"/>
      <c r="FC13" s="364"/>
      <c r="FD13" s="364"/>
      <c r="FE13" s="364"/>
      <c r="FF13" s="364"/>
      <c r="FG13" s="364"/>
      <c r="FH13" s="364"/>
      <c r="FI13" s="364"/>
      <c r="FJ13" s="364"/>
      <c r="FK13" s="364"/>
      <c r="FL13" s="364"/>
      <c r="FM13" s="364"/>
      <c r="FN13" s="364"/>
      <c r="FO13" s="364"/>
      <c r="FP13" s="364"/>
      <c r="FQ13" s="364"/>
      <c r="FR13" s="364"/>
      <c r="FS13" s="364"/>
      <c r="FT13" s="364"/>
      <c r="FU13" s="364"/>
      <c r="FV13" s="364"/>
      <c r="FW13" s="364"/>
      <c r="FX13" s="364"/>
      <c r="FY13" s="364"/>
      <c r="FZ13" s="364"/>
      <c r="GA13" s="364"/>
      <c r="GB13" s="364"/>
      <c r="GC13" s="364"/>
      <c r="GD13" s="364"/>
      <c r="GE13" s="364"/>
      <c r="GF13" s="364"/>
      <c r="GG13" s="364"/>
      <c r="GH13" s="364"/>
      <c r="GI13" s="364"/>
      <c r="GJ13" s="364"/>
      <c r="GK13" s="364"/>
      <c r="GL13" s="364"/>
      <c r="GM13" s="364"/>
      <c r="GN13" s="364"/>
      <c r="GO13" s="364"/>
      <c r="GP13" s="364"/>
      <c r="GQ13" s="364"/>
      <c r="GR13" s="364"/>
      <c r="GS13" s="364"/>
      <c r="GT13" s="364"/>
      <c r="GU13" s="364"/>
      <c r="GV13" s="364"/>
      <c r="GW13" s="364"/>
      <c r="GX13" s="364"/>
      <c r="GY13" s="364"/>
      <c r="GZ13" s="364"/>
      <c r="HA13" s="364"/>
      <c r="HB13" s="364"/>
      <c r="HC13" s="364"/>
      <c r="HD13" s="364"/>
      <c r="HE13" s="364"/>
      <c r="HF13" s="364"/>
      <c r="HG13" s="364"/>
      <c r="HH13" s="364"/>
      <c r="HI13" s="364"/>
      <c r="HJ13" s="364"/>
      <c r="HK13" s="364"/>
      <c r="HL13" s="364"/>
      <c r="HM13" s="364"/>
      <c r="HN13" s="364"/>
      <c r="HO13" s="364"/>
      <c r="HP13" s="364"/>
      <c r="HQ13" s="364"/>
      <c r="HR13" s="364"/>
      <c r="HS13" s="364"/>
      <c r="HT13" s="364"/>
      <c r="HU13" s="364"/>
      <c r="HV13" s="364"/>
      <c r="HW13" s="364"/>
      <c r="HX13" s="364"/>
      <c r="HY13" s="364"/>
      <c r="HZ13" s="364"/>
      <c r="IA13" s="364"/>
      <c r="IB13" s="364"/>
      <c r="IC13" s="364"/>
      <c r="ID13" s="364"/>
      <c r="IE13" s="364"/>
      <c r="IF13" s="364"/>
      <c r="IG13" s="364"/>
      <c r="IH13" s="364"/>
      <c r="II13" s="364"/>
      <c r="IJ13" s="364"/>
      <c r="IK13" s="364"/>
      <c r="IL13" s="364"/>
      <c r="IM13" s="364"/>
      <c r="IN13" s="364"/>
      <c r="IO13" s="364"/>
      <c r="IP13" s="364"/>
    </row>
    <row r="14" spans="1:250" ht="16.5" customHeight="1" x14ac:dyDescent="0.25">
      <c r="A14" s="402"/>
      <c r="B14" s="406"/>
      <c r="C14" s="407"/>
      <c r="D14" s="406"/>
      <c r="E14" s="405"/>
      <c r="F14" s="408"/>
      <c r="G14" s="405"/>
      <c r="H14" s="398"/>
      <c r="I14" s="398"/>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4"/>
      <c r="CO14" s="364"/>
      <c r="CP14" s="364"/>
      <c r="CQ14" s="364"/>
      <c r="CR14" s="364"/>
      <c r="CS14" s="364"/>
      <c r="CT14" s="364"/>
      <c r="CU14" s="364"/>
      <c r="CV14" s="364"/>
      <c r="CW14" s="364"/>
      <c r="CX14" s="364"/>
      <c r="CY14" s="364"/>
      <c r="CZ14" s="364"/>
      <c r="DA14" s="364"/>
      <c r="DB14" s="364"/>
      <c r="DC14" s="364"/>
      <c r="DD14" s="364"/>
      <c r="DE14" s="364"/>
      <c r="DF14" s="364"/>
      <c r="DG14" s="364"/>
      <c r="DH14" s="364"/>
      <c r="DI14" s="364"/>
      <c r="DJ14" s="364"/>
      <c r="DK14" s="364"/>
      <c r="DL14" s="364"/>
      <c r="DM14" s="364"/>
      <c r="DN14" s="364"/>
      <c r="DO14" s="364"/>
      <c r="DP14" s="364"/>
      <c r="DQ14" s="364"/>
      <c r="DR14" s="364"/>
      <c r="DS14" s="364"/>
      <c r="DT14" s="364"/>
      <c r="DU14" s="364"/>
      <c r="DV14" s="364"/>
      <c r="DW14" s="364"/>
      <c r="DX14" s="364"/>
      <c r="DY14" s="364"/>
      <c r="DZ14" s="364"/>
      <c r="EA14" s="364"/>
      <c r="EB14" s="364"/>
      <c r="EC14" s="364"/>
      <c r="ED14" s="364"/>
      <c r="EE14" s="364"/>
      <c r="EF14" s="364"/>
      <c r="EG14" s="364"/>
      <c r="EH14" s="364"/>
      <c r="EI14" s="364"/>
      <c r="EJ14" s="364"/>
      <c r="EK14" s="364"/>
      <c r="EL14" s="364"/>
      <c r="EM14" s="364"/>
      <c r="EN14" s="364"/>
      <c r="EO14" s="364"/>
      <c r="EP14" s="364"/>
      <c r="EQ14" s="364"/>
      <c r="ER14" s="364"/>
      <c r="ES14" s="364"/>
      <c r="ET14" s="364"/>
      <c r="EU14" s="364"/>
      <c r="EV14" s="364"/>
      <c r="EW14" s="364"/>
      <c r="EX14" s="364"/>
      <c r="EY14" s="364"/>
      <c r="EZ14" s="364"/>
      <c r="FA14" s="364"/>
      <c r="FB14" s="364"/>
      <c r="FC14" s="364"/>
      <c r="FD14" s="364"/>
      <c r="FE14" s="364"/>
      <c r="FF14" s="364"/>
      <c r="FG14" s="364"/>
      <c r="FH14" s="364"/>
      <c r="FI14" s="364"/>
      <c r="FJ14" s="364"/>
      <c r="FK14" s="364"/>
      <c r="FL14" s="364"/>
      <c r="FM14" s="364"/>
      <c r="FN14" s="364"/>
      <c r="FO14" s="364"/>
      <c r="FP14" s="364"/>
      <c r="FQ14" s="364"/>
      <c r="FR14" s="364"/>
      <c r="FS14" s="364"/>
      <c r="FT14" s="364"/>
      <c r="FU14" s="364"/>
      <c r="FV14" s="364"/>
      <c r="FW14" s="364"/>
      <c r="FX14" s="364"/>
      <c r="FY14" s="364"/>
      <c r="FZ14" s="364"/>
      <c r="GA14" s="364"/>
      <c r="GB14" s="364"/>
      <c r="GC14" s="364"/>
      <c r="GD14" s="364"/>
      <c r="GE14" s="364"/>
      <c r="GF14" s="364"/>
      <c r="GG14" s="364"/>
      <c r="GH14" s="364"/>
      <c r="GI14" s="364"/>
      <c r="GJ14" s="364"/>
      <c r="GK14" s="364"/>
      <c r="GL14" s="364"/>
      <c r="GM14" s="364"/>
      <c r="GN14" s="364"/>
      <c r="GO14" s="364"/>
      <c r="GP14" s="364"/>
      <c r="GQ14" s="364"/>
      <c r="GR14" s="364"/>
      <c r="GS14" s="364"/>
      <c r="GT14" s="364"/>
      <c r="GU14" s="364"/>
      <c r="GV14" s="364"/>
      <c r="GW14" s="364"/>
      <c r="GX14" s="364"/>
      <c r="GY14" s="364"/>
      <c r="GZ14" s="364"/>
      <c r="HA14" s="364"/>
      <c r="HB14" s="364"/>
      <c r="HC14" s="364"/>
      <c r="HD14" s="364"/>
      <c r="HE14" s="364"/>
      <c r="HF14" s="364"/>
      <c r="HG14" s="364"/>
      <c r="HH14" s="364"/>
      <c r="HI14" s="364"/>
      <c r="HJ14" s="364"/>
      <c r="HK14" s="364"/>
      <c r="HL14" s="364"/>
      <c r="HM14" s="364"/>
      <c r="HN14" s="364"/>
      <c r="HO14" s="364"/>
      <c r="HP14" s="364"/>
      <c r="HQ14" s="364"/>
      <c r="HR14" s="364"/>
      <c r="HS14" s="364"/>
      <c r="HT14" s="364"/>
      <c r="HU14" s="364"/>
      <c r="HV14" s="364"/>
      <c r="HW14" s="364"/>
      <c r="HX14" s="364"/>
      <c r="HY14" s="364"/>
      <c r="HZ14" s="364"/>
      <c r="IA14" s="364"/>
      <c r="IB14" s="364"/>
      <c r="IC14" s="364"/>
      <c r="ID14" s="364"/>
      <c r="IE14" s="364"/>
      <c r="IF14" s="364"/>
      <c r="IG14" s="364"/>
      <c r="IH14" s="364"/>
      <c r="II14" s="364"/>
      <c r="IJ14" s="364"/>
      <c r="IK14" s="364"/>
      <c r="IL14" s="364"/>
      <c r="IM14" s="364"/>
      <c r="IN14" s="364"/>
      <c r="IO14" s="364"/>
      <c r="IP14" s="364"/>
    </row>
    <row r="15" spans="1:250" ht="28.5" customHeight="1" thickBot="1" x14ac:dyDescent="0.3">
      <c r="A15" s="409" t="s">
        <v>163</v>
      </c>
      <c r="B15" s="409"/>
      <c r="C15" s="409"/>
      <c r="D15" s="409"/>
      <c r="E15" s="409"/>
      <c r="F15" s="409"/>
      <c r="G15" s="409"/>
      <c r="H15" s="398"/>
      <c r="I15" s="398"/>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364"/>
      <c r="DI15" s="364"/>
      <c r="DJ15" s="364"/>
      <c r="DK15" s="364"/>
      <c r="DL15" s="364"/>
      <c r="DM15" s="364"/>
      <c r="DN15" s="364"/>
      <c r="DO15" s="364"/>
      <c r="DP15" s="364"/>
      <c r="DQ15" s="364"/>
      <c r="DR15" s="364"/>
      <c r="DS15" s="364"/>
      <c r="DT15" s="364"/>
      <c r="DU15" s="364"/>
      <c r="DV15" s="364"/>
      <c r="DW15" s="364"/>
      <c r="DX15" s="364"/>
      <c r="DY15" s="364"/>
      <c r="DZ15" s="364"/>
      <c r="EA15" s="364"/>
      <c r="EB15" s="364"/>
      <c r="EC15" s="364"/>
      <c r="ED15" s="364"/>
      <c r="EE15" s="364"/>
      <c r="EF15" s="364"/>
      <c r="EG15" s="364"/>
      <c r="EH15" s="364"/>
      <c r="EI15" s="364"/>
      <c r="EJ15" s="364"/>
      <c r="EK15" s="364"/>
      <c r="EL15" s="364"/>
      <c r="EM15" s="364"/>
      <c r="EN15" s="364"/>
      <c r="EO15" s="364"/>
      <c r="EP15" s="364"/>
      <c r="EQ15" s="364"/>
      <c r="ER15" s="364"/>
      <c r="ES15" s="364"/>
      <c r="ET15" s="364"/>
      <c r="EU15" s="364"/>
      <c r="EV15" s="364"/>
      <c r="EW15" s="364"/>
      <c r="EX15" s="364"/>
      <c r="EY15" s="364"/>
      <c r="EZ15" s="364"/>
      <c r="FA15" s="364"/>
      <c r="FB15" s="364"/>
      <c r="FC15" s="364"/>
      <c r="FD15" s="364"/>
      <c r="FE15" s="364"/>
      <c r="FF15" s="364"/>
      <c r="FG15" s="364"/>
      <c r="FH15" s="364"/>
      <c r="FI15" s="364"/>
      <c r="FJ15" s="364"/>
      <c r="FK15" s="364"/>
      <c r="FL15" s="364"/>
      <c r="FM15" s="364"/>
      <c r="FN15" s="364"/>
      <c r="FO15" s="364"/>
      <c r="FP15" s="364"/>
      <c r="FQ15" s="364"/>
      <c r="FR15" s="364"/>
      <c r="FS15" s="364"/>
      <c r="FT15" s="364"/>
      <c r="FU15" s="364"/>
      <c r="FV15" s="364"/>
      <c r="FW15" s="364"/>
      <c r="FX15" s="364"/>
      <c r="FY15" s="364"/>
      <c r="FZ15" s="364"/>
      <c r="GA15" s="364"/>
      <c r="GB15" s="364"/>
      <c r="GC15" s="364"/>
      <c r="GD15" s="364"/>
      <c r="GE15" s="364"/>
      <c r="GF15" s="364"/>
      <c r="GG15" s="364"/>
      <c r="GH15" s="364"/>
      <c r="GI15" s="364"/>
      <c r="GJ15" s="364"/>
      <c r="GK15" s="364"/>
      <c r="GL15" s="364"/>
      <c r="GM15" s="364"/>
      <c r="GN15" s="364"/>
      <c r="GO15" s="364"/>
      <c r="GP15" s="364"/>
      <c r="GQ15" s="364"/>
      <c r="GR15" s="364"/>
      <c r="GS15" s="364"/>
      <c r="GT15" s="364"/>
      <c r="GU15" s="364"/>
      <c r="GV15" s="364"/>
      <c r="GW15" s="364"/>
      <c r="GX15" s="364"/>
      <c r="GY15" s="364"/>
      <c r="GZ15" s="364"/>
      <c r="HA15" s="364"/>
      <c r="HB15" s="364"/>
      <c r="HC15" s="364"/>
      <c r="HD15" s="364"/>
      <c r="HE15" s="364"/>
      <c r="HF15" s="364"/>
      <c r="HG15" s="364"/>
      <c r="HH15" s="364"/>
      <c r="HI15" s="364"/>
      <c r="HJ15" s="364"/>
      <c r="HK15" s="364"/>
      <c r="HL15" s="364"/>
      <c r="HM15" s="364"/>
      <c r="HN15" s="364"/>
      <c r="HO15" s="364"/>
      <c r="HP15" s="364"/>
      <c r="HQ15" s="364"/>
      <c r="HR15" s="364"/>
      <c r="HS15" s="364"/>
      <c r="HT15" s="364"/>
      <c r="HU15" s="364"/>
      <c r="HV15" s="364"/>
      <c r="HW15" s="364"/>
      <c r="HX15" s="364"/>
      <c r="HY15" s="364"/>
      <c r="HZ15" s="364"/>
      <c r="IA15" s="364"/>
      <c r="IB15" s="364"/>
      <c r="IC15" s="364"/>
      <c r="ID15" s="364"/>
      <c r="IE15" s="364"/>
      <c r="IF15" s="364"/>
      <c r="IG15" s="364"/>
      <c r="IH15" s="364"/>
      <c r="II15" s="364"/>
      <c r="IJ15" s="364"/>
      <c r="IK15" s="364"/>
      <c r="IL15" s="364"/>
      <c r="IM15" s="364"/>
      <c r="IN15" s="364"/>
      <c r="IO15" s="364"/>
      <c r="IP15" s="364"/>
    </row>
    <row r="16" spans="1:250" ht="24.75" customHeight="1" thickBot="1" x14ac:dyDescent="0.3">
      <c r="A16" s="266" t="s">
        <v>17</v>
      </c>
      <c r="B16" s="268" t="s">
        <v>23</v>
      </c>
      <c r="C16" s="266" t="s">
        <v>16</v>
      </c>
      <c r="D16" s="410" t="s">
        <v>164</v>
      </c>
      <c r="E16" s="411"/>
      <c r="F16" s="411"/>
      <c r="G16" s="412"/>
      <c r="H16" s="410" t="s">
        <v>165</v>
      </c>
      <c r="I16" s="411"/>
      <c r="J16" s="411"/>
      <c r="K16" s="412"/>
      <c r="L16" s="262" t="s">
        <v>169</v>
      </c>
      <c r="M16" s="258" t="s">
        <v>170</v>
      </c>
      <c r="N16" s="256" t="s">
        <v>10</v>
      </c>
      <c r="O16" s="413"/>
    </row>
    <row r="17" spans="1:14" ht="27" customHeight="1" thickBot="1" x14ac:dyDescent="0.3">
      <c r="A17" s="267"/>
      <c r="B17" s="269"/>
      <c r="C17" s="267"/>
      <c r="D17" s="414" t="s">
        <v>173</v>
      </c>
      <c r="E17" s="415" t="s">
        <v>220</v>
      </c>
      <c r="F17" s="415" t="s">
        <v>167</v>
      </c>
      <c r="G17" s="416" t="s">
        <v>168</v>
      </c>
      <c r="H17" s="414" t="s">
        <v>173</v>
      </c>
      <c r="I17" s="415" t="s">
        <v>220</v>
      </c>
      <c r="J17" s="415" t="s">
        <v>167</v>
      </c>
      <c r="K17" s="416" t="s">
        <v>168</v>
      </c>
      <c r="L17" s="263"/>
      <c r="M17" s="259"/>
      <c r="N17" s="257"/>
    </row>
    <row r="18" spans="1:14" ht="18" customHeight="1" thickBot="1" x14ac:dyDescent="0.3">
      <c r="A18" s="266" t="str">
        <f>+A3</f>
        <v>JARDÍN INFANTIL MAR Y CIELO 2018</v>
      </c>
      <c r="B18" s="254" t="s">
        <v>354</v>
      </c>
      <c r="C18" s="109" t="s">
        <v>14</v>
      </c>
      <c r="D18" s="417">
        <v>50200</v>
      </c>
      <c r="E18" s="418">
        <v>60300</v>
      </c>
      <c r="F18" s="418">
        <v>78900</v>
      </c>
      <c r="G18" s="419">
        <v>93100</v>
      </c>
      <c r="H18" s="420">
        <f>D18</f>
        <v>50200</v>
      </c>
      <c r="I18" s="421">
        <f>E18</f>
        <v>60300</v>
      </c>
      <c r="J18" s="421">
        <f>F18</f>
        <v>78900</v>
      </c>
      <c r="K18" s="422">
        <f>G18</f>
        <v>93100</v>
      </c>
      <c r="L18" s="114"/>
      <c r="M18" s="115"/>
      <c r="N18" s="116"/>
    </row>
    <row r="19" spans="1:14" ht="18" customHeight="1" thickBot="1" x14ac:dyDescent="0.3">
      <c r="A19" s="423"/>
      <c r="B19" s="255"/>
      <c r="C19" s="110" t="s">
        <v>172</v>
      </c>
      <c r="D19" s="424">
        <v>43</v>
      </c>
      <c r="E19" s="425">
        <v>4</v>
      </c>
      <c r="F19" s="425">
        <v>2</v>
      </c>
      <c r="G19" s="426">
        <v>5</v>
      </c>
      <c r="H19" s="424">
        <f>+D19</f>
        <v>43</v>
      </c>
      <c r="I19" s="425">
        <f>+E19</f>
        <v>4</v>
      </c>
      <c r="J19" s="425">
        <f>+F19</f>
        <v>2</v>
      </c>
      <c r="K19" s="426">
        <f>+G19</f>
        <v>5</v>
      </c>
      <c r="L19" s="117"/>
      <c r="M19" s="118"/>
      <c r="N19" s="119"/>
    </row>
    <row r="20" spans="1:14" ht="18" customHeight="1" thickBot="1" x14ac:dyDescent="0.3">
      <c r="A20" s="423"/>
      <c r="B20" s="255"/>
      <c r="C20" s="111" t="s">
        <v>15</v>
      </c>
      <c r="D20" s="120">
        <f>+D19*D18</f>
        <v>2158600</v>
      </c>
      <c r="E20" s="121">
        <f t="shared" ref="E20:K20" si="1">+E19*E18</f>
        <v>241200</v>
      </c>
      <c r="F20" s="121">
        <f t="shared" si="1"/>
        <v>157800</v>
      </c>
      <c r="G20" s="122">
        <f t="shared" si="1"/>
        <v>465500</v>
      </c>
      <c r="H20" s="123">
        <f t="shared" si="1"/>
        <v>2158600</v>
      </c>
      <c r="I20" s="121">
        <f t="shared" si="1"/>
        <v>241200</v>
      </c>
      <c r="J20" s="121">
        <f t="shared" si="1"/>
        <v>157800</v>
      </c>
      <c r="K20" s="121">
        <f t="shared" si="1"/>
        <v>465500</v>
      </c>
      <c r="L20" s="124">
        <f>SUM(D20:G20)</f>
        <v>3023100</v>
      </c>
      <c r="M20" s="125">
        <f>SUM(H20:K20)*10</f>
        <v>30231000</v>
      </c>
      <c r="N20" s="126">
        <f>+L20+M20</f>
        <v>33254100</v>
      </c>
    </row>
    <row r="21" spans="1:14" ht="18" customHeight="1" thickBot="1" x14ac:dyDescent="0.3">
      <c r="A21" s="423"/>
      <c r="B21" s="260" t="s">
        <v>353</v>
      </c>
      <c r="C21" s="112" t="s">
        <v>14</v>
      </c>
      <c r="D21" s="427">
        <v>74900</v>
      </c>
      <c r="E21" s="428">
        <v>91000</v>
      </c>
      <c r="F21" s="428">
        <v>112400</v>
      </c>
      <c r="G21" s="429">
        <v>131700</v>
      </c>
      <c r="H21" s="430">
        <f>D21</f>
        <v>74900</v>
      </c>
      <c r="I21" s="428">
        <f>E21</f>
        <v>91000</v>
      </c>
      <c r="J21" s="428">
        <f>F21</f>
        <v>112400</v>
      </c>
      <c r="K21" s="431">
        <f>G21</f>
        <v>131700</v>
      </c>
      <c r="L21" s="127"/>
      <c r="M21" s="128"/>
      <c r="N21" s="129"/>
    </row>
    <row r="22" spans="1:14" ht="18" customHeight="1" thickBot="1" x14ac:dyDescent="0.3">
      <c r="A22" s="423"/>
      <c r="B22" s="261"/>
      <c r="C22" s="110" t="s">
        <v>172</v>
      </c>
      <c r="D22" s="424">
        <v>34</v>
      </c>
      <c r="E22" s="425">
        <v>2</v>
      </c>
      <c r="F22" s="425">
        <v>1</v>
      </c>
      <c r="G22" s="426">
        <v>2</v>
      </c>
      <c r="H22" s="432">
        <f>+D22</f>
        <v>34</v>
      </c>
      <c r="I22" s="425">
        <f>+E22</f>
        <v>2</v>
      </c>
      <c r="J22" s="425">
        <f>+F22</f>
        <v>1</v>
      </c>
      <c r="K22" s="433">
        <f>+G22</f>
        <v>2</v>
      </c>
      <c r="L22" s="130"/>
      <c r="M22" s="131"/>
      <c r="N22" s="132"/>
    </row>
    <row r="23" spans="1:14" ht="18" customHeight="1" thickBot="1" x14ac:dyDescent="0.3">
      <c r="A23" s="423"/>
      <c r="B23" s="261"/>
      <c r="C23" s="111" t="s">
        <v>15</v>
      </c>
      <c r="D23" s="133">
        <f>D22*D21</f>
        <v>2546600</v>
      </c>
      <c r="E23" s="134">
        <f>E21*E22</f>
        <v>182000</v>
      </c>
      <c r="F23" s="134">
        <f>F21*F22</f>
        <v>112400</v>
      </c>
      <c r="G23" s="135">
        <f>G21*G22</f>
        <v>263400</v>
      </c>
      <c r="H23" s="136">
        <f>H22*H21</f>
        <v>2546600</v>
      </c>
      <c r="I23" s="137">
        <f>I22*I21</f>
        <v>182000</v>
      </c>
      <c r="J23" s="137">
        <f>J22*J21</f>
        <v>112400</v>
      </c>
      <c r="K23" s="138">
        <f>K22*K21</f>
        <v>263400</v>
      </c>
      <c r="L23" s="124">
        <f>SUM(D23:G23)</f>
        <v>3104400</v>
      </c>
      <c r="M23" s="125">
        <f>(H23+I23+J23+K23)*10</f>
        <v>31044000</v>
      </c>
      <c r="N23" s="126">
        <f>+L23+M23</f>
        <v>34148400</v>
      </c>
    </row>
    <row r="24" spans="1:14" ht="18" customHeight="1" thickBot="1" x14ac:dyDescent="0.3">
      <c r="A24" s="267"/>
      <c r="B24" s="250" t="s">
        <v>171</v>
      </c>
      <c r="C24" s="113" t="s">
        <v>20</v>
      </c>
      <c r="D24" s="139">
        <f>SUM(D20+D23)</f>
        <v>4705200</v>
      </c>
      <c r="E24" s="139">
        <f t="shared" ref="E24:N24" si="2">SUM(E20+E23)</f>
        <v>423200</v>
      </c>
      <c r="F24" s="139">
        <f t="shared" si="2"/>
        <v>270200</v>
      </c>
      <c r="G24" s="139">
        <f t="shared" si="2"/>
        <v>728900</v>
      </c>
      <c r="H24" s="139">
        <f t="shared" si="2"/>
        <v>4705200</v>
      </c>
      <c r="I24" s="139">
        <f t="shared" si="2"/>
        <v>423200</v>
      </c>
      <c r="J24" s="139">
        <f t="shared" si="2"/>
        <v>270200</v>
      </c>
      <c r="K24" s="139">
        <f t="shared" si="2"/>
        <v>728900</v>
      </c>
      <c r="L24" s="139">
        <f t="shared" si="2"/>
        <v>6127500</v>
      </c>
      <c r="M24" s="139">
        <f t="shared" si="2"/>
        <v>61275000</v>
      </c>
      <c r="N24" s="139">
        <f t="shared" si="2"/>
        <v>67402500</v>
      </c>
    </row>
    <row r="25" spans="1:14" ht="18.75" customHeight="1" x14ac:dyDescent="0.25">
      <c r="D25" s="434"/>
      <c r="E25" s="434"/>
      <c r="F25" s="434"/>
      <c r="G25" s="434"/>
    </row>
    <row r="26" spans="1:14" ht="22.5" customHeight="1" x14ac:dyDescent="0.25">
      <c r="D26" s="435"/>
      <c r="E26" s="435"/>
      <c r="F26" s="435"/>
      <c r="G26" s="434"/>
    </row>
    <row r="27" spans="1:14" ht="14.4" thickBot="1" x14ac:dyDescent="0.3"/>
    <row r="28" spans="1:14" ht="26.25" customHeight="1" x14ac:dyDescent="0.25">
      <c r="C28" s="436" t="s">
        <v>225</v>
      </c>
      <c r="D28" s="437"/>
      <c r="E28" s="437"/>
      <c r="F28" s="437"/>
      <c r="G28" s="438"/>
      <c r="I28" s="439" t="s">
        <v>321</v>
      </c>
      <c r="J28" s="439"/>
      <c r="K28" s="439"/>
      <c r="L28" s="439"/>
      <c r="M28" s="439"/>
      <c r="N28" s="439"/>
    </row>
    <row r="29" spans="1:14" ht="27.6" x14ac:dyDescent="0.25">
      <c r="C29" s="440" t="s">
        <v>223</v>
      </c>
      <c r="D29" s="441" t="s">
        <v>173</v>
      </c>
      <c r="E29" s="441" t="s">
        <v>437</v>
      </c>
      <c r="F29" s="441" t="s">
        <v>167</v>
      </c>
      <c r="G29" s="442" t="s">
        <v>168</v>
      </c>
      <c r="I29" s="443" t="s">
        <v>228</v>
      </c>
      <c r="J29" s="443"/>
      <c r="K29" s="441" t="s">
        <v>173</v>
      </c>
      <c r="L29" s="441" t="s">
        <v>166</v>
      </c>
      <c r="M29" s="441" t="s">
        <v>167</v>
      </c>
      <c r="N29" s="441" t="s">
        <v>168</v>
      </c>
    </row>
    <row r="30" spans="1:14" s="444" customFormat="1" ht="24.9" customHeight="1" x14ac:dyDescent="0.25">
      <c r="C30" s="445">
        <v>2015</v>
      </c>
      <c r="D30" s="446">
        <v>41500</v>
      </c>
      <c r="E30" s="446">
        <v>49800</v>
      </c>
      <c r="F30" s="446">
        <v>65200</v>
      </c>
      <c r="G30" s="447">
        <v>77000</v>
      </c>
      <c r="I30" s="448" t="s">
        <v>227</v>
      </c>
      <c r="J30" s="448"/>
      <c r="K30" s="446">
        <v>56200</v>
      </c>
      <c r="L30" s="446">
        <v>67400</v>
      </c>
      <c r="M30" s="446">
        <v>96400</v>
      </c>
      <c r="N30" s="446">
        <v>141800</v>
      </c>
    </row>
    <row r="31" spans="1:14" s="444" customFormat="1" ht="24.9" customHeight="1" x14ac:dyDescent="0.25">
      <c r="C31" s="445">
        <v>2016</v>
      </c>
      <c r="D31" s="446">
        <v>44200</v>
      </c>
      <c r="E31" s="446">
        <v>53100</v>
      </c>
      <c r="F31" s="446">
        <v>69500</v>
      </c>
      <c r="G31" s="447">
        <v>82100</v>
      </c>
      <c r="I31" s="448" t="s">
        <v>226</v>
      </c>
      <c r="J31" s="448"/>
      <c r="K31" s="446">
        <v>61600</v>
      </c>
      <c r="L31" s="446">
        <v>74000</v>
      </c>
      <c r="M31" s="446">
        <v>82700</v>
      </c>
      <c r="N31" s="446">
        <v>121600</v>
      </c>
    </row>
    <row r="32" spans="1:14" s="444" customFormat="1" ht="24.9" customHeight="1" thickBot="1" x14ac:dyDescent="0.3">
      <c r="C32" s="449">
        <v>2017</v>
      </c>
      <c r="D32" s="450">
        <v>46900</v>
      </c>
      <c r="E32" s="450">
        <v>56300</v>
      </c>
      <c r="F32" s="450">
        <v>73700</v>
      </c>
      <c r="G32" s="451">
        <v>87000</v>
      </c>
      <c r="I32" s="448" t="s">
        <v>229</v>
      </c>
      <c r="J32" s="448"/>
      <c r="K32" s="446">
        <v>38400</v>
      </c>
      <c r="L32" s="446">
        <v>45900</v>
      </c>
      <c r="M32" s="446">
        <v>58300</v>
      </c>
      <c r="N32" s="446">
        <v>93500</v>
      </c>
    </row>
    <row r="33" spans="1:14" s="444" customFormat="1" ht="24.9" customHeight="1" thickBot="1" x14ac:dyDescent="0.3">
      <c r="A33" s="452" t="s">
        <v>224</v>
      </c>
      <c r="B33" s="453"/>
      <c r="C33" s="454">
        <v>2018</v>
      </c>
      <c r="D33" s="455">
        <f>D18</f>
        <v>50200</v>
      </c>
      <c r="E33" s="456">
        <f>E18</f>
        <v>60300</v>
      </c>
      <c r="F33" s="456">
        <f>F18</f>
        <v>78900</v>
      </c>
      <c r="G33" s="457">
        <f>G18</f>
        <v>93100</v>
      </c>
      <c r="I33" s="458" t="s">
        <v>230</v>
      </c>
      <c r="J33" s="458"/>
      <c r="K33" s="450">
        <v>48100</v>
      </c>
      <c r="L33" s="450">
        <v>55300</v>
      </c>
      <c r="M33" s="450">
        <v>65700</v>
      </c>
      <c r="N33" s="450">
        <v>83700</v>
      </c>
    </row>
    <row r="34" spans="1:14" ht="24.9" customHeight="1" thickTop="1" thickBot="1" x14ac:dyDescent="0.3">
      <c r="A34" s="459" t="s">
        <v>391</v>
      </c>
      <c r="B34" s="460"/>
      <c r="C34" s="461"/>
      <c r="D34" s="462">
        <f>D21</f>
        <v>74900</v>
      </c>
      <c r="E34" s="463">
        <f>E21</f>
        <v>91000</v>
      </c>
      <c r="F34" s="463">
        <f>F21</f>
        <v>112400</v>
      </c>
      <c r="G34" s="464">
        <f>G21</f>
        <v>131700</v>
      </c>
      <c r="I34" s="465" t="s">
        <v>231</v>
      </c>
      <c r="J34" s="466"/>
      <c r="K34" s="467">
        <v>52400</v>
      </c>
      <c r="L34" s="467">
        <v>62900</v>
      </c>
      <c r="M34" s="467">
        <v>100700</v>
      </c>
      <c r="N34" s="468">
        <v>122300</v>
      </c>
    </row>
    <row r="35" spans="1:14" ht="24.9" customHeight="1" thickBot="1" x14ac:dyDescent="0.3">
      <c r="D35" s="469"/>
      <c r="I35" s="470" t="s">
        <v>232</v>
      </c>
      <c r="J35" s="471"/>
      <c r="K35" s="472">
        <v>68900</v>
      </c>
      <c r="L35" s="472">
        <v>82800</v>
      </c>
      <c r="M35" s="472">
        <v>124200</v>
      </c>
      <c r="N35" s="473">
        <v>149000</v>
      </c>
    </row>
    <row r="36" spans="1:14" ht="14.4" thickTop="1" x14ac:dyDescent="0.25"/>
    <row r="37" spans="1:14" ht="15.6" x14ac:dyDescent="0.25">
      <c r="B37" s="474" t="s">
        <v>358</v>
      </c>
      <c r="C37" s="475" t="s">
        <v>356</v>
      </c>
      <c r="D37" s="476">
        <f>D33-D32</f>
        <v>3300</v>
      </c>
      <c r="E37" s="476">
        <f>E33-E32</f>
        <v>4000</v>
      </c>
      <c r="F37" s="476">
        <f>F33-F32</f>
        <v>5200</v>
      </c>
      <c r="G37" s="476">
        <f>G33-G32</f>
        <v>6100</v>
      </c>
      <c r="I37" s="477"/>
    </row>
    <row r="38" spans="1:14" ht="15.6" x14ac:dyDescent="0.25">
      <c r="B38" s="474"/>
      <c r="C38" s="475" t="s">
        <v>357</v>
      </c>
      <c r="D38" s="476">
        <f>D34-70000</f>
        <v>4900</v>
      </c>
      <c r="E38" s="476">
        <f>E34-85000</f>
        <v>6000</v>
      </c>
      <c r="F38" s="476">
        <f>F34-105000</f>
        <v>7400</v>
      </c>
      <c r="G38" s="476">
        <f>G34-123000</f>
        <v>8700</v>
      </c>
    </row>
    <row r="39" spans="1:14" x14ac:dyDescent="0.25">
      <c r="C39" s="413"/>
      <c r="D39" s="106"/>
      <c r="E39" s="413"/>
      <c r="F39" s="413"/>
      <c r="G39" s="413"/>
    </row>
    <row r="40" spans="1:14" x14ac:dyDescent="0.25">
      <c r="C40" s="413"/>
      <c r="D40" s="413"/>
      <c r="E40" s="478"/>
      <c r="F40" s="413"/>
      <c r="G40" s="66"/>
      <c r="I40" s="479"/>
      <c r="J40" s="479"/>
    </row>
    <row r="41" spans="1:14" x14ac:dyDescent="0.25">
      <c r="C41" s="413"/>
      <c r="D41" s="413"/>
      <c r="E41" s="478"/>
      <c r="F41" s="413"/>
      <c r="G41" s="66"/>
      <c r="H41" s="479"/>
      <c r="I41" s="479"/>
      <c r="J41" s="479"/>
    </row>
    <row r="42" spans="1:14" x14ac:dyDescent="0.25">
      <c r="C42" s="413"/>
      <c r="D42" s="413"/>
      <c r="E42" s="478"/>
      <c r="F42" s="413"/>
      <c r="G42" s="67"/>
      <c r="H42" s="479"/>
      <c r="I42" s="479"/>
      <c r="J42" s="479"/>
      <c r="K42" s="480" t="s">
        <v>322</v>
      </c>
      <c r="L42" s="480"/>
      <c r="M42" s="480"/>
    </row>
    <row r="43" spans="1:14" x14ac:dyDescent="0.25">
      <c r="C43" s="413"/>
      <c r="D43" s="413"/>
      <c r="E43" s="478"/>
      <c r="F43" s="413"/>
      <c r="G43" s="66"/>
      <c r="H43" s="479"/>
      <c r="I43" s="479"/>
      <c r="J43" s="479"/>
      <c r="K43" s="480"/>
      <c r="L43" s="480"/>
      <c r="M43" s="480"/>
    </row>
    <row r="44" spans="1:14" x14ac:dyDescent="0.25">
      <c r="C44" s="413"/>
      <c r="D44" s="413"/>
      <c r="E44" s="413"/>
      <c r="F44" s="413"/>
      <c r="G44" s="413"/>
      <c r="K44" s="480"/>
      <c r="L44" s="480"/>
      <c r="M44" s="480"/>
    </row>
    <row r="51" spans="2:4" x14ac:dyDescent="0.25">
      <c r="B51" s="481" t="s">
        <v>241</v>
      </c>
      <c r="C51" s="481" t="s">
        <v>164</v>
      </c>
      <c r="D51" s="481" t="s">
        <v>165</v>
      </c>
    </row>
    <row r="52" spans="2:4" x14ac:dyDescent="0.25">
      <c r="B52" s="482" t="s">
        <v>438</v>
      </c>
      <c r="C52" s="483">
        <v>70000</v>
      </c>
      <c r="D52" s="483">
        <v>70000</v>
      </c>
    </row>
    <row r="53" spans="2:4" x14ac:dyDescent="0.25">
      <c r="B53" s="482" t="s">
        <v>439</v>
      </c>
      <c r="C53" s="483">
        <v>85000</v>
      </c>
      <c r="D53" s="483">
        <v>85000</v>
      </c>
    </row>
    <row r="54" spans="2:4" x14ac:dyDescent="0.25">
      <c r="B54" s="482" t="s">
        <v>440</v>
      </c>
      <c r="C54" s="483">
        <v>105000</v>
      </c>
      <c r="D54" s="483">
        <v>105000</v>
      </c>
    </row>
    <row r="55" spans="2:4" x14ac:dyDescent="0.25">
      <c r="B55" s="482" t="s">
        <v>168</v>
      </c>
      <c r="C55" s="483">
        <v>123000</v>
      </c>
      <c r="D55" s="483">
        <v>123000</v>
      </c>
    </row>
  </sheetData>
  <sheetProtection algorithmName="SHA-512" hashValue="ZBryheU2p1Opo5Qc9hKbLSMPTX2XDSliYAFOkB4bSJNrTUZcZmphmTdzHreQy9HyvGtdaPoX2cmZgaIb8Mkr2Q==" saltValue="8TVT1oHyYp75CRQf072a8g==" spinCount="100000" sheet="1" objects="1" scenarios="1"/>
  <mergeCells count="39">
    <mergeCell ref="K42:M44"/>
    <mergeCell ref="I34:J34"/>
    <mergeCell ref="I35:J35"/>
    <mergeCell ref="I30:J30"/>
    <mergeCell ref="I31:J31"/>
    <mergeCell ref="I32:J32"/>
    <mergeCell ref="I33:J33"/>
    <mergeCell ref="A2:I2"/>
    <mergeCell ref="A3:I3"/>
    <mergeCell ref="A15:G15"/>
    <mergeCell ref="A16:A17"/>
    <mergeCell ref="B16:B17"/>
    <mergeCell ref="C16:C17"/>
    <mergeCell ref="D16:G16"/>
    <mergeCell ref="A11:A12"/>
    <mergeCell ref="B11:B12"/>
    <mergeCell ref="C11:C12"/>
    <mergeCell ref="D11:D12"/>
    <mergeCell ref="A6:B6"/>
    <mergeCell ref="A7:B7"/>
    <mergeCell ref="A8:B8"/>
    <mergeCell ref="H16:K16"/>
    <mergeCell ref="F11:F12"/>
    <mergeCell ref="B37:B38"/>
    <mergeCell ref="I8:J10"/>
    <mergeCell ref="G11:G12"/>
    <mergeCell ref="B18:B20"/>
    <mergeCell ref="C28:G28"/>
    <mergeCell ref="I28:N28"/>
    <mergeCell ref="N16:N17"/>
    <mergeCell ref="I29:J29"/>
    <mergeCell ref="M16:M17"/>
    <mergeCell ref="A33:B33"/>
    <mergeCell ref="A34:B34"/>
    <mergeCell ref="C33:C34"/>
    <mergeCell ref="A18:A24"/>
    <mergeCell ref="B21:B23"/>
    <mergeCell ref="L16:L17"/>
    <mergeCell ref="H11:H12"/>
  </mergeCells>
  <pageMargins left="0.25" right="0.25" top="0.75" bottom="0.75" header="0.3" footer="0.3"/>
  <pageSetup scale="56" fitToWidth="0" orientation="landscape" horizontalDpi="4294967293" r:id="rId1"/>
  <ignoredErrors>
    <ignoredError sqref="H21:J21 K21:K22 H19 I18:K19 H22:J22" unlocked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17"/>
  <sheetViews>
    <sheetView showGridLines="0" zoomScaleNormal="100" workbookViewId="0"/>
  </sheetViews>
  <sheetFormatPr baseColWidth="10" defaultColWidth="11.44140625" defaultRowHeight="13.2" x14ac:dyDescent="0.25"/>
  <cols>
    <col min="1" max="1" width="6" style="2" customWidth="1"/>
    <col min="2" max="2" width="19" style="2" bestFit="1" customWidth="1"/>
    <col min="3" max="3" width="8.44140625" style="2" customWidth="1"/>
    <col min="4" max="4" width="11.44140625" style="2"/>
    <col min="5" max="5" width="12.44140625" style="2" customWidth="1"/>
    <col min="6" max="6" width="14.6640625" style="2" bestFit="1" customWidth="1"/>
    <col min="7" max="7" width="10" style="2" customWidth="1"/>
    <col min="8" max="8" width="20" style="2" bestFit="1" customWidth="1"/>
    <col min="9" max="9" width="11.5546875" style="2" bestFit="1" customWidth="1"/>
    <col min="10" max="16384" width="11.44140625" style="2"/>
  </cols>
  <sheetData>
    <row r="1" spans="2:12" ht="13.8" thickBot="1" x14ac:dyDescent="0.3"/>
    <row r="2" spans="2:12" ht="35.25" customHeight="1" thickBot="1" x14ac:dyDescent="0.3">
      <c r="B2" s="305" t="s">
        <v>157</v>
      </c>
      <c r="C2" s="314"/>
      <c r="D2" s="314"/>
      <c r="E2" s="314"/>
      <c r="F2" s="314"/>
      <c r="G2" s="314"/>
      <c r="H2" s="314"/>
      <c r="I2" s="315"/>
    </row>
    <row r="4" spans="2:12" ht="37.5" customHeight="1" x14ac:dyDescent="0.25">
      <c r="B4" s="284" t="s">
        <v>123</v>
      </c>
      <c r="C4" s="288"/>
      <c r="E4" s="284" t="s">
        <v>154</v>
      </c>
      <c r="F4" s="284"/>
      <c r="G4" s="8"/>
      <c r="H4" s="308" t="s">
        <v>148</v>
      </c>
      <c r="I4" s="309"/>
    </row>
    <row r="5" spans="2:12" x14ac:dyDescent="0.25">
      <c r="B5" s="44" t="s">
        <v>13</v>
      </c>
      <c r="C5" s="20">
        <f>'INFO DESAY'!C5</f>
        <v>1059</v>
      </c>
      <c r="E5" s="310">
        <v>150369</v>
      </c>
      <c r="F5" s="310"/>
      <c r="G5" s="9"/>
      <c r="H5" s="44" t="s">
        <v>13</v>
      </c>
      <c r="I5" s="38" t="e">
        <f>'Ap. 2 Ingresos C. Benef.'!#REF!</f>
        <v>#REF!</v>
      </c>
    </row>
    <row r="6" spans="2:12" x14ac:dyDescent="0.25">
      <c r="B6" s="44" t="s">
        <v>119</v>
      </c>
      <c r="C6" s="20">
        <f>'INFO DESAY'!C6</f>
        <v>80</v>
      </c>
      <c r="H6" s="44" t="s">
        <v>119</v>
      </c>
      <c r="I6" s="38" t="e">
        <f>'Ap. 2 Ingresos C. Benef.'!#REF!</f>
        <v>#REF!</v>
      </c>
    </row>
    <row r="7" spans="2:12" x14ac:dyDescent="0.25">
      <c r="B7" s="44" t="s">
        <v>120</v>
      </c>
      <c r="C7" s="20">
        <f>'INFO DESAY'!C7</f>
        <v>54</v>
      </c>
      <c r="H7" s="44" t="s">
        <v>120</v>
      </c>
      <c r="I7" s="38" t="e">
        <f>'Ap. 2 Ingresos C. Benef.'!#REF!</f>
        <v>#REF!</v>
      </c>
    </row>
    <row r="8" spans="2:12" x14ac:dyDescent="0.25">
      <c r="B8" s="44" t="s">
        <v>121</v>
      </c>
      <c r="C8" s="20">
        <f>'INFO DESAY'!C8</f>
        <v>30</v>
      </c>
      <c r="H8" s="44" t="s">
        <v>121</v>
      </c>
      <c r="I8" s="38" t="e">
        <f>'Ap. 2 Ingresos C. Benef.'!#REF!</f>
        <v>#REF!</v>
      </c>
      <c r="K8" s="13"/>
      <c r="L8" s="13"/>
    </row>
    <row r="9" spans="2:12" x14ac:dyDescent="0.25">
      <c r="B9" s="37" t="s">
        <v>149</v>
      </c>
      <c r="C9" s="37">
        <f>SUM(C5:C8)</f>
        <v>1223</v>
      </c>
      <c r="H9" s="37" t="s">
        <v>150</v>
      </c>
      <c r="I9" s="37" t="e">
        <f>SUM(I5:I8)</f>
        <v>#REF!</v>
      </c>
      <c r="K9" s="9"/>
      <c r="L9" s="9"/>
    </row>
    <row r="11" spans="2:12" ht="13.8" thickBot="1" x14ac:dyDescent="0.3"/>
    <row r="12" spans="2:12" ht="18" customHeight="1" thickBot="1" x14ac:dyDescent="0.35">
      <c r="B12" s="311" t="s">
        <v>152</v>
      </c>
      <c r="C12" s="312"/>
      <c r="D12" s="312"/>
      <c r="E12" s="312"/>
      <c r="F12" s="313"/>
      <c r="I12" s="50"/>
    </row>
    <row r="13" spans="2:12" ht="18" thickBot="1" x14ac:dyDescent="0.35">
      <c r="B13" s="52">
        <f>E5</f>
        <v>150369</v>
      </c>
      <c r="C13" s="53"/>
      <c r="D13" s="54">
        <f>C9</f>
        <v>1223</v>
      </c>
      <c r="E13" s="53"/>
      <c r="F13" s="55">
        <f>B13/D13</f>
        <v>122.95094031071136</v>
      </c>
      <c r="G13" s="11"/>
    </row>
    <row r="15" spans="2:12" ht="14.4" thickBot="1" x14ac:dyDescent="0.3">
      <c r="D15" s="12"/>
      <c r="E15" s="12"/>
      <c r="F15" s="12"/>
      <c r="G15" s="12"/>
      <c r="H15" s="12"/>
    </row>
    <row r="16" spans="2:12" ht="14.4" thickBot="1" x14ac:dyDescent="0.3">
      <c r="B16" s="302" t="s">
        <v>153</v>
      </c>
      <c r="C16" s="303"/>
      <c r="D16" s="303"/>
      <c r="E16" s="303"/>
      <c r="F16" s="304"/>
    </row>
    <row r="17" spans="2:6" ht="18" thickBot="1" x14ac:dyDescent="0.35">
      <c r="B17" s="56" t="e">
        <f>I9</f>
        <v>#REF!</v>
      </c>
      <c r="C17" s="57"/>
      <c r="D17" s="58">
        <f>F13</f>
        <v>122.95094031071136</v>
      </c>
      <c r="E17" s="58"/>
      <c r="F17" s="51" t="e">
        <f>B17*D17</f>
        <v>#REF!</v>
      </c>
    </row>
  </sheetData>
  <mergeCells count="7">
    <mergeCell ref="B2:I2"/>
    <mergeCell ref="B16:F16"/>
    <mergeCell ref="B4:C4"/>
    <mergeCell ref="E4:F4"/>
    <mergeCell ref="H4:I4"/>
    <mergeCell ref="E5:F5"/>
    <mergeCell ref="B12:F12"/>
  </mergeCells>
  <pageMargins left="0.7" right="0.7" top="0.75" bottom="0.75" header="0.3" footer="0.3"/>
  <pageSetup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5" sqref="J15"/>
    </sheetView>
  </sheetViews>
  <sheetFormatPr baseColWidth="10" defaultColWidth="11.44140625" defaultRowHeight="13.2"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4140625" defaultRowHeight="13.2"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4140625" defaultRowHeight="13.2"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3:IV52"/>
  <sheetViews>
    <sheetView showGridLines="0" topLeftCell="H19" zoomScale="90" zoomScaleNormal="90" workbookViewId="0">
      <selection activeCell="O22" sqref="O22"/>
    </sheetView>
  </sheetViews>
  <sheetFormatPr baseColWidth="10" defaultColWidth="11.44140625" defaultRowHeight="11.4" x14ac:dyDescent="0.2"/>
  <cols>
    <col min="1" max="1" width="4.44140625" style="705" customWidth="1"/>
    <col min="2" max="2" width="16.109375" style="660" customWidth="1"/>
    <col min="3" max="3" width="29.5546875" style="660" bestFit="1" customWidth="1"/>
    <col min="4" max="4" width="28.44140625" style="660" bestFit="1" customWidth="1"/>
    <col min="5" max="5" width="18.88671875" style="660" customWidth="1"/>
    <col min="6" max="7" width="13.33203125" style="660" customWidth="1"/>
    <col min="8" max="8" width="14.88671875" style="660" customWidth="1"/>
    <col min="9" max="9" width="13.5546875" style="660" customWidth="1"/>
    <col min="10" max="10" width="13.44140625" style="660" customWidth="1"/>
    <col min="11" max="11" width="16.33203125" style="660" customWidth="1"/>
    <col min="12" max="12" width="14.44140625" style="660" customWidth="1"/>
    <col min="13" max="13" width="16.33203125" style="660" customWidth="1"/>
    <col min="14" max="14" width="17.33203125" style="660" customWidth="1"/>
    <col min="15" max="15" width="17.44140625" style="660" customWidth="1"/>
    <col min="16" max="16" width="16.5546875" style="660" customWidth="1"/>
    <col min="17" max="17" width="18.33203125" style="660" customWidth="1"/>
    <col min="18" max="18" width="18.109375" style="659" customWidth="1"/>
    <col min="19" max="19" width="17.5546875" style="659" customWidth="1"/>
    <col min="20" max="20" width="18.6640625" style="659" customWidth="1"/>
    <col min="21" max="21" width="19.44140625" style="659" customWidth="1"/>
    <col min="22" max="22" width="19" style="659" customWidth="1"/>
    <col min="23" max="23" width="16.88671875" style="659" customWidth="1"/>
    <col min="24" max="24" width="17.5546875" style="659" customWidth="1"/>
    <col min="25" max="25" width="15.33203125" style="659" customWidth="1"/>
    <col min="26" max="26" width="19.6640625" style="659" customWidth="1"/>
    <col min="27" max="27" width="17.44140625" style="659" customWidth="1"/>
    <col min="28" max="28" width="12" style="659" customWidth="1"/>
    <col min="29" max="256" width="11.44140625" style="660"/>
    <col min="257" max="257" width="4.44140625" style="660" customWidth="1"/>
    <col min="258" max="258" width="16.109375" style="660" customWidth="1"/>
    <col min="259" max="259" width="21.88671875" style="660" customWidth="1"/>
    <col min="260" max="260" width="19.33203125" style="660" customWidth="1"/>
    <col min="261" max="261" width="18.88671875" style="660" customWidth="1"/>
    <col min="262" max="262" width="20.88671875" style="660" customWidth="1"/>
    <col min="263" max="266" width="21.5546875" style="660" customWidth="1"/>
    <col min="267" max="267" width="18" style="660" customWidth="1"/>
    <col min="268" max="268" width="18.33203125" style="660" customWidth="1"/>
    <col min="269" max="269" width="19.44140625" style="660" customWidth="1"/>
    <col min="270" max="270" width="21" style="660" customWidth="1"/>
    <col min="271" max="271" width="17.44140625" style="660" customWidth="1"/>
    <col min="272" max="272" width="16.5546875" style="660" customWidth="1"/>
    <col min="273" max="273" width="20.88671875" style="660" customWidth="1"/>
    <col min="274" max="274" width="18.109375" style="660" customWidth="1"/>
    <col min="275" max="275" width="17.5546875" style="660" customWidth="1"/>
    <col min="276" max="276" width="18.6640625" style="660" customWidth="1"/>
    <col min="277" max="277" width="19.44140625" style="660" customWidth="1"/>
    <col min="278" max="278" width="19" style="660" customWidth="1"/>
    <col min="279" max="279" width="16.88671875" style="660" customWidth="1"/>
    <col min="280" max="280" width="17.5546875" style="660" customWidth="1"/>
    <col min="281" max="281" width="15.33203125" style="660" customWidth="1"/>
    <col min="282" max="282" width="19.6640625" style="660" customWidth="1"/>
    <col min="283" max="283" width="17.44140625" style="660" customWidth="1"/>
    <col min="284" max="284" width="12" style="660" customWidth="1"/>
    <col min="285" max="512" width="11.44140625" style="660"/>
    <col min="513" max="513" width="4.44140625" style="660" customWidth="1"/>
    <col min="514" max="514" width="16.109375" style="660" customWidth="1"/>
    <col min="515" max="515" width="21.88671875" style="660" customWidth="1"/>
    <col min="516" max="516" width="19.33203125" style="660" customWidth="1"/>
    <col min="517" max="517" width="18.88671875" style="660" customWidth="1"/>
    <col min="518" max="518" width="20.88671875" style="660" customWidth="1"/>
    <col min="519" max="522" width="21.5546875" style="660" customWidth="1"/>
    <col min="523" max="523" width="18" style="660" customWidth="1"/>
    <col min="524" max="524" width="18.33203125" style="660" customWidth="1"/>
    <col min="525" max="525" width="19.44140625" style="660" customWidth="1"/>
    <col min="526" max="526" width="21" style="660" customWidth="1"/>
    <col min="527" max="527" width="17.44140625" style="660" customWidth="1"/>
    <col min="528" max="528" width="16.5546875" style="660" customWidth="1"/>
    <col min="529" max="529" width="20.88671875" style="660" customWidth="1"/>
    <col min="530" max="530" width="18.109375" style="660" customWidth="1"/>
    <col min="531" max="531" width="17.5546875" style="660" customWidth="1"/>
    <col min="532" max="532" width="18.6640625" style="660" customWidth="1"/>
    <col min="533" max="533" width="19.44140625" style="660" customWidth="1"/>
    <col min="534" max="534" width="19" style="660" customWidth="1"/>
    <col min="535" max="535" width="16.88671875" style="660" customWidth="1"/>
    <col min="536" max="536" width="17.5546875" style="660" customWidth="1"/>
    <col min="537" max="537" width="15.33203125" style="660" customWidth="1"/>
    <col min="538" max="538" width="19.6640625" style="660" customWidth="1"/>
    <col min="539" max="539" width="17.44140625" style="660" customWidth="1"/>
    <col min="540" max="540" width="12" style="660" customWidth="1"/>
    <col min="541" max="768" width="11.44140625" style="660"/>
    <col min="769" max="769" width="4.44140625" style="660" customWidth="1"/>
    <col min="770" max="770" width="16.109375" style="660" customWidth="1"/>
    <col min="771" max="771" width="21.88671875" style="660" customWidth="1"/>
    <col min="772" max="772" width="19.33203125" style="660" customWidth="1"/>
    <col min="773" max="773" width="18.88671875" style="660" customWidth="1"/>
    <col min="774" max="774" width="20.88671875" style="660" customWidth="1"/>
    <col min="775" max="778" width="21.5546875" style="660" customWidth="1"/>
    <col min="779" max="779" width="18" style="660" customWidth="1"/>
    <col min="780" max="780" width="18.33203125" style="660" customWidth="1"/>
    <col min="781" max="781" width="19.44140625" style="660" customWidth="1"/>
    <col min="782" max="782" width="21" style="660" customWidth="1"/>
    <col min="783" max="783" width="17.44140625" style="660" customWidth="1"/>
    <col min="784" max="784" width="16.5546875" style="660" customWidth="1"/>
    <col min="785" max="785" width="20.88671875" style="660" customWidth="1"/>
    <col min="786" max="786" width="18.109375" style="660" customWidth="1"/>
    <col min="787" max="787" width="17.5546875" style="660" customWidth="1"/>
    <col min="788" max="788" width="18.6640625" style="660" customWidth="1"/>
    <col min="789" max="789" width="19.44140625" style="660" customWidth="1"/>
    <col min="790" max="790" width="19" style="660" customWidth="1"/>
    <col min="791" max="791" width="16.88671875" style="660" customWidth="1"/>
    <col min="792" max="792" width="17.5546875" style="660" customWidth="1"/>
    <col min="793" max="793" width="15.33203125" style="660" customWidth="1"/>
    <col min="794" max="794" width="19.6640625" style="660" customWidth="1"/>
    <col min="795" max="795" width="17.44140625" style="660" customWidth="1"/>
    <col min="796" max="796" width="12" style="660" customWidth="1"/>
    <col min="797" max="1024" width="11.44140625" style="660"/>
    <col min="1025" max="1025" width="4.44140625" style="660" customWidth="1"/>
    <col min="1026" max="1026" width="16.109375" style="660" customWidth="1"/>
    <col min="1027" max="1027" width="21.88671875" style="660" customWidth="1"/>
    <col min="1028" max="1028" width="19.33203125" style="660" customWidth="1"/>
    <col min="1029" max="1029" width="18.88671875" style="660" customWidth="1"/>
    <col min="1030" max="1030" width="20.88671875" style="660" customWidth="1"/>
    <col min="1031" max="1034" width="21.5546875" style="660" customWidth="1"/>
    <col min="1035" max="1035" width="18" style="660" customWidth="1"/>
    <col min="1036" max="1036" width="18.33203125" style="660" customWidth="1"/>
    <col min="1037" max="1037" width="19.44140625" style="660" customWidth="1"/>
    <col min="1038" max="1038" width="21" style="660" customWidth="1"/>
    <col min="1039" max="1039" width="17.44140625" style="660" customWidth="1"/>
    <col min="1040" max="1040" width="16.5546875" style="660" customWidth="1"/>
    <col min="1041" max="1041" width="20.88671875" style="660" customWidth="1"/>
    <col min="1042" max="1042" width="18.109375" style="660" customWidth="1"/>
    <col min="1043" max="1043" width="17.5546875" style="660" customWidth="1"/>
    <col min="1044" max="1044" width="18.6640625" style="660" customWidth="1"/>
    <col min="1045" max="1045" width="19.44140625" style="660" customWidth="1"/>
    <col min="1046" max="1046" width="19" style="660" customWidth="1"/>
    <col min="1047" max="1047" width="16.88671875" style="660" customWidth="1"/>
    <col min="1048" max="1048" width="17.5546875" style="660" customWidth="1"/>
    <col min="1049" max="1049" width="15.33203125" style="660" customWidth="1"/>
    <col min="1050" max="1050" width="19.6640625" style="660" customWidth="1"/>
    <col min="1051" max="1051" width="17.44140625" style="660" customWidth="1"/>
    <col min="1052" max="1052" width="12" style="660" customWidth="1"/>
    <col min="1053" max="1280" width="11.44140625" style="660"/>
    <col min="1281" max="1281" width="4.44140625" style="660" customWidth="1"/>
    <col min="1282" max="1282" width="16.109375" style="660" customWidth="1"/>
    <col min="1283" max="1283" width="21.88671875" style="660" customWidth="1"/>
    <col min="1284" max="1284" width="19.33203125" style="660" customWidth="1"/>
    <col min="1285" max="1285" width="18.88671875" style="660" customWidth="1"/>
    <col min="1286" max="1286" width="20.88671875" style="660" customWidth="1"/>
    <col min="1287" max="1290" width="21.5546875" style="660" customWidth="1"/>
    <col min="1291" max="1291" width="18" style="660" customWidth="1"/>
    <col min="1292" max="1292" width="18.33203125" style="660" customWidth="1"/>
    <col min="1293" max="1293" width="19.44140625" style="660" customWidth="1"/>
    <col min="1294" max="1294" width="21" style="660" customWidth="1"/>
    <col min="1295" max="1295" width="17.44140625" style="660" customWidth="1"/>
    <col min="1296" max="1296" width="16.5546875" style="660" customWidth="1"/>
    <col min="1297" max="1297" width="20.88671875" style="660" customWidth="1"/>
    <col min="1298" max="1298" width="18.109375" style="660" customWidth="1"/>
    <col min="1299" max="1299" width="17.5546875" style="660" customWidth="1"/>
    <col min="1300" max="1300" width="18.6640625" style="660" customWidth="1"/>
    <col min="1301" max="1301" width="19.44140625" style="660" customWidth="1"/>
    <col min="1302" max="1302" width="19" style="660" customWidth="1"/>
    <col min="1303" max="1303" width="16.88671875" style="660" customWidth="1"/>
    <col min="1304" max="1304" width="17.5546875" style="660" customWidth="1"/>
    <col min="1305" max="1305" width="15.33203125" style="660" customWidth="1"/>
    <col min="1306" max="1306" width="19.6640625" style="660" customWidth="1"/>
    <col min="1307" max="1307" width="17.44140625" style="660" customWidth="1"/>
    <col min="1308" max="1308" width="12" style="660" customWidth="1"/>
    <col min="1309" max="1536" width="11.44140625" style="660"/>
    <col min="1537" max="1537" width="4.44140625" style="660" customWidth="1"/>
    <col min="1538" max="1538" width="16.109375" style="660" customWidth="1"/>
    <col min="1539" max="1539" width="21.88671875" style="660" customWidth="1"/>
    <col min="1540" max="1540" width="19.33203125" style="660" customWidth="1"/>
    <col min="1541" max="1541" width="18.88671875" style="660" customWidth="1"/>
    <col min="1542" max="1542" width="20.88671875" style="660" customWidth="1"/>
    <col min="1543" max="1546" width="21.5546875" style="660" customWidth="1"/>
    <col min="1547" max="1547" width="18" style="660" customWidth="1"/>
    <col min="1548" max="1548" width="18.33203125" style="660" customWidth="1"/>
    <col min="1549" max="1549" width="19.44140625" style="660" customWidth="1"/>
    <col min="1550" max="1550" width="21" style="660" customWidth="1"/>
    <col min="1551" max="1551" width="17.44140625" style="660" customWidth="1"/>
    <col min="1552" max="1552" width="16.5546875" style="660" customWidth="1"/>
    <col min="1553" max="1553" width="20.88671875" style="660" customWidth="1"/>
    <col min="1554" max="1554" width="18.109375" style="660" customWidth="1"/>
    <col min="1555" max="1555" width="17.5546875" style="660" customWidth="1"/>
    <col min="1556" max="1556" width="18.6640625" style="660" customWidth="1"/>
    <col min="1557" max="1557" width="19.44140625" style="660" customWidth="1"/>
    <col min="1558" max="1558" width="19" style="660" customWidth="1"/>
    <col min="1559" max="1559" width="16.88671875" style="660" customWidth="1"/>
    <col min="1560" max="1560" width="17.5546875" style="660" customWidth="1"/>
    <col min="1561" max="1561" width="15.33203125" style="660" customWidth="1"/>
    <col min="1562" max="1562" width="19.6640625" style="660" customWidth="1"/>
    <col min="1563" max="1563" width="17.44140625" style="660" customWidth="1"/>
    <col min="1564" max="1564" width="12" style="660" customWidth="1"/>
    <col min="1565" max="1792" width="11.44140625" style="660"/>
    <col min="1793" max="1793" width="4.44140625" style="660" customWidth="1"/>
    <col min="1794" max="1794" width="16.109375" style="660" customWidth="1"/>
    <col min="1795" max="1795" width="21.88671875" style="660" customWidth="1"/>
    <col min="1796" max="1796" width="19.33203125" style="660" customWidth="1"/>
    <col min="1797" max="1797" width="18.88671875" style="660" customWidth="1"/>
    <col min="1798" max="1798" width="20.88671875" style="660" customWidth="1"/>
    <col min="1799" max="1802" width="21.5546875" style="660" customWidth="1"/>
    <col min="1803" max="1803" width="18" style="660" customWidth="1"/>
    <col min="1804" max="1804" width="18.33203125" style="660" customWidth="1"/>
    <col min="1805" max="1805" width="19.44140625" style="660" customWidth="1"/>
    <col min="1806" max="1806" width="21" style="660" customWidth="1"/>
    <col min="1807" max="1807" width="17.44140625" style="660" customWidth="1"/>
    <col min="1808" max="1808" width="16.5546875" style="660" customWidth="1"/>
    <col min="1809" max="1809" width="20.88671875" style="660" customWidth="1"/>
    <col min="1810" max="1810" width="18.109375" style="660" customWidth="1"/>
    <col min="1811" max="1811" width="17.5546875" style="660" customWidth="1"/>
    <col min="1812" max="1812" width="18.6640625" style="660" customWidth="1"/>
    <col min="1813" max="1813" width="19.44140625" style="660" customWidth="1"/>
    <col min="1814" max="1814" width="19" style="660" customWidth="1"/>
    <col min="1815" max="1815" width="16.88671875" style="660" customWidth="1"/>
    <col min="1816" max="1816" width="17.5546875" style="660" customWidth="1"/>
    <col min="1817" max="1817" width="15.33203125" style="660" customWidth="1"/>
    <col min="1818" max="1818" width="19.6640625" style="660" customWidth="1"/>
    <col min="1819" max="1819" width="17.44140625" style="660" customWidth="1"/>
    <col min="1820" max="1820" width="12" style="660" customWidth="1"/>
    <col min="1821" max="2048" width="11.44140625" style="660"/>
    <col min="2049" max="2049" width="4.44140625" style="660" customWidth="1"/>
    <col min="2050" max="2050" width="16.109375" style="660" customWidth="1"/>
    <col min="2051" max="2051" width="21.88671875" style="660" customWidth="1"/>
    <col min="2052" max="2052" width="19.33203125" style="660" customWidth="1"/>
    <col min="2053" max="2053" width="18.88671875" style="660" customWidth="1"/>
    <col min="2054" max="2054" width="20.88671875" style="660" customWidth="1"/>
    <col min="2055" max="2058" width="21.5546875" style="660" customWidth="1"/>
    <col min="2059" max="2059" width="18" style="660" customWidth="1"/>
    <col min="2060" max="2060" width="18.33203125" style="660" customWidth="1"/>
    <col min="2061" max="2061" width="19.44140625" style="660" customWidth="1"/>
    <col min="2062" max="2062" width="21" style="660" customWidth="1"/>
    <col min="2063" max="2063" width="17.44140625" style="660" customWidth="1"/>
    <col min="2064" max="2064" width="16.5546875" style="660" customWidth="1"/>
    <col min="2065" max="2065" width="20.88671875" style="660" customWidth="1"/>
    <col min="2066" max="2066" width="18.109375" style="660" customWidth="1"/>
    <col min="2067" max="2067" width="17.5546875" style="660" customWidth="1"/>
    <col min="2068" max="2068" width="18.6640625" style="660" customWidth="1"/>
    <col min="2069" max="2069" width="19.44140625" style="660" customWidth="1"/>
    <col min="2070" max="2070" width="19" style="660" customWidth="1"/>
    <col min="2071" max="2071" width="16.88671875" style="660" customWidth="1"/>
    <col min="2072" max="2072" width="17.5546875" style="660" customWidth="1"/>
    <col min="2073" max="2073" width="15.33203125" style="660" customWidth="1"/>
    <col min="2074" max="2074" width="19.6640625" style="660" customWidth="1"/>
    <col min="2075" max="2075" width="17.44140625" style="660" customWidth="1"/>
    <col min="2076" max="2076" width="12" style="660" customWidth="1"/>
    <col min="2077" max="2304" width="11.44140625" style="660"/>
    <col min="2305" max="2305" width="4.44140625" style="660" customWidth="1"/>
    <col min="2306" max="2306" width="16.109375" style="660" customWidth="1"/>
    <col min="2307" max="2307" width="21.88671875" style="660" customWidth="1"/>
    <col min="2308" max="2308" width="19.33203125" style="660" customWidth="1"/>
    <col min="2309" max="2309" width="18.88671875" style="660" customWidth="1"/>
    <col min="2310" max="2310" width="20.88671875" style="660" customWidth="1"/>
    <col min="2311" max="2314" width="21.5546875" style="660" customWidth="1"/>
    <col min="2315" max="2315" width="18" style="660" customWidth="1"/>
    <col min="2316" max="2316" width="18.33203125" style="660" customWidth="1"/>
    <col min="2317" max="2317" width="19.44140625" style="660" customWidth="1"/>
    <col min="2318" max="2318" width="21" style="660" customWidth="1"/>
    <col min="2319" max="2319" width="17.44140625" style="660" customWidth="1"/>
    <col min="2320" max="2320" width="16.5546875" style="660" customWidth="1"/>
    <col min="2321" max="2321" width="20.88671875" style="660" customWidth="1"/>
    <col min="2322" max="2322" width="18.109375" style="660" customWidth="1"/>
    <col min="2323" max="2323" width="17.5546875" style="660" customWidth="1"/>
    <col min="2324" max="2324" width="18.6640625" style="660" customWidth="1"/>
    <col min="2325" max="2325" width="19.44140625" style="660" customWidth="1"/>
    <col min="2326" max="2326" width="19" style="660" customWidth="1"/>
    <col min="2327" max="2327" width="16.88671875" style="660" customWidth="1"/>
    <col min="2328" max="2328" width="17.5546875" style="660" customWidth="1"/>
    <col min="2329" max="2329" width="15.33203125" style="660" customWidth="1"/>
    <col min="2330" max="2330" width="19.6640625" style="660" customWidth="1"/>
    <col min="2331" max="2331" width="17.44140625" style="660" customWidth="1"/>
    <col min="2332" max="2332" width="12" style="660" customWidth="1"/>
    <col min="2333" max="2560" width="11.44140625" style="660"/>
    <col min="2561" max="2561" width="4.44140625" style="660" customWidth="1"/>
    <col min="2562" max="2562" width="16.109375" style="660" customWidth="1"/>
    <col min="2563" max="2563" width="21.88671875" style="660" customWidth="1"/>
    <col min="2564" max="2564" width="19.33203125" style="660" customWidth="1"/>
    <col min="2565" max="2565" width="18.88671875" style="660" customWidth="1"/>
    <col min="2566" max="2566" width="20.88671875" style="660" customWidth="1"/>
    <col min="2567" max="2570" width="21.5546875" style="660" customWidth="1"/>
    <col min="2571" max="2571" width="18" style="660" customWidth="1"/>
    <col min="2572" max="2572" width="18.33203125" style="660" customWidth="1"/>
    <col min="2573" max="2573" width="19.44140625" style="660" customWidth="1"/>
    <col min="2574" max="2574" width="21" style="660" customWidth="1"/>
    <col min="2575" max="2575" width="17.44140625" style="660" customWidth="1"/>
    <col min="2576" max="2576" width="16.5546875" style="660" customWidth="1"/>
    <col min="2577" max="2577" width="20.88671875" style="660" customWidth="1"/>
    <col min="2578" max="2578" width="18.109375" style="660" customWidth="1"/>
    <col min="2579" max="2579" width="17.5546875" style="660" customWidth="1"/>
    <col min="2580" max="2580" width="18.6640625" style="660" customWidth="1"/>
    <col min="2581" max="2581" width="19.44140625" style="660" customWidth="1"/>
    <col min="2582" max="2582" width="19" style="660" customWidth="1"/>
    <col min="2583" max="2583" width="16.88671875" style="660" customWidth="1"/>
    <col min="2584" max="2584" width="17.5546875" style="660" customWidth="1"/>
    <col min="2585" max="2585" width="15.33203125" style="660" customWidth="1"/>
    <col min="2586" max="2586" width="19.6640625" style="660" customWidth="1"/>
    <col min="2587" max="2587" width="17.44140625" style="660" customWidth="1"/>
    <col min="2588" max="2588" width="12" style="660" customWidth="1"/>
    <col min="2589" max="2816" width="11.44140625" style="660"/>
    <col min="2817" max="2817" width="4.44140625" style="660" customWidth="1"/>
    <col min="2818" max="2818" width="16.109375" style="660" customWidth="1"/>
    <col min="2819" max="2819" width="21.88671875" style="660" customWidth="1"/>
    <col min="2820" max="2820" width="19.33203125" style="660" customWidth="1"/>
    <col min="2821" max="2821" width="18.88671875" style="660" customWidth="1"/>
    <col min="2822" max="2822" width="20.88671875" style="660" customWidth="1"/>
    <col min="2823" max="2826" width="21.5546875" style="660" customWidth="1"/>
    <col min="2827" max="2827" width="18" style="660" customWidth="1"/>
    <col min="2828" max="2828" width="18.33203125" style="660" customWidth="1"/>
    <col min="2829" max="2829" width="19.44140625" style="660" customWidth="1"/>
    <col min="2830" max="2830" width="21" style="660" customWidth="1"/>
    <col min="2831" max="2831" width="17.44140625" style="660" customWidth="1"/>
    <col min="2832" max="2832" width="16.5546875" style="660" customWidth="1"/>
    <col min="2833" max="2833" width="20.88671875" style="660" customWidth="1"/>
    <col min="2834" max="2834" width="18.109375" style="660" customWidth="1"/>
    <col min="2835" max="2835" width="17.5546875" style="660" customWidth="1"/>
    <col min="2836" max="2836" width="18.6640625" style="660" customWidth="1"/>
    <col min="2837" max="2837" width="19.44140625" style="660" customWidth="1"/>
    <col min="2838" max="2838" width="19" style="660" customWidth="1"/>
    <col min="2839" max="2839" width="16.88671875" style="660" customWidth="1"/>
    <col min="2840" max="2840" width="17.5546875" style="660" customWidth="1"/>
    <col min="2841" max="2841" width="15.33203125" style="660" customWidth="1"/>
    <col min="2842" max="2842" width="19.6640625" style="660" customWidth="1"/>
    <col min="2843" max="2843" width="17.44140625" style="660" customWidth="1"/>
    <col min="2844" max="2844" width="12" style="660" customWidth="1"/>
    <col min="2845" max="3072" width="11.44140625" style="660"/>
    <col min="3073" max="3073" width="4.44140625" style="660" customWidth="1"/>
    <col min="3074" max="3074" width="16.109375" style="660" customWidth="1"/>
    <col min="3075" max="3075" width="21.88671875" style="660" customWidth="1"/>
    <col min="3076" max="3076" width="19.33203125" style="660" customWidth="1"/>
    <col min="3077" max="3077" width="18.88671875" style="660" customWidth="1"/>
    <col min="3078" max="3078" width="20.88671875" style="660" customWidth="1"/>
    <col min="3079" max="3082" width="21.5546875" style="660" customWidth="1"/>
    <col min="3083" max="3083" width="18" style="660" customWidth="1"/>
    <col min="3084" max="3084" width="18.33203125" style="660" customWidth="1"/>
    <col min="3085" max="3085" width="19.44140625" style="660" customWidth="1"/>
    <col min="3086" max="3086" width="21" style="660" customWidth="1"/>
    <col min="3087" max="3087" width="17.44140625" style="660" customWidth="1"/>
    <col min="3088" max="3088" width="16.5546875" style="660" customWidth="1"/>
    <col min="3089" max="3089" width="20.88671875" style="660" customWidth="1"/>
    <col min="3090" max="3090" width="18.109375" style="660" customWidth="1"/>
    <col min="3091" max="3091" width="17.5546875" style="660" customWidth="1"/>
    <col min="3092" max="3092" width="18.6640625" style="660" customWidth="1"/>
    <col min="3093" max="3093" width="19.44140625" style="660" customWidth="1"/>
    <col min="3094" max="3094" width="19" style="660" customWidth="1"/>
    <col min="3095" max="3095" width="16.88671875" style="660" customWidth="1"/>
    <col min="3096" max="3096" width="17.5546875" style="660" customWidth="1"/>
    <col min="3097" max="3097" width="15.33203125" style="660" customWidth="1"/>
    <col min="3098" max="3098" width="19.6640625" style="660" customWidth="1"/>
    <col min="3099" max="3099" width="17.44140625" style="660" customWidth="1"/>
    <col min="3100" max="3100" width="12" style="660" customWidth="1"/>
    <col min="3101" max="3328" width="11.44140625" style="660"/>
    <col min="3329" max="3329" width="4.44140625" style="660" customWidth="1"/>
    <col min="3330" max="3330" width="16.109375" style="660" customWidth="1"/>
    <col min="3331" max="3331" width="21.88671875" style="660" customWidth="1"/>
    <col min="3332" max="3332" width="19.33203125" style="660" customWidth="1"/>
    <col min="3333" max="3333" width="18.88671875" style="660" customWidth="1"/>
    <col min="3334" max="3334" width="20.88671875" style="660" customWidth="1"/>
    <col min="3335" max="3338" width="21.5546875" style="660" customWidth="1"/>
    <col min="3339" max="3339" width="18" style="660" customWidth="1"/>
    <col min="3340" max="3340" width="18.33203125" style="660" customWidth="1"/>
    <col min="3341" max="3341" width="19.44140625" style="660" customWidth="1"/>
    <col min="3342" max="3342" width="21" style="660" customWidth="1"/>
    <col min="3343" max="3343" width="17.44140625" style="660" customWidth="1"/>
    <col min="3344" max="3344" width="16.5546875" style="660" customWidth="1"/>
    <col min="3345" max="3345" width="20.88671875" style="660" customWidth="1"/>
    <col min="3346" max="3346" width="18.109375" style="660" customWidth="1"/>
    <col min="3347" max="3347" width="17.5546875" style="660" customWidth="1"/>
    <col min="3348" max="3348" width="18.6640625" style="660" customWidth="1"/>
    <col min="3349" max="3349" width="19.44140625" style="660" customWidth="1"/>
    <col min="3350" max="3350" width="19" style="660" customWidth="1"/>
    <col min="3351" max="3351" width="16.88671875" style="660" customWidth="1"/>
    <col min="3352" max="3352" width="17.5546875" style="660" customWidth="1"/>
    <col min="3353" max="3353" width="15.33203125" style="660" customWidth="1"/>
    <col min="3354" max="3354" width="19.6640625" style="660" customWidth="1"/>
    <col min="3355" max="3355" width="17.44140625" style="660" customWidth="1"/>
    <col min="3356" max="3356" width="12" style="660" customWidth="1"/>
    <col min="3357" max="3584" width="11.44140625" style="660"/>
    <col min="3585" max="3585" width="4.44140625" style="660" customWidth="1"/>
    <col min="3586" max="3586" width="16.109375" style="660" customWidth="1"/>
    <col min="3587" max="3587" width="21.88671875" style="660" customWidth="1"/>
    <col min="3588" max="3588" width="19.33203125" style="660" customWidth="1"/>
    <col min="3589" max="3589" width="18.88671875" style="660" customWidth="1"/>
    <col min="3590" max="3590" width="20.88671875" style="660" customWidth="1"/>
    <col min="3591" max="3594" width="21.5546875" style="660" customWidth="1"/>
    <col min="3595" max="3595" width="18" style="660" customWidth="1"/>
    <col min="3596" max="3596" width="18.33203125" style="660" customWidth="1"/>
    <col min="3597" max="3597" width="19.44140625" style="660" customWidth="1"/>
    <col min="3598" max="3598" width="21" style="660" customWidth="1"/>
    <col min="3599" max="3599" width="17.44140625" style="660" customWidth="1"/>
    <col min="3600" max="3600" width="16.5546875" style="660" customWidth="1"/>
    <col min="3601" max="3601" width="20.88671875" style="660" customWidth="1"/>
    <col min="3602" max="3602" width="18.109375" style="660" customWidth="1"/>
    <col min="3603" max="3603" width="17.5546875" style="660" customWidth="1"/>
    <col min="3604" max="3604" width="18.6640625" style="660" customWidth="1"/>
    <col min="3605" max="3605" width="19.44140625" style="660" customWidth="1"/>
    <col min="3606" max="3606" width="19" style="660" customWidth="1"/>
    <col min="3607" max="3607" width="16.88671875" style="660" customWidth="1"/>
    <col min="3608" max="3608" width="17.5546875" style="660" customWidth="1"/>
    <col min="3609" max="3609" width="15.33203125" style="660" customWidth="1"/>
    <col min="3610" max="3610" width="19.6640625" style="660" customWidth="1"/>
    <col min="3611" max="3611" width="17.44140625" style="660" customWidth="1"/>
    <col min="3612" max="3612" width="12" style="660" customWidth="1"/>
    <col min="3613" max="3840" width="11.44140625" style="660"/>
    <col min="3841" max="3841" width="4.44140625" style="660" customWidth="1"/>
    <col min="3842" max="3842" width="16.109375" style="660" customWidth="1"/>
    <col min="3843" max="3843" width="21.88671875" style="660" customWidth="1"/>
    <col min="3844" max="3844" width="19.33203125" style="660" customWidth="1"/>
    <col min="3845" max="3845" width="18.88671875" style="660" customWidth="1"/>
    <col min="3846" max="3846" width="20.88671875" style="660" customWidth="1"/>
    <col min="3847" max="3850" width="21.5546875" style="660" customWidth="1"/>
    <col min="3851" max="3851" width="18" style="660" customWidth="1"/>
    <col min="3852" max="3852" width="18.33203125" style="660" customWidth="1"/>
    <col min="3853" max="3853" width="19.44140625" style="660" customWidth="1"/>
    <col min="3854" max="3854" width="21" style="660" customWidth="1"/>
    <col min="3855" max="3855" width="17.44140625" style="660" customWidth="1"/>
    <col min="3856" max="3856" width="16.5546875" style="660" customWidth="1"/>
    <col min="3857" max="3857" width="20.88671875" style="660" customWidth="1"/>
    <col min="3858" max="3858" width="18.109375" style="660" customWidth="1"/>
    <col min="3859" max="3859" width="17.5546875" style="660" customWidth="1"/>
    <col min="3860" max="3860" width="18.6640625" style="660" customWidth="1"/>
    <col min="3861" max="3861" width="19.44140625" style="660" customWidth="1"/>
    <col min="3862" max="3862" width="19" style="660" customWidth="1"/>
    <col min="3863" max="3863" width="16.88671875" style="660" customWidth="1"/>
    <col min="3864" max="3864" width="17.5546875" style="660" customWidth="1"/>
    <col min="3865" max="3865" width="15.33203125" style="660" customWidth="1"/>
    <col min="3866" max="3866" width="19.6640625" style="660" customWidth="1"/>
    <col min="3867" max="3867" width="17.44140625" style="660" customWidth="1"/>
    <col min="3868" max="3868" width="12" style="660" customWidth="1"/>
    <col min="3869" max="4096" width="11.44140625" style="660"/>
    <col min="4097" max="4097" width="4.44140625" style="660" customWidth="1"/>
    <col min="4098" max="4098" width="16.109375" style="660" customWidth="1"/>
    <col min="4099" max="4099" width="21.88671875" style="660" customWidth="1"/>
    <col min="4100" max="4100" width="19.33203125" style="660" customWidth="1"/>
    <col min="4101" max="4101" width="18.88671875" style="660" customWidth="1"/>
    <col min="4102" max="4102" width="20.88671875" style="660" customWidth="1"/>
    <col min="4103" max="4106" width="21.5546875" style="660" customWidth="1"/>
    <col min="4107" max="4107" width="18" style="660" customWidth="1"/>
    <col min="4108" max="4108" width="18.33203125" style="660" customWidth="1"/>
    <col min="4109" max="4109" width="19.44140625" style="660" customWidth="1"/>
    <col min="4110" max="4110" width="21" style="660" customWidth="1"/>
    <col min="4111" max="4111" width="17.44140625" style="660" customWidth="1"/>
    <col min="4112" max="4112" width="16.5546875" style="660" customWidth="1"/>
    <col min="4113" max="4113" width="20.88671875" style="660" customWidth="1"/>
    <col min="4114" max="4114" width="18.109375" style="660" customWidth="1"/>
    <col min="4115" max="4115" width="17.5546875" style="660" customWidth="1"/>
    <col min="4116" max="4116" width="18.6640625" style="660" customWidth="1"/>
    <col min="4117" max="4117" width="19.44140625" style="660" customWidth="1"/>
    <col min="4118" max="4118" width="19" style="660" customWidth="1"/>
    <col min="4119" max="4119" width="16.88671875" style="660" customWidth="1"/>
    <col min="4120" max="4120" width="17.5546875" style="660" customWidth="1"/>
    <col min="4121" max="4121" width="15.33203125" style="660" customWidth="1"/>
    <col min="4122" max="4122" width="19.6640625" style="660" customWidth="1"/>
    <col min="4123" max="4123" width="17.44140625" style="660" customWidth="1"/>
    <col min="4124" max="4124" width="12" style="660" customWidth="1"/>
    <col min="4125" max="4352" width="11.44140625" style="660"/>
    <col min="4353" max="4353" width="4.44140625" style="660" customWidth="1"/>
    <col min="4354" max="4354" width="16.109375" style="660" customWidth="1"/>
    <col min="4355" max="4355" width="21.88671875" style="660" customWidth="1"/>
    <col min="4356" max="4356" width="19.33203125" style="660" customWidth="1"/>
    <col min="4357" max="4357" width="18.88671875" style="660" customWidth="1"/>
    <col min="4358" max="4358" width="20.88671875" style="660" customWidth="1"/>
    <col min="4359" max="4362" width="21.5546875" style="660" customWidth="1"/>
    <col min="4363" max="4363" width="18" style="660" customWidth="1"/>
    <col min="4364" max="4364" width="18.33203125" style="660" customWidth="1"/>
    <col min="4365" max="4365" width="19.44140625" style="660" customWidth="1"/>
    <col min="4366" max="4366" width="21" style="660" customWidth="1"/>
    <col min="4367" max="4367" width="17.44140625" style="660" customWidth="1"/>
    <col min="4368" max="4368" width="16.5546875" style="660" customWidth="1"/>
    <col min="4369" max="4369" width="20.88671875" style="660" customWidth="1"/>
    <col min="4370" max="4370" width="18.109375" style="660" customWidth="1"/>
    <col min="4371" max="4371" width="17.5546875" style="660" customWidth="1"/>
    <col min="4372" max="4372" width="18.6640625" style="660" customWidth="1"/>
    <col min="4373" max="4373" width="19.44140625" style="660" customWidth="1"/>
    <col min="4374" max="4374" width="19" style="660" customWidth="1"/>
    <col min="4375" max="4375" width="16.88671875" style="660" customWidth="1"/>
    <col min="4376" max="4376" width="17.5546875" style="660" customWidth="1"/>
    <col min="4377" max="4377" width="15.33203125" style="660" customWidth="1"/>
    <col min="4378" max="4378" width="19.6640625" style="660" customWidth="1"/>
    <col min="4379" max="4379" width="17.44140625" style="660" customWidth="1"/>
    <col min="4380" max="4380" width="12" style="660" customWidth="1"/>
    <col min="4381" max="4608" width="11.44140625" style="660"/>
    <col min="4609" max="4609" width="4.44140625" style="660" customWidth="1"/>
    <col min="4610" max="4610" width="16.109375" style="660" customWidth="1"/>
    <col min="4611" max="4611" width="21.88671875" style="660" customWidth="1"/>
    <col min="4612" max="4612" width="19.33203125" style="660" customWidth="1"/>
    <col min="4613" max="4613" width="18.88671875" style="660" customWidth="1"/>
    <col min="4614" max="4614" width="20.88671875" style="660" customWidth="1"/>
    <col min="4615" max="4618" width="21.5546875" style="660" customWidth="1"/>
    <col min="4619" max="4619" width="18" style="660" customWidth="1"/>
    <col min="4620" max="4620" width="18.33203125" style="660" customWidth="1"/>
    <col min="4621" max="4621" width="19.44140625" style="660" customWidth="1"/>
    <col min="4622" max="4622" width="21" style="660" customWidth="1"/>
    <col min="4623" max="4623" width="17.44140625" style="660" customWidth="1"/>
    <col min="4624" max="4624" width="16.5546875" style="660" customWidth="1"/>
    <col min="4625" max="4625" width="20.88671875" style="660" customWidth="1"/>
    <col min="4626" max="4626" width="18.109375" style="660" customWidth="1"/>
    <col min="4627" max="4627" width="17.5546875" style="660" customWidth="1"/>
    <col min="4628" max="4628" width="18.6640625" style="660" customWidth="1"/>
    <col min="4629" max="4629" width="19.44140625" style="660" customWidth="1"/>
    <col min="4630" max="4630" width="19" style="660" customWidth="1"/>
    <col min="4631" max="4631" width="16.88671875" style="660" customWidth="1"/>
    <col min="4632" max="4632" width="17.5546875" style="660" customWidth="1"/>
    <col min="4633" max="4633" width="15.33203125" style="660" customWidth="1"/>
    <col min="4634" max="4634" width="19.6640625" style="660" customWidth="1"/>
    <col min="4635" max="4635" width="17.44140625" style="660" customWidth="1"/>
    <col min="4636" max="4636" width="12" style="660" customWidth="1"/>
    <col min="4637" max="4864" width="11.44140625" style="660"/>
    <col min="4865" max="4865" width="4.44140625" style="660" customWidth="1"/>
    <col min="4866" max="4866" width="16.109375" style="660" customWidth="1"/>
    <col min="4867" max="4867" width="21.88671875" style="660" customWidth="1"/>
    <col min="4868" max="4868" width="19.33203125" style="660" customWidth="1"/>
    <col min="4869" max="4869" width="18.88671875" style="660" customWidth="1"/>
    <col min="4870" max="4870" width="20.88671875" style="660" customWidth="1"/>
    <col min="4871" max="4874" width="21.5546875" style="660" customWidth="1"/>
    <col min="4875" max="4875" width="18" style="660" customWidth="1"/>
    <col min="4876" max="4876" width="18.33203125" style="660" customWidth="1"/>
    <col min="4877" max="4877" width="19.44140625" style="660" customWidth="1"/>
    <col min="4878" max="4878" width="21" style="660" customWidth="1"/>
    <col min="4879" max="4879" width="17.44140625" style="660" customWidth="1"/>
    <col min="4880" max="4880" width="16.5546875" style="660" customWidth="1"/>
    <col min="4881" max="4881" width="20.88671875" style="660" customWidth="1"/>
    <col min="4882" max="4882" width="18.109375" style="660" customWidth="1"/>
    <col min="4883" max="4883" width="17.5546875" style="660" customWidth="1"/>
    <col min="4884" max="4884" width="18.6640625" style="660" customWidth="1"/>
    <col min="4885" max="4885" width="19.44140625" style="660" customWidth="1"/>
    <col min="4886" max="4886" width="19" style="660" customWidth="1"/>
    <col min="4887" max="4887" width="16.88671875" style="660" customWidth="1"/>
    <col min="4888" max="4888" width="17.5546875" style="660" customWidth="1"/>
    <col min="4889" max="4889" width="15.33203125" style="660" customWidth="1"/>
    <col min="4890" max="4890" width="19.6640625" style="660" customWidth="1"/>
    <col min="4891" max="4891" width="17.44140625" style="660" customWidth="1"/>
    <col min="4892" max="4892" width="12" style="660" customWidth="1"/>
    <col min="4893" max="5120" width="11.44140625" style="660"/>
    <col min="5121" max="5121" width="4.44140625" style="660" customWidth="1"/>
    <col min="5122" max="5122" width="16.109375" style="660" customWidth="1"/>
    <col min="5123" max="5123" width="21.88671875" style="660" customWidth="1"/>
    <col min="5124" max="5124" width="19.33203125" style="660" customWidth="1"/>
    <col min="5125" max="5125" width="18.88671875" style="660" customWidth="1"/>
    <col min="5126" max="5126" width="20.88671875" style="660" customWidth="1"/>
    <col min="5127" max="5130" width="21.5546875" style="660" customWidth="1"/>
    <col min="5131" max="5131" width="18" style="660" customWidth="1"/>
    <col min="5132" max="5132" width="18.33203125" style="660" customWidth="1"/>
    <col min="5133" max="5133" width="19.44140625" style="660" customWidth="1"/>
    <col min="5134" max="5134" width="21" style="660" customWidth="1"/>
    <col min="5135" max="5135" width="17.44140625" style="660" customWidth="1"/>
    <col min="5136" max="5136" width="16.5546875" style="660" customWidth="1"/>
    <col min="5137" max="5137" width="20.88671875" style="660" customWidth="1"/>
    <col min="5138" max="5138" width="18.109375" style="660" customWidth="1"/>
    <col min="5139" max="5139" width="17.5546875" style="660" customWidth="1"/>
    <col min="5140" max="5140" width="18.6640625" style="660" customWidth="1"/>
    <col min="5141" max="5141" width="19.44140625" style="660" customWidth="1"/>
    <col min="5142" max="5142" width="19" style="660" customWidth="1"/>
    <col min="5143" max="5143" width="16.88671875" style="660" customWidth="1"/>
    <col min="5144" max="5144" width="17.5546875" style="660" customWidth="1"/>
    <col min="5145" max="5145" width="15.33203125" style="660" customWidth="1"/>
    <col min="5146" max="5146" width="19.6640625" style="660" customWidth="1"/>
    <col min="5147" max="5147" width="17.44140625" style="660" customWidth="1"/>
    <col min="5148" max="5148" width="12" style="660" customWidth="1"/>
    <col min="5149" max="5376" width="11.44140625" style="660"/>
    <col min="5377" max="5377" width="4.44140625" style="660" customWidth="1"/>
    <col min="5378" max="5378" width="16.109375" style="660" customWidth="1"/>
    <col min="5379" max="5379" width="21.88671875" style="660" customWidth="1"/>
    <col min="5380" max="5380" width="19.33203125" style="660" customWidth="1"/>
    <col min="5381" max="5381" width="18.88671875" style="660" customWidth="1"/>
    <col min="5382" max="5382" width="20.88671875" style="660" customWidth="1"/>
    <col min="5383" max="5386" width="21.5546875" style="660" customWidth="1"/>
    <col min="5387" max="5387" width="18" style="660" customWidth="1"/>
    <col min="5388" max="5388" width="18.33203125" style="660" customWidth="1"/>
    <col min="5389" max="5389" width="19.44140625" style="660" customWidth="1"/>
    <col min="5390" max="5390" width="21" style="660" customWidth="1"/>
    <col min="5391" max="5391" width="17.44140625" style="660" customWidth="1"/>
    <col min="5392" max="5392" width="16.5546875" style="660" customWidth="1"/>
    <col min="5393" max="5393" width="20.88671875" style="660" customWidth="1"/>
    <col min="5394" max="5394" width="18.109375" style="660" customWidth="1"/>
    <col min="5395" max="5395" width="17.5546875" style="660" customWidth="1"/>
    <col min="5396" max="5396" width="18.6640625" style="660" customWidth="1"/>
    <col min="5397" max="5397" width="19.44140625" style="660" customWidth="1"/>
    <col min="5398" max="5398" width="19" style="660" customWidth="1"/>
    <col min="5399" max="5399" width="16.88671875" style="660" customWidth="1"/>
    <col min="5400" max="5400" width="17.5546875" style="660" customWidth="1"/>
    <col min="5401" max="5401" width="15.33203125" style="660" customWidth="1"/>
    <col min="5402" max="5402" width="19.6640625" style="660" customWidth="1"/>
    <col min="5403" max="5403" width="17.44140625" style="660" customWidth="1"/>
    <col min="5404" max="5404" width="12" style="660" customWidth="1"/>
    <col min="5405" max="5632" width="11.44140625" style="660"/>
    <col min="5633" max="5633" width="4.44140625" style="660" customWidth="1"/>
    <col min="5634" max="5634" width="16.109375" style="660" customWidth="1"/>
    <col min="5635" max="5635" width="21.88671875" style="660" customWidth="1"/>
    <col min="5636" max="5636" width="19.33203125" style="660" customWidth="1"/>
    <col min="5637" max="5637" width="18.88671875" style="660" customWidth="1"/>
    <col min="5638" max="5638" width="20.88671875" style="660" customWidth="1"/>
    <col min="5639" max="5642" width="21.5546875" style="660" customWidth="1"/>
    <col min="5643" max="5643" width="18" style="660" customWidth="1"/>
    <col min="5644" max="5644" width="18.33203125" style="660" customWidth="1"/>
    <col min="5645" max="5645" width="19.44140625" style="660" customWidth="1"/>
    <col min="5646" max="5646" width="21" style="660" customWidth="1"/>
    <col min="5647" max="5647" width="17.44140625" style="660" customWidth="1"/>
    <col min="5648" max="5648" width="16.5546875" style="660" customWidth="1"/>
    <col min="5649" max="5649" width="20.88671875" style="660" customWidth="1"/>
    <col min="5650" max="5650" width="18.109375" style="660" customWidth="1"/>
    <col min="5651" max="5651" width="17.5546875" style="660" customWidth="1"/>
    <col min="5652" max="5652" width="18.6640625" style="660" customWidth="1"/>
    <col min="5653" max="5653" width="19.44140625" style="660" customWidth="1"/>
    <col min="5654" max="5654" width="19" style="660" customWidth="1"/>
    <col min="5655" max="5655" width="16.88671875" style="660" customWidth="1"/>
    <col min="5656" max="5656" width="17.5546875" style="660" customWidth="1"/>
    <col min="5657" max="5657" width="15.33203125" style="660" customWidth="1"/>
    <col min="5658" max="5658" width="19.6640625" style="660" customWidth="1"/>
    <col min="5659" max="5659" width="17.44140625" style="660" customWidth="1"/>
    <col min="5660" max="5660" width="12" style="660" customWidth="1"/>
    <col min="5661" max="5888" width="11.44140625" style="660"/>
    <col min="5889" max="5889" width="4.44140625" style="660" customWidth="1"/>
    <col min="5890" max="5890" width="16.109375" style="660" customWidth="1"/>
    <col min="5891" max="5891" width="21.88671875" style="660" customWidth="1"/>
    <col min="5892" max="5892" width="19.33203125" style="660" customWidth="1"/>
    <col min="5893" max="5893" width="18.88671875" style="660" customWidth="1"/>
    <col min="5894" max="5894" width="20.88671875" style="660" customWidth="1"/>
    <col min="5895" max="5898" width="21.5546875" style="660" customWidth="1"/>
    <col min="5899" max="5899" width="18" style="660" customWidth="1"/>
    <col min="5900" max="5900" width="18.33203125" style="660" customWidth="1"/>
    <col min="5901" max="5901" width="19.44140625" style="660" customWidth="1"/>
    <col min="5902" max="5902" width="21" style="660" customWidth="1"/>
    <col min="5903" max="5903" width="17.44140625" style="660" customWidth="1"/>
    <col min="5904" max="5904" width="16.5546875" style="660" customWidth="1"/>
    <col min="5905" max="5905" width="20.88671875" style="660" customWidth="1"/>
    <col min="5906" max="5906" width="18.109375" style="660" customWidth="1"/>
    <col min="5907" max="5907" width="17.5546875" style="660" customWidth="1"/>
    <col min="5908" max="5908" width="18.6640625" style="660" customWidth="1"/>
    <col min="5909" max="5909" width="19.44140625" style="660" customWidth="1"/>
    <col min="5910" max="5910" width="19" style="660" customWidth="1"/>
    <col min="5911" max="5911" width="16.88671875" style="660" customWidth="1"/>
    <col min="5912" max="5912" width="17.5546875" style="660" customWidth="1"/>
    <col min="5913" max="5913" width="15.33203125" style="660" customWidth="1"/>
    <col min="5914" max="5914" width="19.6640625" style="660" customWidth="1"/>
    <col min="5915" max="5915" width="17.44140625" style="660" customWidth="1"/>
    <col min="5916" max="5916" width="12" style="660" customWidth="1"/>
    <col min="5917" max="6144" width="11.44140625" style="660"/>
    <col min="6145" max="6145" width="4.44140625" style="660" customWidth="1"/>
    <col min="6146" max="6146" width="16.109375" style="660" customWidth="1"/>
    <col min="6147" max="6147" width="21.88671875" style="660" customWidth="1"/>
    <col min="6148" max="6148" width="19.33203125" style="660" customWidth="1"/>
    <col min="6149" max="6149" width="18.88671875" style="660" customWidth="1"/>
    <col min="6150" max="6150" width="20.88671875" style="660" customWidth="1"/>
    <col min="6151" max="6154" width="21.5546875" style="660" customWidth="1"/>
    <col min="6155" max="6155" width="18" style="660" customWidth="1"/>
    <col min="6156" max="6156" width="18.33203125" style="660" customWidth="1"/>
    <col min="6157" max="6157" width="19.44140625" style="660" customWidth="1"/>
    <col min="6158" max="6158" width="21" style="660" customWidth="1"/>
    <col min="6159" max="6159" width="17.44140625" style="660" customWidth="1"/>
    <col min="6160" max="6160" width="16.5546875" style="660" customWidth="1"/>
    <col min="6161" max="6161" width="20.88671875" style="660" customWidth="1"/>
    <col min="6162" max="6162" width="18.109375" style="660" customWidth="1"/>
    <col min="6163" max="6163" width="17.5546875" style="660" customWidth="1"/>
    <col min="6164" max="6164" width="18.6640625" style="660" customWidth="1"/>
    <col min="6165" max="6165" width="19.44140625" style="660" customWidth="1"/>
    <col min="6166" max="6166" width="19" style="660" customWidth="1"/>
    <col min="6167" max="6167" width="16.88671875" style="660" customWidth="1"/>
    <col min="6168" max="6168" width="17.5546875" style="660" customWidth="1"/>
    <col min="6169" max="6169" width="15.33203125" style="660" customWidth="1"/>
    <col min="6170" max="6170" width="19.6640625" style="660" customWidth="1"/>
    <col min="6171" max="6171" width="17.44140625" style="660" customWidth="1"/>
    <col min="6172" max="6172" width="12" style="660" customWidth="1"/>
    <col min="6173" max="6400" width="11.44140625" style="660"/>
    <col min="6401" max="6401" width="4.44140625" style="660" customWidth="1"/>
    <col min="6402" max="6402" width="16.109375" style="660" customWidth="1"/>
    <col min="6403" max="6403" width="21.88671875" style="660" customWidth="1"/>
    <col min="6404" max="6404" width="19.33203125" style="660" customWidth="1"/>
    <col min="6405" max="6405" width="18.88671875" style="660" customWidth="1"/>
    <col min="6406" max="6406" width="20.88671875" style="660" customWidth="1"/>
    <col min="6407" max="6410" width="21.5546875" style="660" customWidth="1"/>
    <col min="6411" max="6411" width="18" style="660" customWidth="1"/>
    <col min="6412" max="6412" width="18.33203125" style="660" customWidth="1"/>
    <col min="6413" max="6413" width="19.44140625" style="660" customWidth="1"/>
    <col min="6414" max="6414" width="21" style="660" customWidth="1"/>
    <col min="6415" max="6415" width="17.44140625" style="660" customWidth="1"/>
    <col min="6416" max="6416" width="16.5546875" style="660" customWidth="1"/>
    <col min="6417" max="6417" width="20.88671875" style="660" customWidth="1"/>
    <col min="6418" max="6418" width="18.109375" style="660" customWidth="1"/>
    <col min="6419" max="6419" width="17.5546875" style="660" customWidth="1"/>
    <col min="6420" max="6420" width="18.6640625" style="660" customWidth="1"/>
    <col min="6421" max="6421" width="19.44140625" style="660" customWidth="1"/>
    <col min="6422" max="6422" width="19" style="660" customWidth="1"/>
    <col min="6423" max="6423" width="16.88671875" style="660" customWidth="1"/>
    <col min="6424" max="6424" width="17.5546875" style="660" customWidth="1"/>
    <col min="6425" max="6425" width="15.33203125" style="660" customWidth="1"/>
    <col min="6426" max="6426" width="19.6640625" style="660" customWidth="1"/>
    <col min="6427" max="6427" width="17.44140625" style="660" customWidth="1"/>
    <col min="6428" max="6428" width="12" style="660" customWidth="1"/>
    <col min="6429" max="6656" width="11.44140625" style="660"/>
    <col min="6657" max="6657" width="4.44140625" style="660" customWidth="1"/>
    <col min="6658" max="6658" width="16.109375" style="660" customWidth="1"/>
    <col min="6659" max="6659" width="21.88671875" style="660" customWidth="1"/>
    <col min="6660" max="6660" width="19.33203125" style="660" customWidth="1"/>
    <col min="6661" max="6661" width="18.88671875" style="660" customWidth="1"/>
    <col min="6662" max="6662" width="20.88671875" style="660" customWidth="1"/>
    <col min="6663" max="6666" width="21.5546875" style="660" customWidth="1"/>
    <col min="6667" max="6667" width="18" style="660" customWidth="1"/>
    <col min="6668" max="6668" width="18.33203125" style="660" customWidth="1"/>
    <col min="6669" max="6669" width="19.44140625" style="660" customWidth="1"/>
    <col min="6670" max="6670" width="21" style="660" customWidth="1"/>
    <col min="6671" max="6671" width="17.44140625" style="660" customWidth="1"/>
    <col min="6672" max="6672" width="16.5546875" style="660" customWidth="1"/>
    <col min="6673" max="6673" width="20.88671875" style="660" customWidth="1"/>
    <col min="6674" max="6674" width="18.109375" style="660" customWidth="1"/>
    <col min="6675" max="6675" width="17.5546875" style="660" customWidth="1"/>
    <col min="6676" max="6676" width="18.6640625" style="660" customWidth="1"/>
    <col min="6677" max="6677" width="19.44140625" style="660" customWidth="1"/>
    <col min="6678" max="6678" width="19" style="660" customWidth="1"/>
    <col min="6679" max="6679" width="16.88671875" style="660" customWidth="1"/>
    <col min="6680" max="6680" width="17.5546875" style="660" customWidth="1"/>
    <col min="6681" max="6681" width="15.33203125" style="660" customWidth="1"/>
    <col min="6682" max="6682" width="19.6640625" style="660" customWidth="1"/>
    <col min="6683" max="6683" width="17.44140625" style="660" customWidth="1"/>
    <col min="6684" max="6684" width="12" style="660" customWidth="1"/>
    <col min="6685" max="6912" width="11.44140625" style="660"/>
    <col min="6913" max="6913" width="4.44140625" style="660" customWidth="1"/>
    <col min="6914" max="6914" width="16.109375" style="660" customWidth="1"/>
    <col min="6915" max="6915" width="21.88671875" style="660" customWidth="1"/>
    <col min="6916" max="6916" width="19.33203125" style="660" customWidth="1"/>
    <col min="6917" max="6917" width="18.88671875" style="660" customWidth="1"/>
    <col min="6918" max="6918" width="20.88671875" style="660" customWidth="1"/>
    <col min="6919" max="6922" width="21.5546875" style="660" customWidth="1"/>
    <col min="6923" max="6923" width="18" style="660" customWidth="1"/>
    <col min="6924" max="6924" width="18.33203125" style="660" customWidth="1"/>
    <col min="6925" max="6925" width="19.44140625" style="660" customWidth="1"/>
    <col min="6926" max="6926" width="21" style="660" customWidth="1"/>
    <col min="6927" max="6927" width="17.44140625" style="660" customWidth="1"/>
    <col min="6928" max="6928" width="16.5546875" style="660" customWidth="1"/>
    <col min="6929" max="6929" width="20.88671875" style="660" customWidth="1"/>
    <col min="6930" max="6930" width="18.109375" style="660" customWidth="1"/>
    <col min="6931" max="6931" width="17.5546875" style="660" customWidth="1"/>
    <col min="6932" max="6932" width="18.6640625" style="660" customWidth="1"/>
    <col min="6933" max="6933" width="19.44140625" style="660" customWidth="1"/>
    <col min="6934" max="6934" width="19" style="660" customWidth="1"/>
    <col min="6935" max="6935" width="16.88671875" style="660" customWidth="1"/>
    <col min="6936" max="6936" width="17.5546875" style="660" customWidth="1"/>
    <col min="6937" max="6937" width="15.33203125" style="660" customWidth="1"/>
    <col min="6938" max="6938" width="19.6640625" style="660" customWidth="1"/>
    <col min="6939" max="6939" width="17.44140625" style="660" customWidth="1"/>
    <col min="6940" max="6940" width="12" style="660" customWidth="1"/>
    <col min="6941" max="7168" width="11.44140625" style="660"/>
    <col min="7169" max="7169" width="4.44140625" style="660" customWidth="1"/>
    <col min="7170" max="7170" width="16.109375" style="660" customWidth="1"/>
    <col min="7171" max="7171" width="21.88671875" style="660" customWidth="1"/>
    <col min="7172" max="7172" width="19.33203125" style="660" customWidth="1"/>
    <col min="7173" max="7173" width="18.88671875" style="660" customWidth="1"/>
    <col min="7174" max="7174" width="20.88671875" style="660" customWidth="1"/>
    <col min="7175" max="7178" width="21.5546875" style="660" customWidth="1"/>
    <col min="7179" max="7179" width="18" style="660" customWidth="1"/>
    <col min="7180" max="7180" width="18.33203125" style="660" customWidth="1"/>
    <col min="7181" max="7181" width="19.44140625" style="660" customWidth="1"/>
    <col min="7182" max="7182" width="21" style="660" customWidth="1"/>
    <col min="7183" max="7183" width="17.44140625" style="660" customWidth="1"/>
    <col min="7184" max="7184" width="16.5546875" style="660" customWidth="1"/>
    <col min="7185" max="7185" width="20.88671875" style="660" customWidth="1"/>
    <col min="7186" max="7186" width="18.109375" style="660" customWidth="1"/>
    <col min="7187" max="7187" width="17.5546875" style="660" customWidth="1"/>
    <col min="7188" max="7188" width="18.6640625" style="660" customWidth="1"/>
    <col min="7189" max="7189" width="19.44140625" style="660" customWidth="1"/>
    <col min="7190" max="7190" width="19" style="660" customWidth="1"/>
    <col min="7191" max="7191" width="16.88671875" style="660" customWidth="1"/>
    <col min="7192" max="7192" width="17.5546875" style="660" customWidth="1"/>
    <col min="7193" max="7193" width="15.33203125" style="660" customWidth="1"/>
    <col min="7194" max="7194" width="19.6640625" style="660" customWidth="1"/>
    <col min="7195" max="7195" width="17.44140625" style="660" customWidth="1"/>
    <col min="7196" max="7196" width="12" style="660" customWidth="1"/>
    <col min="7197" max="7424" width="11.44140625" style="660"/>
    <col min="7425" max="7425" width="4.44140625" style="660" customWidth="1"/>
    <col min="7426" max="7426" width="16.109375" style="660" customWidth="1"/>
    <col min="7427" max="7427" width="21.88671875" style="660" customWidth="1"/>
    <col min="7428" max="7428" width="19.33203125" style="660" customWidth="1"/>
    <col min="7429" max="7429" width="18.88671875" style="660" customWidth="1"/>
    <col min="7430" max="7430" width="20.88671875" style="660" customWidth="1"/>
    <col min="7431" max="7434" width="21.5546875" style="660" customWidth="1"/>
    <col min="7435" max="7435" width="18" style="660" customWidth="1"/>
    <col min="7436" max="7436" width="18.33203125" style="660" customWidth="1"/>
    <col min="7437" max="7437" width="19.44140625" style="660" customWidth="1"/>
    <col min="7438" max="7438" width="21" style="660" customWidth="1"/>
    <col min="7439" max="7439" width="17.44140625" style="660" customWidth="1"/>
    <col min="7440" max="7440" width="16.5546875" style="660" customWidth="1"/>
    <col min="7441" max="7441" width="20.88671875" style="660" customWidth="1"/>
    <col min="7442" max="7442" width="18.109375" style="660" customWidth="1"/>
    <col min="7443" max="7443" width="17.5546875" style="660" customWidth="1"/>
    <col min="7444" max="7444" width="18.6640625" style="660" customWidth="1"/>
    <col min="7445" max="7445" width="19.44140625" style="660" customWidth="1"/>
    <col min="7446" max="7446" width="19" style="660" customWidth="1"/>
    <col min="7447" max="7447" width="16.88671875" style="660" customWidth="1"/>
    <col min="7448" max="7448" width="17.5546875" style="660" customWidth="1"/>
    <col min="7449" max="7449" width="15.33203125" style="660" customWidth="1"/>
    <col min="7450" max="7450" width="19.6640625" style="660" customWidth="1"/>
    <col min="7451" max="7451" width="17.44140625" style="660" customWidth="1"/>
    <col min="7452" max="7452" width="12" style="660" customWidth="1"/>
    <col min="7453" max="7680" width="11.44140625" style="660"/>
    <col min="7681" max="7681" width="4.44140625" style="660" customWidth="1"/>
    <col min="7682" max="7682" width="16.109375" style="660" customWidth="1"/>
    <col min="7683" max="7683" width="21.88671875" style="660" customWidth="1"/>
    <col min="7684" max="7684" width="19.33203125" style="660" customWidth="1"/>
    <col min="7685" max="7685" width="18.88671875" style="660" customWidth="1"/>
    <col min="7686" max="7686" width="20.88671875" style="660" customWidth="1"/>
    <col min="7687" max="7690" width="21.5546875" style="660" customWidth="1"/>
    <col min="7691" max="7691" width="18" style="660" customWidth="1"/>
    <col min="7692" max="7692" width="18.33203125" style="660" customWidth="1"/>
    <col min="7693" max="7693" width="19.44140625" style="660" customWidth="1"/>
    <col min="7694" max="7694" width="21" style="660" customWidth="1"/>
    <col min="7695" max="7695" width="17.44140625" style="660" customWidth="1"/>
    <col min="7696" max="7696" width="16.5546875" style="660" customWidth="1"/>
    <col min="7697" max="7697" width="20.88671875" style="660" customWidth="1"/>
    <col min="7698" max="7698" width="18.109375" style="660" customWidth="1"/>
    <col min="7699" max="7699" width="17.5546875" style="660" customWidth="1"/>
    <col min="7700" max="7700" width="18.6640625" style="660" customWidth="1"/>
    <col min="7701" max="7701" width="19.44140625" style="660" customWidth="1"/>
    <col min="7702" max="7702" width="19" style="660" customWidth="1"/>
    <col min="7703" max="7703" width="16.88671875" style="660" customWidth="1"/>
    <col min="7704" max="7704" width="17.5546875" style="660" customWidth="1"/>
    <col min="7705" max="7705" width="15.33203125" style="660" customWidth="1"/>
    <col min="7706" max="7706" width="19.6640625" style="660" customWidth="1"/>
    <col min="7707" max="7707" width="17.44140625" style="660" customWidth="1"/>
    <col min="7708" max="7708" width="12" style="660" customWidth="1"/>
    <col min="7709" max="7936" width="11.44140625" style="660"/>
    <col min="7937" max="7937" width="4.44140625" style="660" customWidth="1"/>
    <col min="7938" max="7938" width="16.109375" style="660" customWidth="1"/>
    <col min="7939" max="7939" width="21.88671875" style="660" customWidth="1"/>
    <col min="7940" max="7940" width="19.33203125" style="660" customWidth="1"/>
    <col min="7941" max="7941" width="18.88671875" style="660" customWidth="1"/>
    <col min="7942" max="7942" width="20.88671875" style="660" customWidth="1"/>
    <col min="7943" max="7946" width="21.5546875" style="660" customWidth="1"/>
    <col min="7947" max="7947" width="18" style="660" customWidth="1"/>
    <col min="7948" max="7948" width="18.33203125" style="660" customWidth="1"/>
    <col min="7949" max="7949" width="19.44140625" style="660" customWidth="1"/>
    <col min="7950" max="7950" width="21" style="660" customWidth="1"/>
    <col min="7951" max="7951" width="17.44140625" style="660" customWidth="1"/>
    <col min="7952" max="7952" width="16.5546875" style="660" customWidth="1"/>
    <col min="7953" max="7953" width="20.88671875" style="660" customWidth="1"/>
    <col min="7954" max="7954" width="18.109375" style="660" customWidth="1"/>
    <col min="7955" max="7955" width="17.5546875" style="660" customWidth="1"/>
    <col min="7956" max="7956" width="18.6640625" style="660" customWidth="1"/>
    <col min="7957" max="7957" width="19.44140625" style="660" customWidth="1"/>
    <col min="7958" max="7958" width="19" style="660" customWidth="1"/>
    <col min="7959" max="7959" width="16.88671875" style="660" customWidth="1"/>
    <col min="7960" max="7960" width="17.5546875" style="660" customWidth="1"/>
    <col min="7961" max="7961" width="15.33203125" style="660" customWidth="1"/>
    <col min="7962" max="7962" width="19.6640625" style="660" customWidth="1"/>
    <col min="7963" max="7963" width="17.44140625" style="660" customWidth="1"/>
    <col min="7964" max="7964" width="12" style="660" customWidth="1"/>
    <col min="7965" max="8192" width="11.44140625" style="660"/>
    <col min="8193" max="8193" width="4.44140625" style="660" customWidth="1"/>
    <col min="8194" max="8194" width="16.109375" style="660" customWidth="1"/>
    <col min="8195" max="8195" width="21.88671875" style="660" customWidth="1"/>
    <col min="8196" max="8196" width="19.33203125" style="660" customWidth="1"/>
    <col min="8197" max="8197" width="18.88671875" style="660" customWidth="1"/>
    <col min="8198" max="8198" width="20.88671875" style="660" customWidth="1"/>
    <col min="8199" max="8202" width="21.5546875" style="660" customWidth="1"/>
    <col min="8203" max="8203" width="18" style="660" customWidth="1"/>
    <col min="8204" max="8204" width="18.33203125" style="660" customWidth="1"/>
    <col min="8205" max="8205" width="19.44140625" style="660" customWidth="1"/>
    <col min="8206" max="8206" width="21" style="660" customWidth="1"/>
    <col min="8207" max="8207" width="17.44140625" style="660" customWidth="1"/>
    <col min="8208" max="8208" width="16.5546875" style="660" customWidth="1"/>
    <col min="8209" max="8209" width="20.88671875" style="660" customWidth="1"/>
    <col min="8210" max="8210" width="18.109375" style="660" customWidth="1"/>
    <col min="8211" max="8211" width="17.5546875" style="660" customWidth="1"/>
    <col min="8212" max="8212" width="18.6640625" style="660" customWidth="1"/>
    <col min="8213" max="8213" width="19.44140625" style="660" customWidth="1"/>
    <col min="8214" max="8214" width="19" style="660" customWidth="1"/>
    <col min="8215" max="8215" width="16.88671875" style="660" customWidth="1"/>
    <col min="8216" max="8216" width="17.5546875" style="660" customWidth="1"/>
    <col min="8217" max="8217" width="15.33203125" style="660" customWidth="1"/>
    <col min="8218" max="8218" width="19.6640625" style="660" customWidth="1"/>
    <col min="8219" max="8219" width="17.44140625" style="660" customWidth="1"/>
    <col min="8220" max="8220" width="12" style="660" customWidth="1"/>
    <col min="8221" max="8448" width="11.44140625" style="660"/>
    <col min="8449" max="8449" width="4.44140625" style="660" customWidth="1"/>
    <col min="8450" max="8450" width="16.109375" style="660" customWidth="1"/>
    <col min="8451" max="8451" width="21.88671875" style="660" customWidth="1"/>
    <col min="8452" max="8452" width="19.33203125" style="660" customWidth="1"/>
    <col min="8453" max="8453" width="18.88671875" style="660" customWidth="1"/>
    <col min="8454" max="8454" width="20.88671875" style="660" customWidth="1"/>
    <col min="8455" max="8458" width="21.5546875" style="660" customWidth="1"/>
    <col min="8459" max="8459" width="18" style="660" customWidth="1"/>
    <col min="8460" max="8460" width="18.33203125" style="660" customWidth="1"/>
    <col min="8461" max="8461" width="19.44140625" style="660" customWidth="1"/>
    <col min="8462" max="8462" width="21" style="660" customWidth="1"/>
    <col min="8463" max="8463" width="17.44140625" style="660" customWidth="1"/>
    <col min="8464" max="8464" width="16.5546875" style="660" customWidth="1"/>
    <col min="8465" max="8465" width="20.88671875" style="660" customWidth="1"/>
    <col min="8466" max="8466" width="18.109375" style="660" customWidth="1"/>
    <col min="8467" max="8467" width="17.5546875" style="660" customWidth="1"/>
    <col min="8468" max="8468" width="18.6640625" style="660" customWidth="1"/>
    <col min="8469" max="8469" width="19.44140625" style="660" customWidth="1"/>
    <col min="8470" max="8470" width="19" style="660" customWidth="1"/>
    <col min="8471" max="8471" width="16.88671875" style="660" customWidth="1"/>
    <col min="8472" max="8472" width="17.5546875" style="660" customWidth="1"/>
    <col min="8473" max="8473" width="15.33203125" style="660" customWidth="1"/>
    <col min="8474" max="8474" width="19.6640625" style="660" customWidth="1"/>
    <col min="8475" max="8475" width="17.44140625" style="660" customWidth="1"/>
    <col min="8476" max="8476" width="12" style="660" customWidth="1"/>
    <col min="8477" max="8704" width="11.44140625" style="660"/>
    <col min="8705" max="8705" width="4.44140625" style="660" customWidth="1"/>
    <col min="8706" max="8706" width="16.109375" style="660" customWidth="1"/>
    <col min="8707" max="8707" width="21.88671875" style="660" customWidth="1"/>
    <col min="8708" max="8708" width="19.33203125" style="660" customWidth="1"/>
    <col min="8709" max="8709" width="18.88671875" style="660" customWidth="1"/>
    <col min="8710" max="8710" width="20.88671875" style="660" customWidth="1"/>
    <col min="8711" max="8714" width="21.5546875" style="660" customWidth="1"/>
    <col min="8715" max="8715" width="18" style="660" customWidth="1"/>
    <col min="8716" max="8716" width="18.33203125" style="660" customWidth="1"/>
    <col min="8717" max="8717" width="19.44140625" style="660" customWidth="1"/>
    <col min="8718" max="8718" width="21" style="660" customWidth="1"/>
    <col min="8719" max="8719" width="17.44140625" style="660" customWidth="1"/>
    <col min="8720" max="8720" width="16.5546875" style="660" customWidth="1"/>
    <col min="8721" max="8721" width="20.88671875" style="660" customWidth="1"/>
    <col min="8722" max="8722" width="18.109375" style="660" customWidth="1"/>
    <col min="8723" max="8723" width="17.5546875" style="660" customWidth="1"/>
    <col min="8724" max="8724" width="18.6640625" style="660" customWidth="1"/>
    <col min="8725" max="8725" width="19.44140625" style="660" customWidth="1"/>
    <col min="8726" max="8726" width="19" style="660" customWidth="1"/>
    <col min="8727" max="8727" width="16.88671875" style="660" customWidth="1"/>
    <col min="8728" max="8728" width="17.5546875" style="660" customWidth="1"/>
    <col min="8729" max="8729" width="15.33203125" style="660" customWidth="1"/>
    <col min="8730" max="8730" width="19.6640625" style="660" customWidth="1"/>
    <col min="8731" max="8731" width="17.44140625" style="660" customWidth="1"/>
    <col min="8732" max="8732" width="12" style="660" customWidth="1"/>
    <col min="8733" max="8960" width="11.44140625" style="660"/>
    <col min="8961" max="8961" width="4.44140625" style="660" customWidth="1"/>
    <col min="8962" max="8962" width="16.109375" style="660" customWidth="1"/>
    <col min="8963" max="8963" width="21.88671875" style="660" customWidth="1"/>
    <col min="8964" max="8964" width="19.33203125" style="660" customWidth="1"/>
    <col min="8965" max="8965" width="18.88671875" style="660" customWidth="1"/>
    <col min="8966" max="8966" width="20.88671875" style="660" customWidth="1"/>
    <col min="8967" max="8970" width="21.5546875" style="660" customWidth="1"/>
    <col min="8971" max="8971" width="18" style="660" customWidth="1"/>
    <col min="8972" max="8972" width="18.33203125" style="660" customWidth="1"/>
    <col min="8973" max="8973" width="19.44140625" style="660" customWidth="1"/>
    <col min="8974" max="8974" width="21" style="660" customWidth="1"/>
    <col min="8975" max="8975" width="17.44140625" style="660" customWidth="1"/>
    <col min="8976" max="8976" width="16.5546875" style="660" customWidth="1"/>
    <col min="8977" max="8977" width="20.88671875" style="660" customWidth="1"/>
    <col min="8978" max="8978" width="18.109375" style="660" customWidth="1"/>
    <col min="8979" max="8979" width="17.5546875" style="660" customWidth="1"/>
    <col min="8980" max="8980" width="18.6640625" style="660" customWidth="1"/>
    <col min="8981" max="8981" width="19.44140625" style="660" customWidth="1"/>
    <col min="8982" max="8982" width="19" style="660" customWidth="1"/>
    <col min="8983" max="8983" width="16.88671875" style="660" customWidth="1"/>
    <col min="8984" max="8984" width="17.5546875" style="660" customWidth="1"/>
    <col min="8985" max="8985" width="15.33203125" style="660" customWidth="1"/>
    <col min="8986" max="8986" width="19.6640625" style="660" customWidth="1"/>
    <col min="8987" max="8987" width="17.44140625" style="660" customWidth="1"/>
    <col min="8988" max="8988" width="12" style="660" customWidth="1"/>
    <col min="8989" max="9216" width="11.44140625" style="660"/>
    <col min="9217" max="9217" width="4.44140625" style="660" customWidth="1"/>
    <col min="9218" max="9218" width="16.109375" style="660" customWidth="1"/>
    <col min="9219" max="9219" width="21.88671875" style="660" customWidth="1"/>
    <col min="9220" max="9220" width="19.33203125" style="660" customWidth="1"/>
    <col min="9221" max="9221" width="18.88671875" style="660" customWidth="1"/>
    <col min="9222" max="9222" width="20.88671875" style="660" customWidth="1"/>
    <col min="9223" max="9226" width="21.5546875" style="660" customWidth="1"/>
    <col min="9227" max="9227" width="18" style="660" customWidth="1"/>
    <col min="9228" max="9228" width="18.33203125" style="660" customWidth="1"/>
    <col min="9229" max="9229" width="19.44140625" style="660" customWidth="1"/>
    <col min="9230" max="9230" width="21" style="660" customWidth="1"/>
    <col min="9231" max="9231" width="17.44140625" style="660" customWidth="1"/>
    <col min="9232" max="9232" width="16.5546875" style="660" customWidth="1"/>
    <col min="9233" max="9233" width="20.88671875" style="660" customWidth="1"/>
    <col min="9234" max="9234" width="18.109375" style="660" customWidth="1"/>
    <col min="9235" max="9235" width="17.5546875" style="660" customWidth="1"/>
    <col min="9236" max="9236" width="18.6640625" style="660" customWidth="1"/>
    <col min="9237" max="9237" width="19.44140625" style="660" customWidth="1"/>
    <col min="9238" max="9238" width="19" style="660" customWidth="1"/>
    <col min="9239" max="9239" width="16.88671875" style="660" customWidth="1"/>
    <col min="9240" max="9240" width="17.5546875" style="660" customWidth="1"/>
    <col min="9241" max="9241" width="15.33203125" style="660" customWidth="1"/>
    <col min="9242" max="9242" width="19.6640625" style="660" customWidth="1"/>
    <col min="9243" max="9243" width="17.44140625" style="660" customWidth="1"/>
    <col min="9244" max="9244" width="12" style="660" customWidth="1"/>
    <col min="9245" max="9472" width="11.44140625" style="660"/>
    <col min="9473" max="9473" width="4.44140625" style="660" customWidth="1"/>
    <col min="9474" max="9474" width="16.109375" style="660" customWidth="1"/>
    <col min="9475" max="9475" width="21.88671875" style="660" customWidth="1"/>
    <col min="9476" max="9476" width="19.33203125" style="660" customWidth="1"/>
    <col min="9477" max="9477" width="18.88671875" style="660" customWidth="1"/>
    <col min="9478" max="9478" width="20.88671875" style="660" customWidth="1"/>
    <col min="9479" max="9482" width="21.5546875" style="660" customWidth="1"/>
    <col min="9483" max="9483" width="18" style="660" customWidth="1"/>
    <col min="9484" max="9484" width="18.33203125" style="660" customWidth="1"/>
    <col min="9485" max="9485" width="19.44140625" style="660" customWidth="1"/>
    <col min="9486" max="9486" width="21" style="660" customWidth="1"/>
    <col min="9487" max="9487" width="17.44140625" style="660" customWidth="1"/>
    <col min="9488" max="9488" width="16.5546875" style="660" customWidth="1"/>
    <col min="9489" max="9489" width="20.88671875" style="660" customWidth="1"/>
    <col min="9490" max="9490" width="18.109375" style="660" customWidth="1"/>
    <col min="9491" max="9491" width="17.5546875" style="660" customWidth="1"/>
    <col min="9492" max="9492" width="18.6640625" style="660" customWidth="1"/>
    <col min="9493" max="9493" width="19.44140625" style="660" customWidth="1"/>
    <col min="9494" max="9494" width="19" style="660" customWidth="1"/>
    <col min="9495" max="9495" width="16.88671875" style="660" customWidth="1"/>
    <col min="9496" max="9496" width="17.5546875" style="660" customWidth="1"/>
    <col min="9497" max="9497" width="15.33203125" style="660" customWidth="1"/>
    <col min="9498" max="9498" width="19.6640625" style="660" customWidth="1"/>
    <col min="9499" max="9499" width="17.44140625" style="660" customWidth="1"/>
    <col min="9500" max="9500" width="12" style="660" customWidth="1"/>
    <col min="9501" max="9728" width="11.44140625" style="660"/>
    <col min="9729" max="9729" width="4.44140625" style="660" customWidth="1"/>
    <col min="9730" max="9730" width="16.109375" style="660" customWidth="1"/>
    <col min="9731" max="9731" width="21.88671875" style="660" customWidth="1"/>
    <col min="9732" max="9732" width="19.33203125" style="660" customWidth="1"/>
    <col min="9733" max="9733" width="18.88671875" style="660" customWidth="1"/>
    <col min="9734" max="9734" width="20.88671875" style="660" customWidth="1"/>
    <col min="9735" max="9738" width="21.5546875" style="660" customWidth="1"/>
    <col min="9739" max="9739" width="18" style="660" customWidth="1"/>
    <col min="9740" max="9740" width="18.33203125" style="660" customWidth="1"/>
    <col min="9741" max="9741" width="19.44140625" style="660" customWidth="1"/>
    <col min="9742" max="9742" width="21" style="660" customWidth="1"/>
    <col min="9743" max="9743" width="17.44140625" style="660" customWidth="1"/>
    <col min="9744" max="9744" width="16.5546875" style="660" customWidth="1"/>
    <col min="9745" max="9745" width="20.88671875" style="660" customWidth="1"/>
    <col min="9746" max="9746" width="18.109375" style="660" customWidth="1"/>
    <col min="9747" max="9747" width="17.5546875" style="660" customWidth="1"/>
    <col min="9748" max="9748" width="18.6640625" style="660" customWidth="1"/>
    <col min="9749" max="9749" width="19.44140625" style="660" customWidth="1"/>
    <col min="9750" max="9750" width="19" style="660" customWidth="1"/>
    <col min="9751" max="9751" width="16.88671875" style="660" customWidth="1"/>
    <col min="9752" max="9752" width="17.5546875" style="660" customWidth="1"/>
    <col min="9753" max="9753" width="15.33203125" style="660" customWidth="1"/>
    <col min="9754" max="9754" width="19.6640625" style="660" customWidth="1"/>
    <col min="9755" max="9755" width="17.44140625" style="660" customWidth="1"/>
    <col min="9756" max="9756" width="12" style="660" customWidth="1"/>
    <col min="9757" max="9984" width="11.44140625" style="660"/>
    <col min="9985" max="9985" width="4.44140625" style="660" customWidth="1"/>
    <col min="9986" max="9986" width="16.109375" style="660" customWidth="1"/>
    <col min="9987" max="9987" width="21.88671875" style="660" customWidth="1"/>
    <col min="9988" max="9988" width="19.33203125" style="660" customWidth="1"/>
    <col min="9989" max="9989" width="18.88671875" style="660" customWidth="1"/>
    <col min="9990" max="9990" width="20.88671875" style="660" customWidth="1"/>
    <col min="9991" max="9994" width="21.5546875" style="660" customWidth="1"/>
    <col min="9995" max="9995" width="18" style="660" customWidth="1"/>
    <col min="9996" max="9996" width="18.33203125" style="660" customWidth="1"/>
    <col min="9997" max="9997" width="19.44140625" style="660" customWidth="1"/>
    <col min="9998" max="9998" width="21" style="660" customWidth="1"/>
    <col min="9999" max="9999" width="17.44140625" style="660" customWidth="1"/>
    <col min="10000" max="10000" width="16.5546875" style="660" customWidth="1"/>
    <col min="10001" max="10001" width="20.88671875" style="660" customWidth="1"/>
    <col min="10002" max="10002" width="18.109375" style="660" customWidth="1"/>
    <col min="10003" max="10003" width="17.5546875" style="660" customWidth="1"/>
    <col min="10004" max="10004" width="18.6640625" style="660" customWidth="1"/>
    <col min="10005" max="10005" width="19.44140625" style="660" customWidth="1"/>
    <col min="10006" max="10006" width="19" style="660" customWidth="1"/>
    <col min="10007" max="10007" width="16.88671875" style="660" customWidth="1"/>
    <col min="10008" max="10008" width="17.5546875" style="660" customWidth="1"/>
    <col min="10009" max="10009" width="15.33203125" style="660" customWidth="1"/>
    <col min="10010" max="10010" width="19.6640625" style="660" customWidth="1"/>
    <col min="10011" max="10011" width="17.44140625" style="660" customWidth="1"/>
    <col min="10012" max="10012" width="12" style="660" customWidth="1"/>
    <col min="10013" max="10240" width="11.44140625" style="660"/>
    <col min="10241" max="10241" width="4.44140625" style="660" customWidth="1"/>
    <col min="10242" max="10242" width="16.109375" style="660" customWidth="1"/>
    <col min="10243" max="10243" width="21.88671875" style="660" customWidth="1"/>
    <col min="10244" max="10244" width="19.33203125" style="660" customWidth="1"/>
    <col min="10245" max="10245" width="18.88671875" style="660" customWidth="1"/>
    <col min="10246" max="10246" width="20.88671875" style="660" customWidth="1"/>
    <col min="10247" max="10250" width="21.5546875" style="660" customWidth="1"/>
    <col min="10251" max="10251" width="18" style="660" customWidth="1"/>
    <col min="10252" max="10252" width="18.33203125" style="660" customWidth="1"/>
    <col min="10253" max="10253" width="19.44140625" style="660" customWidth="1"/>
    <col min="10254" max="10254" width="21" style="660" customWidth="1"/>
    <col min="10255" max="10255" width="17.44140625" style="660" customWidth="1"/>
    <col min="10256" max="10256" width="16.5546875" style="660" customWidth="1"/>
    <col min="10257" max="10257" width="20.88671875" style="660" customWidth="1"/>
    <col min="10258" max="10258" width="18.109375" style="660" customWidth="1"/>
    <col min="10259" max="10259" width="17.5546875" style="660" customWidth="1"/>
    <col min="10260" max="10260" width="18.6640625" style="660" customWidth="1"/>
    <col min="10261" max="10261" width="19.44140625" style="660" customWidth="1"/>
    <col min="10262" max="10262" width="19" style="660" customWidth="1"/>
    <col min="10263" max="10263" width="16.88671875" style="660" customWidth="1"/>
    <col min="10264" max="10264" width="17.5546875" style="660" customWidth="1"/>
    <col min="10265" max="10265" width="15.33203125" style="660" customWidth="1"/>
    <col min="10266" max="10266" width="19.6640625" style="660" customWidth="1"/>
    <col min="10267" max="10267" width="17.44140625" style="660" customWidth="1"/>
    <col min="10268" max="10268" width="12" style="660" customWidth="1"/>
    <col min="10269" max="10496" width="11.44140625" style="660"/>
    <col min="10497" max="10497" width="4.44140625" style="660" customWidth="1"/>
    <col min="10498" max="10498" width="16.109375" style="660" customWidth="1"/>
    <col min="10499" max="10499" width="21.88671875" style="660" customWidth="1"/>
    <col min="10500" max="10500" width="19.33203125" style="660" customWidth="1"/>
    <col min="10501" max="10501" width="18.88671875" style="660" customWidth="1"/>
    <col min="10502" max="10502" width="20.88671875" style="660" customWidth="1"/>
    <col min="10503" max="10506" width="21.5546875" style="660" customWidth="1"/>
    <col min="10507" max="10507" width="18" style="660" customWidth="1"/>
    <col min="10508" max="10508" width="18.33203125" style="660" customWidth="1"/>
    <col min="10509" max="10509" width="19.44140625" style="660" customWidth="1"/>
    <col min="10510" max="10510" width="21" style="660" customWidth="1"/>
    <col min="10511" max="10511" width="17.44140625" style="660" customWidth="1"/>
    <col min="10512" max="10512" width="16.5546875" style="660" customWidth="1"/>
    <col min="10513" max="10513" width="20.88671875" style="660" customWidth="1"/>
    <col min="10514" max="10514" width="18.109375" style="660" customWidth="1"/>
    <col min="10515" max="10515" width="17.5546875" style="660" customWidth="1"/>
    <col min="10516" max="10516" width="18.6640625" style="660" customWidth="1"/>
    <col min="10517" max="10517" width="19.44140625" style="660" customWidth="1"/>
    <col min="10518" max="10518" width="19" style="660" customWidth="1"/>
    <col min="10519" max="10519" width="16.88671875" style="660" customWidth="1"/>
    <col min="10520" max="10520" width="17.5546875" style="660" customWidth="1"/>
    <col min="10521" max="10521" width="15.33203125" style="660" customWidth="1"/>
    <col min="10522" max="10522" width="19.6640625" style="660" customWidth="1"/>
    <col min="10523" max="10523" width="17.44140625" style="660" customWidth="1"/>
    <col min="10524" max="10524" width="12" style="660" customWidth="1"/>
    <col min="10525" max="10752" width="11.44140625" style="660"/>
    <col min="10753" max="10753" width="4.44140625" style="660" customWidth="1"/>
    <col min="10754" max="10754" width="16.109375" style="660" customWidth="1"/>
    <col min="10755" max="10755" width="21.88671875" style="660" customWidth="1"/>
    <col min="10756" max="10756" width="19.33203125" style="660" customWidth="1"/>
    <col min="10757" max="10757" width="18.88671875" style="660" customWidth="1"/>
    <col min="10758" max="10758" width="20.88671875" style="660" customWidth="1"/>
    <col min="10759" max="10762" width="21.5546875" style="660" customWidth="1"/>
    <col min="10763" max="10763" width="18" style="660" customWidth="1"/>
    <col min="10764" max="10764" width="18.33203125" style="660" customWidth="1"/>
    <col min="10765" max="10765" width="19.44140625" style="660" customWidth="1"/>
    <col min="10766" max="10766" width="21" style="660" customWidth="1"/>
    <col min="10767" max="10767" width="17.44140625" style="660" customWidth="1"/>
    <col min="10768" max="10768" width="16.5546875" style="660" customWidth="1"/>
    <col min="10769" max="10769" width="20.88671875" style="660" customWidth="1"/>
    <col min="10770" max="10770" width="18.109375" style="660" customWidth="1"/>
    <col min="10771" max="10771" width="17.5546875" style="660" customWidth="1"/>
    <col min="10772" max="10772" width="18.6640625" style="660" customWidth="1"/>
    <col min="10773" max="10773" width="19.44140625" style="660" customWidth="1"/>
    <col min="10774" max="10774" width="19" style="660" customWidth="1"/>
    <col min="10775" max="10775" width="16.88671875" style="660" customWidth="1"/>
    <col min="10776" max="10776" width="17.5546875" style="660" customWidth="1"/>
    <col min="10777" max="10777" width="15.33203125" style="660" customWidth="1"/>
    <col min="10778" max="10778" width="19.6640625" style="660" customWidth="1"/>
    <col min="10779" max="10779" width="17.44140625" style="660" customWidth="1"/>
    <col min="10780" max="10780" width="12" style="660" customWidth="1"/>
    <col min="10781" max="11008" width="11.44140625" style="660"/>
    <col min="11009" max="11009" width="4.44140625" style="660" customWidth="1"/>
    <col min="11010" max="11010" width="16.109375" style="660" customWidth="1"/>
    <col min="11011" max="11011" width="21.88671875" style="660" customWidth="1"/>
    <col min="11012" max="11012" width="19.33203125" style="660" customWidth="1"/>
    <col min="11013" max="11013" width="18.88671875" style="660" customWidth="1"/>
    <col min="11014" max="11014" width="20.88671875" style="660" customWidth="1"/>
    <col min="11015" max="11018" width="21.5546875" style="660" customWidth="1"/>
    <col min="11019" max="11019" width="18" style="660" customWidth="1"/>
    <col min="11020" max="11020" width="18.33203125" style="660" customWidth="1"/>
    <col min="11021" max="11021" width="19.44140625" style="660" customWidth="1"/>
    <col min="11022" max="11022" width="21" style="660" customWidth="1"/>
    <col min="11023" max="11023" width="17.44140625" style="660" customWidth="1"/>
    <col min="11024" max="11024" width="16.5546875" style="660" customWidth="1"/>
    <col min="11025" max="11025" width="20.88671875" style="660" customWidth="1"/>
    <col min="11026" max="11026" width="18.109375" style="660" customWidth="1"/>
    <col min="11027" max="11027" width="17.5546875" style="660" customWidth="1"/>
    <col min="11028" max="11028" width="18.6640625" style="660" customWidth="1"/>
    <col min="11029" max="11029" width="19.44140625" style="660" customWidth="1"/>
    <col min="11030" max="11030" width="19" style="660" customWidth="1"/>
    <col min="11031" max="11031" width="16.88671875" style="660" customWidth="1"/>
    <col min="11032" max="11032" width="17.5546875" style="660" customWidth="1"/>
    <col min="11033" max="11033" width="15.33203125" style="660" customWidth="1"/>
    <col min="11034" max="11034" width="19.6640625" style="660" customWidth="1"/>
    <col min="11035" max="11035" width="17.44140625" style="660" customWidth="1"/>
    <col min="11036" max="11036" width="12" style="660" customWidth="1"/>
    <col min="11037" max="11264" width="11.44140625" style="660"/>
    <col min="11265" max="11265" width="4.44140625" style="660" customWidth="1"/>
    <col min="11266" max="11266" width="16.109375" style="660" customWidth="1"/>
    <col min="11267" max="11267" width="21.88671875" style="660" customWidth="1"/>
    <col min="11268" max="11268" width="19.33203125" style="660" customWidth="1"/>
    <col min="11269" max="11269" width="18.88671875" style="660" customWidth="1"/>
    <col min="11270" max="11270" width="20.88671875" style="660" customWidth="1"/>
    <col min="11271" max="11274" width="21.5546875" style="660" customWidth="1"/>
    <col min="11275" max="11275" width="18" style="660" customWidth="1"/>
    <col min="11276" max="11276" width="18.33203125" style="660" customWidth="1"/>
    <col min="11277" max="11277" width="19.44140625" style="660" customWidth="1"/>
    <col min="11278" max="11278" width="21" style="660" customWidth="1"/>
    <col min="11279" max="11279" width="17.44140625" style="660" customWidth="1"/>
    <col min="11280" max="11280" width="16.5546875" style="660" customWidth="1"/>
    <col min="11281" max="11281" width="20.88671875" style="660" customWidth="1"/>
    <col min="11282" max="11282" width="18.109375" style="660" customWidth="1"/>
    <col min="11283" max="11283" width="17.5546875" style="660" customWidth="1"/>
    <col min="11284" max="11284" width="18.6640625" style="660" customWidth="1"/>
    <col min="11285" max="11285" width="19.44140625" style="660" customWidth="1"/>
    <col min="11286" max="11286" width="19" style="660" customWidth="1"/>
    <col min="11287" max="11287" width="16.88671875" style="660" customWidth="1"/>
    <col min="11288" max="11288" width="17.5546875" style="660" customWidth="1"/>
    <col min="11289" max="11289" width="15.33203125" style="660" customWidth="1"/>
    <col min="11290" max="11290" width="19.6640625" style="660" customWidth="1"/>
    <col min="11291" max="11291" width="17.44140625" style="660" customWidth="1"/>
    <col min="11292" max="11292" width="12" style="660" customWidth="1"/>
    <col min="11293" max="11520" width="11.44140625" style="660"/>
    <col min="11521" max="11521" width="4.44140625" style="660" customWidth="1"/>
    <col min="11522" max="11522" width="16.109375" style="660" customWidth="1"/>
    <col min="11523" max="11523" width="21.88671875" style="660" customWidth="1"/>
    <col min="11524" max="11524" width="19.33203125" style="660" customWidth="1"/>
    <col min="11525" max="11525" width="18.88671875" style="660" customWidth="1"/>
    <col min="11526" max="11526" width="20.88671875" style="660" customWidth="1"/>
    <col min="11527" max="11530" width="21.5546875" style="660" customWidth="1"/>
    <col min="11531" max="11531" width="18" style="660" customWidth="1"/>
    <col min="11532" max="11532" width="18.33203125" style="660" customWidth="1"/>
    <col min="11533" max="11533" width="19.44140625" style="660" customWidth="1"/>
    <col min="11534" max="11534" width="21" style="660" customWidth="1"/>
    <col min="11535" max="11535" width="17.44140625" style="660" customWidth="1"/>
    <col min="11536" max="11536" width="16.5546875" style="660" customWidth="1"/>
    <col min="11537" max="11537" width="20.88671875" style="660" customWidth="1"/>
    <col min="11538" max="11538" width="18.109375" style="660" customWidth="1"/>
    <col min="11539" max="11539" width="17.5546875" style="660" customWidth="1"/>
    <col min="11540" max="11540" width="18.6640625" style="660" customWidth="1"/>
    <col min="11541" max="11541" width="19.44140625" style="660" customWidth="1"/>
    <col min="11542" max="11542" width="19" style="660" customWidth="1"/>
    <col min="11543" max="11543" width="16.88671875" style="660" customWidth="1"/>
    <col min="11544" max="11544" width="17.5546875" style="660" customWidth="1"/>
    <col min="11545" max="11545" width="15.33203125" style="660" customWidth="1"/>
    <col min="11546" max="11546" width="19.6640625" style="660" customWidth="1"/>
    <col min="11547" max="11547" width="17.44140625" style="660" customWidth="1"/>
    <col min="11548" max="11548" width="12" style="660" customWidth="1"/>
    <col min="11549" max="11776" width="11.44140625" style="660"/>
    <col min="11777" max="11777" width="4.44140625" style="660" customWidth="1"/>
    <col min="11778" max="11778" width="16.109375" style="660" customWidth="1"/>
    <col min="11779" max="11779" width="21.88671875" style="660" customWidth="1"/>
    <col min="11780" max="11780" width="19.33203125" style="660" customWidth="1"/>
    <col min="11781" max="11781" width="18.88671875" style="660" customWidth="1"/>
    <col min="11782" max="11782" width="20.88671875" style="660" customWidth="1"/>
    <col min="11783" max="11786" width="21.5546875" style="660" customWidth="1"/>
    <col min="11787" max="11787" width="18" style="660" customWidth="1"/>
    <col min="11788" max="11788" width="18.33203125" style="660" customWidth="1"/>
    <col min="11789" max="11789" width="19.44140625" style="660" customWidth="1"/>
    <col min="11790" max="11790" width="21" style="660" customWidth="1"/>
    <col min="11791" max="11791" width="17.44140625" style="660" customWidth="1"/>
    <col min="11792" max="11792" width="16.5546875" style="660" customWidth="1"/>
    <col min="11793" max="11793" width="20.88671875" style="660" customWidth="1"/>
    <col min="11794" max="11794" width="18.109375" style="660" customWidth="1"/>
    <col min="11795" max="11795" width="17.5546875" style="660" customWidth="1"/>
    <col min="11796" max="11796" width="18.6640625" style="660" customWidth="1"/>
    <col min="11797" max="11797" width="19.44140625" style="660" customWidth="1"/>
    <col min="11798" max="11798" width="19" style="660" customWidth="1"/>
    <col min="11799" max="11799" width="16.88671875" style="660" customWidth="1"/>
    <col min="11800" max="11800" width="17.5546875" style="660" customWidth="1"/>
    <col min="11801" max="11801" width="15.33203125" style="660" customWidth="1"/>
    <col min="11802" max="11802" width="19.6640625" style="660" customWidth="1"/>
    <col min="11803" max="11803" width="17.44140625" style="660" customWidth="1"/>
    <col min="11804" max="11804" width="12" style="660" customWidth="1"/>
    <col min="11805" max="12032" width="11.44140625" style="660"/>
    <col min="12033" max="12033" width="4.44140625" style="660" customWidth="1"/>
    <col min="12034" max="12034" width="16.109375" style="660" customWidth="1"/>
    <col min="12035" max="12035" width="21.88671875" style="660" customWidth="1"/>
    <col min="12036" max="12036" width="19.33203125" style="660" customWidth="1"/>
    <col min="12037" max="12037" width="18.88671875" style="660" customWidth="1"/>
    <col min="12038" max="12038" width="20.88671875" style="660" customWidth="1"/>
    <col min="12039" max="12042" width="21.5546875" style="660" customWidth="1"/>
    <col min="12043" max="12043" width="18" style="660" customWidth="1"/>
    <col min="12044" max="12044" width="18.33203125" style="660" customWidth="1"/>
    <col min="12045" max="12045" width="19.44140625" style="660" customWidth="1"/>
    <col min="12046" max="12046" width="21" style="660" customWidth="1"/>
    <col min="12047" max="12047" width="17.44140625" style="660" customWidth="1"/>
    <col min="12048" max="12048" width="16.5546875" style="660" customWidth="1"/>
    <col min="12049" max="12049" width="20.88671875" style="660" customWidth="1"/>
    <col min="12050" max="12050" width="18.109375" style="660" customWidth="1"/>
    <col min="12051" max="12051" width="17.5546875" style="660" customWidth="1"/>
    <col min="12052" max="12052" width="18.6640625" style="660" customWidth="1"/>
    <col min="12053" max="12053" width="19.44140625" style="660" customWidth="1"/>
    <col min="12054" max="12054" width="19" style="660" customWidth="1"/>
    <col min="12055" max="12055" width="16.88671875" style="660" customWidth="1"/>
    <col min="12056" max="12056" width="17.5546875" style="660" customWidth="1"/>
    <col min="12057" max="12057" width="15.33203125" style="660" customWidth="1"/>
    <col min="12058" max="12058" width="19.6640625" style="660" customWidth="1"/>
    <col min="12059" max="12059" width="17.44140625" style="660" customWidth="1"/>
    <col min="12060" max="12060" width="12" style="660" customWidth="1"/>
    <col min="12061" max="12288" width="11.44140625" style="660"/>
    <col min="12289" max="12289" width="4.44140625" style="660" customWidth="1"/>
    <col min="12290" max="12290" width="16.109375" style="660" customWidth="1"/>
    <col min="12291" max="12291" width="21.88671875" style="660" customWidth="1"/>
    <col min="12292" max="12292" width="19.33203125" style="660" customWidth="1"/>
    <col min="12293" max="12293" width="18.88671875" style="660" customWidth="1"/>
    <col min="12294" max="12294" width="20.88671875" style="660" customWidth="1"/>
    <col min="12295" max="12298" width="21.5546875" style="660" customWidth="1"/>
    <col min="12299" max="12299" width="18" style="660" customWidth="1"/>
    <col min="12300" max="12300" width="18.33203125" style="660" customWidth="1"/>
    <col min="12301" max="12301" width="19.44140625" style="660" customWidth="1"/>
    <col min="12302" max="12302" width="21" style="660" customWidth="1"/>
    <col min="12303" max="12303" width="17.44140625" style="660" customWidth="1"/>
    <col min="12304" max="12304" width="16.5546875" style="660" customWidth="1"/>
    <col min="12305" max="12305" width="20.88671875" style="660" customWidth="1"/>
    <col min="12306" max="12306" width="18.109375" style="660" customWidth="1"/>
    <col min="12307" max="12307" width="17.5546875" style="660" customWidth="1"/>
    <col min="12308" max="12308" width="18.6640625" style="660" customWidth="1"/>
    <col min="12309" max="12309" width="19.44140625" style="660" customWidth="1"/>
    <col min="12310" max="12310" width="19" style="660" customWidth="1"/>
    <col min="12311" max="12311" width="16.88671875" style="660" customWidth="1"/>
    <col min="12312" max="12312" width="17.5546875" style="660" customWidth="1"/>
    <col min="12313" max="12313" width="15.33203125" style="660" customWidth="1"/>
    <col min="12314" max="12314" width="19.6640625" style="660" customWidth="1"/>
    <col min="12315" max="12315" width="17.44140625" style="660" customWidth="1"/>
    <col min="12316" max="12316" width="12" style="660" customWidth="1"/>
    <col min="12317" max="12544" width="11.44140625" style="660"/>
    <col min="12545" max="12545" width="4.44140625" style="660" customWidth="1"/>
    <col min="12546" max="12546" width="16.109375" style="660" customWidth="1"/>
    <col min="12547" max="12547" width="21.88671875" style="660" customWidth="1"/>
    <col min="12548" max="12548" width="19.33203125" style="660" customWidth="1"/>
    <col min="12549" max="12549" width="18.88671875" style="660" customWidth="1"/>
    <col min="12550" max="12550" width="20.88671875" style="660" customWidth="1"/>
    <col min="12551" max="12554" width="21.5546875" style="660" customWidth="1"/>
    <col min="12555" max="12555" width="18" style="660" customWidth="1"/>
    <col min="12556" max="12556" width="18.33203125" style="660" customWidth="1"/>
    <col min="12557" max="12557" width="19.44140625" style="660" customWidth="1"/>
    <col min="12558" max="12558" width="21" style="660" customWidth="1"/>
    <col min="12559" max="12559" width="17.44140625" style="660" customWidth="1"/>
    <col min="12560" max="12560" width="16.5546875" style="660" customWidth="1"/>
    <col min="12561" max="12561" width="20.88671875" style="660" customWidth="1"/>
    <col min="12562" max="12562" width="18.109375" style="660" customWidth="1"/>
    <col min="12563" max="12563" width="17.5546875" style="660" customWidth="1"/>
    <col min="12564" max="12564" width="18.6640625" style="660" customWidth="1"/>
    <col min="12565" max="12565" width="19.44140625" style="660" customWidth="1"/>
    <col min="12566" max="12566" width="19" style="660" customWidth="1"/>
    <col min="12567" max="12567" width="16.88671875" style="660" customWidth="1"/>
    <col min="12568" max="12568" width="17.5546875" style="660" customWidth="1"/>
    <col min="12569" max="12569" width="15.33203125" style="660" customWidth="1"/>
    <col min="12570" max="12570" width="19.6640625" style="660" customWidth="1"/>
    <col min="12571" max="12571" width="17.44140625" style="660" customWidth="1"/>
    <col min="12572" max="12572" width="12" style="660" customWidth="1"/>
    <col min="12573" max="12800" width="11.44140625" style="660"/>
    <col min="12801" max="12801" width="4.44140625" style="660" customWidth="1"/>
    <col min="12802" max="12802" width="16.109375" style="660" customWidth="1"/>
    <col min="12803" max="12803" width="21.88671875" style="660" customWidth="1"/>
    <col min="12804" max="12804" width="19.33203125" style="660" customWidth="1"/>
    <col min="12805" max="12805" width="18.88671875" style="660" customWidth="1"/>
    <col min="12806" max="12806" width="20.88671875" style="660" customWidth="1"/>
    <col min="12807" max="12810" width="21.5546875" style="660" customWidth="1"/>
    <col min="12811" max="12811" width="18" style="660" customWidth="1"/>
    <col min="12812" max="12812" width="18.33203125" style="660" customWidth="1"/>
    <col min="12813" max="12813" width="19.44140625" style="660" customWidth="1"/>
    <col min="12814" max="12814" width="21" style="660" customWidth="1"/>
    <col min="12815" max="12815" width="17.44140625" style="660" customWidth="1"/>
    <col min="12816" max="12816" width="16.5546875" style="660" customWidth="1"/>
    <col min="12817" max="12817" width="20.88671875" style="660" customWidth="1"/>
    <col min="12818" max="12818" width="18.109375" style="660" customWidth="1"/>
    <col min="12819" max="12819" width="17.5546875" style="660" customWidth="1"/>
    <col min="12820" max="12820" width="18.6640625" style="660" customWidth="1"/>
    <col min="12821" max="12821" width="19.44140625" style="660" customWidth="1"/>
    <col min="12822" max="12822" width="19" style="660" customWidth="1"/>
    <col min="12823" max="12823" width="16.88671875" style="660" customWidth="1"/>
    <col min="12824" max="12824" width="17.5546875" style="660" customWidth="1"/>
    <col min="12825" max="12825" width="15.33203125" style="660" customWidth="1"/>
    <col min="12826" max="12826" width="19.6640625" style="660" customWidth="1"/>
    <col min="12827" max="12827" width="17.44140625" style="660" customWidth="1"/>
    <col min="12828" max="12828" width="12" style="660" customWidth="1"/>
    <col min="12829" max="13056" width="11.44140625" style="660"/>
    <col min="13057" max="13057" width="4.44140625" style="660" customWidth="1"/>
    <col min="13058" max="13058" width="16.109375" style="660" customWidth="1"/>
    <col min="13059" max="13059" width="21.88671875" style="660" customWidth="1"/>
    <col min="13060" max="13060" width="19.33203125" style="660" customWidth="1"/>
    <col min="13061" max="13061" width="18.88671875" style="660" customWidth="1"/>
    <col min="13062" max="13062" width="20.88671875" style="660" customWidth="1"/>
    <col min="13063" max="13066" width="21.5546875" style="660" customWidth="1"/>
    <col min="13067" max="13067" width="18" style="660" customWidth="1"/>
    <col min="13068" max="13068" width="18.33203125" style="660" customWidth="1"/>
    <col min="13069" max="13069" width="19.44140625" style="660" customWidth="1"/>
    <col min="13070" max="13070" width="21" style="660" customWidth="1"/>
    <col min="13071" max="13071" width="17.44140625" style="660" customWidth="1"/>
    <col min="13072" max="13072" width="16.5546875" style="660" customWidth="1"/>
    <col min="13073" max="13073" width="20.88671875" style="660" customWidth="1"/>
    <col min="13074" max="13074" width="18.109375" style="660" customWidth="1"/>
    <col min="13075" max="13075" width="17.5546875" style="660" customWidth="1"/>
    <col min="13076" max="13076" width="18.6640625" style="660" customWidth="1"/>
    <col min="13077" max="13077" width="19.44140625" style="660" customWidth="1"/>
    <col min="13078" max="13078" width="19" style="660" customWidth="1"/>
    <col min="13079" max="13079" width="16.88671875" style="660" customWidth="1"/>
    <col min="13080" max="13080" width="17.5546875" style="660" customWidth="1"/>
    <col min="13081" max="13081" width="15.33203125" style="660" customWidth="1"/>
    <col min="13082" max="13082" width="19.6640625" style="660" customWidth="1"/>
    <col min="13083" max="13083" width="17.44140625" style="660" customWidth="1"/>
    <col min="13084" max="13084" width="12" style="660" customWidth="1"/>
    <col min="13085" max="13312" width="11.44140625" style="660"/>
    <col min="13313" max="13313" width="4.44140625" style="660" customWidth="1"/>
    <col min="13314" max="13314" width="16.109375" style="660" customWidth="1"/>
    <col min="13315" max="13315" width="21.88671875" style="660" customWidth="1"/>
    <col min="13316" max="13316" width="19.33203125" style="660" customWidth="1"/>
    <col min="13317" max="13317" width="18.88671875" style="660" customWidth="1"/>
    <col min="13318" max="13318" width="20.88671875" style="660" customWidth="1"/>
    <col min="13319" max="13322" width="21.5546875" style="660" customWidth="1"/>
    <col min="13323" max="13323" width="18" style="660" customWidth="1"/>
    <col min="13324" max="13324" width="18.33203125" style="660" customWidth="1"/>
    <col min="13325" max="13325" width="19.44140625" style="660" customWidth="1"/>
    <col min="13326" max="13326" width="21" style="660" customWidth="1"/>
    <col min="13327" max="13327" width="17.44140625" style="660" customWidth="1"/>
    <col min="13328" max="13328" width="16.5546875" style="660" customWidth="1"/>
    <col min="13329" max="13329" width="20.88671875" style="660" customWidth="1"/>
    <col min="13330" max="13330" width="18.109375" style="660" customWidth="1"/>
    <col min="13331" max="13331" width="17.5546875" style="660" customWidth="1"/>
    <col min="13332" max="13332" width="18.6640625" style="660" customWidth="1"/>
    <col min="13333" max="13333" width="19.44140625" style="660" customWidth="1"/>
    <col min="13334" max="13334" width="19" style="660" customWidth="1"/>
    <col min="13335" max="13335" width="16.88671875" style="660" customWidth="1"/>
    <col min="13336" max="13336" width="17.5546875" style="660" customWidth="1"/>
    <col min="13337" max="13337" width="15.33203125" style="660" customWidth="1"/>
    <col min="13338" max="13338" width="19.6640625" style="660" customWidth="1"/>
    <col min="13339" max="13339" width="17.44140625" style="660" customWidth="1"/>
    <col min="13340" max="13340" width="12" style="660" customWidth="1"/>
    <col min="13341" max="13568" width="11.44140625" style="660"/>
    <col min="13569" max="13569" width="4.44140625" style="660" customWidth="1"/>
    <col min="13570" max="13570" width="16.109375" style="660" customWidth="1"/>
    <col min="13571" max="13571" width="21.88671875" style="660" customWidth="1"/>
    <col min="13572" max="13572" width="19.33203125" style="660" customWidth="1"/>
    <col min="13573" max="13573" width="18.88671875" style="660" customWidth="1"/>
    <col min="13574" max="13574" width="20.88671875" style="660" customWidth="1"/>
    <col min="13575" max="13578" width="21.5546875" style="660" customWidth="1"/>
    <col min="13579" max="13579" width="18" style="660" customWidth="1"/>
    <col min="13580" max="13580" width="18.33203125" style="660" customWidth="1"/>
    <col min="13581" max="13581" width="19.44140625" style="660" customWidth="1"/>
    <col min="13582" max="13582" width="21" style="660" customWidth="1"/>
    <col min="13583" max="13583" width="17.44140625" style="660" customWidth="1"/>
    <col min="13584" max="13584" width="16.5546875" style="660" customWidth="1"/>
    <col min="13585" max="13585" width="20.88671875" style="660" customWidth="1"/>
    <col min="13586" max="13586" width="18.109375" style="660" customWidth="1"/>
    <col min="13587" max="13587" width="17.5546875" style="660" customWidth="1"/>
    <col min="13588" max="13588" width="18.6640625" style="660" customWidth="1"/>
    <col min="13589" max="13589" width="19.44140625" style="660" customWidth="1"/>
    <col min="13590" max="13590" width="19" style="660" customWidth="1"/>
    <col min="13591" max="13591" width="16.88671875" style="660" customWidth="1"/>
    <col min="13592" max="13592" width="17.5546875" style="660" customWidth="1"/>
    <col min="13593" max="13593" width="15.33203125" style="660" customWidth="1"/>
    <col min="13594" max="13594" width="19.6640625" style="660" customWidth="1"/>
    <col min="13595" max="13595" width="17.44140625" style="660" customWidth="1"/>
    <col min="13596" max="13596" width="12" style="660" customWidth="1"/>
    <col min="13597" max="13824" width="11.44140625" style="660"/>
    <col min="13825" max="13825" width="4.44140625" style="660" customWidth="1"/>
    <col min="13826" max="13826" width="16.109375" style="660" customWidth="1"/>
    <col min="13827" max="13827" width="21.88671875" style="660" customWidth="1"/>
    <col min="13828" max="13828" width="19.33203125" style="660" customWidth="1"/>
    <col min="13829" max="13829" width="18.88671875" style="660" customWidth="1"/>
    <col min="13830" max="13830" width="20.88671875" style="660" customWidth="1"/>
    <col min="13831" max="13834" width="21.5546875" style="660" customWidth="1"/>
    <col min="13835" max="13835" width="18" style="660" customWidth="1"/>
    <col min="13836" max="13836" width="18.33203125" style="660" customWidth="1"/>
    <col min="13837" max="13837" width="19.44140625" style="660" customWidth="1"/>
    <col min="13838" max="13838" width="21" style="660" customWidth="1"/>
    <col min="13839" max="13839" width="17.44140625" style="660" customWidth="1"/>
    <col min="13840" max="13840" width="16.5546875" style="660" customWidth="1"/>
    <col min="13841" max="13841" width="20.88671875" style="660" customWidth="1"/>
    <col min="13842" max="13842" width="18.109375" style="660" customWidth="1"/>
    <col min="13843" max="13843" width="17.5546875" style="660" customWidth="1"/>
    <col min="13844" max="13844" width="18.6640625" style="660" customWidth="1"/>
    <col min="13845" max="13845" width="19.44140625" style="660" customWidth="1"/>
    <col min="13846" max="13846" width="19" style="660" customWidth="1"/>
    <col min="13847" max="13847" width="16.88671875" style="660" customWidth="1"/>
    <col min="13848" max="13848" width="17.5546875" style="660" customWidth="1"/>
    <col min="13849" max="13849" width="15.33203125" style="660" customWidth="1"/>
    <col min="13850" max="13850" width="19.6640625" style="660" customWidth="1"/>
    <col min="13851" max="13851" width="17.44140625" style="660" customWidth="1"/>
    <col min="13852" max="13852" width="12" style="660" customWidth="1"/>
    <col min="13853" max="14080" width="11.44140625" style="660"/>
    <col min="14081" max="14081" width="4.44140625" style="660" customWidth="1"/>
    <col min="14082" max="14082" width="16.109375" style="660" customWidth="1"/>
    <col min="14083" max="14083" width="21.88671875" style="660" customWidth="1"/>
    <col min="14084" max="14084" width="19.33203125" style="660" customWidth="1"/>
    <col min="14085" max="14085" width="18.88671875" style="660" customWidth="1"/>
    <col min="14086" max="14086" width="20.88671875" style="660" customWidth="1"/>
    <col min="14087" max="14090" width="21.5546875" style="660" customWidth="1"/>
    <col min="14091" max="14091" width="18" style="660" customWidth="1"/>
    <col min="14092" max="14092" width="18.33203125" style="660" customWidth="1"/>
    <col min="14093" max="14093" width="19.44140625" style="660" customWidth="1"/>
    <col min="14094" max="14094" width="21" style="660" customWidth="1"/>
    <col min="14095" max="14095" width="17.44140625" style="660" customWidth="1"/>
    <col min="14096" max="14096" width="16.5546875" style="660" customWidth="1"/>
    <col min="14097" max="14097" width="20.88671875" style="660" customWidth="1"/>
    <col min="14098" max="14098" width="18.109375" style="660" customWidth="1"/>
    <col min="14099" max="14099" width="17.5546875" style="660" customWidth="1"/>
    <col min="14100" max="14100" width="18.6640625" style="660" customWidth="1"/>
    <col min="14101" max="14101" width="19.44140625" style="660" customWidth="1"/>
    <col min="14102" max="14102" width="19" style="660" customWidth="1"/>
    <col min="14103" max="14103" width="16.88671875" style="660" customWidth="1"/>
    <col min="14104" max="14104" width="17.5546875" style="660" customWidth="1"/>
    <col min="14105" max="14105" width="15.33203125" style="660" customWidth="1"/>
    <col min="14106" max="14106" width="19.6640625" style="660" customWidth="1"/>
    <col min="14107" max="14107" width="17.44140625" style="660" customWidth="1"/>
    <col min="14108" max="14108" width="12" style="660" customWidth="1"/>
    <col min="14109" max="14336" width="11.44140625" style="660"/>
    <col min="14337" max="14337" width="4.44140625" style="660" customWidth="1"/>
    <col min="14338" max="14338" width="16.109375" style="660" customWidth="1"/>
    <col min="14339" max="14339" width="21.88671875" style="660" customWidth="1"/>
    <col min="14340" max="14340" width="19.33203125" style="660" customWidth="1"/>
    <col min="14341" max="14341" width="18.88671875" style="660" customWidth="1"/>
    <col min="14342" max="14342" width="20.88671875" style="660" customWidth="1"/>
    <col min="14343" max="14346" width="21.5546875" style="660" customWidth="1"/>
    <col min="14347" max="14347" width="18" style="660" customWidth="1"/>
    <col min="14348" max="14348" width="18.33203125" style="660" customWidth="1"/>
    <col min="14349" max="14349" width="19.44140625" style="660" customWidth="1"/>
    <col min="14350" max="14350" width="21" style="660" customWidth="1"/>
    <col min="14351" max="14351" width="17.44140625" style="660" customWidth="1"/>
    <col min="14352" max="14352" width="16.5546875" style="660" customWidth="1"/>
    <col min="14353" max="14353" width="20.88671875" style="660" customWidth="1"/>
    <col min="14354" max="14354" width="18.109375" style="660" customWidth="1"/>
    <col min="14355" max="14355" width="17.5546875" style="660" customWidth="1"/>
    <col min="14356" max="14356" width="18.6640625" style="660" customWidth="1"/>
    <col min="14357" max="14357" width="19.44140625" style="660" customWidth="1"/>
    <col min="14358" max="14358" width="19" style="660" customWidth="1"/>
    <col min="14359" max="14359" width="16.88671875" style="660" customWidth="1"/>
    <col min="14360" max="14360" width="17.5546875" style="660" customWidth="1"/>
    <col min="14361" max="14361" width="15.33203125" style="660" customWidth="1"/>
    <col min="14362" max="14362" width="19.6640625" style="660" customWidth="1"/>
    <col min="14363" max="14363" width="17.44140625" style="660" customWidth="1"/>
    <col min="14364" max="14364" width="12" style="660" customWidth="1"/>
    <col min="14365" max="14592" width="11.44140625" style="660"/>
    <col min="14593" max="14593" width="4.44140625" style="660" customWidth="1"/>
    <col min="14594" max="14594" width="16.109375" style="660" customWidth="1"/>
    <col min="14595" max="14595" width="21.88671875" style="660" customWidth="1"/>
    <col min="14596" max="14596" width="19.33203125" style="660" customWidth="1"/>
    <col min="14597" max="14597" width="18.88671875" style="660" customWidth="1"/>
    <col min="14598" max="14598" width="20.88671875" style="660" customWidth="1"/>
    <col min="14599" max="14602" width="21.5546875" style="660" customWidth="1"/>
    <col min="14603" max="14603" width="18" style="660" customWidth="1"/>
    <col min="14604" max="14604" width="18.33203125" style="660" customWidth="1"/>
    <col min="14605" max="14605" width="19.44140625" style="660" customWidth="1"/>
    <col min="14606" max="14606" width="21" style="660" customWidth="1"/>
    <col min="14607" max="14607" width="17.44140625" style="660" customWidth="1"/>
    <col min="14608" max="14608" width="16.5546875" style="660" customWidth="1"/>
    <col min="14609" max="14609" width="20.88671875" style="660" customWidth="1"/>
    <col min="14610" max="14610" width="18.109375" style="660" customWidth="1"/>
    <col min="14611" max="14611" width="17.5546875" style="660" customWidth="1"/>
    <col min="14612" max="14612" width="18.6640625" style="660" customWidth="1"/>
    <col min="14613" max="14613" width="19.44140625" style="660" customWidth="1"/>
    <col min="14614" max="14614" width="19" style="660" customWidth="1"/>
    <col min="14615" max="14615" width="16.88671875" style="660" customWidth="1"/>
    <col min="14616" max="14616" width="17.5546875" style="660" customWidth="1"/>
    <col min="14617" max="14617" width="15.33203125" style="660" customWidth="1"/>
    <col min="14618" max="14618" width="19.6640625" style="660" customWidth="1"/>
    <col min="14619" max="14619" width="17.44140625" style="660" customWidth="1"/>
    <col min="14620" max="14620" width="12" style="660" customWidth="1"/>
    <col min="14621" max="14848" width="11.44140625" style="660"/>
    <col min="14849" max="14849" width="4.44140625" style="660" customWidth="1"/>
    <col min="14850" max="14850" width="16.109375" style="660" customWidth="1"/>
    <col min="14851" max="14851" width="21.88671875" style="660" customWidth="1"/>
    <col min="14852" max="14852" width="19.33203125" style="660" customWidth="1"/>
    <col min="14853" max="14853" width="18.88671875" style="660" customWidth="1"/>
    <col min="14854" max="14854" width="20.88671875" style="660" customWidth="1"/>
    <col min="14855" max="14858" width="21.5546875" style="660" customWidth="1"/>
    <col min="14859" max="14859" width="18" style="660" customWidth="1"/>
    <col min="14860" max="14860" width="18.33203125" style="660" customWidth="1"/>
    <col min="14861" max="14861" width="19.44140625" style="660" customWidth="1"/>
    <col min="14862" max="14862" width="21" style="660" customWidth="1"/>
    <col min="14863" max="14863" width="17.44140625" style="660" customWidth="1"/>
    <col min="14864" max="14864" width="16.5546875" style="660" customWidth="1"/>
    <col min="14865" max="14865" width="20.88671875" style="660" customWidth="1"/>
    <col min="14866" max="14866" width="18.109375" style="660" customWidth="1"/>
    <col min="14867" max="14867" width="17.5546875" style="660" customWidth="1"/>
    <col min="14868" max="14868" width="18.6640625" style="660" customWidth="1"/>
    <col min="14869" max="14869" width="19.44140625" style="660" customWidth="1"/>
    <col min="14870" max="14870" width="19" style="660" customWidth="1"/>
    <col min="14871" max="14871" width="16.88671875" style="660" customWidth="1"/>
    <col min="14872" max="14872" width="17.5546875" style="660" customWidth="1"/>
    <col min="14873" max="14873" width="15.33203125" style="660" customWidth="1"/>
    <col min="14874" max="14874" width="19.6640625" style="660" customWidth="1"/>
    <col min="14875" max="14875" width="17.44140625" style="660" customWidth="1"/>
    <col min="14876" max="14876" width="12" style="660" customWidth="1"/>
    <col min="14877" max="15104" width="11.44140625" style="660"/>
    <col min="15105" max="15105" width="4.44140625" style="660" customWidth="1"/>
    <col min="15106" max="15106" width="16.109375" style="660" customWidth="1"/>
    <col min="15107" max="15107" width="21.88671875" style="660" customWidth="1"/>
    <col min="15108" max="15108" width="19.33203125" style="660" customWidth="1"/>
    <col min="15109" max="15109" width="18.88671875" style="660" customWidth="1"/>
    <col min="15110" max="15110" width="20.88671875" style="660" customWidth="1"/>
    <col min="15111" max="15114" width="21.5546875" style="660" customWidth="1"/>
    <col min="15115" max="15115" width="18" style="660" customWidth="1"/>
    <col min="15116" max="15116" width="18.33203125" style="660" customWidth="1"/>
    <col min="15117" max="15117" width="19.44140625" style="660" customWidth="1"/>
    <col min="15118" max="15118" width="21" style="660" customWidth="1"/>
    <col min="15119" max="15119" width="17.44140625" style="660" customWidth="1"/>
    <col min="15120" max="15120" width="16.5546875" style="660" customWidth="1"/>
    <col min="15121" max="15121" width="20.88671875" style="660" customWidth="1"/>
    <col min="15122" max="15122" width="18.109375" style="660" customWidth="1"/>
    <col min="15123" max="15123" width="17.5546875" style="660" customWidth="1"/>
    <col min="15124" max="15124" width="18.6640625" style="660" customWidth="1"/>
    <col min="15125" max="15125" width="19.44140625" style="660" customWidth="1"/>
    <col min="15126" max="15126" width="19" style="660" customWidth="1"/>
    <col min="15127" max="15127" width="16.88671875" style="660" customWidth="1"/>
    <col min="15128" max="15128" width="17.5546875" style="660" customWidth="1"/>
    <col min="15129" max="15129" width="15.33203125" style="660" customWidth="1"/>
    <col min="15130" max="15130" width="19.6640625" style="660" customWidth="1"/>
    <col min="15131" max="15131" width="17.44140625" style="660" customWidth="1"/>
    <col min="15132" max="15132" width="12" style="660" customWidth="1"/>
    <col min="15133" max="15360" width="11.44140625" style="660"/>
    <col min="15361" max="15361" width="4.44140625" style="660" customWidth="1"/>
    <col min="15362" max="15362" width="16.109375" style="660" customWidth="1"/>
    <col min="15363" max="15363" width="21.88671875" style="660" customWidth="1"/>
    <col min="15364" max="15364" width="19.33203125" style="660" customWidth="1"/>
    <col min="15365" max="15365" width="18.88671875" style="660" customWidth="1"/>
    <col min="15366" max="15366" width="20.88671875" style="660" customWidth="1"/>
    <col min="15367" max="15370" width="21.5546875" style="660" customWidth="1"/>
    <col min="15371" max="15371" width="18" style="660" customWidth="1"/>
    <col min="15372" max="15372" width="18.33203125" style="660" customWidth="1"/>
    <col min="15373" max="15373" width="19.44140625" style="660" customWidth="1"/>
    <col min="15374" max="15374" width="21" style="660" customWidth="1"/>
    <col min="15375" max="15375" width="17.44140625" style="660" customWidth="1"/>
    <col min="15376" max="15376" width="16.5546875" style="660" customWidth="1"/>
    <col min="15377" max="15377" width="20.88671875" style="660" customWidth="1"/>
    <col min="15378" max="15378" width="18.109375" style="660" customWidth="1"/>
    <col min="15379" max="15379" width="17.5546875" style="660" customWidth="1"/>
    <col min="15380" max="15380" width="18.6640625" style="660" customWidth="1"/>
    <col min="15381" max="15381" width="19.44140625" style="660" customWidth="1"/>
    <col min="15382" max="15382" width="19" style="660" customWidth="1"/>
    <col min="15383" max="15383" width="16.88671875" style="660" customWidth="1"/>
    <col min="15384" max="15384" width="17.5546875" style="660" customWidth="1"/>
    <col min="15385" max="15385" width="15.33203125" style="660" customWidth="1"/>
    <col min="15386" max="15386" width="19.6640625" style="660" customWidth="1"/>
    <col min="15387" max="15387" width="17.44140625" style="660" customWidth="1"/>
    <col min="15388" max="15388" width="12" style="660" customWidth="1"/>
    <col min="15389" max="15616" width="11.44140625" style="660"/>
    <col min="15617" max="15617" width="4.44140625" style="660" customWidth="1"/>
    <col min="15618" max="15618" width="16.109375" style="660" customWidth="1"/>
    <col min="15619" max="15619" width="21.88671875" style="660" customWidth="1"/>
    <col min="15620" max="15620" width="19.33203125" style="660" customWidth="1"/>
    <col min="15621" max="15621" width="18.88671875" style="660" customWidth="1"/>
    <col min="15622" max="15622" width="20.88671875" style="660" customWidth="1"/>
    <col min="15623" max="15626" width="21.5546875" style="660" customWidth="1"/>
    <col min="15627" max="15627" width="18" style="660" customWidth="1"/>
    <col min="15628" max="15628" width="18.33203125" style="660" customWidth="1"/>
    <col min="15629" max="15629" width="19.44140625" style="660" customWidth="1"/>
    <col min="15630" max="15630" width="21" style="660" customWidth="1"/>
    <col min="15631" max="15631" width="17.44140625" style="660" customWidth="1"/>
    <col min="15632" max="15632" width="16.5546875" style="660" customWidth="1"/>
    <col min="15633" max="15633" width="20.88671875" style="660" customWidth="1"/>
    <col min="15634" max="15634" width="18.109375" style="660" customWidth="1"/>
    <col min="15635" max="15635" width="17.5546875" style="660" customWidth="1"/>
    <col min="15636" max="15636" width="18.6640625" style="660" customWidth="1"/>
    <col min="15637" max="15637" width="19.44140625" style="660" customWidth="1"/>
    <col min="15638" max="15638" width="19" style="660" customWidth="1"/>
    <col min="15639" max="15639" width="16.88671875" style="660" customWidth="1"/>
    <col min="15640" max="15640" width="17.5546875" style="660" customWidth="1"/>
    <col min="15641" max="15641" width="15.33203125" style="660" customWidth="1"/>
    <col min="15642" max="15642" width="19.6640625" style="660" customWidth="1"/>
    <col min="15643" max="15643" width="17.44140625" style="660" customWidth="1"/>
    <col min="15644" max="15644" width="12" style="660" customWidth="1"/>
    <col min="15645" max="15872" width="11.44140625" style="660"/>
    <col min="15873" max="15873" width="4.44140625" style="660" customWidth="1"/>
    <col min="15874" max="15874" width="16.109375" style="660" customWidth="1"/>
    <col min="15875" max="15875" width="21.88671875" style="660" customWidth="1"/>
    <col min="15876" max="15876" width="19.33203125" style="660" customWidth="1"/>
    <col min="15877" max="15877" width="18.88671875" style="660" customWidth="1"/>
    <col min="15878" max="15878" width="20.88671875" style="660" customWidth="1"/>
    <col min="15879" max="15882" width="21.5546875" style="660" customWidth="1"/>
    <col min="15883" max="15883" width="18" style="660" customWidth="1"/>
    <col min="15884" max="15884" width="18.33203125" style="660" customWidth="1"/>
    <col min="15885" max="15885" width="19.44140625" style="660" customWidth="1"/>
    <col min="15886" max="15886" width="21" style="660" customWidth="1"/>
    <col min="15887" max="15887" width="17.44140625" style="660" customWidth="1"/>
    <col min="15888" max="15888" width="16.5546875" style="660" customWidth="1"/>
    <col min="15889" max="15889" width="20.88671875" style="660" customWidth="1"/>
    <col min="15890" max="15890" width="18.109375" style="660" customWidth="1"/>
    <col min="15891" max="15891" width="17.5546875" style="660" customWidth="1"/>
    <col min="15892" max="15892" width="18.6640625" style="660" customWidth="1"/>
    <col min="15893" max="15893" width="19.44140625" style="660" customWidth="1"/>
    <col min="15894" max="15894" width="19" style="660" customWidth="1"/>
    <col min="15895" max="15895" width="16.88671875" style="660" customWidth="1"/>
    <col min="15896" max="15896" width="17.5546875" style="660" customWidth="1"/>
    <col min="15897" max="15897" width="15.33203125" style="660" customWidth="1"/>
    <col min="15898" max="15898" width="19.6640625" style="660" customWidth="1"/>
    <col min="15899" max="15899" width="17.44140625" style="660" customWidth="1"/>
    <col min="15900" max="15900" width="12" style="660" customWidth="1"/>
    <col min="15901" max="16128" width="11.44140625" style="660"/>
    <col min="16129" max="16129" width="4.44140625" style="660" customWidth="1"/>
    <col min="16130" max="16130" width="16.109375" style="660" customWidth="1"/>
    <col min="16131" max="16131" width="21.88671875" style="660" customWidth="1"/>
    <col min="16132" max="16132" width="19.33203125" style="660" customWidth="1"/>
    <col min="16133" max="16133" width="18.88671875" style="660" customWidth="1"/>
    <col min="16134" max="16134" width="20.88671875" style="660" customWidth="1"/>
    <col min="16135" max="16138" width="21.5546875" style="660" customWidth="1"/>
    <col min="16139" max="16139" width="18" style="660" customWidth="1"/>
    <col min="16140" max="16140" width="18.33203125" style="660" customWidth="1"/>
    <col min="16141" max="16141" width="19.44140625" style="660" customWidth="1"/>
    <col min="16142" max="16142" width="21" style="660" customWidth="1"/>
    <col min="16143" max="16143" width="17.44140625" style="660" customWidth="1"/>
    <col min="16144" max="16144" width="16.5546875" style="660" customWidth="1"/>
    <col min="16145" max="16145" width="20.88671875" style="660" customWidth="1"/>
    <col min="16146" max="16146" width="18.109375" style="660" customWidth="1"/>
    <col min="16147" max="16147" width="17.5546875" style="660" customWidth="1"/>
    <col min="16148" max="16148" width="18.6640625" style="660" customWidth="1"/>
    <col min="16149" max="16149" width="19.44140625" style="660" customWidth="1"/>
    <col min="16150" max="16150" width="19" style="660" customWidth="1"/>
    <col min="16151" max="16151" width="16.88671875" style="660" customWidth="1"/>
    <col min="16152" max="16152" width="17.5546875" style="660" customWidth="1"/>
    <col min="16153" max="16153" width="15.33203125" style="660" customWidth="1"/>
    <col min="16154" max="16154" width="19.6640625" style="660" customWidth="1"/>
    <col min="16155" max="16155" width="17.44140625" style="660" customWidth="1"/>
    <col min="16156" max="16156" width="12" style="660" customWidth="1"/>
    <col min="16157" max="16384" width="11.44140625" style="660"/>
  </cols>
  <sheetData>
    <row r="3" spans="1:256" ht="13.8" x14ac:dyDescent="0.25">
      <c r="A3" s="221" t="s">
        <v>359</v>
      </c>
      <c r="B3" s="658"/>
      <c r="C3" s="658"/>
      <c r="D3" s="658"/>
      <c r="E3" s="658"/>
      <c r="F3" s="658"/>
      <c r="G3" s="658"/>
      <c r="H3" s="658"/>
      <c r="I3" s="658"/>
      <c r="J3" s="658"/>
      <c r="K3" s="658"/>
      <c r="L3" s="658"/>
      <c r="M3" s="658"/>
      <c r="N3" s="658"/>
      <c r="O3" s="658"/>
      <c r="P3" s="658"/>
      <c r="Q3" s="658"/>
    </row>
    <row r="4" spans="1:256" ht="13.8" x14ac:dyDescent="0.25">
      <c r="A4" s="221"/>
      <c r="B4" s="658"/>
      <c r="C4" s="658"/>
      <c r="D4" s="658"/>
      <c r="E4" s="658"/>
      <c r="F4" s="658"/>
      <c r="G4" s="658"/>
      <c r="H4" s="658"/>
      <c r="I4" s="658"/>
      <c r="J4" s="658"/>
      <c r="K4" s="658"/>
      <c r="L4" s="658"/>
      <c r="M4" s="658"/>
      <c r="N4" s="658"/>
      <c r="O4" s="658"/>
      <c r="P4" s="658"/>
      <c r="Q4" s="658"/>
    </row>
    <row r="5" spans="1:256" ht="15.6" x14ac:dyDescent="0.2">
      <c r="A5" s="661" t="s">
        <v>385</v>
      </c>
      <c r="B5" s="661"/>
      <c r="C5" s="661"/>
      <c r="D5" s="661"/>
      <c r="E5" s="661"/>
      <c r="F5" s="662"/>
      <c r="G5" s="663"/>
      <c r="J5" s="663"/>
      <c r="K5" s="663"/>
      <c r="L5" s="663"/>
      <c r="M5" s="663"/>
      <c r="N5" s="663"/>
      <c r="O5" s="663"/>
      <c r="P5" s="663"/>
      <c r="Q5" s="663"/>
    </row>
    <row r="6" spans="1:256" ht="13.2" x14ac:dyDescent="0.2">
      <c r="A6" s="664"/>
      <c r="B6" s="664"/>
      <c r="C6" s="664"/>
      <c r="D6" s="664"/>
      <c r="I6" s="665" t="s">
        <v>360</v>
      </c>
      <c r="J6" s="666">
        <v>0.03</v>
      </c>
      <c r="O6" s="667"/>
      <c r="Q6" s="668" t="s">
        <v>361</v>
      </c>
      <c r="R6" s="669"/>
      <c r="S6" s="669"/>
      <c r="T6" s="670"/>
    </row>
    <row r="7" spans="1:256" ht="52.8" x14ac:dyDescent="0.2">
      <c r="A7" s="222" t="s">
        <v>323</v>
      </c>
      <c r="B7" s="222" t="s">
        <v>362</v>
      </c>
      <c r="C7" s="223" t="s">
        <v>363</v>
      </c>
      <c r="D7" s="316" t="s">
        <v>364</v>
      </c>
      <c r="E7" s="317"/>
      <c r="F7" s="223" t="s">
        <v>365</v>
      </c>
      <c r="G7" s="223" t="s">
        <v>366</v>
      </c>
      <c r="H7" s="224" t="s">
        <v>367</v>
      </c>
      <c r="I7" s="225" t="s">
        <v>368</v>
      </c>
      <c r="J7" s="224" t="s">
        <v>369</v>
      </c>
      <c r="K7" s="226" t="s">
        <v>370</v>
      </c>
      <c r="L7" s="227" t="s">
        <v>371</v>
      </c>
      <c r="M7" s="228" t="s">
        <v>372</v>
      </c>
      <c r="N7" s="229" t="s">
        <v>373</v>
      </c>
      <c r="O7" s="230" t="s">
        <v>374</v>
      </c>
      <c r="P7" s="231" t="s">
        <v>375</v>
      </c>
      <c r="Q7" s="232" t="s">
        <v>370</v>
      </c>
      <c r="R7" s="233" t="s">
        <v>371</v>
      </c>
      <c r="S7" s="234" t="s">
        <v>372</v>
      </c>
      <c r="T7" s="235" t="s">
        <v>373</v>
      </c>
      <c r="U7" s="236" t="s">
        <v>376</v>
      </c>
      <c r="W7" s="671"/>
      <c r="X7" s="671"/>
      <c r="Y7" s="671"/>
      <c r="Z7" s="671"/>
      <c r="AA7" s="671"/>
      <c r="AB7" s="671"/>
      <c r="AC7" s="672"/>
      <c r="AD7" s="672"/>
      <c r="AE7" s="672"/>
      <c r="AF7" s="672"/>
      <c r="AG7" s="672"/>
      <c r="AH7" s="672"/>
      <c r="AI7" s="672"/>
      <c r="AJ7" s="672"/>
      <c r="AK7" s="672"/>
      <c r="AL7" s="672"/>
      <c r="AM7" s="672"/>
      <c r="AN7" s="672"/>
      <c r="AO7" s="672"/>
      <c r="AP7" s="672"/>
      <c r="AQ7" s="672"/>
      <c r="AR7" s="672"/>
      <c r="AS7" s="672"/>
      <c r="AT7" s="672"/>
      <c r="AU7" s="672"/>
      <c r="AV7" s="672"/>
      <c r="AW7" s="672"/>
      <c r="AX7" s="672"/>
      <c r="AY7" s="672"/>
      <c r="AZ7" s="672"/>
      <c r="BA7" s="672"/>
      <c r="BB7" s="672"/>
      <c r="BC7" s="672"/>
      <c r="BD7" s="672"/>
      <c r="BE7" s="672"/>
      <c r="BF7" s="672"/>
      <c r="BG7" s="672"/>
      <c r="BH7" s="672"/>
      <c r="BI7" s="672"/>
      <c r="BJ7" s="672"/>
      <c r="BK7" s="672"/>
      <c r="BL7" s="672"/>
      <c r="BM7" s="672"/>
      <c r="BN7" s="672"/>
      <c r="BO7" s="672"/>
      <c r="BP7" s="672"/>
      <c r="BQ7" s="672"/>
      <c r="BR7" s="672"/>
      <c r="BS7" s="672"/>
      <c r="BT7" s="672"/>
      <c r="BU7" s="672"/>
      <c r="BV7" s="672"/>
      <c r="BW7" s="672"/>
      <c r="BX7" s="672"/>
      <c r="BY7" s="672"/>
      <c r="BZ7" s="672"/>
      <c r="CA7" s="672"/>
      <c r="CB7" s="672"/>
      <c r="CC7" s="672"/>
      <c r="CD7" s="672"/>
      <c r="CE7" s="672"/>
      <c r="CF7" s="672"/>
      <c r="CG7" s="672"/>
      <c r="CH7" s="672"/>
      <c r="CI7" s="672"/>
      <c r="CJ7" s="672"/>
      <c r="CK7" s="672"/>
      <c r="CL7" s="672"/>
      <c r="CM7" s="672"/>
      <c r="CN7" s="672"/>
      <c r="CO7" s="672"/>
      <c r="CP7" s="672"/>
      <c r="CQ7" s="672"/>
      <c r="CR7" s="672"/>
      <c r="CS7" s="672"/>
      <c r="CT7" s="672"/>
      <c r="CU7" s="672"/>
      <c r="CV7" s="672"/>
      <c r="CW7" s="672"/>
      <c r="CX7" s="672"/>
      <c r="CY7" s="672"/>
      <c r="CZ7" s="672"/>
      <c r="DA7" s="672"/>
      <c r="DB7" s="672"/>
      <c r="DC7" s="672"/>
      <c r="DD7" s="672"/>
      <c r="DE7" s="672"/>
      <c r="DF7" s="672"/>
      <c r="DG7" s="672"/>
      <c r="DH7" s="672"/>
      <c r="DI7" s="672"/>
      <c r="DJ7" s="672"/>
      <c r="DK7" s="672"/>
      <c r="DL7" s="672"/>
      <c r="DM7" s="672"/>
      <c r="DN7" s="672"/>
      <c r="DO7" s="672"/>
      <c r="DP7" s="672"/>
      <c r="DQ7" s="672"/>
      <c r="DR7" s="672"/>
      <c r="DS7" s="672"/>
      <c r="DT7" s="672"/>
      <c r="DU7" s="672"/>
      <c r="DV7" s="672"/>
      <c r="DW7" s="672"/>
      <c r="DX7" s="672"/>
      <c r="DY7" s="672"/>
      <c r="DZ7" s="672"/>
      <c r="EA7" s="672"/>
      <c r="EB7" s="672"/>
      <c r="EC7" s="672"/>
      <c r="ED7" s="672"/>
      <c r="EE7" s="672"/>
      <c r="EF7" s="672"/>
      <c r="EG7" s="672"/>
      <c r="EH7" s="672"/>
      <c r="EI7" s="672"/>
      <c r="EJ7" s="672"/>
      <c r="EK7" s="672"/>
      <c r="EL7" s="672"/>
      <c r="EM7" s="672"/>
      <c r="EN7" s="672"/>
      <c r="EO7" s="672"/>
      <c r="EP7" s="672"/>
      <c r="EQ7" s="672"/>
      <c r="ER7" s="672"/>
      <c r="ES7" s="672"/>
      <c r="ET7" s="672"/>
      <c r="EU7" s="672"/>
      <c r="EV7" s="672"/>
      <c r="EW7" s="672"/>
      <c r="EX7" s="672"/>
      <c r="EY7" s="672"/>
      <c r="EZ7" s="672"/>
      <c r="FA7" s="672"/>
      <c r="FB7" s="672"/>
      <c r="FC7" s="672"/>
      <c r="FD7" s="672"/>
      <c r="FE7" s="672"/>
      <c r="FF7" s="672"/>
      <c r="FG7" s="672"/>
      <c r="FH7" s="672"/>
      <c r="FI7" s="672"/>
      <c r="FJ7" s="672"/>
      <c r="FK7" s="672"/>
      <c r="FL7" s="672"/>
      <c r="FM7" s="672"/>
      <c r="FN7" s="672"/>
      <c r="FO7" s="672"/>
      <c r="FP7" s="672"/>
      <c r="FQ7" s="672"/>
      <c r="FR7" s="672"/>
      <c r="FS7" s="672"/>
      <c r="FT7" s="672"/>
      <c r="FU7" s="672"/>
      <c r="FV7" s="672"/>
      <c r="FW7" s="672"/>
      <c r="FX7" s="672"/>
      <c r="FY7" s="672"/>
      <c r="FZ7" s="672"/>
      <c r="GA7" s="672"/>
      <c r="GB7" s="672"/>
      <c r="GC7" s="672"/>
      <c r="GD7" s="672"/>
      <c r="GE7" s="672"/>
      <c r="GF7" s="672"/>
      <c r="GG7" s="672"/>
      <c r="GH7" s="672"/>
      <c r="GI7" s="672"/>
      <c r="GJ7" s="672"/>
      <c r="GK7" s="672"/>
      <c r="GL7" s="672"/>
      <c r="GM7" s="672"/>
      <c r="GN7" s="672"/>
      <c r="GO7" s="672"/>
      <c r="GP7" s="672"/>
      <c r="GQ7" s="672"/>
      <c r="GR7" s="672"/>
      <c r="GS7" s="672"/>
      <c r="GT7" s="672"/>
      <c r="GU7" s="672"/>
      <c r="GV7" s="672"/>
      <c r="GW7" s="672"/>
      <c r="GX7" s="672"/>
      <c r="GY7" s="672"/>
      <c r="GZ7" s="672"/>
      <c r="HA7" s="672"/>
      <c r="HB7" s="672"/>
      <c r="HC7" s="672"/>
      <c r="HD7" s="672"/>
      <c r="HE7" s="672"/>
      <c r="HF7" s="672"/>
      <c r="HG7" s="672"/>
      <c r="HH7" s="672"/>
      <c r="HI7" s="672"/>
      <c r="HJ7" s="672"/>
      <c r="HK7" s="672"/>
      <c r="HL7" s="672"/>
      <c r="HM7" s="672"/>
      <c r="HN7" s="672"/>
      <c r="HO7" s="672"/>
      <c r="HP7" s="672"/>
      <c r="HQ7" s="672"/>
      <c r="HR7" s="672"/>
      <c r="HS7" s="672"/>
      <c r="HT7" s="672"/>
      <c r="HU7" s="672"/>
      <c r="HV7" s="672"/>
      <c r="HW7" s="672"/>
      <c r="HX7" s="672"/>
      <c r="HY7" s="672"/>
      <c r="HZ7" s="672"/>
      <c r="IA7" s="672"/>
      <c r="IB7" s="672"/>
      <c r="IC7" s="672"/>
      <c r="ID7" s="672"/>
      <c r="IE7" s="672"/>
      <c r="IF7" s="672"/>
      <c r="IG7" s="672"/>
      <c r="IH7" s="672"/>
      <c r="II7" s="672"/>
      <c r="IJ7" s="672"/>
      <c r="IK7" s="672"/>
      <c r="IL7" s="672"/>
      <c r="IM7" s="672"/>
      <c r="IN7" s="672"/>
      <c r="IO7" s="672"/>
      <c r="IP7" s="672"/>
      <c r="IQ7" s="672"/>
      <c r="IR7" s="672"/>
      <c r="IS7" s="672"/>
      <c r="IT7" s="672"/>
      <c r="IU7" s="672"/>
      <c r="IV7" s="672"/>
    </row>
    <row r="8" spans="1:256" ht="12" x14ac:dyDescent="0.25">
      <c r="A8" s="673">
        <v>1</v>
      </c>
      <c r="B8" s="674" t="s">
        <v>377</v>
      </c>
      <c r="C8" s="675" t="s">
        <v>324</v>
      </c>
      <c r="D8" s="676" t="s">
        <v>378</v>
      </c>
      <c r="E8" s="677"/>
      <c r="F8" s="674" t="s">
        <v>379</v>
      </c>
      <c r="G8" s="678">
        <f>442873+50000</f>
        <v>492873</v>
      </c>
      <c r="H8" s="678">
        <v>21413</v>
      </c>
      <c r="I8" s="678">
        <f t="shared" ref="I8:I14" si="0">G8*(1+$J$6)</f>
        <v>507659.19</v>
      </c>
      <c r="J8" s="678">
        <f t="shared" ref="J8:J14" si="1">+H8*(1+$J$6)</f>
        <v>22055.39</v>
      </c>
      <c r="K8" s="678">
        <f t="shared" ref="K8:K14" si="2">I8*12</f>
        <v>6091910.2800000003</v>
      </c>
      <c r="L8" s="678">
        <f t="shared" ref="L8:L14" si="3">+J8*12</f>
        <v>264664.68</v>
      </c>
      <c r="M8" s="678">
        <v>124100</v>
      </c>
      <c r="N8" s="678">
        <v>234026</v>
      </c>
      <c r="O8" s="678">
        <f t="shared" ref="O8:O14" si="4">SUM(K8:N8)</f>
        <v>6714700.96</v>
      </c>
      <c r="P8" s="679">
        <v>0</v>
      </c>
      <c r="Q8" s="678">
        <f>K8*P8</f>
        <v>0</v>
      </c>
      <c r="R8" s="678">
        <f>+L8*P8</f>
        <v>0</v>
      </c>
      <c r="S8" s="678">
        <f>M8*P8</f>
        <v>0</v>
      </c>
      <c r="T8" s="678">
        <f>N8*P8</f>
        <v>0</v>
      </c>
      <c r="U8" s="680">
        <f>SUM(Q8:T8)</f>
        <v>0</v>
      </c>
      <c r="W8" s="671"/>
      <c r="X8" s="671"/>
      <c r="Y8" s="671"/>
      <c r="Z8" s="671"/>
      <c r="AA8" s="671"/>
      <c r="AB8" s="671"/>
      <c r="AC8" s="672"/>
      <c r="AD8" s="672"/>
      <c r="AE8" s="672"/>
      <c r="AF8" s="672"/>
      <c r="AG8" s="672"/>
      <c r="AH8" s="672"/>
      <c r="AI8" s="672"/>
      <c r="AJ8" s="672"/>
      <c r="AK8" s="672"/>
      <c r="AL8" s="672"/>
      <c r="AM8" s="672"/>
      <c r="AN8" s="672"/>
      <c r="AO8" s="672"/>
      <c r="AP8" s="672"/>
      <c r="AQ8" s="672"/>
      <c r="AR8" s="672"/>
      <c r="AS8" s="672"/>
      <c r="AT8" s="672"/>
      <c r="AU8" s="672"/>
      <c r="AV8" s="672"/>
      <c r="AW8" s="672"/>
      <c r="AX8" s="672"/>
      <c r="AY8" s="672"/>
      <c r="AZ8" s="672"/>
      <c r="BA8" s="672"/>
      <c r="BB8" s="672"/>
      <c r="BC8" s="672"/>
      <c r="BD8" s="672"/>
      <c r="BE8" s="672"/>
      <c r="BF8" s="672"/>
      <c r="BG8" s="672"/>
      <c r="BH8" s="672"/>
      <c r="BI8" s="672"/>
      <c r="BJ8" s="672"/>
      <c r="BK8" s="672"/>
      <c r="BL8" s="672"/>
      <c r="BM8" s="672"/>
      <c r="BN8" s="672"/>
      <c r="BO8" s="672"/>
      <c r="BP8" s="672"/>
      <c r="BQ8" s="672"/>
      <c r="BR8" s="672"/>
      <c r="BS8" s="672"/>
      <c r="BT8" s="672"/>
      <c r="BU8" s="672"/>
      <c r="BV8" s="672"/>
      <c r="BW8" s="672"/>
      <c r="BX8" s="672"/>
      <c r="BY8" s="672"/>
      <c r="BZ8" s="672"/>
      <c r="CA8" s="672"/>
      <c r="CB8" s="672"/>
      <c r="CC8" s="672"/>
      <c r="CD8" s="672"/>
      <c r="CE8" s="672"/>
      <c r="CF8" s="672"/>
      <c r="CG8" s="672"/>
      <c r="CH8" s="672"/>
      <c r="CI8" s="672"/>
      <c r="CJ8" s="672"/>
      <c r="CK8" s="672"/>
      <c r="CL8" s="672"/>
      <c r="CM8" s="672"/>
      <c r="CN8" s="672"/>
      <c r="CO8" s="672"/>
      <c r="CP8" s="672"/>
      <c r="CQ8" s="672"/>
      <c r="CR8" s="672"/>
      <c r="CS8" s="672"/>
      <c r="CT8" s="672"/>
      <c r="CU8" s="672"/>
      <c r="CV8" s="672"/>
      <c r="CW8" s="672"/>
      <c r="CX8" s="672"/>
      <c r="CY8" s="672"/>
      <c r="CZ8" s="672"/>
      <c r="DA8" s="672"/>
      <c r="DB8" s="672"/>
      <c r="DC8" s="672"/>
      <c r="DD8" s="672"/>
      <c r="DE8" s="672"/>
      <c r="DF8" s="672"/>
      <c r="DG8" s="672"/>
      <c r="DH8" s="672"/>
      <c r="DI8" s="672"/>
      <c r="DJ8" s="672"/>
      <c r="DK8" s="672"/>
      <c r="DL8" s="672"/>
      <c r="DM8" s="672"/>
      <c r="DN8" s="672"/>
      <c r="DO8" s="672"/>
      <c r="DP8" s="672"/>
      <c r="DQ8" s="672"/>
      <c r="DR8" s="672"/>
      <c r="DS8" s="672"/>
      <c r="DT8" s="672"/>
      <c r="DU8" s="672"/>
      <c r="DV8" s="672"/>
      <c r="DW8" s="672"/>
      <c r="DX8" s="672"/>
      <c r="DY8" s="672"/>
      <c r="DZ8" s="672"/>
      <c r="EA8" s="672"/>
      <c r="EB8" s="672"/>
      <c r="EC8" s="672"/>
      <c r="ED8" s="672"/>
      <c r="EE8" s="672"/>
      <c r="EF8" s="672"/>
      <c r="EG8" s="672"/>
      <c r="EH8" s="672"/>
      <c r="EI8" s="672"/>
      <c r="EJ8" s="672"/>
      <c r="EK8" s="672"/>
      <c r="EL8" s="672"/>
      <c r="EM8" s="672"/>
      <c r="EN8" s="672"/>
      <c r="EO8" s="672"/>
      <c r="EP8" s="672"/>
      <c r="EQ8" s="672"/>
      <c r="ER8" s="672"/>
      <c r="ES8" s="672"/>
      <c r="ET8" s="672"/>
      <c r="EU8" s="672"/>
      <c r="EV8" s="672"/>
      <c r="EW8" s="672"/>
      <c r="EX8" s="672"/>
      <c r="EY8" s="672"/>
      <c r="EZ8" s="672"/>
      <c r="FA8" s="672"/>
      <c r="FB8" s="672"/>
      <c r="FC8" s="672"/>
      <c r="FD8" s="672"/>
      <c r="FE8" s="672"/>
      <c r="FF8" s="672"/>
      <c r="FG8" s="672"/>
      <c r="FH8" s="672"/>
      <c r="FI8" s="672"/>
      <c r="FJ8" s="672"/>
      <c r="FK8" s="672"/>
      <c r="FL8" s="672"/>
      <c r="FM8" s="672"/>
      <c r="FN8" s="672"/>
      <c r="FO8" s="672"/>
      <c r="FP8" s="672"/>
      <c r="FQ8" s="672"/>
      <c r="FR8" s="672"/>
      <c r="FS8" s="672"/>
      <c r="FT8" s="672"/>
      <c r="FU8" s="672"/>
      <c r="FV8" s="672"/>
      <c r="FW8" s="672"/>
      <c r="FX8" s="672"/>
      <c r="FY8" s="672"/>
      <c r="FZ8" s="672"/>
      <c r="GA8" s="672"/>
      <c r="GB8" s="672"/>
      <c r="GC8" s="672"/>
      <c r="GD8" s="672"/>
      <c r="GE8" s="672"/>
      <c r="GF8" s="672"/>
      <c r="GG8" s="672"/>
      <c r="GH8" s="672"/>
      <c r="GI8" s="672"/>
      <c r="GJ8" s="672"/>
      <c r="GK8" s="672"/>
      <c r="GL8" s="672"/>
      <c r="GM8" s="672"/>
      <c r="GN8" s="672"/>
      <c r="GO8" s="672"/>
      <c r="GP8" s="672"/>
      <c r="GQ8" s="672"/>
      <c r="GR8" s="672"/>
      <c r="GS8" s="672"/>
      <c r="GT8" s="672"/>
      <c r="GU8" s="672"/>
      <c r="GV8" s="672"/>
      <c r="GW8" s="672"/>
      <c r="GX8" s="672"/>
      <c r="GY8" s="672"/>
      <c r="GZ8" s="672"/>
      <c r="HA8" s="672"/>
      <c r="HB8" s="672"/>
      <c r="HC8" s="672"/>
      <c r="HD8" s="672"/>
      <c r="HE8" s="672"/>
      <c r="HF8" s="672"/>
      <c r="HG8" s="672"/>
      <c r="HH8" s="672"/>
      <c r="HI8" s="672"/>
      <c r="HJ8" s="672"/>
      <c r="HK8" s="672"/>
      <c r="HL8" s="672"/>
      <c r="HM8" s="672"/>
      <c r="HN8" s="672"/>
      <c r="HO8" s="672"/>
      <c r="HP8" s="672"/>
      <c r="HQ8" s="672"/>
      <c r="HR8" s="672"/>
      <c r="HS8" s="672"/>
      <c r="HT8" s="672"/>
      <c r="HU8" s="672"/>
      <c r="HV8" s="672"/>
      <c r="HW8" s="672"/>
      <c r="HX8" s="672"/>
      <c r="HY8" s="672"/>
      <c r="HZ8" s="672"/>
      <c r="IA8" s="672"/>
      <c r="IB8" s="672"/>
      <c r="IC8" s="672"/>
      <c r="ID8" s="672"/>
      <c r="IE8" s="672"/>
      <c r="IF8" s="672"/>
      <c r="IG8" s="672"/>
      <c r="IH8" s="672"/>
      <c r="II8" s="672"/>
      <c r="IJ8" s="672"/>
      <c r="IK8" s="672"/>
      <c r="IL8" s="672"/>
      <c r="IM8" s="672"/>
      <c r="IN8" s="672"/>
      <c r="IO8" s="672"/>
      <c r="IP8" s="672"/>
      <c r="IQ8" s="672"/>
      <c r="IR8" s="672"/>
      <c r="IS8" s="672"/>
      <c r="IT8" s="672"/>
      <c r="IU8" s="672"/>
      <c r="IV8" s="672"/>
    </row>
    <row r="9" spans="1:256" ht="12" x14ac:dyDescent="0.25">
      <c r="A9" s="681">
        <v>2</v>
      </c>
      <c r="B9" s="674" t="s">
        <v>377</v>
      </c>
      <c r="C9" s="675" t="s">
        <v>324</v>
      </c>
      <c r="D9" s="676" t="s">
        <v>380</v>
      </c>
      <c r="E9" s="677"/>
      <c r="F9" s="674" t="s">
        <v>379</v>
      </c>
      <c r="G9" s="678">
        <f>449309+50000</f>
        <v>499309</v>
      </c>
      <c r="H9" s="678">
        <v>20267</v>
      </c>
      <c r="I9" s="678">
        <f t="shared" si="0"/>
        <v>514288.27</v>
      </c>
      <c r="J9" s="678">
        <f t="shared" si="1"/>
        <v>20875.010000000002</v>
      </c>
      <c r="K9" s="678">
        <f t="shared" si="2"/>
        <v>6171459.2400000002</v>
      </c>
      <c r="L9" s="678">
        <f t="shared" si="3"/>
        <v>250500.12000000002</v>
      </c>
      <c r="M9" s="678">
        <v>122000</v>
      </c>
      <c r="N9" s="678">
        <v>234026</v>
      </c>
      <c r="O9" s="678">
        <f t="shared" si="4"/>
        <v>6777985.3600000003</v>
      </c>
      <c r="P9" s="679">
        <v>0</v>
      </c>
      <c r="Q9" s="678">
        <f t="shared" ref="Q9:Q14" si="5">K9*P9</f>
        <v>0</v>
      </c>
      <c r="R9" s="678">
        <f t="shared" ref="R9:R14" si="6">+L9*P9</f>
        <v>0</v>
      </c>
      <c r="S9" s="678">
        <f t="shared" ref="S9:S14" si="7">M9*P9</f>
        <v>0</v>
      </c>
      <c r="T9" s="678">
        <f t="shared" ref="T9:T14" si="8">N9*P9</f>
        <v>0</v>
      </c>
      <c r="U9" s="680">
        <f t="shared" ref="U9:U14" si="9">SUM(Q9:T9)</f>
        <v>0</v>
      </c>
      <c r="W9" s="671"/>
      <c r="X9" s="671"/>
      <c r="Y9" s="671"/>
      <c r="Z9" s="671"/>
      <c r="AA9" s="671"/>
      <c r="AB9" s="671"/>
      <c r="AC9" s="672"/>
      <c r="AD9" s="672"/>
      <c r="AE9" s="672"/>
      <c r="AF9" s="672"/>
      <c r="AG9" s="672"/>
      <c r="AH9" s="672"/>
      <c r="AI9" s="672"/>
      <c r="AJ9" s="672"/>
      <c r="AK9" s="672"/>
      <c r="AL9" s="672"/>
      <c r="AM9" s="672"/>
      <c r="AN9" s="672"/>
      <c r="AO9" s="672"/>
      <c r="AP9" s="672"/>
      <c r="AQ9" s="672"/>
      <c r="AR9" s="672"/>
      <c r="AS9" s="672"/>
      <c r="AT9" s="672"/>
      <c r="AU9" s="672"/>
      <c r="AV9" s="672"/>
      <c r="AW9" s="672"/>
      <c r="AX9" s="672"/>
      <c r="AY9" s="672"/>
      <c r="AZ9" s="672"/>
      <c r="BA9" s="672"/>
      <c r="BB9" s="672"/>
      <c r="BC9" s="672"/>
      <c r="BD9" s="672"/>
      <c r="BE9" s="672"/>
      <c r="BF9" s="672"/>
      <c r="BG9" s="672"/>
      <c r="BH9" s="672"/>
      <c r="BI9" s="672"/>
      <c r="BJ9" s="672"/>
      <c r="BK9" s="672"/>
      <c r="BL9" s="672"/>
      <c r="BM9" s="672"/>
      <c r="BN9" s="672"/>
      <c r="BO9" s="672"/>
      <c r="BP9" s="672"/>
      <c r="BQ9" s="672"/>
      <c r="BR9" s="672"/>
      <c r="BS9" s="672"/>
      <c r="BT9" s="672"/>
      <c r="BU9" s="672"/>
      <c r="BV9" s="672"/>
      <c r="BW9" s="672"/>
      <c r="BX9" s="672"/>
      <c r="BY9" s="672"/>
      <c r="BZ9" s="672"/>
      <c r="CA9" s="672"/>
      <c r="CB9" s="672"/>
      <c r="CC9" s="672"/>
      <c r="CD9" s="672"/>
      <c r="CE9" s="672"/>
      <c r="CF9" s="672"/>
      <c r="CG9" s="672"/>
      <c r="CH9" s="672"/>
      <c r="CI9" s="672"/>
      <c r="CJ9" s="672"/>
      <c r="CK9" s="672"/>
      <c r="CL9" s="672"/>
      <c r="CM9" s="672"/>
      <c r="CN9" s="672"/>
      <c r="CO9" s="672"/>
      <c r="CP9" s="672"/>
      <c r="CQ9" s="672"/>
      <c r="CR9" s="672"/>
      <c r="CS9" s="672"/>
      <c r="CT9" s="672"/>
      <c r="CU9" s="672"/>
      <c r="CV9" s="672"/>
      <c r="CW9" s="672"/>
      <c r="CX9" s="672"/>
      <c r="CY9" s="672"/>
      <c r="CZ9" s="672"/>
      <c r="DA9" s="672"/>
      <c r="DB9" s="672"/>
      <c r="DC9" s="672"/>
      <c r="DD9" s="672"/>
      <c r="DE9" s="672"/>
      <c r="DF9" s="672"/>
      <c r="DG9" s="672"/>
      <c r="DH9" s="672"/>
      <c r="DI9" s="672"/>
      <c r="DJ9" s="672"/>
      <c r="DK9" s="672"/>
      <c r="DL9" s="672"/>
      <c r="DM9" s="672"/>
      <c r="DN9" s="672"/>
      <c r="DO9" s="672"/>
      <c r="DP9" s="672"/>
      <c r="DQ9" s="672"/>
      <c r="DR9" s="672"/>
      <c r="DS9" s="672"/>
      <c r="DT9" s="672"/>
      <c r="DU9" s="672"/>
      <c r="DV9" s="672"/>
      <c r="DW9" s="672"/>
      <c r="DX9" s="672"/>
      <c r="DY9" s="672"/>
      <c r="DZ9" s="672"/>
      <c r="EA9" s="672"/>
      <c r="EB9" s="672"/>
      <c r="EC9" s="672"/>
      <c r="ED9" s="672"/>
      <c r="EE9" s="672"/>
      <c r="EF9" s="672"/>
      <c r="EG9" s="672"/>
      <c r="EH9" s="672"/>
      <c r="EI9" s="672"/>
      <c r="EJ9" s="672"/>
      <c r="EK9" s="672"/>
      <c r="EL9" s="672"/>
      <c r="EM9" s="672"/>
      <c r="EN9" s="672"/>
      <c r="EO9" s="672"/>
      <c r="EP9" s="672"/>
      <c r="EQ9" s="672"/>
      <c r="ER9" s="672"/>
      <c r="ES9" s="672"/>
      <c r="ET9" s="672"/>
      <c r="EU9" s="672"/>
      <c r="EV9" s="672"/>
      <c r="EW9" s="672"/>
      <c r="EX9" s="672"/>
      <c r="EY9" s="672"/>
      <c r="EZ9" s="672"/>
      <c r="FA9" s="672"/>
      <c r="FB9" s="672"/>
      <c r="FC9" s="672"/>
      <c r="FD9" s="672"/>
      <c r="FE9" s="672"/>
      <c r="FF9" s="672"/>
      <c r="FG9" s="672"/>
      <c r="FH9" s="672"/>
      <c r="FI9" s="672"/>
      <c r="FJ9" s="672"/>
      <c r="FK9" s="672"/>
      <c r="FL9" s="672"/>
      <c r="FM9" s="672"/>
      <c r="FN9" s="672"/>
      <c r="FO9" s="672"/>
      <c r="FP9" s="672"/>
      <c r="FQ9" s="672"/>
      <c r="FR9" s="672"/>
      <c r="FS9" s="672"/>
      <c r="FT9" s="672"/>
      <c r="FU9" s="672"/>
      <c r="FV9" s="672"/>
      <c r="FW9" s="672"/>
      <c r="FX9" s="672"/>
      <c r="FY9" s="672"/>
      <c r="FZ9" s="672"/>
      <c r="GA9" s="672"/>
      <c r="GB9" s="672"/>
      <c r="GC9" s="672"/>
      <c r="GD9" s="672"/>
      <c r="GE9" s="672"/>
      <c r="GF9" s="672"/>
      <c r="GG9" s="672"/>
      <c r="GH9" s="672"/>
      <c r="GI9" s="672"/>
      <c r="GJ9" s="672"/>
      <c r="GK9" s="672"/>
      <c r="GL9" s="672"/>
      <c r="GM9" s="672"/>
      <c r="GN9" s="672"/>
      <c r="GO9" s="672"/>
      <c r="GP9" s="672"/>
      <c r="GQ9" s="672"/>
      <c r="GR9" s="672"/>
      <c r="GS9" s="672"/>
      <c r="GT9" s="672"/>
      <c r="GU9" s="672"/>
      <c r="GV9" s="672"/>
      <c r="GW9" s="672"/>
      <c r="GX9" s="672"/>
      <c r="GY9" s="672"/>
      <c r="GZ9" s="672"/>
      <c r="HA9" s="672"/>
      <c r="HB9" s="672"/>
      <c r="HC9" s="672"/>
      <c r="HD9" s="672"/>
      <c r="HE9" s="672"/>
      <c r="HF9" s="672"/>
      <c r="HG9" s="672"/>
      <c r="HH9" s="672"/>
      <c r="HI9" s="672"/>
      <c r="HJ9" s="672"/>
      <c r="HK9" s="672"/>
      <c r="HL9" s="672"/>
      <c r="HM9" s="672"/>
      <c r="HN9" s="672"/>
      <c r="HO9" s="672"/>
      <c r="HP9" s="672"/>
      <c r="HQ9" s="672"/>
      <c r="HR9" s="672"/>
      <c r="HS9" s="672"/>
      <c r="HT9" s="672"/>
      <c r="HU9" s="672"/>
      <c r="HV9" s="672"/>
      <c r="HW9" s="672"/>
      <c r="HX9" s="672"/>
      <c r="HY9" s="672"/>
      <c r="HZ9" s="672"/>
      <c r="IA9" s="672"/>
      <c r="IB9" s="672"/>
      <c r="IC9" s="672"/>
      <c r="ID9" s="672"/>
      <c r="IE9" s="672"/>
      <c r="IF9" s="672"/>
      <c r="IG9" s="672"/>
      <c r="IH9" s="672"/>
      <c r="II9" s="672"/>
      <c r="IJ9" s="672"/>
      <c r="IK9" s="672"/>
      <c r="IL9" s="672"/>
      <c r="IM9" s="672"/>
      <c r="IN9" s="672"/>
      <c r="IO9" s="672"/>
      <c r="IP9" s="672"/>
      <c r="IQ9" s="672"/>
      <c r="IR9" s="672"/>
      <c r="IS9" s="672"/>
      <c r="IT9" s="672"/>
      <c r="IU9" s="672"/>
      <c r="IV9" s="672"/>
    </row>
    <row r="10" spans="1:256" s="693" customFormat="1" ht="12" x14ac:dyDescent="0.25">
      <c r="A10" s="682">
        <v>3</v>
      </c>
      <c r="B10" s="683" t="s">
        <v>377</v>
      </c>
      <c r="C10" s="684" t="s">
        <v>324</v>
      </c>
      <c r="D10" s="685" t="s">
        <v>381</v>
      </c>
      <c r="E10" s="686"/>
      <c r="F10" s="683" t="s">
        <v>325</v>
      </c>
      <c r="G10" s="687">
        <f>613763+50000</f>
        <v>663763</v>
      </c>
      <c r="H10" s="687">
        <v>30715</v>
      </c>
      <c r="I10" s="687">
        <f t="shared" si="0"/>
        <v>683675.89</v>
      </c>
      <c r="J10" s="687">
        <f t="shared" si="1"/>
        <v>31636.45</v>
      </c>
      <c r="K10" s="687">
        <f t="shared" si="2"/>
        <v>8204110.6799999997</v>
      </c>
      <c r="L10" s="687">
        <f t="shared" si="3"/>
        <v>379637.4</v>
      </c>
      <c r="M10" s="687">
        <v>122000</v>
      </c>
      <c r="N10" s="687">
        <v>234026</v>
      </c>
      <c r="O10" s="687">
        <f t="shared" si="4"/>
        <v>8939774.0800000001</v>
      </c>
      <c r="P10" s="688">
        <v>0</v>
      </c>
      <c r="Q10" s="687">
        <f t="shared" si="5"/>
        <v>0</v>
      </c>
      <c r="R10" s="687">
        <f t="shared" si="6"/>
        <v>0</v>
      </c>
      <c r="S10" s="687">
        <f t="shared" si="7"/>
        <v>0</v>
      </c>
      <c r="T10" s="687">
        <f t="shared" si="8"/>
        <v>0</v>
      </c>
      <c r="U10" s="689">
        <f t="shared" si="9"/>
        <v>0</v>
      </c>
      <c r="V10" s="690"/>
      <c r="W10" s="691"/>
      <c r="X10" s="691"/>
      <c r="Y10" s="691"/>
      <c r="Z10" s="691"/>
      <c r="AA10" s="691"/>
      <c r="AB10" s="691"/>
      <c r="AC10" s="692"/>
      <c r="AD10" s="692"/>
      <c r="AE10" s="692"/>
      <c r="AF10" s="692"/>
      <c r="AG10" s="692"/>
      <c r="AH10" s="692"/>
      <c r="AI10" s="692"/>
      <c r="AJ10" s="692"/>
      <c r="AK10" s="692"/>
      <c r="AL10" s="692"/>
      <c r="AM10" s="692"/>
      <c r="AN10" s="692"/>
      <c r="AO10" s="692"/>
      <c r="AP10" s="692"/>
      <c r="AQ10" s="692"/>
      <c r="AR10" s="692"/>
      <c r="AS10" s="692"/>
      <c r="AT10" s="692"/>
      <c r="AU10" s="692"/>
      <c r="AV10" s="692"/>
      <c r="AW10" s="692"/>
      <c r="AX10" s="692"/>
      <c r="AY10" s="692"/>
      <c r="AZ10" s="692"/>
      <c r="BA10" s="692"/>
      <c r="BB10" s="692"/>
      <c r="BC10" s="692"/>
      <c r="BD10" s="692"/>
      <c r="BE10" s="692"/>
      <c r="BF10" s="692"/>
      <c r="BG10" s="692"/>
      <c r="BH10" s="692"/>
      <c r="BI10" s="692"/>
      <c r="BJ10" s="692"/>
      <c r="BK10" s="692"/>
      <c r="BL10" s="692"/>
      <c r="BM10" s="692"/>
      <c r="BN10" s="692"/>
      <c r="BO10" s="692"/>
      <c r="BP10" s="692"/>
      <c r="BQ10" s="692"/>
      <c r="BR10" s="692"/>
      <c r="BS10" s="692"/>
      <c r="BT10" s="692"/>
      <c r="BU10" s="692"/>
      <c r="BV10" s="692"/>
      <c r="BW10" s="692"/>
      <c r="BX10" s="692"/>
      <c r="BY10" s="692"/>
      <c r="BZ10" s="692"/>
      <c r="CA10" s="692"/>
      <c r="CB10" s="692"/>
      <c r="CC10" s="692"/>
      <c r="CD10" s="692"/>
      <c r="CE10" s="692"/>
      <c r="CF10" s="692"/>
      <c r="CG10" s="692"/>
      <c r="CH10" s="692"/>
      <c r="CI10" s="692"/>
      <c r="CJ10" s="692"/>
      <c r="CK10" s="692"/>
      <c r="CL10" s="692"/>
      <c r="CM10" s="692"/>
      <c r="CN10" s="692"/>
      <c r="CO10" s="692"/>
      <c r="CP10" s="692"/>
      <c r="CQ10" s="692"/>
      <c r="CR10" s="692"/>
      <c r="CS10" s="692"/>
      <c r="CT10" s="692"/>
      <c r="CU10" s="692"/>
      <c r="CV10" s="692"/>
      <c r="CW10" s="692"/>
      <c r="CX10" s="692"/>
      <c r="CY10" s="692"/>
      <c r="CZ10" s="692"/>
      <c r="DA10" s="692"/>
      <c r="DB10" s="692"/>
      <c r="DC10" s="692"/>
      <c r="DD10" s="692"/>
      <c r="DE10" s="692"/>
      <c r="DF10" s="692"/>
      <c r="DG10" s="692"/>
      <c r="DH10" s="692"/>
      <c r="DI10" s="692"/>
      <c r="DJ10" s="692"/>
      <c r="DK10" s="692"/>
      <c r="DL10" s="692"/>
      <c r="DM10" s="692"/>
      <c r="DN10" s="692"/>
      <c r="DO10" s="692"/>
      <c r="DP10" s="692"/>
      <c r="DQ10" s="692"/>
      <c r="DR10" s="692"/>
      <c r="DS10" s="692"/>
      <c r="DT10" s="692"/>
      <c r="DU10" s="692"/>
      <c r="DV10" s="692"/>
      <c r="DW10" s="692"/>
      <c r="DX10" s="692"/>
      <c r="DY10" s="692"/>
      <c r="DZ10" s="692"/>
      <c r="EA10" s="692"/>
      <c r="EB10" s="692"/>
      <c r="EC10" s="692"/>
      <c r="ED10" s="692"/>
      <c r="EE10" s="692"/>
      <c r="EF10" s="692"/>
      <c r="EG10" s="692"/>
      <c r="EH10" s="692"/>
      <c r="EI10" s="692"/>
      <c r="EJ10" s="692"/>
      <c r="EK10" s="692"/>
      <c r="EL10" s="692"/>
      <c r="EM10" s="692"/>
      <c r="EN10" s="692"/>
      <c r="EO10" s="692"/>
      <c r="EP10" s="692"/>
      <c r="EQ10" s="692"/>
      <c r="ER10" s="692"/>
      <c r="ES10" s="692"/>
      <c r="ET10" s="692"/>
      <c r="EU10" s="692"/>
      <c r="EV10" s="692"/>
      <c r="EW10" s="692"/>
      <c r="EX10" s="692"/>
      <c r="EY10" s="692"/>
      <c r="EZ10" s="692"/>
      <c r="FA10" s="692"/>
      <c r="FB10" s="692"/>
      <c r="FC10" s="692"/>
      <c r="FD10" s="692"/>
      <c r="FE10" s="692"/>
      <c r="FF10" s="692"/>
      <c r="FG10" s="692"/>
      <c r="FH10" s="692"/>
      <c r="FI10" s="692"/>
      <c r="FJ10" s="692"/>
      <c r="FK10" s="692"/>
      <c r="FL10" s="692"/>
      <c r="FM10" s="692"/>
      <c r="FN10" s="692"/>
      <c r="FO10" s="692"/>
      <c r="FP10" s="692"/>
      <c r="FQ10" s="692"/>
      <c r="FR10" s="692"/>
      <c r="FS10" s="692"/>
      <c r="FT10" s="692"/>
      <c r="FU10" s="692"/>
      <c r="FV10" s="692"/>
      <c r="FW10" s="692"/>
      <c r="FX10" s="692"/>
      <c r="FY10" s="692"/>
      <c r="FZ10" s="692"/>
      <c r="GA10" s="692"/>
      <c r="GB10" s="692"/>
      <c r="GC10" s="692"/>
      <c r="GD10" s="692"/>
      <c r="GE10" s="692"/>
      <c r="GF10" s="692"/>
      <c r="GG10" s="692"/>
      <c r="GH10" s="692"/>
      <c r="GI10" s="692"/>
      <c r="GJ10" s="692"/>
      <c r="GK10" s="692"/>
      <c r="GL10" s="692"/>
      <c r="GM10" s="692"/>
      <c r="GN10" s="692"/>
      <c r="GO10" s="692"/>
      <c r="GP10" s="692"/>
      <c r="GQ10" s="692"/>
      <c r="GR10" s="692"/>
      <c r="GS10" s="692"/>
      <c r="GT10" s="692"/>
      <c r="GU10" s="692"/>
      <c r="GV10" s="692"/>
      <c r="GW10" s="692"/>
      <c r="GX10" s="692"/>
      <c r="GY10" s="692"/>
      <c r="GZ10" s="692"/>
      <c r="HA10" s="692"/>
      <c r="HB10" s="692"/>
      <c r="HC10" s="692"/>
      <c r="HD10" s="692"/>
      <c r="HE10" s="692"/>
      <c r="HF10" s="692"/>
      <c r="HG10" s="692"/>
      <c r="HH10" s="692"/>
      <c r="HI10" s="692"/>
      <c r="HJ10" s="692"/>
      <c r="HK10" s="692"/>
      <c r="HL10" s="692"/>
      <c r="HM10" s="692"/>
      <c r="HN10" s="692"/>
      <c r="HO10" s="692"/>
      <c r="HP10" s="692"/>
      <c r="HQ10" s="692"/>
      <c r="HR10" s="692"/>
      <c r="HS10" s="692"/>
      <c r="HT10" s="692"/>
      <c r="HU10" s="692"/>
      <c r="HV10" s="692"/>
      <c r="HW10" s="692"/>
      <c r="HX10" s="692"/>
      <c r="HY10" s="692"/>
      <c r="HZ10" s="692"/>
      <c r="IA10" s="692"/>
      <c r="IB10" s="692"/>
      <c r="IC10" s="692"/>
      <c r="ID10" s="692"/>
      <c r="IE10" s="692"/>
      <c r="IF10" s="692"/>
      <c r="IG10" s="692"/>
      <c r="IH10" s="692"/>
      <c r="II10" s="692"/>
      <c r="IJ10" s="692"/>
      <c r="IK10" s="692"/>
      <c r="IL10" s="692"/>
      <c r="IM10" s="692"/>
      <c r="IN10" s="692"/>
      <c r="IO10" s="692"/>
      <c r="IP10" s="692"/>
      <c r="IQ10" s="692"/>
      <c r="IR10" s="692"/>
      <c r="IS10" s="692"/>
      <c r="IT10" s="692"/>
      <c r="IU10" s="692"/>
      <c r="IV10" s="692"/>
    </row>
    <row r="11" spans="1:256" s="693" customFormat="1" ht="12" x14ac:dyDescent="0.25">
      <c r="A11" s="682">
        <v>4</v>
      </c>
      <c r="B11" s="683" t="s">
        <v>377</v>
      </c>
      <c r="C11" s="684" t="s">
        <v>324</v>
      </c>
      <c r="D11" s="685" t="s">
        <v>382</v>
      </c>
      <c r="E11" s="686"/>
      <c r="F11" s="683" t="s">
        <v>325</v>
      </c>
      <c r="G11" s="687">
        <f>910262+50000</f>
        <v>960262</v>
      </c>
      <c r="H11" s="687">
        <v>50574</v>
      </c>
      <c r="I11" s="687">
        <f t="shared" si="0"/>
        <v>989069.86</v>
      </c>
      <c r="J11" s="687">
        <f t="shared" si="1"/>
        <v>52091.22</v>
      </c>
      <c r="K11" s="687">
        <f t="shared" si="2"/>
        <v>11868838.32</v>
      </c>
      <c r="L11" s="687">
        <f t="shared" si="3"/>
        <v>625094.64</v>
      </c>
      <c r="M11" s="687">
        <v>122000</v>
      </c>
      <c r="N11" s="687">
        <v>234026</v>
      </c>
      <c r="O11" s="687">
        <f t="shared" si="4"/>
        <v>12849958.960000001</v>
      </c>
      <c r="P11" s="688">
        <v>0</v>
      </c>
      <c r="Q11" s="687">
        <f t="shared" si="5"/>
        <v>0</v>
      </c>
      <c r="R11" s="687">
        <f t="shared" si="6"/>
        <v>0</v>
      </c>
      <c r="S11" s="687">
        <f t="shared" si="7"/>
        <v>0</v>
      </c>
      <c r="T11" s="687">
        <f t="shared" si="8"/>
        <v>0</v>
      </c>
      <c r="U11" s="689">
        <f t="shared" si="9"/>
        <v>0</v>
      </c>
      <c r="V11" s="690"/>
      <c r="W11" s="691"/>
      <c r="X11" s="691"/>
      <c r="Y11" s="691"/>
      <c r="Z11" s="691"/>
      <c r="AA11" s="691"/>
      <c r="AB11" s="691"/>
      <c r="AC11" s="692"/>
      <c r="AD11" s="692"/>
      <c r="AE11" s="692"/>
      <c r="AF11" s="692"/>
      <c r="AG11" s="692"/>
      <c r="AH11" s="692"/>
      <c r="AI11" s="692"/>
      <c r="AJ11" s="692"/>
      <c r="AK11" s="692"/>
      <c r="AL11" s="692"/>
      <c r="AM11" s="692"/>
      <c r="AN11" s="692"/>
      <c r="AO11" s="692"/>
      <c r="AP11" s="692"/>
      <c r="AQ11" s="692"/>
      <c r="AR11" s="692"/>
      <c r="AS11" s="692"/>
      <c r="AT11" s="692"/>
      <c r="AU11" s="692"/>
      <c r="AV11" s="692"/>
      <c r="AW11" s="692"/>
      <c r="AX11" s="692"/>
      <c r="AY11" s="692"/>
      <c r="AZ11" s="692"/>
      <c r="BA11" s="692"/>
      <c r="BB11" s="692"/>
      <c r="BC11" s="692"/>
      <c r="BD11" s="692"/>
      <c r="BE11" s="692"/>
      <c r="BF11" s="692"/>
      <c r="BG11" s="692"/>
      <c r="BH11" s="692"/>
      <c r="BI11" s="692"/>
      <c r="BJ11" s="692"/>
      <c r="BK11" s="692"/>
      <c r="BL11" s="692"/>
      <c r="BM11" s="692"/>
      <c r="BN11" s="692"/>
      <c r="BO11" s="692"/>
      <c r="BP11" s="692"/>
      <c r="BQ11" s="692"/>
      <c r="BR11" s="692"/>
      <c r="BS11" s="692"/>
      <c r="BT11" s="692"/>
      <c r="BU11" s="692"/>
      <c r="BV11" s="692"/>
      <c r="BW11" s="692"/>
      <c r="BX11" s="692"/>
      <c r="BY11" s="692"/>
      <c r="BZ11" s="692"/>
      <c r="CA11" s="692"/>
      <c r="CB11" s="692"/>
      <c r="CC11" s="692"/>
      <c r="CD11" s="692"/>
      <c r="CE11" s="692"/>
      <c r="CF11" s="692"/>
      <c r="CG11" s="692"/>
      <c r="CH11" s="692"/>
      <c r="CI11" s="692"/>
      <c r="CJ11" s="692"/>
      <c r="CK11" s="692"/>
      <c r="CL11" s="692"/>
      <c r="CM11" s="692"/>
      <c r="CN11" s="692"/>
      <c r="CO11" s="692"/>
      <c r="CP11" s="692"/>
      <c r="CQ11" s="692"/>
      <c r="CR11" s="692"/>
      <c r="CS11" s="692"/>
      <c r="CT11" s="692"/>
      <c r="CU11" s="692"/>
      <c r="CV11" s="692"/>
      <c r="CW11" s="692"/>
      <c r="CX11" s="692"/>
      <c r="CY11" s="692"/>
      <c r="CZ11" s="692"/>
      <c r="DA11" s="692"/>
      <c r="DB11" s="692"/>
      <c r="DC11" s="692"/>
      <c r="DD11" s="692"/>
      <c r="DE11" s="692"/>
      <c r="DF11" s="692"/>
      <c r="DG11" s="692"/>
      <c r="DH11" s="692"/>
      <c r="DI11" s="692"/>
      <c r="DJ11" s="692"/>
      <c r="DK11" s="692"/>
      <c r="DL11" s="692"/>
      <c r="DM11" s="692"/>
      <c r="DN11" s="692"/>
      <c r="DO11" s="692"/>
      <c r="DP11" s="692"/>
      <c r="DQ11" s="692"/>
      <c r="DR11" s="692"/>
      <c r="DS11" s="692"/>
      <c r="DT11" s="692"/>
      <c r="DU11" s="692"/>
      <c r="DV11" s="692"/>
      <c r="DW11" s="692"/>
      <c r="DX11" s="692"/>
      <c r="DY11" s="692"/>
      <c r="DZ11" s="692"/>
      <c r="EA11" s="692"/>
      <c r="EB11" s="692"/>
      <c r="EC11" s="692"/>
      <c r="ED11" s="692"/>
      <c r="EE11" s="692"/>
      <c r="EF11" s="692"/>
      <c r="EG11" s="692"/>
      <c r="EH11" s="692"/>
      <c r="EI11" s="692"/>
      <c r="EJ11" s="692"/>
      <c r="EK11" s="692"/>
      <c r="EL11" s="692"/>
      <c r="EM11" s="692"/>
      <c r="EN11" s="692"/>
      <c r="EO11" s="692"/>
      <c r="EP11" s="692"/>
      <c r="EQ11" s="692"/>
      <c r="ER11" s="692"/>
      <c r="ES11" s="692"/>
      <c r="ET11" s="692"/>
      <c r="EU11" s="692"/>
      <c r="EV11" s="692"/>
      <c r="EW11" s="692"/>
      <c r="EX11" s="692"/>
      <c r="EY11" s="692"/>
      <c r="EZ11" s="692"/>
      <c r="FA11" s="692"/>
      <c r="FB11" s="692"/>
      <c r="FC11" s="692"/>
      <c r="FD11" s="692"/>
      <c r="FE11" s="692"/>
      <c r="FF11" s="692"/>
      <c r="FG11" s="692"/>
      <c r="FH11" s="692"/>
      <c r="FI11" s="692"/>
      <c r="FJ11" s="692"/>
      <c r="FK11" s="692"/>
      <c r="FL11" s="692"/>
      <c r="FM11" s="692"/>
      <c r="FN11" s="692"/>
      <c r="FO11" s="692"/>
      <c r="FP11" s="692"/>
      <c r="FQ11" s="692"/>
      <c r="FR11" s="692"/>
      <c r="FS11" s="692"/>
      <c r="FT11" s="692"/>
      <c r="FU11" s="692"/>
      <c r="FV11" s="692"/>
      <c r="FW11" s="692"/>
      <c r="FX11" s="692"/>
      <c r="FY11" s="692"/>
      <c r="FZ11" s="692"/>
      <c r="GA11" s="692"/>
      <c r="GB11" s="692"/>
      <c r="GC11" s="692"/>
      <c r="GD11" s="692"/>
      <c r="GE11" s="692"/>
      <c r="GF11" s="692"/>
      <c r="GG11" s="692"/>
      <c r="GH11" s="692"/>
      <c r="GI11" s="692"/>
      <c r="GJ11" s="692"/>
      <c r="GK11" s="692"/>
      <c r="GL11" s="692"/>
      <c r="GM11" s="692"/>
      <c r="GN11" s="692"/>
      <c r="GO11" s="692"/>
      <c r="GP11" s="692"/>
      <c r="GQ11" s="692"/>
      <c r="GR11" s="692"/>
      <c r="GS11" s="692"/>
      <c r="GT11" s="692"/>
      <c r="GU11" s="692"/>
      <c r="GV11" s="692"/>
      <c r="GW11" s="692"/>
      <c r="GX11" s="692"/>
      <c r="GY11" s="692"/>
      <c r="GZ11" s="692"/>
      <c r="HA11" s="692"/>
      <c r="HB11" s="692"/>
      <c r="HC11" s="692"/>
      <c r="HD11" s="692"/>
      <c r="HE11" s="692"/>
      <c r="HF11" s="692"/>
      <c r="HG11" s="692"/>
      <c r="HH11" s="692"/>
      <c r="HI11" s="692"/>
      <c r="HJ11" s="692"/>
      <c r="HK11" s="692"/>
      <c r="HL11" s="692"/>
      <c r="HM11" s="692"/>
      <c r="HN11" s="692"/>
      <c r="HO11" s="692"/>
      <c r="HP11" s="692"/>
      <c r="HQ11" s="692"/>
      <c r="HR11" s="692"/>
      <c r="HS11" s="692"/>
      <c r="HT11" s="692"/>
      <c r="HU11" s="692"/>
      <c r="HV11" s="692"/>
      <c r="HW11" s="692"/>
      <c r="HX11" s="692"/>
      <c r="HY11" s="692"/>
      <c r="HZ11" s="692"/>
      <c r="IA11" s="692"/>
      <c r="IB11" s="692"/>
      <c r="IC11" s="692"/>
      <c r="ID11" s="692"/>
      <c r="IE11" s="692"/>
      <c r="IF11" s="692"/>
      <c r="IG11" s="692"/>
      <c r="IH11" s="692"/>
      <c r="II11" s="692"/>
      <c r="IJ11" s="692"/>
      <c r="IK11" s="692"/>
      <c r="IL11" s="692"/>
      <c r="IM11" s="692"/>
      <c r="IN11" s="692"/>
      <c r="IO11" s="692"/>
      <c r="IP11" s="692"/>
      <c r="IQ11" s="692"/>
      <c r="IR11" s="692"/>
      <c r="IS11" s="692"/>
      <c r="IT11" s="692"/>
      <c r="IU11" s="692"/>
      <c r="IV11" s="692"/>
    </row>
    <row r="12" spans="1:256" ht="12" x14ac:dyDescent="0.25">
      <c r="A12" s="673">
        <v>5</v>
      </c>
      <c r="B12" s="674" t="s">
        <v>377</v>
      </c>
      <c r="C12" s="675" t="s">
        <v>324</v>
      </c>
      <c r="D12" s="676" t="s">
        <v>383</v>
      </c>
      <c r="E12" s="677"/>
      <c r="F12" s="674" t="s">
        <v>328</v>
      </c>
      <c r="G12" s="678">
        <f>328126+50000</f>
        <v>378126</v>
      </c>
      <c r="H12" s="678">
        <v>16545</v>
      </c>
      <c r="I12" s="678">
        <f t="shared" si="0"/>
        <v>389469.78</v>
      </c>
      <c r="J12" s="678">
        <f t="shared" si="1"/>
        <v>17041.350000000002</v>
      </c>
      <c r="K12" s="678">
        <f t="shared" si="2"/>
        <v>4673637.3600000003</v>
      </c>
      <c r="L12" s="678">
        <f t="shared" si="3"/>
        <v>204496.2</v>
      </c>
      <c r="M12" s="678">
        <v>121200</v>
      </c>
      <c r="N12" s="678">
        <v>234026</v>
      </c>
      <c r="O12" s="678">
        <f t="shared" si="4"/>
        <v>5233359.5600000005</v>
      </c>
      <c r="P12" s="679">
        <v>0</v>
      </c>
      <c r="Q12" s="678">
        <f t="shared" si="5"/>
        <v>0</v>
      </c>
      <c r="R12" s="678">
        <f t="shared" si="6"/>
        <v>0</v>
      </c>
      <c r="S12" s="678">
        <f t="shared" si="7"/>
        <v>0</v>
      </c>
      <c r="T12" s="678">
        <f t="shared" si="8"/>
        <v>0</v>
      </c>
      <c r="U12" s="680">
        <f t="shared" si="9"/>
        <v>0</v>
      </c>
      <c r="W12" s="671"/>
      <c r="X12" s="671"/>
      <c r="Y12" s="671"/>
      <c r="Z12" s="671"/>
      <c r="AA12" s="671"/>
      <c r="AB12" s="671"/>
      <c r="AC12" s="672"/>
      <c r="AD12" s="672"/>
      <c r="AE12" s="672"/>
      <c r="AF12" s="672"/>
      <c r="AG12" s="672"/>
      <c r="AH12" s="672"/>
      <c r="AI12" s="672"/>
      <c r="AJ12" s="672"/>
      <c r="AK12" s="672"/>
      <c r="AL12" s="672"/>
      <c r="AM12" s="672"/>
      <c r="AN12" s="672"/>
      <c r="AO12" s="672"/>
      <c r="AP12" s="672"/>
      <c r="AQ12" s="672"/>
      <c r="AR12" s="672"/>
      <c r="AS12" s="672"/>
      <c r="AT12" s="672"/>
      <c r="AU12" s="672"/>
      <c r="AV12" s="672"/>
      <c r="AW12" s="672"/>
      <c r="AX12" s="672"/>
      <c r="AY12" s="672"/>
      <c r="AZ12" s="672"/>
      <c r="BA12" s="672"/>
      <c r="BB12" s="672"/>
      <c r="BC12" s="672"/>
      <c r="BD12" s="672"/>
      <c r="BE12" s="672"/>
      <c r="BF12" s="672"/>
      <c r="BG12" s="672"/>
      <c r="BH12" s="672"/>
      <c r="BI12" s="672"/>
      <c r="BJ12" s="672"/>
      <c r="BK12" s="672"/>
      <c r="BL12" s="672"/>
      <c r="BM12" s="672"/>
      <c r="BN12" s="672"/>
      <c r="BO12" s="672"/>
      <c r="BP12" s="672"/>
      <c r="BQ12" s="672"/>
      <c r="BR12" s="672"/>
      <c r="BS12" s="672"/>
      <c r="BT12" s="672"/>
      <c r="BU12" s="672"/>
      <c r="BV12" s="672"/>
      <c r="BW12" s="672"/>
      <c r="BX12" s="672"/>
      <c r="BY12" s="672"/>
      <c r="BZ12" s="672"/>
      <c r="CA12" s="672"/>
      <c r="CB12" s="672"/>
      <c r="CC12" s="672"/>
      <c r="CD12" s="672"/>
      <c r="CE12" s="672"/>
      <c r="CF12" s="672"/>
      <c r="CG12" s="672"/>
      <c r="CH12" s="672"/>
      <c r="CI12" s="672"/>
      <c r="CJ12" s="672"/>
      <c r="CK12" s="672"/>
      <c r="CL12" s="672"/>
      <c r="CM12" s="672"/>
      <c r="CN12" s="672"/>
      <c r="CO12" s="672"/>
      <c r="CP12" s="672"/>
      <c r="CQ12" s="672"/>
      <c r="CR12" s="672"/>
      <c r="CS12" s="672"/>
      <c r="CT12" s="672"/>
      <c r="CU12" s="672"/>
      <c r="CV12" s="672"/>
      <c r="CW12" s="672"/>
      <c r="CX12" s="672"/>
      <c r="CY12" s="672"/>
      <c r="CZ12" s="672"/>
      <c r="DA12" s="672"/>
      <c r="DB12" s="672"/>
      <c r="DC12" s="672"/>
      <c r="DD12" s="672"/>
      <c r="DE12" s="672"/>
      <c r="DF12" s="672"/>
      <c r="DG12" s="672"/>
      <c r="DH12" s="672"/>
      <c r="DI12" s="672"/>
      <c r="DJ12" s="672"/>
      <c r="DK12" s="672"/>
      <c r="DL12" s="672"/>
      <c r="DM12" s="672"/>
      <c r="DN12" s="672"/>
      <c r="DO12" s="672"/>
      <c r="DP12" s="672"/>
      <c r="DQ12" s="672"/>
      <c r="DR12" s="672"/>
      <c r="DS12" s="672"/>
      <c r="DT12" s="672"/>
      <c r="DU12" s="672"/>
      <c r="DV12" s="672"/>
      <c r="DW12" s="672"/>
      <c r="DX12" s="672"/>
      <c r="DY12" s="672"/>
      <c r="DZ12" s="672"/>
      <c r="EA12" s="672"/>
      <c r="EB12" s="672"/>
      <c r="EC12" s="672"/>
      <c r="ED12" s="672"/>
      <c r="EE12" s="672"/>
      <c r="EF12" s="672"/>
      <c r="EG12" s="672"/>
      <c r="EH12" s="672"/>
      <c r="EI12" s="672"/>
      <c r="EJ12" s="672"/>
      <c r="EK12" s="672"/>
      <c r="EL12" s="672"/>
      <c r="EM12" s="672"/>
      <c r="EN12" s="672"/>
      <c r="EO12" s="672"/>
      <c r="EP12" s="672"/>
      <c r="EQ12" s="672"/>
      <c r="ER12" s="672"/>
      <c r="ES12" s="672"/>
      <c r="ET12" s="672"/>
      <c r="EU12" s="672"/>
      <c r="EV12" s="672"/>
      <c r="EW12" s="672"/>
      <c r="EX12" s="672"/>
      <c r="EY12" s="672"/>
      <c r="EZ12" s="672"/>
      <c r="FA12" s="672"/>
      <c r="FB12" s="672"/>
      <c r="FC12" s="672"/>
      <c r="FD12" s="672"/>
      <c r="FE12" s="672"/>
      <c r="FF12" s="672"/>
      <c r="FG12" s="672"/>
      <c r="FH12" s="672"/>
      <c r="FI12" s="672"/>
      <c r="FJ12" s="672"/>
      <c r="FK12" s="672"/>
      <c r="FL12" s="672"/>
      <c r="FM12" s="672"/>
      <c r="FN12" s="672"/>
      <c r="FO12" s="672"/>
      <c r="FP12" s="672"/>
      <c r="FQ12" s="672"/>
      <c r="FR12" s="672"/>
      <c r="FS12" s="672"/>
      <c r="FT12" s="672"/>
      <c r="FU12" s="672"/>
      <c r="FV12" s="672"/>
      <c r="FW12" s="672"/>
      <c r="FX12" s="672"/>
      <c r="FY12" s="672"/>
      <c r="FZ12" s="672"/>
      <c r="GA12" s="672"/>
      <c r="GB12" s="672"/>
      <c r="GC12" s="672"/>
      <c r="GD12" s="672"/>
      <c r="GE12" s="672"/>
      <c r="GF12" s="672"/>
      <c r="GG12" s="672"/>
      <c r="GH12" s="672"/>
      <c r="GI12" s="672"/>
      <c r="GJ12" s="672"/>
      <c r="GK12" s="672"/>
      <c r="GL12" s="672"/>
      <c r="GM12" s="672"/>
      <c r="GN12" s="672"/>
      <c r="GO12" s="672"/>
      <c r="GP12" s="672"/>
      <c r="GQ12" s="672"/>
      <c r="GR12" s="672"/>
      <c r="GS12" s="672"/>
      <c r="GT12" s="672"/>
      <c r="GU12" s="672"/>
      <c r="GV12" s="672"/>
      <c r="GW12" s="672"/>
      <c r="GX12" s="672"/>
      <c r="GY12" s="672"/>
      <c r="GZ12" s="672"/>
      <c r="HA12" s="672"/>
      <c r="HB12" s="672"/>
      <c r="HC12" s="672"/>
      <c r="HD12" s="672"/>
      <c r="HE12" s="672"/>
      <c r="HF12" s="672"/>
      <c r="HG12" s="672"/>
      <c r="HH12" s="672"/>
      <c r="HI12" s="672"/>
      <c r="HJ12" s="672"/>
      <c r="HK12" s="672"/>
      <c r="HL12" s="672"/>
      <c r="HM12" s="672"/>
      <c r="HN12" s="672"/>
      <c r="HO12" s="672"/>
      <c r="HP12" s="672"/>
      <c r="HQ12" s="672"/>
      <c r="HR12" s="672"/>
      <c r="HS12" s="672"/>
      <c r="HT12" s="672"/>
      <c r="HU12" s="672"/>
      <c r="HV12" s="672"/>
      <c r="HW12" s="672"/>
      <c r="HX12" s="672"/>
      <c r="HY12" s="672"/>
      <c r="HZ12" s="672"/>
      <c r="IA12" s="672"/>
      <c r="IB12" s="672"/>
      <c r="IC12" s="672"/>
      <c r="ID12" s="672"/>
      <c r="IE12" s="672"/>
      <c r="IF12" s="672"/>
      <c r="IG12" s="672"/>
      <c r="IH12" s="672"/>
      <c r="II12" s="672"/>
      <c r="IJ12" s="672"/>
      <c r="IK12" s="672"/>
      <c r="IL12" s="672"/>
      <c r="IM12" s="672"/>
      <c r="IN12" s="672"/>
      <c r="IO12" s="672"/>
      <c r="IP12" s="672"/>
      <c r="IQ12" s="672"/>
      <c r="IR12" s="672"/>
      <c r="IS12" s="672"/>
      <c r="IT12" s="672"/>
      <c r="IU12" s="672"/>
      <c r="IV12" s="672"/>
    </row>
    <row r="13" spans="1:256" ht="12" x14ac:dyDescent="0.25">
      <c r="A13" s="673">
        <v>6</v>
      </c>
      <c r="B13" s="674" t="s">
        <v>377</v>
      </c>
      <c r="C13" s="675" t="s">
        <v>324</v>
      </c>
      <c r="D13" s="676" t="s">
        <v>198</v>
      </c>
      <c r="E13" s="677"/>
      <c r="F13" s="674" t="s">
        <v>328</v>
      </c>
      <c r="G13" s="678">
        <f>442873+50000</f>
        <v>492873</v>
      </c>
      <c r="H13" s="678">
        <v>21413</v>
      </c>
      <c r="I13" s="678">
        <f t="shared" si="0"/>
        <v>507659.19</v>
      </c>
      <c r="J13" s="678">
        <f t="shared" si="1"/>
        <v>22055.39</v>
      </c>
      <c r="K13" s="678">
        <f t="shared" si="2"/>
        <v>6091910.2800000003</v>
      </c>
      <c r="L13" s="678">
        <f t="shared" si="3"/>
        <v>264664.68</v>
      </c>
      <c r="M13" s="678">
        <v>121200</v>
      </c>
      <c r="N13" s="678">
        <v>234026</v>
      </c>
      <c r="O13" s="678">
        <f t="shared" si="4"/>
        <v>6711800.96</v>
      </c>
      <c r="P13" s="679">
        <v>0</v>
      </c>
      <c r="Q13" s="678">
        <f t="shared" si="5"/>
        <v>0</v>
      </c>
      <c r="R13" s="678">
        <f t="shared" si="6"/>
        <v>0</v>
      </c>
      <c r="S13" s="678">
        <f t="shared" si="7"/>
        <v>0</v>
      </c>
      <c r="T13" s="678">
        <f t="shared" si="8"/>
        <v>0</v>
      </c>
      <c r="U13" s="680">
        <f t="shared" si="9"/>
        <v>0</v>
      </c>
      <c r="W13" s="671"/>
      <c r="X13" s="671"/>
      <c r="Y13" s="671"/>
      <c r="Z13" s="671"/>
      <c r="AA13" s="671"/>
      <c r="AB13" s="671"/>
      <c r="AC13" s="672"/>
      <c r="AD13" s="672"/>
      <c r="AE13" s="672"/>
      <c r="AF13" s="672"/>
      <c r="AG13" s="672"/>
      <c r="AH13" s="672"/>
      <c r="AI13" s="672"/>
      <c r="AJ13" s="672"/>
      <c r="AK13" s="672"/>
      <c r="AL13" s="672"/>
      <c r="AM13" s="672"/>
      <c r="AN13" s="672"/>
      <c r="AO13" s="672"/>
      <c r="AP13" s="672"/>
      <c r="AQ13" s="672"/>
      <c r="AR13" s="672"/>
      <c r="AS13" s="672"/>
      <c r="AT13" s="672"/>
      <c r="AU13" s="672"/>
      <c r="AV13" s="672"/>
      <c r="AW13" s="672"/>
      <c r="AX13" s="672"/>
      <c r="AY13" s="672"/>
      <c r="AZ13" s="672"/>
      <c r="BA13" s="672"/>
      <c r="BB13" s="672"/>
      <c r="BC13" s="672"/>
      <c r="BD13" s="672"/>
      <c r="BE13" s="672"/>
      <c r="BF13" s="672"/>
      <c r="BG13" s="672"/>
      <c r="BH13" s="672"/>
      <c r="BI13" s="672"/>
      <c r="BJ13" s="672"/>
      <c r="BK13" s="672"/>
      <c r="BL13" s="672"/>
      <c r="BM13" s="672"/>
      <c r="BN13" s="672"/>
      <c r="BO13" s="672"/>
      <c r="BP13" s="672"/>
      <c r="BQ13" s="672"/>
      <c r="BR13" s="672"/>
      <c r="BS13" s="672"/>
      <c r="BT13" s="672"/>
      <c r="BU13" s="672"/>
      <c r="BV13" s="672"/>
      <c r="BW13" s="672"/>
      <c r="BX13" s="672"/>
      <c r="BY13" s="672"/>
      <c r="BZ13" s="672"/>
      <c r="CA13" s="672"/>
      <c r="CB13" s="672"/>
      <c r="CC13" s="672"/>
      <c r="CD13" s="672"/>
      <c r="CE13" s="672"/>
      <c r="CF13" s="672"/>
      <c r="CG13" s="672"/>
      <c r="CH13" s="672"/>
      <c r="CI13" s="672"/>
      <c r="CJ13" s="672"/>
      <c r="CK13" s="672"/>
      <c r="CL13" s="672"/>
      <c r="CM13" s="672"/>
      <c r="CN13" s="672"/>
      <c r="CO13" s="672"/>
      <c r="CP13" s="672"/>
      <c r="CQ13" s="672"/>
      <c r="CR13" s="672"/>
      <c r="CS13" s="672"/>
      <c r="CT13" s="672"/>
      <c r="CU13" s="672"/>
      <c r="CV13" s="672"/>
      <c r="CW13" s="672"/>
      <c r="CX13" s="672"/>
      <c r="CY13" s="672"/>
      <c r="CZ13" s="672"/>
      <c r="DA13" s="672"/>
      <c r="DB13" s="672"/>
      <c r="DC13" s="672"/>
      <c r="DD13" s="672"/>
      <c r="DE13" s="672"/>
      <c r="DF13" s="672"/>
      <c r="DG13" s="672"/>
      <c r="DH13" s="672"/>
      <c r="DI13" s="672"/>
      <c r="DJ13" s="672"/>
      <c r="DK13" s="672"/>
      <c r="DL13" s="672"/>
      <c r="DM13" s="672"/>
      <c r="DN13" s="672"/>
      <c r="DO13" s="672"/>
      <c r="DP13" s="672"/>
      <c r="DQ13" s="672"/>
      <c r="DR13" s="672"/>
      <c r="DS13" s="672"/>
      <c r="DT13" s="672"/>
      <c r="DU13" s="672"/>
      <c r="DV13" s="672"/>
      <c r="DW13" s="672"/>
      <c r="DX13" s="672"/>
      <c r="DY13" s="672"/>
      <c r="DZ13" s="672"/>
      <c r="EA13" s="672"/>
      <c r="EB13" s="672"/>
      <c r="EC13" s="672"/>
      <c r="ED13" s="672"/>
      <c r="EE13" s="672"/>
      <c r="EF13" s="672"/>
      <c r="EG13" s="672"/>
      <c r="EH13" s="672"/>
      <c r="EI13" s="672"/>
      <c r="EJ13" s="672"/>
      <c r="EK13" s="672"/>
      <c r="EL13" s="672"/>
      <c r="EM13" s="672"/>
      <c r="EN13" s="672"/>
      <c r="EO13" s="672"/>
      <c r="EP13" s="672"/>
      <c r="EQ13" s="672"/>
      <c r="ER13" s="672"/>
      <c r="ES13" s="672"/>
      <c r="ET13" s="672"/>
      <c r="EU13" s="672"/>
      <c r="EV13" s="672"/>
      <c r="EW13" s="672"/>
      <c r="EX13" s="672"/>
      <c r="EY13" s="672"/>
      <c r="EZ13" s="672"/>
      <c r="FA13" s="672"/>
      <c r="FB13" s="672"/>
      <c r="FC13" s="672"/>
      <c r="FD13" s="672"/>
      <c r="FE13" s="672"/>
      <c r="FF13" s="672"/>
      <c r="FG13" s="672"/>
      <c r="FH13" s="672"/>
      <c r="FI13" s="672"/>
      <c r="FJ13" s="672"/>
      <c r="FK13" s="672"/>
      <c r="FL13" s="672"/>
      <c r="FM13" s="672"/>
      <c r="FN13" s="672"/>
      <c r="FO13" s="672"/>
      <c r="FP13" s="672"/>
      <c r="FQ13" s="672"/>
      <c r="FR13" s="672"/>
      <c r="FS13" s="672"/>
      <c r="FT13" s="672"/>
      <c r="FU13" s="672"/>
      <c r="FV13" s="672"/>
      <c r="FW13" s="672"/>
      <c r="FX13" s="672"/>
      <c r="FY13" s="672"/>
      <c r="FZ13" s="672"/>
      <c r="GA13" s="672"/>
      <c r="GB13" s="672"/>
      <c r="GC13" s="672"/>
      <c r="GD13" s="672"/>
      <c r="GE13" s="672"/>
      <c r="GF13" s="672"/>
      <c r="GG13" s="672"/>
      <c r="GH13" s="672"/>
      <c r="GI13" s="672"/>
      <c r="GJ13" s="672"/>
      <c r="GK13" s="672"/>
      <c r="GL13" s="672"/>
      <c r="GM13" s="672"/>
      <c r="GN13" s="672"/>
      <c r="GO13" s="672"/>
      <c r="GP13" s="672"/>
      <c r="GQ13" s="672"/>
      <c r="GR13" s="672"/>
      <c r="GS13" s="672"/>
      <c r="GT13" s="672"/>
      <c r="GU13" s="672"/>
      <c r="GV13" s="672"/>
      <c r="GW13" s="672"/>
      <c r="GX13" s="672"/>
      <c r="GY13" s="672"/>
      <c r="GZ13" s="672"/>
      <c r="HA13" s="672"/>
      <c r="HB13" s="672"/>
      <c r="HC13" s="672"/>
      <c r="HD13" s="672"/>
      <c r="HE13" s="672"/>
      <c r="HF13" s="672"/>
      <c r="HG13" s="672"/>
      <c r="HH13" s="672"/>
      <c r="HI13" s="672"/>
      <c r="HJ13" s="672"/>
      <c r="HK13" s="672"/>
      <c r="HL13" s="672"/>
      <c r="HM13" s="672"/>
      <c r="HN13" s="672"/>
      <c r="HO13" s="672"/>
      <c r="HP13" s="672"/>
      <c r="HQ13" s="672"/>
      <c r="HR13" s="672"/>
      <c r="HS13" s="672"/>
      <c r="HT13" s="672"/>
      <c r="HU13" s="672"/>
      <c r="HV13" s="672"/>
      <c r="HW13" s="672"/>
      <c r="HX13" s="672"/>
      <c r="HY13" s="672"/>
      <c r="HZ13" s="672"/>
      <c r="IA13" s="672"/>
      <c r="IB13" s="672"/>
      <c r="IC13" s="672"/>
      <c r="ID13" s="672"/>
      <c r="IE13" s="672"/>
      <c r="IF13" s="672"/>
      <c r="IG13" s="672"/>
      <c r="IH13" s="672"/>
      <c r="II13" s="672"/>
      <c r="IJ13" s="672"/>
      <c r="IK13" s="672"/>
      <c r="IL13" s="672"/>
      <c r="IM13" s="672"/>
      <c r="IN13" s="672"/>
      <c r="IO13" s="672"/>
      <c r="IP13" s="672"/>
      <c r="IQ13" s="672"/>
      <c r="IR13" s="672"/>
      <c r="IS13" s="672"/>
      <c r="IT13" s="672"/>
      <c r="IU13" s="672"/>
      <c r="IV13" s="672"/>
    </row>
    <row r="14" spans="1:256" ht="12" x14ac:dyDescent="0.25">
      <c r="A14" s="673">
        <v>7</v>
      </c>
      <c r="B14" s="674" t="s">
        <v>377</v>
      </c>
      <c r="C14" s="675" t="s">
        <v>324</v>
      </c>
      <c r="D14" s="676" t="s">
        <v>384</v>
      </c>
      <c r="E14" s="677"/>
      <c r="F14" s="674" t="s">
        <v>328</v>
      </c>
      <c r="G14" s="678">
        <f>400120+50000</f>
        <v>450120</v>
      </c>
      <c r="H14" s="678">
        <v>19233</v>
      </c>
      <c r="I14" s="678">
        <f t="shared" si="0"/>
        <v>463623.60000000003</v>
      </c>
      <c r="J14" s="678">
        <f t="shared" si="1"/>
        <v>19809.990000000002</v>
      </c>
      <c r="K14" s="678">
        <f t="shared" si="2"/>
        <v>5563483.2000000002</v>
      </c>
      <c r="L14" s="678">
        <f t="shared" si="3"/>
        <v>237719.88</v>
      </c>
      <c r="M14" s="678">
        <v>121200</v>
      </c>
      <c r="N14" s="678">
        <v>234026</v>
      </c>
      <c r="O14" s="678">
        <f t="shared" si="4"/>
        <v>6156429.0800000001</v>
      </c>
      <c r="P14" s="679">
        <v>0</v>
      </c>
      <c r="Q14" s="678">
        <f t="shared" si="5"/>
        <v>0</v>
      </c>
      <c r="R14" s="678">
        <f t="shared" si="6"/>
        <v>0</v>
      </c>
      <c r="S14" s="678">
        <f t="shared" si="7"/>
        <v>0</v>
      </c>
      <c r="T14" s="678">
        <f t="shared" si="8"/>
        <v>0</v>
      </c>
      <c r="U14" s="680">
        <f t="shared" si="9"/>
        <v>0</v>
      </c>
    </row>
    <row r="15" spans="1:256" ht="16.2" thickBot="1" x14ac:dyDescent="0.25">
      <c r="A15" s="694"/>
      <c r="B15" s="695"/>
      <c r="C15" s="696"/>
      <c r="D15" s="696"/>
      <c r="E15" s="696"/>
      <c r="F15" s="662"/>
      <c r="G15" s="697">
        <f t="shared" ref="G15:O15" si="10">SUM(G8:G14)</f>
        <v>3937326</v>
      </c>
      <c r="H15" s="698">
        <f t="shared" si="10"/>
        <v>180160</v>
      </c>
      <c r="I15" s="698">
        <f t="shared" si="10"/>
        <v>4055445.7800000003</v>
      </c>
      <c r="J15" s="698">
        <f t="shared" si="10"/>
        <v>185564.79999999999</v>
      </c>
      <c r="K15" s="698">
        <f t="shared" si="10"/>
        <v>48665349.360000007</v>
      </c>
      <c r="L15" s="698">
        <f t="shared" si="10"/>
        <v>2226777.6</v>
      </c>
      <c r="M15" s="699">
        <f t="shared" si="10"/>
        <v>853700</v>
      </c>
      <c r="N15" s="699">
        <f t="shared" si="10"/>
        <v>1638182</v>
      </c>
      <c r="O15" s="700">
        <f t="shared" si="10"/>
        <v>53384008.960000001</v>
      </c>
      <c r="P15" s="701"/>
      <c r="Q15" s="702">
        <f>SUM(Q8:Q14)</f>
        <v>0</v>
      </c>
      <c r="R15" s="702">
        <f>SUM(R8:R14)</f>
        <v>0</v>
      </c>
      <c r="S15" s="702">
        <f>SUM(S8:S14)</f>
        <v>0</v>
      </c>
      <c r="T15" s="702">
        <f>SUM(T8:T14)</f>
        <v>0</v>
      </c>
      <c r="U15" s="703">
        <f>SUM(U8:U14)</f>
        <v>0</v>
      </c>
    </row>
    <row r="16" spans="1:256" ht="12" x14ac:dyDescent="0.2">
      <c r="A16" s="695"/>
      <c r="B16" s="695"/>
      <c r="C16" s="696"/>
      <c r="D16" s="696"/>
      <c r="E16" s="696"/>
      <c r="F16" s="662"/>
      <c r="G16" s="704"/>
      <c r="H16" s="704"/>
      <c r="I16" s="704"/>
      <c r="K16" s="704"/>
      <c r="L16" s="704"/>
      <c r="M16" s="704"/>
      <c r="N16" s="704"/>
      <c r="O16" s="704"/>
      <c r="P16" s="701"/>
      <c r="Q16" s="704"/>
      <c r="R16" s="704"/>
      <c r="S16" s="704"/>
      <c r="T16" s="704"/>
      <c r="U16" s="704"/>
    </row>
    <row r="17" spans="1:30" ht="12" x14ac:dyDescent="0.2">
      <c r="A17" s="695"/>
      <c r="B17" s="695"/>
      <c r="C17" s="696"/>
      <c r="D17" s="696"/>
      <c r="E17" s="696"/>
      <c r="F17" s="662"/>
      <c r="G17" s="704"/>
      <c r="H17" s="704"/>
      <c r="I17" s="704"/>
      <c r="J17" s="704"/>
      <c r="K17" s="704"/>
      <c r="L17" s="704"/>
      <c r="M17" s="704"/>
      <c r="N17" s="704"/>
      <c r="O17" s="704"/>
      <c r="P17" s="701"/>
      <c r="Q17" s="704"/>
      <c r="R17" s="704"/>
      <c r="S17" s="704"/>
      <c r="T17" s="704"/>
      <c r="U17" s="704"/>
    </row>
    <row r="20" spans="1:30" ht="13.8" x14ac:dyDescent="0.2">
      <c r="A20" s="221" t="s">
        <v>392</v>
      </c>
      <c r="Q20" s="659"/>
      <c r="AB20" s="660"/>
    </row>
    <row r="21" spans="1:30" ht="13.2" x14ac:dyDescent="0.2">
      <c r="H21" s="665" t="s">
        <v>360</v>
      </c>
      <c r="I21" s="666">
        <v>3.6999999999999998E-2</v>
      </c>
      <c r="Q21" s="659"/>
      <c r="AB21" s="660"/>
    </row>
    <row r="22" spans="1:30" ht="42.6" customHeight="1" x14ac:dyDescent="0.2">
      <c r="A22" s="237" t="s">
        <v>323</v>
      </c>
      <c r="B22" s="238" t="s">
        <v>362</v>
      </c>
      <c r="C22" s="239" t="s">
        <v>393</v>
      </c>
      <c r="D22" s="240" t="s">
        <v>394</v>
      </c>
      <c r="E22" s="240" t="s">
        <v>395</v>
      </c>
      <c r="F22" s="240" t="s">
        <v>396</v>
      </c>
      <c r="G22" s="240" t="s">
        <v>397</v>
      </c>
      <c r="H22" s="241" t="s">
        <v>398</v>
      </c>
      <c r="I22" s="229" t="s">
        <v>372</v>
      </c>
      <c r="J22" s="229" t="s">
        <v>373</v>
      </c>
      <c r="K22" s="230" t="s">
        <v>374</v>
      </c>
      <c r="L22" s="242" t="s">
        <v>399</v>
      </c>
      <c r="M22" s="242" t="s">
        <v>400</v>
      </c>
      <c r="N22" s="243" t="s">
        <v>401</v>
      </c>
      <c r="O22" s="243" t="s">
        <v>402</v>
      </c>
      <c r="P22" s="244" t="s">
        <v>403</v>
      </c>
      <c r="Q22" s="244" t="s">
        <v>404</v>
      </c>
      <c r="R22" s="245" t="s">
        <v>405</v>
      </c>
      <c r="S22" s="245" t="s">
        <v>406</v>
      </c>
      <c r="T22" s="246" t="s">
        <v>407</v>
      </c>
      <c r="AB22" s="706"/>
      <c r="AC22" s="706"/>
      <c r="AD22" s="706"/>
    </row>
    <row r="23" spans="1:30" s="693" customFormat="1" ht="12.75" customHeight="1" x14ac:dyDescent="0.25">
      <c r="A23" s="707">
        <v>1</v>
      </c>
      <c r="B23" s="674" t="s">
        <v>377</v>
      </c>
      <c r="C23" s="708" t="s">
        <v>408</v>
      </c>
      <c r="D23" s="709" t="s">
        <v>409</v>
      </c>
      <c r="E23" s="710" t="s">
        <v>410</v>
      </c>
      <c r="F23" s="711">
        <v>699000</v>
      </c>
      <c r="G23" s="711">
        <f>F23*(1+$I$21)</f>
        <v>724863</v>
      </c>
      <c r="H23" s="678">
        <f t="shared" ref="H23:H34" si="11">G23*12</f>
        <v>8698356</v>
      </c>
      <c r="I23" s="678">
        <v>125000</v>
      </c>
      <c r="J23" s="678">
        <v>220000</v>
      </c>
      <c r="K23" s="678">
        <f>SUM(H23:J23)</f>
        <v>9043356</v>
      </c>
      <c r="L23" s="247">
        <v>0.34089999999999998</v>
      </c>
      <c r="M23" s="712">
        <f t="shared" ref="M23:M34" si="12">+K23*L23</f>
        <v>3082880.0603999998</v>
      </c>
      <c r="N23" s="713">
        <v>4.4999999999999998E-2</v>
      </c>
      <c r="O23" s="678">
        <f>+K23*N23</f>
        <v>406951.01999999996</v>
      </c>
      <c r="P23" s="714">
        <v>4.4999999999999998E-2</v>
      </c>
      <c r="Q23" s="678">
        <f t="shared" ref="Q23:Q34" si="13">K23*P23</f>
        <v>406951.01999999996</v>
      </c>
      <c r="R23" s="714">
        <v>0.56910000000000005</v>
      </c>
      <c r="S23" s="678">
        <f t="shared" ref="S23:S34" si="14">K23*R23</f>
        <v>5146573.8996000001</v>
      </c>
      <c r="T23" s="247">
        <f t="shared" ref="T23:T34" si="15">+L23+N23+P23+R23</f>
        <v>1</v>
      </c>
      <c r="U23" s="690"/>
      <c r="V23" s="690"/>
      <c r="W23" s="690"/>
      <c r="X23" s="690"/>
      <c r="Y23" s="690"/>
      <c r="Z23" s="690"/>
      <c r="AA23" s="690"/>
      <c r="AB23" s="715"/>
      <c r="AC23" s="715"/>
      <c r="AD23" s="715"/>
    </row>
    <row r="24" spans="1:30" s="692" customFormat="1" ht="12" x14ac:dyDescent="0.2">
      <c r="A24" s="707">
        <v>2</v>
      </c>
      <c r="B24" s="674" t="s">
        <v>377</v>
      </c>
      <c r="C24" s="708" t="s">
        <v>411</v>
      </c>
      <c r="D24" s="716" t="s">
        <v>412</v>
      </c>
      <c r="E24" s="716" t="s">
        <v>410</v>
      </c>
      <c r="F24" s="717">
        <v>577000</v>
      </c>
      <c r="G24" s="711">
        <f t="shared" ref="G24:G34" si="16">F24*(1+$I$21)</f>
        <v>598349</v>
      </c>
      <c r="H24" s="678">
        <f t="shared" si="11"/>
        <v>7180188</v>
      </c>
      <c r="I24" s="678">
        <v>125000</v>
      </c>
      <c r="J24" s="678">
        <v>220000</v>
      </c>
      <c r="K24" s="678">
        <f t="shared" ref="K24:K34" si="17">SUM(H24:J24)</f>
        <v>7525188</v>
      </c>
      <c r="L24" s="247">
        <v>0.56799999999999995</v>
      </c>
      <c r="M24" s="712">
        <f t="shared" si="12"/>
        <v>4274306.784</v>
      </c>
      <c r="N24" s="713">
        <v>0.113</v>
      </c>
      <c r="O24" s="678">
        <f t="shared" ref="O24:O34" si="18">+K24*N24</f>
        <v>850346.24400000006</v>
      </c>
      <c r="P24" s="714">
        <v>0.10199999999999999</v>
      </c>
      <c r="Q24" s="678">
        <f t="shared" si="13"/>
        <v>767569.17599999998</v>
      </c>
      <c r="R24" s="714">
        <v>0.217</v>
      </c>
      <c r="S24" s="678">
        <f t="shared" si="14"/>
        <v>1632965.7960000001</v>
      </c>
      <c r="T24" s="247">
        <f t="shared" si="15"/>
        <v>0.99999999999999989</v>
      </c>
      <c r="U24" s="691"/>
      <c r="V24" s="691"/>
      <c r="W24" s="691"/>
      <c r="X24" s="691"/>
      <c r="Y24" s="691"/>
      <c r="Z24" s="691"/>
      <c r="AA24" s="691"/>
      <c r="AB24" s="718"/>
      <c r="AC24" s="718"/>
      <c r="AD24" s="718"/>
    </row>
    <row r="25" spans="1:30" s="693" customFormat="1" ht="12" customHeight="1" x14ac:dyDescent="0.25">
      <c r="A25" s="707">
        <v>3</v>
      </c>
      <c r="B25" s="674" t="s">
        <v>377</v>
      </c>
      <c r="C25" s="708" t="s">
        <v>413</v>
      </c>
      <c r="D25" s="709" t="s">
        <v>414</v>
      </c>
      <c r="E25" s="710" t="s">
        <v>410</v>
      </c>
      <c r="F25" s="711">
        <v>734000</v>
      </c>
      <c r="G25" s="711">
        <f t="shared" si="16"/>
        <v>761158</v>
      </c>
      <c r="H25" s="678">
        <f t="shared" si="11"/>
        <v>9133896</v>
      </c>
      <c r="I25" s="678">
        <v>125000</v>
      </c>
      <c r="J25" s="678">
        <v>220000</v>
      </c>
      <c r="K25" s="678">
        <f t="shared" si="17"/>
        <v>9478896</v>
      </c>
      <c r="L25" s="247">
        <v>0.39700000000000002</v>
      </c>
      <c r="M25" s="712">
        <f t="shared" si="12"/>
        <v>3763121.7120000003</v>
      </c>
      <c r="N25" s="713">
        <v>0.2</v>
      </c>
      <c r="O25" s="678">
        <f t="shared" si="18"/>
        <v>1895779.2000000002</v>
      </c>
      <c r="P25" s="714">
        <v>0.14699999999999999</v>
      </c>
      <c r="Q25" s="678">
        <f t="shared" si="13"/>
        <v>1393397.7119999998</v>
      </c>
      <c r="R25" s="714">
        <v>0.25600000000000001</v>
      </c>
      <c r="S25" s="678">
        <f t="shared" si="14"/>
        <v>2426597.3760000002</v>
      </c>
      <c r="T25" s="247">
        <f t="shared" si="15"/>
        <v>1</v>
      </c>
      <c r="U25" s="690"/>
      <c r="V25" s="690"/>
      <c r="W25" s="690"/>
      <c r="X25" s="690"/>
      <c r="Y25" s="690"/>
      <c r="Z25" s="690"/>
      <c r="AA25" s="690"/>
      <c r="AB25" s="715"/>
      <c r="AC25" s="715"/>
      <c r="AD25" s="715"/>
    </row>
    <row r="26" spans="1:30" s="693" customFormat="1" ht="12" x14ac:dyDescent="0.25">
      <c r="A26" s="707">
        <v>4</v>
      </c>
      <c r="B26" s="674" t="s">
        <v>377</v>
      </c>
      <c r="C26" s="708" t="s">
        <v>415</v>
      </c>
      <c r="D26" s="719" t="s">
        <v>416</v>
      </c>
      <c r="E26" s="710" t="s">
        <v>410</v>
      </c>
      <c r="F26" s="711">
        <v>709000</v>
      </c>
      <c r="G26" s="711">
        <f t="shared" si="16"/>
        <v>735233</v>
      </c>
      <c r="H26" s="678">
        <f t="shared" si="11"/>
        <v>8822796</v>
      </c>
      <c r="I26" s="678">
        <v>125000</v>
      </c>
      <c r="J26" s="678">
        <v>220000</v>
      </c>
      <c r="K26" s="678">
        <f t="shared" si="17"/>
        <v>9167796</v>
      </c>
      <c r="L26" s="247">
        <v>0.56799999999999995</v>
      </c>
      <c r="M26" s="712">
        <f t="shared" si="12"/>
        <v>5207308.1279999996</v>
      </c>
      <c r="N26" s="713">
        <v>0.113</v>
      </c>
      <c r="O26" s="678">
        <f t="shared" si="18"/>
        <v>1035960.948</v>
      </c>
      <c r="P26" s="714">
        <v>0.113</v>
      </c>
      <c r="Q26" s="678">
        <f t="shared" si="13"/>
        <v>1035960.948</v>
      </c>
      <c r="R26" s="714">
        <v>0.20599999999999999</v>
      </c>
      <c r="S26" s="678">
        <f t="shared" si="14"/>
        <v>1888565.9759999998</v>
      </c>
      <c r="T26" s="247">
        <f t="shared" si="15"/>
        <v>0.99999999999999989</v>
      </c>
      <c r="U26" s="690"/>
      <c r="V26" s="690"/>
      <c r="W26" s="690"/>
      <c r="X26" s="690"/>
      <c r="Y26" s="690"/>
      <c r="Z26" s="690"/>
      <c r="AA26" s="690"/>
      <c r="AB26" s="715"/>
      <c r="AC26" s="715"/>
      <c r="AD26" s="715"/>
    </row>
    <row r="27" spans="1:30" s="693" customFormat="1" ht="12" customHeight="1" x14ac:dyDescent="0.25">
      <c r="A27" s="707">
        <v>5</v>
      </c>
      <c r="B27" s="674" t="s">
        <v>377</v>
      </c>
      <c r="C27" s="708" t="s">
        <v>417</v>
      </c>
      <c r="D27" s="709" t="s">
        <v>418</v>
      </c>
      <c r="E27" s="710" t="s">
        <v>419</v>
      </c>
      <c r="F27" s="711">
        <v>1529000</v>
      </c>
      <c r="G27" s="711">
        <f t="shared" si="16"/>
        <v>1585572.9999999998</v>
      </c>
      <c r="H27" s="678">
        <f t="shared" si="11"/>
        <v>19026875.999999996</v>
      </c>
      <c r="I27" s="678">
        <v>125000</v>
      </c>
      <c r="J27" s="678">
        <v>220000</v>
      </c>
      <c r="K27" s="678">
        <f t="shared" si="17"/>
        <v>19371875.999999996</v>
      </c>
      <c r="L27" s="247">
        <v>0</v>
      </c>
      <c r="M27" s="712">
        <f t="shared" si="12"/>
        <v>0</v>
      </c>
      <c r="N27" s="713">
        <v>0</v>
      </c>
      <c r="O27" s="678">
        <f t="shared" si="18"/>
        <v>0</v>
      </c>
      <c r="P27" s="714">
        <v>0</v>
      </c>
      <c r="Q27" s="678">
        <f t="shared" si="13"/>
        <v>0</v>
      </c>
      <c r="R27" s="714">
        <v>1</v>
      </c>
      <c r="S27" s="678">
        <f t="shared" si="14"/>
        <v>19371875.999999996</v>
      </c>
      <c r="T27" s="247">
        <f t="shared" si="15"/>
        <v>1</v>
      </c>
      <c r="U27" s="690"/>
      <c r="V27" s="690"/>
      <c r="W27" s="690"/>
      <c r="X27" s="690"/>
      <c r="Y27" s="690"/>
      <c r="Z27" s="690"/>
      <c r="AA27" s="690"/>
      <c r="AB27" s="715"/>
      <c r="AC27" s="715"/>
      <c r="AD27" s="715"/>
    </row>
    <row r="28" spans="1:30" s="693" customFormat="1" ht="12" customHeight="1" x14ac:dyDescent="0.25">
      <c r="A28" s="707">
        <v>6</v>
      </c>
      <c r="B28" s="674" t="s">
        <v>377</v>
      </c>
      <c r="C28" s="708" t="s">
        <v>420</v>
      </c>
      <c r="D28" s="709" t="s">
        <v>421</v>
      </c>
      <c r="E28" s="710" t="s">
        <v>422</v>
      </c>
      <c r="F28" s="711">
        <v>491000</v>
      </c>
      <c r="G28" s="711">
        <f t="shared" si="16"/>
        <v>509166.99999999994</v>
      </c>
      <c r="H28" s="678">
        <f t="shared" si="11"/>
        <v>6110003.9999999991</v>
      </c>
      <c r="I28" s="678">
        <v>125000</v>
      </c>
      <c r="J28" s="678">
        <v>220000</v>
      </c>
      <c r="K28" s="678">
        <f t="shared" si="17"/>
        <v>6455003.9999999991</v>
      </c>
      <c r="L28" s="247">
        <v>0.22700000000000001</v>
      </c>
      <c r="M28" s="712">
        <f t="shared" si="12"/>
        <v>1465285.9079999998</v>
      </c>
      <c r="N28" s="713">
        <v>0.15</v>
      </c>
      <c r="O28" s="678">
        <f t="shared" si="18"/>
        <v>968250.59999999986</v>
      </c>
      <c r="P28" s="714">
        <v>0.22700000000000001</v>
      </c>
      <c r="Q28" s="678">
        <f t="shared" si="13"/>
        <v>1465285.9079999998</v>
      </c>
      <c r="R28" s="714">
        <v>0.39600000000000002</v>
      </c>
      <c r="S28" s="678">
        <f t="shared" si="14"/>
        <v>2556181.5839999998</v>
      </c>
      <c r="T28" s="247">
        <f t="shared" si="15"/>
        <v>1</v>
      </c>
      <c r="U28" s="690"/>
      <c r="V28" s="690"/>
      <c r="W28" s="690"/>
      <c r="X28" s="690"/>
      <c r="Y28" s="690"/>
      <c r="Z28" s="690"/>
      <c r="AA28" s="690"/>
      <c r="AB28" s="715"/>
      <c r="AC28" s="715"/>
      <c r="AD28" s="715"/>
    </row>
    <row r="29" spans="1:30" s="693" customFormat="1" ht="12" customHeight="1" x14ac:dyDescent="0.25">
      <c r="A29" s="707">
        <v>7</v>
      </c>
      <c r="B29" s="674" t="s">
        <v>377</v>
      </c>
      <c r="C29" s="708" t="s">
        <v>423</v>
      </c>
      <c r="D29" s="709" t="s">
        <v>424</v>
      </c>
      <c r="E29" s="710" t="s">
        <v>425</v>
      </c>
      <c r="F29" s="711">
        <v>1267000</v>
      </c>
      <c r="G29" s="711">
        <f t="shared" si="16"/>
        <v>1313879</v>
      </c>
      <c r="H29" s="678">
        <f t="shared" si="11"/>
        <v>15766548</v>
      </c>
      <c r="I29" s="678">
        <v>125000</v>
      </c>
      <c r="J29" s="678">
        <v>220000</v>
      </c>
      <c r="K29" s="678">
        <f t="shared" si="17"/>
        <v>16111548</v>
      </c>
      <c r="L29" s="247">
        <v>0.32900000000000001</v>
      </c>
      <c r="M29" s="712">
        <f t="shared" si="12"/>
        <v>5300699.2920000004</v>
      </c>
      <c r="N29" s="713">
        <v>0.1704</v>
      </c>
      <c r="O29" s="678">
        <f t="shared" si="18"/>
        <v>2745407.7791999998</v>
      </c>
      <c r="P29" s="714">
        <v>0.113</v>
      </c>
      <c r="Q29" s="678">
        <f t="shared" si="13"/>
        <v>1820604.9240000001</v>
      </c>
      <c r="R29" s="714">
        <v>0.3876</v>
      </c>
      <c r="S29" s="678">
        <f t="shared" si="14"/>
        <v>6244836.0048000002</v>
      </c>
      <c r="T29" s="247">
        <f t="shared" si="15"/>
        <v>1</v>
      </c>
      <c r="U29" s="690"/>
      <c r="V29" s="690"/>
      <c r="W29" s="690"/>
      <c r="X29" s="690"/>
      <c r="Y29" s="690"/>
      <c r="Z29" s="690"/>
      <c r="AA29" s="690"/>
      <c r="AB29" s="715"/>
      <c r="AC29" s="715"/>
      <c r="AD29" s="715"/>
    </row>
    <row r="30" spans="1:30" s="693" customFormat="1" ht="11.25" customHeight="1" x14ac:dyDescent="0.25">
      <c r="A30" s="707">
        <v>8</v>
      </c>
      <c r="B30" s="674" t="s">
        <v>377</v>
      </c>
      <c r="C30" s="708" t="s">
        <v>426</v>
      </c>
      <c r="D30" s="709" t="s">
        <v>427</v>
      </c>
      <c r="E30" s="710" t="s">
        <v>410</v>
      </c>
      <c r="F30" s="711">
        <v>869000</v>
      </c>
      <c r="G30" s="711">
        <f t="shared" si="16"/>
        <v>901152.99999999988</v>
      </c>
      <c r="H30" s="678">
        <f t="shared" si="11"/>
        <v>10813835.999999998</v>
      </c>
      <c r="I30" s="678">
        <v>125000</v>
      </c>
      <c r="J30" s="678">
        <v>220000</v>
      </c>
      <c r="K30" s="678">
        <f t="shared" si="17"/>
        <v>11158835.999999998</v>
      </c>
      <c r="L30" s="247">
        <v>0.40899999999999997</v>
      </c>
      <c r="M30" s="712">
        <f t="shared" si="12"/>
        <v>4563963.9239999987</v>
      </c>
      <c r="N30" s="713">
        <v>4.4999999999999998E-2</v>
      </c>
      <c r="O30" s="678">
        <f t="shared" si="18"/>
        <v>502147.61999999988</v>
      </c>
      <c r="P30" s="714">
        <v>0.20399999999999999</v>
      </c>
      <c r="Q30" s="678">
        <f t="shared" si="13"/>
        <v>2276402.5439999993</v>
      </c>
      <c r="R30" s="714">
        <v>0.34200000000000003</v>
      </c>
      <c r="S30" s="678">
        <f t="shared" si="14"/>
        <v>3816321.9119999995</v>
      </c>
      <c r="T30" s="247">
        <f t="shared" si="15"/>
        <v>1</v>
      </c>
      <c r="U30" s="690"/>
      <c r="V30" s="690"/>
      <c r="W30" s="690"/>
      <c r="X30" s="690"/>
      <c r="Y30" s="690"/>
      <c r="Z30" s="690"/>
      <c r="AA30" s="690"/>
      <c r="AB30" s="715"/>
      <c r="AC30" s="715"/>
      <c r="AD30" s="715"/>
    </row>
    <row r="31" spans="1:30" s="693" customFormat="1" ht="12" x14ac:dyDescent="0.25">
      <c r="A31" s="707">
        <v>9</v>
      </c>
      <c r="B31" s="674" t="s">
        <v>377</v>
      </c>
      <c r="C31" s="708" t="s">
        <v>428</v>
      </c>
      <c r="D31" s="709" t="s">
        <v>429</v>
      </c>
      <c r="E31" s="710" t="s">
        <v>410</v>
      </c>
      <c r="F31" s="711">
        <v>967000</v>
      </c>
      <c r="G31" s="711">
        <f t="shared" si="16"/>
        <v>1002778.9999999999</v>
      </c>
      <c r="H31" s="678">
        <f t="shared" si="11"/>
        <v>12033347.999999998</v>
      </c>
      <c r="I31" s="678">
        <v>125000</v>
      </c>
      <c r="J31" s="678">
        <v>220000</v>
      </c>
      <c r="K31" s="678">
        <f t="shared" si="17"/>
        <v>12378347.999999998</v>
      </c>
      <c r="L31" s="247">
        <v>0.22720000000000001</v>
      </c>
      <c r="M31" s="712">
        <f t="shared" si="12"/>
        <v>2812360.6655999999</v>
      </c>
      <c r="N31" s="713">
        <v>5.6000000000000001E-2</v>
      </c>
      <c r="O31" s="678">
        <f t="shared" si="18"/>
        <v>693187.4879999999</v>
      </c>
      <c r="P31" s="714">
        <v>5.6000000000000001E-2</v>
      </c>
      <c r="Q31" s="678">
        <f t="shared" si="13"/>
        <v>693187.4879999999</v>
      </c>
      <c r="R31" s="714">
        <v>0.66080000000000005</v>
      </c>
      <c r="S31" s="678">
        <f t="shared" si="14"/>
        <v>8179612.3583999993</v>
      </c>
      <c r="T31" s="247">
        <f t="shared" si="15"/>
        <v>1</v>
      </c>
      <c r="U31" s="690"/>
      <c r="V31" s="690"/>
      <c r="W31" s="690"/>
      <c r="X31" s="690"/>
      <c r="Y31" s="690"/>
      <c r="Z31" s="690"/>
      <c r="AA31" s="690"/>
      <c r="AB31" s="715"/>
      <c r="AC31" s="715"/>
      <c r="AD31" s="715"/>
    </row>
    <row r="32" spans="1:30" s="693" customFormat="1" ht="12" customHeight="1" x14ac:dyDescent="0.25">
      <c r="A32" s="707">
        <v>10</v>
      </c>
      <c r="B32" s="674" t="s">
        <v>377</v>
      </c>
      <c r="C32" s="708" t="s">
        <v>430</v>
      </c>
      <c r="D32" s="709" t="s">
        <v>431</v>
      </c>
      <c r="E32" s="710" t="s">
        <v>432</v>
      </c>
      <c r="F32" s="711">
        <v>538000</v>
      </c>
      <c r="G32" s="711">
        <f t="shared" si="16"/>
        <v>557906</v>
      </c>
      <c r="H32" s="678">
        <f t="shared" si="11"/>
        <v>6694872</v>
      </c>
      <c r="I32" s="678">
        <v>125000</v>
      </c>
      <c r="J32" s="678">
        <v>220000</v>
      </c>
      <c r="K32" s="678">
        <f t="shared" si="17"/>
        <v>7039872</v>
      </c>
      <c r="L32" s="247">
        <v>0</v>
      </c>
      <c r="M32" s="712">
        <f t="shared" si="12"/>
        <v>0</v>
      </c>
      <c r="N32" s="713">
        <v>0</v>
      </c>
      <c r="O32" s="678">
        <f t="shared" si="18"/>
        <v>0</v>
      </c>
      <c r="P32" s="714">
        <v>0</v>
      </c>
      <c r="Q32" s="678">
        <f t="shared" si="13"/>
        <v>0</v>
      </c>
      <c r="R32" s="714">
        <v>1</v>
      </c>
      <c r="S32" s="678">
        <f t="shared" si="14"/>
        <v>7039872</v>
      </c>
      <c r="T32" s="247">
        <f t="shared" si="15"/>
        <v>1</v>
      </c>
      <c r="U32" s="690"/>
      <c r="V32" s="690"/>
      <c r="W32" s="690"/>
      <c r="X32" s="690"/>
      <c r="Y32" s="690"/>
      <c r="Z32" s="690"/>
      <c r="AA32" s="690"/>
      <c r="AB32" s="715"/>
      <c r="AC32" s="715"/>
      <c r="AD32" s="715"/>
    </row>
    <row r="33" spans="1:30" s="693" customFormat="1" ht="12" customHeight="1" x14ac:dyDescent="0.25">
      <c r="A33" s="707">
        <v>11</v>
      </c>
      <c r="B33" s="674" t="s">
        <v>377</v>
      </c>
      <c r="C33" s="708" t="s">
        <v>433</v>
      </c>
      <c r="D33" s="709" t="s">
        <v>434</v>
      </c>
      <c r="E33" s="710" t="s">
        <v>432</v>
      </c>
      <c r="F33" s="711">
        <v>562000</v>
      </c>
      <c r="G33" s="711">
        <f t="shared" si="16"/>
        <v>582794</v>
      </c>
      <c r="H33" s="678">
        <f t="shared" si="11"/>
        <v>6993528</v>
      </c>
      <c r="I33" s="678">
        <v>125000</v>
      </c>
      <c r="J33" s="678">
        <v>220000</v>
      </c>
      <c r="K33" s="678">
        <f t="shared" si="17"/>
        <v>7338528</v>
      </c>
      <c r="L33" s="247">
        <v>0</v>
      </c>
      <c r="M33" s="712">
        <f t="shared" si="12"/>
        <v>0</v>
      </c>
      <c r="N33" s="713">
        <v>0</v>
      </c>
      <c r="O33" s="678">
        <f t="shared" si="18"/>
        <v>0</v>
      </c>
      <c r="P33" s="714">
        <v>0</v>
      </c>
      <c r="Q33" s="678">
        <f t="shared" si="13"/>
        <v>0</v>
      </c>
      <c r="R33" s="714">
        <v>1</v>
      </c>
      <c r="S33" s="678">
        <f t="shared" si="14"/>
        <v>7338528</v>
      </c>
      <c r="T33" s="247">
        <f t="shared" si="15"/>
        <v>1</v>
      </c>
      <c r="U33" s="690"/>
      <c r="V33" s="690"/>
      <c r="W33" s="690"/>
      <c r="X33" s="690"/>
      <c r="Y33" s="690"/>
      <c r="Z33" s="690"/>
      <c r="AA33" s="690"/>
      <c r="AB33" s="715"/>
      <c r="AC33" s="715"/>
      <c r="AD33" s="715"/>
    </row>
    <row r="34" spans="1:30" s="693" customFormat="1" ht="12.6" thickBot="1" x14ac:dyDescent="0.3">
      <c r="A34" s="707">
        <v>12</v>
      </c>
      <c r="B34" s="674" t="s">
        <v>377</v>
      </c>
      <c r="C34" s="708" t="s">
        <v>435</v>
      </c>
      <c r="D34" s="709" t="s">
        <v>436</v>
      </c>
      <c r="E34" s="710" t="s">
        <v>432</v>
      </c>
      <c r="F34" s="711">
        <v>912000</v>
      </c>
      <c r="G34" s="711">
        <f t="shared" si="16"/>
        <v>945743.99999999988</v>
      </c>
      <c r="H34" s="678">
        <f t="shared" si="11"/>
        <v>11348927.999999998</v>
      </c>
      <c r="I34" s="678">
        <v>125000</v>
      </c>
      <c r="J34" s="678">
        <v>220000</v>
      </c>
      <c r="K34" s="720">
        <f t="shared" si="17"/>
        <v>11693927.999999998</v>
      </c>
      <c r="L34" s="247">
        <v>0</v>
      </c>
      <c r="M34" s="712">
        <f t="shared" si="12"/>
        <v>0</v>
      </c>
      <c r="N34" s="713">
        <v>0</v>
      </c>
      <c r="O34" s="678">
        <f t="shared" si="18"/>
        <v>0</v>
      </c>
      <c r="P34" s="714">
        <v>0</v>
      </c>
      <c r="Q34" s="720">
        <f t="shared" si="13"/>
        <v>0</v>
      </c>
      <c r="R34" s="714">
        <v>1</v>
      </c>
      <c r="S34" s="720">
        <f t="shared" si="14"/>
        <v>11693927.999999998</v>
      </c>
      <c r="T34" s="247">
        <f t="shared" si="15"/>
        <v>1</v>
      </c>
      <c r="U34" s="690"/>
      <c r="V34" s="690"/>
      <c r="W34" s="690"/>
      <c r="X34" s="690"/>
      <c r="Y34" s="690"/>
      <c r="Z34" s="690"/>
      <c r="AA34" s="690"/>
      <c r="AB34" s="715"/>
      <c r="AC34" s="715"/>
      <c r="AD34" s="715"/>
    </row>
    <row r="35" spans="1:30" ht="16.8" thickTop="1" thickBot="1" x14ac:dyDescent="0.3">
      <c r="A35" s="721"/>
      <c r="B35" s="722"/>
      <c r="C35" s="723"/>
      <c r="D35" s="724"/>
      <c r="E35" s="724"/>
      <c r="F35" s="725"/>
      <c r="G35" s="725"/>
      <c r="H35" s="248">
        <f>SUM(H23:H34)</f>
        <v>122623176</v>
      </c>
      <c r="I35" s="726">
        <f>SUM(I23:I34)</f>
        <v>1500000</v>
      </c>
      <c r="J35" s="727">
        <f>SUM(J23:J34)</f>
        <v>2640000</v>
      </c>
      <c r="K35" s="728">
        <f>SUM(K23:K34)</f>
        <v>126763176</v>
      </c>
      <c r="L35" s="706"/>
      <c r="M35" s="728">
        <f>SUM(M23:M34)</f>
        <v>30469926.473999999</v>
      </c>
      <c r="N35" s="729"/>
      <c r="O35" s="728">
        <f>SUM(O23:O34)</f>
        <v>9098030.8991999999</v>
      </c>
      <c r="P35" s="729"/>
      <c r="Q35" s="728">
        <f>SUM(Q23:Q34)</f>
        <v>9859359.7199999988</v>
      </c>
      <c r="R35" s="729"/>
      <c r="S35" s="728">
        <f>SUM(S23:S34)</f>
        <v>77335858.906800002</v>
      </c>
      <c r="T35" s="730"/>
      <c r="AB35" s="249"/>
    </row>
    <row r="36" spans="1:30" ht="13.8" thickTop="1" x14ac:dyDescent="0.2">
      <c r="K36" s="731">
        <v>1</v>
      </c>
      <c r="L36" s="705"/>
      <c r="M36" s="732">
        <f>M35/K35</f>
        <v>0.24036891024251394</v>
      </c>
      <c r="N36" s="705"/>
      <c r="O36" s="732">
        <f>O35/K35</f>
        <v>7.177187560526252E-2</v>
      </c>
      <c r="P36" s="705"/>
      <c r="Q36" s="731">
        <f>Q35/K35</f>
        <v>7.7777790294556823E-2</v>
      </c>
      <c r="R36" s="733"/>
      <c r="S36" s="731">
        <f>S35/K35</f>
        <v>0.61008142385766673</v>
      </c>
      <c r="AB36" s="660"/>
    </row>
    <row r="37" spans="1:30" x14ac:dyDescent="0.2">
      <c r="Q37" s="659"/>
      <c r="AB37" s="660"/>
    </row>
    <row r="38" spans="1:30" x14ac:dyDescent="0.2">
      <c r="R38" s="660"/>
      <c r="S38" s="660"/>
      <c r="T38" s="734"/>
      <c r="U38" s="734"/>
      <c r="AB38" s="660"/>
    </row>
    <row r="39" spans="1:30" ht="15.6" x14ac:dyDescent="0.2">
      <c r="M39" s="735"/>
      <c r="N39" s="735"/>
      <c r="O39" s="735"/>
      <c r="P39" s="735"/>
      <c r="Q39" s="736"/>
      <c r="R39" s="735"/>
      <c r="S39" s="735"/>
      <c r="AB39" s="660"/>
    </row>
    <row r="40" spans="1:30" x14ac:dyDescent="0.2">
      <c r="L40" s="737"/>
      <c r="M40" s="735"/>
      <c r="N40" s="735"/>
      <c r="O40" s="735"/>
      <c r="P40" s="735"/>
      <c r="Q40" s="738"/>
      <c r="R40" s="738"/>
      <c r="S40" s="738"/>
      <c r="AB40" s="660"/>
    </row>
    <row r="41" spans="1:30" x14ac:dyDescent="0.2">
      <c r="M41" s="735"/>
      <c r="N41" s="735"/>
      <c r="O41" s="735"/>
      <c r="P41" s="735"/>
      <c r="Q41" s="738"/>
      <c r="R41" s="738"/>
      <c r="S41" s="738"/>
      <c r="AB41" s="660"/>
    </row>
    <row r="42" spans="1:30" ht="15.6" x14ac:dyDescent="0.2">
      <c r="M42" s="739"/>
      <c r="N42" s="740"/>
      <c r="O42" s="739"/>
      <c r="P42" s="740"/>
      <c r="Q42" s="739"/>
      <c r="R42" s="738"/>
      <c r="S42" s="735"/>
      <c r="AB42" s="660"/>
    </row>
    <row r="43" spans="1:30" ht="13.8" x14ac:dyDescent="0.2">
      <c r="M43" s="741"/>
      <c r="N43" s="735"/>
      <c r="O43" s="741"/>
      <c r="P43" s="735"/>
      <c r="Q43" s="741"/>
      <c r="R43" s="738"/>
      <c r="S43" s="735"/>
      <c r="AB43" s="660"/>
    </row>
    <row r="44" spans="1:30" x14ac:dyDescent="0.2">
      <c r="M44" s="735"/>
      <c r="N44" s="735"/>
      <c r="O44" s="735"/>
      <c r="P44" s="735"/>
      <c r="Q44" s="738"/>
      <c r="R44" s="740"/>
      <c r="S44" s="738"/>
      <c r="AB44" s="660"/>
    </row>
    <row r="45" spans="1:30" x14ac:dyDescent="0.2">
      <c r="M45" s="735"/>
      <c r="N45" s="735"/>
      <c r="O45" s="735"/>
      <c r="P45" s="735"/>
      <c r="Q45" s="738"/>
      <c r="R45" s="738"/>
      <c r="S45" s="738"/>
      <c r="AB45" s="660"/>
    </row>
    <row r="46" spans="1:30" ht="15.6" x14ac:dyDescent="0.2">
      <c r="M46" s="735"/>
      <c r="N46" s="735"/>
      <c r="O46" s="735"/>
      <c r="P46" s="735"/>
      <c r="Q46" s="738"/>
      <c r="R46" s="742"/>
      <c r="S46" s="743"/>
      <c r="AB46" s="660"/>
    </row>
    <row r="47" spans="1:30" ht="15.6" x14ac:dyDescent="0.2">
      <c r="M47" s="735"/>
      <c r="N47" s="735"/>
      <c r="O47" s="739"/>
      <c r="P47" s="735"/>
      <c r="Q47" s="738"/>
      <c r="R47" s="738"/>
      <c r="S47" s="738"/>
      <c r="AB47" s="660"/>
    </row>
    <row r="48" spans="1:30" ht="15.6" x14ac:dyDescent="0.2">
      <c r="M48" s="735"/>
      <c r="N48" s="735"/>
      <c r="O48" s="741"/>
      <c r="P48" s="735"/>
      <c r="Q48" s="738"/>
      <c r="R48" s="742"/>
      <c r="S48" s="743"/>
      <c r="AB48" s="660"/>
    </row>
    <row r="49" spans="13:28" x14ac:dyDescent="0.2">
      <c r="M49" s="735"/>
      <c r="N49" s="735"/>
      <c r="O49" s="735"/>
      <c r="P49" s="735"/>
      <c r="Q49" s="738"/>
      <c r="R49" s="738"/>
      <c r="S49" s="738"/>
      <c r="AB49" s="660"/>
    </row>
    <row r="50" spans="13:28" ht="15.6" x14ac:dyDescent="0.2">
      <c r="M50" s="735"/>
      <c r="N50" s="735"/>
      <c r="O50" s="735"/>
      <c r="P50" s="735"/>
      <c r="Q50" s="738"/>
      <c r="R50" s="742"/>
      <c r="S50" s="743"/>
      <c r="AB50" s="660"/>
    </row>
    <row r="51" spans="13:28" x14ac:dyDescent="0.2">
      <c r="M51" s="735"/>
      <c r="N51" s="735"/>
      <c r="O51" s="735"/>
      <c r="P51" s="735"/>
      <c r="Q51" s="735"/>
      <c r="R51" s="738"/>
      <c r="S51" s="738"/>
    </row>
    <row r="52" spans="13:28" x14ac:dyDescent="0.2">
      <c r="M52" s="735"/>
      <c r="N52" s="735"/>
      <c r="O52" s="735"/>
      <c r="P52" s="735"/>
      <c r="Q52" s="735"/>
      <c r="R52" s="738"/>
      <c r="S52" s="738"/>
    </row>
  </sheetData>
  <sheetProtection algorithmName="SHA-512" hashValue="JA/KxCI2Qdsm8MyGktx44NHNbPKgUCjG3Z/ppvmCCjD7T0vsi3BY6Dunqh1clBdQhjaUz+dDeF9nOIJJbpgA8w==" saltValue="VsO0PlzzQo2aiAOM7/v3jQ==" spinCount="100000" sheet="1" objects="1" scenarios="1"/>
  <mergeCells count="11">
    <mergeCell ref="A5:E5"/>
    <mergeCell ref="D14:E14"/>
    <mergeCell ref="Q6:T6"/>
    <mergeCell ref="D7:E7"/>
    <mergeCell ref="D8:E8"/>
    <mergeCell ref="D9:E9"/>
    <mergeCell ref="D10:E10"/>
    <mergeCell ref="A6:D6"/>
    <mergeCell ref="D11:E11"/>
    <mergeCell ref="D12:E12"/>
    <mergeCell ref="D13:E13"/>
  </mergeCells>
  <dataValidations count="2">
    <dataValidation type="list" allowBlank="1" showInputMessage="1" showErrorMessage="1" sqref="WVK983006:WVK983014 WVK8:WVK14 WLO8:WLO14 WBS8:WBS14 VRW8:VRW14 VIA8:VIA14 UYE8:UYE14 UOI8:UOI14 UEM8:UEM14 TUQ8:TUQ14 TKU8:TKU14 TAY8:TAY14 SRC8:SRC14 SHG8:SHG14 RXK8:RXK14 RNO8:RNO14 RDS8:RDS14 QTW8:QTW14 QKA8:QKA14 QAE8:QAE14 PQI8:PQI14 PGM8:PGM14 OWQ8:OWQ14 OMU8:OMU14 OCY8:OCY14 NTC8:NTC14 NJG8:NJG14 MZK8:MZK14 MPO8:MPO14 MFS8:MFS14 LVW8:LVW14 LMA8:LMA14 LCE8:LCE14 KSI8:KSI14 KIM8:KIM14 JYQ8:JYQ14 JOU8:JOU14 JEY8:JEY14 IVC8:IVC14 ILG8:ILG14 IBK8:IBK14 HRO8:HRO14 HHS8:HHS14 GXW8:GXW14 GOA8:GOA14 GEE8:GEE14 FUI8:FUI14 FKM8:FKM14 FAQ8:FAQ14 EQU8:EQU14 EGY8:EGY14 DXC8:DXC14 DNG8:DNG14 DDK8:DDK14 CTO8:CTO14 CJS8:CJS14 BZW8:BZW14 BQA8:BQA14 BGE8:BGE14 AWI8:AWI14 AMM8:AMM14 ACQ8:ACQ14 SU8:SU14 IY8:IY14 VIA983006:VIA983014 UYE983006:UYE983014 UOI983006:UOI983014 UEM983006:UEM983014 TUQ983006:TUQ983014 TKU983006:TKU983014 TAY983006:TAY983014 SRC983006:SRC983014 SHG983006:SHG983014 RXK983006:RXK983014 RNO983006:RNO983014 RDS983006:RDS983014 QTW983006:QTW983014 QKA983006:QKA983014 QAE983006:QAE983014 PQI983006:PQI983014 PGM983006:PGM983014 OWQ983006:OWQ983014 OMU983006:OMU983014 OCY983006:OCY983014 NTC983006:NTC983014 NJG983006:NJG983014 MZK983006:MZK983014 MPO983006:MPO983014 MFS983006:MFS983014 LVW983006:LVW983014 LMA983006:LMA983014 LCE983006:LCE983014 KSI983006:KSI983014 KIM983006:KIM983014 JYQ983006:JYQ983014 JOU983006:JOU983014 JEY983006:JEY983014 IVC983006:IVC983014 ILG983006:ILG983014 IBK983006:IBK983014 HRO983006:HRO983014 HHS983006:HHS983014 GXW983006:GXW983014 GOA983006:GOA983014 GEE983006:GEE983014 FUI983006:FUI983014 FKM983006:FKM983014 FAQ983006:FAQ983014 EQU983006:EQU983014 EGY983006:EGY983014 DXC983006:DXC983014 DNG983006:DNG983014 DDK983006:DDK983014 CTO983006:CTO983014 CJS983006:CJS983014 BZW983006:BZW983014 BQA983006:BQA983014 BGE983006:BGE983014 AWI983006:AWI983014 AMM983006:AMM983014 ACQ983006:ACQ983014 SU983006:SU983014 IY983006:IY983014 C983006:C983014 WVK917470:WVK917478 WLO917470:WLO917478 WBS917470:WBS917478 VRW917470:VRW917478 VIA917470:VIA917478 UYE917470:UYE917478 UOI917470:UOI917478 UEM917470:UEM917478 TUQ917470:TUQ917478 TKU917470:TKU917478 TAY917470:TAY917478 SRC917470:SRC917478 SHG917470:SHG917478 RXK917470:RXK917478 RNO917470:RNO917478 RDS917470:RDS917478 QTW917470:QTW917478 QKA917470:QKA917478 QAE917470:QAE917478 PQI917470:PQI917478 PGM917470:PGM917478 OWQ917470:OWQ917478 OMU917470:OMU917478 OCY917470:OCY917478 NTC917470:NTC917478 NJG917470:NJG917478 MZK917470:MZK917478 MPO917470:MPO917478 MFS917470:MFS917478 LVW917470:LVW917478 LMA917470:LMA917478 LCE917470:LCE917478 KSI917470:KSI917478 KIM917470:KIM917478 JYQ917470:JYQ917478 JOU917470:JOU917478 JEY917470:JEY917478 IVC917470:IVC917478 ILG917470:ILG917478 IBK917470:IBK917478 HRO917470:HRO917478 HHS917470:HHS917478 GXW917470:GXW917478 GOA917470:GOA917478 GEE917470:GEE917478 FUI917470:FUI917478 FKM917470:FKM917478 FAQ917470:FAQ917478 EQU917470:EQU917478 EGY917470:EGY917478 DXC917470:DXC917478 DNG917470:DNG917478 DDK917470:DDK917478 CTO917470:CTO917478 CJS917470:CJS917478 BZW917470:BZW917478 BQA917470:BQA917478 BGE917470:BGE917478 AWI917470:AWI917478 AMM917470:AMM917478 ACQ917470:ACQ917478 SU917470:SU917478 IY917470:IY917478 C917470:C917478 WVK851934:WVK851942 WLO851934:WLO851942 WBS851934:WBS851942 VRW851934:VRW851942 VIA851934:VIA851942 UYE851934:UYE851942 UOI851934:UOI851942 UEM851934:UEM851942 TUQ851934:TUQ851942 TKU851934:TKU851942 TAY851934:TAY851942 SRC851934:SRC851942 SHG851934:SHG851942 RXK851934:RXK851942 RNO851934:RNO851942 RDS851934:RDS851942 QTW851934:QTW851942 QKA851934:QKA851942 QAE851934:QAE851942 PQI851934:PQI851942 PGM851934:PGM851942 OWQ851934:OWQ851942 OMU851934:OMU851942 OCY851934:OCY851942 NTC851934:NTC851942 NJG851934:NJG851942 MZK851934:MZK851942 MPO851934:MPO851942 MFS851934:MFS851942 LVW851934:LVW851942 LMA851934:LMA851942 LCE851934:LCE851942 KSI851934:KSI851942 KIM851934:KIM851942 JYQ851934:JYQ851942 JOU851934:JOU851942 JEY851934:JEY851942 IVC851934:IVC851942 ILG851934:ILG851942 IBK851934:IBK851942 HRO851934:HRO851942 HHS851934:HHS851942 GXW851934:GXW851942 GOA851934:GOA851942 GEE851934:GEE851942 FUI851934:FUI851942 FKM851934:FKM851942 FAQ851934:FAQ851942 EQU851934:EQU851942 EGY851934:EGY851942 DXC851934:DXC851942 DNG851934:DNG851942 DDK851934:DDK851942 CTO851934:CTO851942 CJS851934:CJS851942 BZW851934:BZW851942 BQA851934:BQA851942 BGE851934:BGE851942 AWI851934:AWI851942 AMM851934:AMM851942 ACQ851934:ACQ851942 SU851934:SU851942 IY851934:IY851942 C851934:C851942 WVK786398:WVK786406 WLO786398:WLO786406 WBS786398:WBS786406 VRW786398:VRW786406 VIA786398:VIA786406 UYE786398:UYE786406 UOI786398:UOI786406 UEM786398:UEM786406 TUQ786398:TUQ786406 TKU786398:TKU786406 TAY786398:TAY786406 SRC786398:SRC786406 SHG786398:SHG786406 RXK786398:RXK786406 RNO786398:RNO786406 RDS786398:RDS786406 QTW786398:QTW786406 QKA786398:QKA786406 QAE786398:QAE786406 PQI786398:PQI786406 PGM786398:PGM786406 OWQ786398:OWQ786406 OMU786398:OMU786406 OCY786398:OCY786406 NTC786398:NTC786406 NJG786398:NJG786406 MZK786398:MZK786406 MPO786398:MPO786406 MFS786398:MFS786406 LVW786398:LVW786406 LMA786398:LMA786406 LCE786398:LCE786406 KSI786398:KSI786406 KIM786398:KIM786406 JYQ786398:JYQ786406 JOU786398:JOU786406 JEY786398:JEY786406 IVC786398:IVC786406 ILG786398:ILG786406 IBK786398:IBK786406 HRO786398:HRO786406 HHS786398:HHS786406 GXW786398:GXW786406 GOA786398:GOA786406 GEE786398:GEE786406 FUI786398:FUI786406 FKM786398:FKM786406 FAQ786398:FAQ786406 EQU786398:EQU786406 EGY786398:EGY786406 DXC786398:DXC786406 DNG786398:DNG786406 DDK786398:DDK786406 CTO786398:CTO786406 CJS786398:CJS786406 BZW786398:BZW786406 BQA786398:BQA786406 BGE786398:BGE786406 AWI786398:AWI786406 AMM786398:AMM786406 ACQ786398:ACQ786406 SU786398:SU786406 IY786398:IY786406 C786398:C786406 WVK720862:WVK720870 WLO720862:WLO720870 WBS720862:WBS720870 VRW720862:VRW720870 VIA720862:VIA720870 UYE720862:UYE720870 UOI720862:UOI720870 UEM720862:UEM720870 TUQ720862:TUQ720870 TKU720862:TKU720870 TAY720862:TAY720870 SRC720862:SRC720870 SHG720862:SHG720870 RXK720862:RXK720870 RNO720862:RNO720870 RDS720862:RDS720870 QTW720862:QTW720870 QKA720862:QKA720870 QAE720862:QAE720870 PQI720862:PQI720870 PGM720862:PGM720870 OWQ720862:OWQ720870 OMU720862:OMU720870 OCY720862:OCY720870 NTC720862:NTC720870 NJG720862:NJG720870 MZK720862:MZK720870 MPO720862:MPO720870 MFS720862:MFS720870 LVW720862:LVW720870 LMA720862:LMA720870 LCE720862:LCE720870 KSI720862:KSI720870 KIM720862:KIM720870 JYQ720862:JYQ720870 JOU720862:JOU720870 JEY720862:JEY720870 IVC720862:IVC720870 ILG720862:ILG720870 IBK720862:IBK720870 HRO720862:HRO720870 HHS720862:HHS720870 GXW720862:GXW720870 GOA720862:GOA720870 GEE720862:GEE720870 FUI720862:FUI720870 FKM720862:FKM720870 FAQ720862:FAQ720870 EQU720862:EQU720870 EGY720862:EGY720870 DXC720862:DXC720870 DNG720862:DNG720870 DDK720862:DDK720870 CTO720862:CTO720870 CJS720862:CJS720870 BZW720862:BZW720870 BQA720862:BQA720870 BGE720862:BGE720870 AWI720862:AWI720870 AMM720862:AMM720870 ACQ720862:ACQ720870 SU720862:SU720870 IY720862:IY720870 C720862:C720870 WVK655326:WVK655334 WLO655326:WLO655334 WBS655326:WBS655334 VRW655326:VRW655334 VIA655326:VIA655334 UYE655326:UYE655334 UOI655326:UOI655334 UEM655326:UEM655334 TUQ655326:TUQ655334 TKU655326:TKU655334 TAY655326:TAY655334 SRC655326:SRC655334 SHG655326:SHG655334 RXK655326:RXK655334 RNO655326:RNO655334 RDS655326:RDS655334 QTW655326:QTW655334 QKA655326:QKA655334 QAE655326:QAE655334 PQI655326:PQI655334 PGM655326:PGM655334 OWQ655326:OWQ655334 OMU655326:OMU655334 OCY655326:OCY655334 NTC655326:NTC655334 NJG655326:NJG655334 MZK655326:MZK655334 MPO655326:MPO655334 MFS655326:MFS655334 LVW655326:LVW655334 LMA655326:LMA655334 LCE655326:LCE655334 KSI655326:KSI655334 KIM655326:KIM655334 JYQ655326:JYQ655334 JOU655326:JOU655334 JEY655326:JEY655334 IVC655326:IVC655334 ILG655326:ILG655334 IBK655326:IBK655334 HRO655326:HRO655334 HHS655326:HHS655334 GXW655326:GXW655334 GOA655326:GOA655334 GEE655326:GEE655334 FUI655326:FUI655334 FKM655326:FKM655334 FAQ655326:FAQ655334 EQU655326:EQU655334 EGY655326:EGY655334 DXC655326:DXC655334 DNG655326:DNG655334 DDK655326:DDK655334 CTO655326:CTO655334 CJS655326:CJS655334 BZW655326:BZW655334 BQA655326:BQA655334 BGE655326:BGE655334 AWI655326:AWI655334 AMM655326:AMM655334 ACQ655326:ACQ655334 SU655326:SU655334 IY655326:IY655334 C655326:C655334 WVK589790:WVK589798 WLO589790:WLO589798 WBS589790:WBS589798 VRW589790:VRW589798 VIA589790:VIA589798 UYE589790:UYE589798 UOI589790:UOI589798 UEM589790:UEM589798 TUQ589790:TUQ589798 TKU589790:TKU589798 TAY589790:TAY589798 SRC589790:SRC589798 SHG589790:SHG589798 RXK589790:RXK589798 RNO589790:RNO589798 RDS589790:RDS589798 QTW589790:QTW589798 QKA589790:QKA589798 QAE589790:QAE589798 PQI589790:PQI589798 PGM589790:PGM589798 OWQ589790:OWQ589798 OMU589790:OMU589798 OCY589790:OCY589798 NTC589790:NTC589798 NJG589790:NJG589798 MZK589790:MZK589798 MPO589790:MPO589798 MFS589790:MFS589798 LVW589790:LVW589798 LMA589790:LMA589798 LCE589790:LCE589798 KSI589790:KSI589798 KIM589790:KIM589798 JYQ589790:JYQ589798 JOU589790:JOU589798 JEY589790:JEY589798 IVC589790:IVC589798 ILG589790:ILG589798 IBK589790:IBK589798 HRO589790:HRO589798 HHS589790:HHS589798 GXW589790:GXW589798 GOA589790:GOA589798 GEE589790:GEE589798 FUI589790:FUI589798 FKM589790:FKM589798 FAQ589790:FAQ589798 EQU589790:EQU589798 EGY589790:EGY589798 DXC589790:DXC589798 DNG589790:DNG589798 DDK589790:DDK589798 CTO589790:CTO589798 CJS589790:CJS589798 BZW589790:BZW589798 BQA589790:BQA589798 BGE589790:BGE589798 AWI589790:AWI589798 AMM589790:AMM589798 ACQ589790:ACQ589798 SU589790:SU589798 IY589790:IY589798 C589790:C589798 WVK524254:WVK524262 WLO524254:WLO524262 WBS524254:WBS524262 VRW524254:VRW524262 VIA524254:VIA524262 UYE524254:UYE524262 UOI524254:UOI524262 UEM524254:UEM524262 TUQ524254:TUQ524262 TKU524254:TKU524262 TAY524254:TAY524262 SRC524254:SRC524262 SHG524254:SHG524262 RXK524254:RXK524262 RNO524254:RNO524262 RDS524254:RDS524262 QTW524254:QTW524262 QKA524254:QKA524262 QAE524254:QAE524262 PQI524254:PQI524262 PGM524254:PGM524262 OWQ524254:OWQ524262 OMU524254:OMU524262 OCY524254:OCY524262 NTC524254:NTC524262 NJG524254:NJG524262 MZK524254:MZK524262 MPO524254:MPO524262 MFS524254:MFS524262 LVW524254:LVW524262 LMA524254:LMA524262 LCE524254:LCE524262 KSI524254:KSI524262 KIM524254:KIM524262 JYQ524254:JYQ524262 JOU524254:JOU524262 JEY524254:JEY524262 IVC524254:IVC524262 ILG524254:ILG524262 IBK524254:IBK524262 HRO524254:HRO524262 HHS524254:HHS524262 GXW524254:GXW524262 GOA524254:GOA524262 GEE524254:GEE524262 FUI524254:FUI524262 FKM524254:FKM524262 FAQ524254:FAQ524262 EQU524254:EQU524262 EGY524254:EGY524262 DXC524254:DXC524262 DNG524254:DNG524262 DDK524254:DDK524262 CTO524254:CTO524262 CJS524254:CJS524262 BZW524254:BZW524262 BQA524254:BQA524262 BGE524254:BGE524262 AWI524254:AWI524262 AMM524254:AMM524262 ACQ524254:ACQ524262 SU524254:SU524262 IY524254:IY524262 C524254:C524262 WVK458718:WVK458726 WLO458718:WLO458726 WBS458718:WBS458726 VRW458718:VRW458726 VIA458718:VIA458726 UYE458718:UYE458726 UOI458718:UOI458726 UEM458718:UEM458726 TUQ458718:TUQ458726 TKU458718:TKU458726 TAY458718:TAY458726 SRC458718:SRC458726 SHG458718:SHG458726 RXK458718:RXK458726 RNO458718:RNO458726 RDS458718:RDS458726 QTW458718:QTW458726 QKA458718:QKA458726 QAE458718:QAE458726 PQI458718:PQI458726 PGM458718:PGM458726 OWQ458718:OWQ458726 OMU458718:OMU458726 OCY458718:OCY458726 NTC458718:NTC458726 NJG458718:NJG458726 MZK458718:MZK458726 MPO458718:MPO458726 MFS458718:MFS458726 LVW458718:LVW458726 LMA458718:LMA458726 LCE458718:LCE458726 KSI458718:KSI458726 KIM458718:KIM458726 JYQ458718:JYQ458726 JOU458718:JOU458726 JEY458718:JEY458726 IVC458718:IVC458726 ILG458718:ILG458726 IBK458718:IBK458726 HRO458718:HRO458726 HHS458718:HHS458726 GXW458718:GXW458726 GOA458718:GOA458726 GEE458718:GEE458726 FUI458718:FUI458726 FKM458718:FKM458726 FAQ458718:FAQ458726 EQU458718:EQU458726 EGY458718:EGY458726 DXC458718:DXC458726 DNG458718:DNG458726 DDK458718:DDK458726 CTO458718:CTO458726 CJS458718:CJS458726 BZW458718:BZW458726 BQA458718:BQA458726 BGE458718:BGE458726 AWI458718:AWI458726 AMM458718:AMM458726 ACQ458718:ACQ458726 SU458718:SU458726 IY458718:IY458726 C458718:C458726 WVK393182:WVK393190 WLO393182:WLO393190 WBS393182:WBS393190 VRW393182:VRW393190 VIA393182:VIA393190 UYE393182:UYE393190 UOI393182:UOI393190 UEM393182:UEM393190 TUQ393182:TUQ393190 TKU393182:TKU393190 TAY393182:TAY393190 SRC393182:SRC393190 SHG393182:SHG393190 RXK393182:RXK393190 RNO393182:RNO393190 RDS393182:RDS393190 QTW393182:QTW393190 QKA393182:QKA393190 QAE393182:QAE393190 PQI393182:PQI393190 PGM393182:PGM393190 OWQ393182:OWQ393190 OMU393182:OMU393190 OCY393182:OCY393190 NTC393182:NTC393190 NJG393182:NJG393190 MZK393182:MZK393190 MPO393182:MPO393190 MFS393182:MFS393190 LVW393182:LVW393190 LMA393182:LMA393190 LCE393182:LCE393190 KSI393182:KSI393190 KIM393182:KIM393190 JYQ393182:JYQ393190 JOU393182:JOU393190 JEY393182:JEY393190 IVC393182:IVC393190 ILG393182:ILG393190 IBK393182:IBK393190 HRO393182:HRO393190 HHS393182:HHS393190 GXW393182:GXW393190 GOA393182:GOA393190 GEE393182:GEE393190 FUI393182:FUI393190 FKM393182:FKM393190 FAQ393182:FAQ393190 EQU393182:EQU393190 EGY393182:EGY393190 DXC393182:DXC393190 DNG393182:DNG393190 DDK393182:DDK393190 CTO393182:CTO393190 CJS393182:CJS393190 BZW393182:BZW393190 BQA393182:BQA393190 BGE393182:BGE393190 AWI393182:AWI393190 AMM393182:AMM393190 ACQ393182:ACQ393190 SU393182:SU393190 IY393182:IY393190 C393182:C393190 WVK327646:WVK327654 WLO327646:WLO327654 WBS327646:WBS327654 VRW327646:VRW327654 VIA327646:VIA327654 UYE327646:UYE327654 UOI327646:UOI327654 UEM327646:UEM327654 TUQ327646:TUQ327654 TKU327646:TKU327654 TAY327646:TAY327654 SRC327646:SRC327654 SHG327646:SHG327654 RXK327646:RXK327654 RNO327646:RNO327654 RDS327646:RDS327654 QTW327646:QTW327654 QKA327646:QKA327654 QAE327646:QAE327654 PQI327646:PQI327654 PGM327646:PGM327654 OWQ327646:OWQ327654 OMU327646:OMU327654 OCY327646:OCY327654 NTC327646:NTC327654 NJG327646:NJG327654 MZK327646:MZK327654 MPO327646:MPO327654 MFS327646:MFS327654 LVW327646:LVW327654 LMA327646:LMA327654 LCE327646:LCE327654 KSI327646:KSI327654 KIM327646:KIM327654 JYQ327646:JYQ327654 JOU327646:JOU327654 JEY327646:JEY327654 IVC327646:IVC327654 ILG327646:ILG327654 IBK327646:IBK327654 HRO327646:HRO327654 HHS327646:HHS327654 GXW327646:GXW327654 GOA327646:GOA327654 GEE327646:GEE327654 FUI327646:FUI327654 FKM327646:FKM327654 FAQ327646:FAQ327654 EQU327646:EQU327654 EGY327646:EGY327654 DXC327646:DXC327654 DNG327646:DNG327654 DDK327646:DDK327654 CTO327646:CTO327654 CJS327646:CJS327654 BZW327646:BZW327654 BQA327646:BQA327654 BGE327646:BGE327654 AWI327646:AWI327654 AMM327646:AMM327654 ACQ327646:ACQ327654 SU327646:SU327654 IY327646:IY327654 C327646:C327654 WVK262110:WVK262118 WLO262110:WLO262118 WBS262110:WBS262118 VRW262110:VRW262118 VIA262110:VIA262118 UYE262110:UYE262118 UOI262110:UOI262118 UEM262110:UEM262118 TUQ262110:TUQ262118 TKU262110:TKU262118 TAY262110:TAY262118 SRC262110:SRC262118 SHG262110:SHG262118 RXK262110:RXK262118 RNO262110:RNO262118 RDS262110:RDS262118 QTW262110:QTW262118 QKA262110:QKA262118 QAE262110:QAE262118 PQI262110:PQI262118 PGM262110:PGM262118 OWQ262110:OWQ262118 OMU262110:OMU262118 OCY262110:OCY262118 NTC262110:NTC262118 NJG262110:NJG262118 MZK262110:MZK262118 MPO262110:MPO262118 MFS262110:MFS262118 LVW262110:LVW262118 LMA262110:LMA262118 LCE262110:LCE262118 KSI262110:KSI262118 KIM262110:KIM262118 JYQ262110:JYQ262118 JOU262110:JOU262118 JEY262110:JEY262118 IVC262110:IVC262118 ILG262110:ILG262118 IBK262110:IBK262118 HRO262110:HRO262118 HHS262110:HHS262118 GXW262110:GXW262118 GOA262110:GOA262118 GEE262110:GEE262118 FUI262110:FUI262118 FKM262110:FKM262118 FAQ262110:FAQ262118 EQU262110:EQU262118 EGY262110:EGY262118 DXC262110:DXC262118 DNG262110:DNG262118 DDK262110:DDK262118 CTO262110:CTO262118 CJS262110:CJS262118 BZW262110:BZW262118 BQA262110:BQA262118 BGE262110:BGE262118 AWI262110:AWI262118 AMM262110:AMM262118 ACQ262110:ACQ262118 SU262110:SU262118 IY262110:IY262118 C262110:C262118 WVK196574:WVK196582 WLO196574:WLO196582 WBS196574:WBS196582 VRW196574:VRW196582 VIA196574:VIA196582 UYE196574:UYE196582 UOI196574:UOI196582 UEM196574:UEM196582 TUQ196574:TUQ196582 TKU196574:TKU196582 TAY196574:TAY196582 SRC196574:SRC196582 SHG196574:SHG196582 RXK196574:RXK196582 RNO196574:RNO196582 RDS196574:RDS196582 QTW196574:QTW196582 QKA196574:QKA196582 QAE196574:QAE196582 PQI196574:PQI196582 PGM196574:PGM196582 OWQ196574:OWQ196582 OMU196574:OMU196582 OCY196574:OCY196582 NTC196574:NTC196582 NJG196574:NJG196582 MZK196574:MZK196582 MPO196574:MPO196582 MFS196574:MFS196582 LVW196574:LVW196582 LMA196574:LMA196582 LCE196574:LCE196582 KSI196574:KSI196582 KIM196574:KIM196582 JYQ196574:JYQ196582 JOU196574:JOU196582 JEY196574:JEY196582 IVC196574:IVC196582 ILG196574:ILG196582 IBK196574:IBK196582 HRO196574:HRO196582 HHS196574:HHS196582 GXW196574:GXW196582 GOA196574:GOA196582 GEE196574:GEE196582 FUI196574:FUI196582 FKM196574:FKM196582 FAQ196574:FAQ196582 EQU196574:EQU196582 EGY196574:EGY196582 DXC196574:DXC196582 DNG196574:DNG196582 DDK196574:DDK196582 CTO196574:CTO196582 CJS196574:CJS196582 BZW196574:BZW196582 BQA196574:BQA196582 BGE196574:BGE196582 AWI196574:AWI196582 AMM196574:AMM196582 ACQ196574:ACQ196582 SU196574:SU196582 IY196574:IY196582 C196574:C196582 WVK131038:WVK131046 WLO131038:WLO131046 WBS131038:WBS131046 VRW131038:VRW131046 VIA131038:VIA131046 UYE131038:UYE131046 UOI131038:UOI131046 UEM131038:UEM131046 TUQ131038:TUQ131046 TKU131038:TKU131046 TAY131038:TAY131046 SRC131038:SRC131046 SHG131038:SHG131046 RXK131038:RXK131046 RNO131038:RNO131046 RDS131038:RDS131046 QTW131038:QTW131046 QKA131038:QKA131046 QAE131038:QAE131046 PQI131038:PQI131046 PGM131038:PGM131046 OWQ131038:OWQ131046 OMU131038:OMU131046 OCY131038:OCY131046 NTC131038:NTC131046 NJG131038:NJG131046 MZK131038:MZK131046 MPO131038:MPO131046 MFS131038:MFS131046 LVW131038:LVW131046 LMA131038:LMA131046 LCE131038:LCE131046 KSI131038:KSI131046 KIM131038:KIM131046 JYQ131038:JYQ131046 JOU131038:JOU131046 JEY131038:JEY131046 IVC131038:IVC131046 ILG131038:ILG131046 IBK131038:IBK131046 HRO131038:HRO131046 HHS131038:HHS131046 GXW131038:GXW131046 GOA131038:GOA131046 GEE131038:GEE131046 FUI131038:FUI131046 FKM131038:FKM131046 FAQ131038:FAQ131046 EQU131038:EQU131046 EGY131038:EGY131046 DXC131038:DXC131046 DNG131038:DNG131046 DDK131038:DDK131046 CTO131038:CTO131046 CJS131038:CJS131046 BZW131038:BZW131046 BQA131038:BQA131046 BGE131038:BGE131046 AWI131038:AWI131046 AMM131038:AMM131046 ACQ131038:ACQ131046 SU131038:SU131046 IY131038:IY131046 C131038:C131046 WVK65502:WVK65510 WLO65502:WLO65510 WBS65502:WBS65510 VRW65502:VRW65510 VIA65502:VIA65510 UYE65502:UYE65510 UOI65502:UOI65510 UEM65502:UEM65510 TUQ65502:TUQ65510 TKU65502:TKU65510 TAY65502:TAY65510 SRC65502:SRC65510 SHG65502:SHG65510 RXK65502:RXK65510 RNO65502:RNO65510 RDS65502:RDS65510 QTW65502:QTW65510 QKA65502:QKA65510 QAE65502:QAE65510 PQI65502:PQI65510 PGM65502:PGM65510 OWQ65502:OWQ65510 OMU65502:OMU65510 OCY65502:OCY65510 NTC65502:NTC65510 NJG65502:NJG65510 MZK65502:MZK65510 MPO65502:MPO65510 MFS65502:MFS65510 LVW65502:LVW65510 LMA65502:LMA65510 LCE65502:LCE65510 KSI65502:KSI65510 KIM65502:KIM65510 JYQ65502:JYQ65510 JOU65502:JOU65510 JEY65502:JEY65510 IVC65502:IVC65510 ILG65502:ILG65510 IBK65502:IBK65510 HRO65502:HRO65510 HHS65502:HHS65510 GXW65502:GXW65510 GOA65502:GOA65510 GEE65502:GEE65510 FUI65502:FUI65510 FKM65502:FKM65510 FAQ65502:FAQ65510 EQU65502:EQU65510 EGY65502:EGY65510 DXC65502:DXC65510 DNG65502:DNG65510 DDK65502:DDK65510 CTO65502:CTO65510 CJS65502:CJS65510 BZW65502:BZW65510 BQA65502:BQA65510 BGE65502:BGE65510 AWI65502:AWI65510 AMM65502:AMM65510 ACQ65502:ACQ65510 SU65502:SU65510 IY65502:IY65510 C65502:C65510 WVK982993:WVK983001 WLO982993:WLO983001 WBS982993:WBS983001 VRW982993:VRW983001 VIA982993:VIA983001 UYE982993:UYE983001 UOI982993:UOI983001 UEM982993:UEM983001 TUQ982993:TUQ983001 TKU982993:TKU983001 TAY982993:TAY983001 SRC982993:SRC983001 SHG982993:SHG983001 RXK982993:RXK983001 RNO982993:RNO983001 RDS982993:RDS983001 QTW982993:QTW983001 QKA982993:QKA983001 QAE982993:QAE983001 PQI982993:PQI983001 PGM982993:PGM983001 OWQ982993:OWQ983001 OMU982993:OMU983001 OCY982993:OCY983001 NTC982993:NTC983001 NJG982993:NJG983001 MZK982993:MZK983001 MPO982993:MPO983001 MFS982993:MFS983001 LVW982993:LVW983001 LMA982993:LMA983001 LCE982993:LCE983001 KSI982993:KSI983001 KIM982993:KIM983001 JYQ982993:JYQ983001 JOU982993:JOU983001 JEY982993:JEY983001 IVC982993:IVC983001 ILG982993:ILG983001 IBK982993:IBK983001 HRO982993:HRO983001 HHS982993:HHS983001 GXW982993:GXW983001 GOA982993:GOA983001 GEE982993:GEE983001 FUI982993:FUI983001 FKM982993:FKM983001 FAQ982993:FAQ983001 EQU982993:EQU983001 EGY982993:EGY983001 DXC982993:DXC983001 DNG982993:DNG983001 DDK982993:DDK983001 CTO982993:CTO983001 CJS982993:CJS983001 BZW982993:BZW983001 BQA982993:BQA983001 BGE982993:BGE983001 AWI982993:AWI983001 AMM982993:AMM983001 ACQ982993:ACQ983001 SU982993:SU983001 IY982993:IY983001 C982993:C983001 WVK917457:WVK917465 WLO917457:WLO917465 WBS917457:WBS917465 VRW917457:VRW917465 VIA917457:VIA917465 UYE917457:UYE917465 UOI917457:UOI917465 UEM917457:UEM917465 TUQ917457:TUQ917465 TKU917457:TKU917465 TAY917457:TAY917465 SRC917457:SRC917465 SHG917457:SHG917465 RXK917457:RXK917465 RNO917457:RNO917465 RDS917457:RDS917465 QTW917457:QTW917465 QKA917457:QKA917465 QAE917457:QAE917465 PQI917457:PQI917465 PGM917457:PGM917465 OWQ917457:OWQ917465 OMU917457:OMU917465 OCY917457:OCY917465 NTC917457:NTC917465 NJG917457:NJG917465 MZK917457:MZK917465 MPO917457:MPO917465 MFS917457:MFS917465 LVW917457:LVW917465 LMA917457:LMA917465 LCE917457:LCE917465 KSI917457:KSI917465 KIM917457:KIM917465 JYQ917457:JYQ917465 JOU917457:JOU917465 JEY917457:JEY917465 IVC917457:IVC917465 ILG917457:ILG917465 IBK917457:IBK917465 HRO917457:HRO917465 HHS917457:HHS917465 GXW917457:GXW917465 GOA917457:GOA917465 GEE917457:GEE917465 FUI917457:FUI917465 FKM917457:FKM917465 FAQ917457:FAQ917465 EQU917457:EQU917465 EGY917457:EGY917465 DXC917457:DXC917465 DNG917457:DNG917465 DDK917457:DDK917465 CTO917457:CTO917465 CJS917457:CJS917465 BZW917457:BZW917465 BQA917457:BQA917465 BGE917457:BGE917465 AWI917457:AWI917465 AMM917457:AMM917465 ACQ917457:ACQ917465 SU917457:SU917465 IY917457:IY917465 C917457:C917465 WVK851921:WVK851929 WLO851921:WLO851929 WBS851921:WBS851929 VRW851921:VRW851929 VIA851921:VIA851929 UYE851921:UYE851929 UOI851921:UOI851929 UEM851921:UEM851929 TUQ851921:TUQ851929 TKU851921:TKU851929 TAY851921:TAY851929 SRC851921:SRC851929 SHG851921:SHG851929 RXK851921:RXK851929 RNO851921:RNO851929 RDS851921:RDS851929 QTW851921:QTW851929 QKA851921:QKA851929 QAE851921:QAE851929 PQI851921:PQI851929 PGM851921:PGM851929 OWQ851921:OWQ851929 OMU851921:OMU851929 OCY851921:OCY851929 NTC851921:NTC851929 NJG851921:NJG851929 MZK851921:MZK851929 MPO851921:MPO851929 MFS851921:MFS851929 LVW851921:LVW851929 LMA851921:LMA851929 LCE851921:LCE851929 KSI851921:KSI851929 KIM851921:KIM851929 JYQ851921:JYQ851929 JOU851921:JOU851929 JEY851921:JEY851929 IVC851921:IVC851929 ILG851921:ILG851929 IBK851921:IBK851929 HRO851921:HRO851929 HHS851921:HHS851929 GXW851921:GXW851929 GOA851921:GOA851929 GEE851921:GEE851929 FUI851921:FUI851929 FKM851921:FKM851929 FAQ851921:FAQ851929 EQU851921:EQU851929 EGY851921:EGY851929 DXC851921:DXC851929 DNG851921:DNG851929 DDK851921:DDK851929 CTO851921:CTO851929 CJS851921:CJS851929 BZW851921:BZW851929 BQA851921:BQA851929 BGE851921:BGE851929 AWI851921:AWI851929 AMM851921:AMM851929 ACQ851921:ACQ851929 SU851921:SU851929 IY851921:IY851929 C851921:C851929 WVK786385:WVK786393 WLO786385:WLO786393 WBS786385:WBS786393 VRW786385:VRW786393 VIA786385:VIA786393 UYE786385:UYE786393 UOI786385:UOI786393 UEM786385:UEM786393 TUQ786385:TUQ786393 TKU786385:TKU786393 TAY786385:TAY786393 SRC786385:SRC786393 SHG786385:SHG786393 RXK786385:RXK786393 RNO786385:RNO786393 RDS786385:RDS786393 QTW786385:QTW786393 QKA786385:QKA786393 QAE786385:QAE786393 PQI786385:PQI786393 PGM786385:PGM786393 OWQ786385:OWQ786393 OMU786385:OMU786393 OCY786385:OCY786393 NTC786385:NTC786393 NJG786385:NJG786393 MZK786385:MZK786393 MPO786385:MPO786393 MFS786385:MFS786393 LVW786385:LVW786393 LMA786385:LMA786393 LCE786385:LCE786393 KSI786385:KSI786393 KIM786385:KIM786393 JYQ786385:JYQ786393 JOU786385:JOU786393 JEY786385:JEY786393 IVC786385:IVC786393 ILG786385:ILG786393 IBK786385:IBK786393 HRO786385:HRO786393 HHS786385:HHS786393 GXW786385:GXW786393 GOA786385:GOA786393 GEE786385:GEE786393 FUI786385:FUI786393 FKM786385:FKM786393 FAQ786385:FAQ786393 EQU786385:EQU786393 EGY786385:EGY786393 DXC786385:DXC786393 DNG786385:DNG786393 DDK786385:DDK786393 CTO786385:CTO786393 CJS786385:CJS786393 BZW786385:BZW786393 BQA786385:BQA786393 BGE786385:BGE786393 AWI786385:AWI786393 AMM786385:AMM786393 ACQ786385:ACQ786393 SU786385:SU786393 IY786385:IY786393 C786385:C786393 WVK720849:WVK720857 WLO720849:WLO720857 WBS720849:WBS720857 VRW720849:VRW720857 VIA720849:VIA720857 UYE720849:UYE720857 UOI720849:UOI720857 UEM720849:UEM720857 TUQ720849:TUQ720857 TKU720849:TKU720857 TAY720849:TAY720857 SRC720849:SRC720857 SHG720849:SHG720857 RXK720849:RXK720857 RNO720849:RNO720857 RDS720849:RDS720857 QTW720849:QTW720857 QKA720849:QKA720857 QAE720849:QAE720857 PQI720849:PQI720857 PGM720849:PGM720857 OWQ720849:OWQ720857 OMU720849:OMU720857 OCY720849:OCY720857 NTC720849:NTC720857 NJG720849:NJG720857 MZK720849:MZK720857 MPO720849:MPO720857 MFS720849:MFS720857 LVW720849:LVW720857 LMA720849:LMA720857 LCE720849:LCE720857 KSI720849:KSI720857 KIM720849:KIM720857 JYQ720849:JYQ720857 JOU720849:JOU720857 JEY720849:JEY720857 IVC720849:IVC720857 ILG720849:ILG720857 IBK720849:IBK720857 HRO720849:HRO720857 HHS720849:HHS720857 GXW720849:GXW720857 GOA720849:GOA720857 GEE720849:GEE720857 FUI720849:FUI720857 FKM720849:FKM720857 FAQ720849:FAQ720857 EQU720849:EQU720857 EGY720849:EGY720857 DXC720849:DXC720857 DNG720849:DNG720857 DDK720849:DDK720857 CTO720849:CTO720857 CJS720849:CJS720857 BZW720849:BZW720857 BQA720849:BQA720857 BGE720849:BGE720857 AWI720849:AWI720857 AMM720849:AMM720857 ACQ720849:ACQ720857 SU720849:SU720857 IY720849:IY720857 C720849:C720857 WVK655313:WVK655321 WLO655313:WLO655321 WBS655313:WBS655321 VRW655313:VRW655321 VIA655313:VIA655321 UYE655313:UYE655321 UOI655313:UOI655321 UEM655313:UEM655321 TUQ655313:TUQ655321 TKU655313:TKU655321 TAY655313:TAY655321 SRC655313:SRC655321 SHG655313:SHG655321 RXK655313:RXK655321 RNO655313:RNO655321 RDS655313:RDS655321 QTW655313:QTW655321 QKA655313:QKA655321 QAE655313:QAE655321 PQI655313:PQI655321 PGM655313:PGM655321 OWQ655313:OWQ655321 OMU655313:OMU655321 OCY655313:OCY655321 NTC655313:NTC655321 NJG655313:NJG655321 MZK655313:MZK655321 MPO655313:MPO655321 MFS655313:MFS655321 LVW655313:LVW655321 LMA655313:LMA655321 LCE655313:LCE655321 KSI655313:KSI655321 KIM655313:KIM655321 JYQ655313:JYQ655321 JOU655313:JOU655321 JEY655313:JEY655321 IVC655313:IVC655321 ILG655313:ILG655321 IBK655313:IBK655321 HRO655313:HRO655321 HHS655313:HHS655321 GXW655313:GXW655321 GOA655313:GOA655321 GEE655313:GEE655321 FUI655313:FUI655321 FKM655313:FKM655321 FAQ655313:FAQ655321 EQU655313:EQU655321 EGY655313:EGY655321 DXC655313:DXC655321 DNG655313:DNG655321 DDK655313:DDK655321 CTO655313:CTO655321 CJS655313:CJS655321 BZW655313:BZW655321 BQA655313:BQA655321 BGE655313:BGE655321 AWI655313:AWI655321 AMM655313:AMM655321 ACQ655313:ACQ655321 SU655313:SU655321 IY655313:IY655321 C655313:C655321 WVK589777:WVK589785 WLO589777:WLO589785 WBS589777:WBS589785 VRW589777:VRW589785 VIA589777:VIA589785 UYE589777:UYE589785 UOI589777:UOI589785 UEM589777:UEM589785 TUQ589777:TUQ589785 TKU589777:TKU589785 TAY589777:TAY589785 SRC589777:SRC589785 SHG589777:SHG589785 RXK589777:RXK589785 RNO589777:RNO589785 RDS589777:RDS589785 QTW589777:QTW589785 QKA589777:QKA589785 QAE589777:QAE589785 PQI589777:PQI589785 PGM589777:PGM589785 OWQ589777:OWQ589785 OMU589777:OMU589785 OCY589777:OCY589785 NTC589777:NTC589785 NJG589777:NJG589785 MZK589777:MZK589785 MPO589777:MPO589785 MFS589777:MFS589785 LVW589777:LVW589785 LMA589777:LMA589785 LCE589777:LCE589785 KSI589777:KSI589785 KIM589777:KIM589785 JYQ589777:JYQ589785 JOU589777:JOU589785 JEY589777:JEY589785 IVC589777:IVC589785 ILG589777:ILG589785 IBK589777:IBK589785 HRO589777:HRO589785 HHS589777:HHS589785 GXW589777:GXW589785 GOA589777:GOA589785 GEE589777:GEE589785 FUI589777:FUI589785 FKM589777:FKM589785 FAQ589777:FAQ589785 EQU589777:EQU589785 EGY589777:EGY589785 DXC589777:DXC589785 DNG589777:DNG589785 DDK589777:DDK589785 CTO589777:CTO589785 CJS589777:CJS589785 BZW589777:BZW589785 BQA589777:BQA589785 BGE589777:BGE589785 AWI589777:AWI589785 AMM589777:AMM589785 ACQ589777:ACQ589785 SU589777:SU589785 IY589777:IY589785 C589777:C589785 WVK524241:WVK524249 WLO524241:WLO524249 WBS524241:WBS524249 VRW524241:VRW524249 VIA524241:VIA524249 UYE524241:UYE524249 UOI524241:UOI524249 UEM524241:UEM524249 TUQ524241:TUQ524249 TKU524241:TKU524249 TAY524241:TAY524249 SRC524241:SRC524249 SHG524241:SHG524249 RXK524241:RXK524249 RNO524241:RNO524249 RDS524241:RDS524249 QTW524241:QTW524249 QKA524241:QKA524249 QAE524241:QAE524249 PQI524241:PQI524249 PGM524241:PGM524249 OWQ524241:OWQ524249 OMU524241:OMU524249 OCY524241:OCY524249 NTC524241:NTC524249 NJG524241:NJG524249 MZK524241:MZK524249 MPO524241:MPO524249 MFS524241:MFS524249 LVW524241:LVW524249 LMA524241:LMA524249 LCE524241:LCE524249 KSI524241:KSI524249 KIM524241:KIM524249 JYQ524241:JYQ524249 JOU524241:JOU524249 JEY524241:JEY524249 IVC524241:IVC524249 ILG524241:ILG524249 IBK524241:IBK524249 HRO524241:HRO524249 HHS524241:HHS524249 GXW524241:GXW524249 GOA524241:GOA524249 GEE524241:GEE524249 FUI524241:FUI524249 FKM524241:FKM524249 FAQ524241:FAQ524249 EQU524241:EQU524249 EGY524241:EGY524249 DXC524241:DXC524249 DNG524241:DNG524249 DDK524241:DDK524249 CTO524241:CTO524249 CJS524241:CJS524249 BZW524241:BZW524249 BQA524241:BQA524249 BGE524241:BGE524249 AWI524241:AWI524249 AMM524241:AMM524249 ACQ524241:ACQ524249 SU524241:SU524249 IY524241:IY524249 C524241:C524249 WVK458705:WVK458713 WLO458705:WLO458713 WBS458705:WBS458713 VRW458705:VRW458713 VIA458705:VIA458713 UYE458705:UYE458713 UOI458705:UOI458713 UEM458705:UEM458713 TUQ458705:TUQ458713 TKU458705:TKU458713 TAY458705:TAY458713 SRC458705:SRC458713 SHG458705:SHG458713 RXK458705:RXK458713 RNO458705:RNO458713 RDS458705:RDS458713 QTW458705:QTW458713 QKA458705:QKA458713 QAE458705:QAE458713 PQI458705:PQI458713 PGM458705:PGM458713 OWQ458705:OWQ458713 OMU458705:OMU458713 OCY458705:OCY458713 NTC458705:NTC458713 NJG458705:NJG458713 MZK458705:MZK458713 MPO458705:MPO458713 MFS458705:MFS458713 LVW458705:LVW458713 LMA458705:LMA458713 LCE458705:LCE458713 KSI458705:KSI458713 KIM458705:KIM458713 JYQ458705:JYQ458713 JOU458705:JOU458713 JEY458705:JEY458713 IVC458705:IVC458713 ILG458705:ILG458713 IBK458705:IBK458713 HRO458705:HRO458713 HHS458705:HHS458713 GXW458705:GXW458713 GOA458705:GOA458713 GEE458705:GEE458713 FUI458705:FUI458713 FKM458705:FKM458713 FAQ458705:FAQ458713 EQU458705:EQU458713 EGY458705:EGY458713 DXC458705:DXC458713 DNG458705:DNG458713 DDK458705:DDK458713 CTO458705:CTO458713 CJS458705:CJS458713 BZW458705:BZW458713 BQA458705:BQA458713 BGE458705:BGE458713 AWI458705:AWI458713 AMM458705:AMM458713 ACQ458705:ACQ458713 SU458705:SU458713 IY458705:IY458713 C458705:C458713 WVK393169:WVK393177 WLO393169:WLO393177 WBS393169:WBS393177 VRW393169:VRW393177 VIA393169:VIA393177 UYE393169:UYE393177 UOI393169:UOI393177 UEM393169:UEM393177 TUQ393169:TUQ393177 TKU393169:TKU393177 TAY393169:TAY393177 SRC393169:SRC393177 SHG393169:SHG393177 RXK393169:RXK393177 RNO393169:RNO393177 RDS393169:RDS393177 QTW393169:QTW393177 QKA393169:QKA393177 QAE393169:QAE393177 PQI393169:PQI393177 PGM393169:PGM393177 OWQ393169:OWQ393177 OMU393169:OMU393177 OCY393169:OCY393177 NTC393169:NTC393177 NJG393169:NJG393177 MZK393169:MZK393177 MPO393169:MPO393177 MFS393169:MFS393177 LVW393169:LVW393177 LMA393169:LMA393177 LCE393169:LCE393177 KSI393169:KSI393177 KIM393169:KIM393177 JYQ393169:JYQ393177 JOU393169:JOU393177 JEY393169:JEY393177 IVC393169:IVC393177 ILG393169:ILG393177 IBK393169:IBK393177 HRO393169:HRO393177 HHS393169:HHS393177 GXW393169:GXW393177 GOA393169:GOA393177 GEE393169:GEE393177 FUI393169:FUI393177 FKM393169:FKM393177 FAQ393169:FAQ393177 EQU393169:EQU393177 EGY393169:EGY393177 DXC393169:DXC393177 DNG393169:DNG393177 DDK393169:DDK393177 CTO393169:CTO393177 CJS393169:CJS393177 BZW393169:BZW393177 BQA393169:BQA393177 BGE393169:BGE393177 AWI393169:AWI393177 AMM393169:AMM393177 ACQ393169:ACQ393177 SU393169:SU393177 IY393169:IY393177 C393169:C393177 WVK327633:WVK327641 WLO327633:WLO327641 WBS327633:WBS327641 VRW327633:VRW327641 VIA327633:VIA327641 UYE327633:UYE327641 UOI327633:UOI327641 UEM327633:UEM327641 TUQ327633:TUQ327641 TKU327633:TKU327641 TAY327633:TAY327641 SRC327633:SRC327641 SHG327633:SHG327641 RXK327633:RXK327641 RNO327633:RNO327641 RDS327633:RDS327641 QTW327633:QTW327641 QKA327633:QKA327641 QAE327633:QAE327641 PQI327633:PQI327641 PGM327633:PGM327641 OWQ327633:OWQ327641 OMU327633:OMU327641 OCY327633:OCY327641 NTC327633:NTC327641 NJG327633:NJG327641 MZK327633:MZK327641 MPO327633:MPO327641 MFS327633:MFS327641 LVW327633:LVW327641 LMA327633:LMA327641 LCE327633:LCE327641 KSI327633:KSI327641 KIM327633:KIM327641 JYQ327633:JYQ327641 JOU327633:JOU327641 JEY327633:JEY327641 IVC327633:IVC327641 ILG327633:ILG327641 IBK327633:IBK327641 HRO327633:HRO327641 HHS327633:HHS327641 GXW327633:GXW327641 GOA327633:GOA327641 GEE327633:GEE327641 FUI327633:FUI327641 FKM327633:FKM327641 FAQ327633:FAQ327641 EQU327633:EQU327641 EGY327633:EGY327641 DXC327633:DXC327641 DNG327633:DNG327641 DDK327633:DDK327641 CTO327633:CTO327641 CJS327633:CJS327641 BZW327633:BZW327641 BQA327633:BQA327641 BGE327633:BGE327641 AWI327633:AWI327641 AMM327633:AMM327641 ACQ327633:ACQ327641 SU327633:SU327641 IY327633:IY327641 C327633:C327641 WVK262097:WVK262105 WLO262097:WLO262105 WBS262097:WBS262105 VRW262097:VRW262105 VIA262097:VIA262105 UYE262097:UYE262105 UOI262097:UOI262105 UEM262097:UEM262105 TUQ262097:TUQ262105 TKU262097:TKU262105 TAY262097:TAY262105 SRC262097:SRC262105 SHG262097:SHG262105 RXK262097:RXK262105 RNO262097:RNO262105 RDS262097:RDS262105 QTW262097:QTW262105 QKA262097:QKA262105 QAE262097:QAE262105 PQI262097:PQI262105 PGM262097:PGM262105 OWQ262097:OWQ262105 OMU262097:OMU262105 OCY262097:OCY262105 NTC262097:NTC262105 NJG262097:NJG262105 MZK262097:MZK262105 MPO262097:MPO262105 MFS262097:MFS262105 LVW262097:LVW262105 LMA262097:LMA262105 LCE262097:LCE262105 KSI262097:KSI262105 KIM262097:KIM262105 JYQ262097:JYQ262105 JOU262097:JOU262105 JEY262097:JEY262105 IVC262097:IVC262105 ILG262097:ILG262105 IBK262097:IBK262105 HRO262097:HRO262105 HHS262097:HHS262105 GXW262097:GXW262105 GOA262097:GOA262105 GEE262097:GEE262105 FUI262097:FUI262105 FKM262097:FKM262105 FAQ262097:FAQ262105 EQU262097:EQU262105 EGY262097:EGY262105 DXC262097:DXC262105 DNG262097:DNG262105 DDK262097:DDK262105 CTO262097:CTO262105 CJS262097:CJS262105 BZW262097:BZW262105 BQA262097:BQA262105 BGE262097:BGE262105 AWI262097:AWI262105 AMM262097:AMM262105 ACQ262097:ACQ262105 SU262097:SU262105 IY262097:IY262105 C262097:C262105 WVK196561:WVK196569 WLO196561:WLO196569 WBS196561:WBS196569 VRW196561:VRW196569 VIA196561:VIA196569 UYE196561:UYE196569 UOI196561:UOI196569 UEM196561:UEM196569 TUQ196561:TUQ196569 TKU196561:TKU196569 TAY196561:TAY196569 SRC196561:SRC196569 SHG196561:SHG196569 RXK196561:RXK196569 RNO196561:RNO196569 RDS196561:RDS196569 QTW196561:QTW196569 QKA196561:QKA196569 QAE196561:QAE196569 PQI196561:PQI196569 PGM196561:PGM196569 OWQ196561:OWQ196569 OMU196561:OMU196569 OCY196561:OCY196569 NTC196561:NTC196569 NJG196561:NJG196569 MZK196561:MZK196569 MPO196561:MPO196569 MFS196561:MFS196569 LVW196561:LVW196569 LMA196561:LMA196569 LCE196561:LCE196569 KSI196561:KSI196569 KIM196561:KIM196569 JYQ196561:JYQ196569 JOU196561:JOU196569 JEY196561:JEY196569 IVC196561:IVC196569 ILG196561:ILG196569 IBK196561:IBK196569 HRO196561:HRO196569 HHS196561:HHS196569 GXW196561:GXW196569 GOA196561:GOA196569 GEE196561:GEE196569 FUI196561:FUI196569 FKM196561:FKM196569 FAQ196561:FAQ196569 EQU196561:EQU196569 EGY196561:EGY196569 DXC196561:DXC196569 DNG196561:DNG196569 DDK196561:DDK196569 CTO196561:CTO196569 CJS196561:CJS196569 BZW196561:BZW196569 BQA196561:BQA196569 BGE196561:BGE196569 AWI196561:AWI196569 AMM196561:AMM196569 ACQ196561:ACQ196569 SU196561:SU196569 IY196561:IY196569 C196561:C196569 WVK131025:WVK131033 WLO131025:WLO131033 WBS131025:WBS131033 VRW131025:VRW131033 VIA131025:VIA131033 UYE131025:UYE131033 UOI131025:UOI131033 UEM131025:UEM131033 TUQ131025:TUQ131033 TKU131025:TKU131033 TAY131025:TAY131033 SRC131025:SRC131033 SHG131025:SHG131033 RXK131025:RXK131033 RNO131025:RNO131033 RDS131025:RDS131033 QTW131025:QTW131033 QKA131025:QKA131033 QAE131025:QAE131033 PQI131025:PQI131033 PGM131025:PGM131033 OWQ131025:OWQ131033 OMU131025:OMU131033 OCY131025:OCY131033 NTC131025:NTC131033 NJG131025:NJG131033 MZK131025:MZK131033 MPO131025:MPO131033 MFS131025:MFS131033 LVW131025:LVW131033 LMA131025:LMA131033 LCE131025:LCE131033 KSI131025:KSI131033 KIM131025:KIM131033 JYQ131025:JYQ131033 JOU131025:JOU131033 JEY131025:JEY131033 IVC131025:IVC131033 ILG131025:ILG131033 IBK131025:IBK131033 HRO131025:HRO131033 HHS131025:HHS131033 GXW131025:GXW131033 GOA131025:GOA131033 GEE131025:GEE131033 FUI131025:FUI131033 FKM131025:FKM131033 FAQ131025:FAQ131033 EQU131025:EQU131033 EGY131025:EGY131033 DXC131025:DXC131033 DNG131025:DNG131033 DDK131025:DDK131033 CTO131025:CTO131033 CJS131025:CJS131033 BZW131025:BZW131033 BQA131025:BQA131033 BGE131025:BGE131033 AWI131025:AWI131033 AMM131025:AMM131033 ACQ131025:ACQ131033 SU131025:SU131033 IY131025:IY131033 C131025:C131033 WVK65489:WVK65497 WLO65489:WLO65497 WBS65489:WBS65497 VRW65489:VRW65497 VIA65489:VIA65497 UYE65489:UYE65497 UOI65489:UOI65497 UEM65489:UEM65497 TUQ65489:TUQ65497 TKU65489:TKU65497 TAY65489:TAY65497 SRC65489:SRC65497 SHG65489:SHG65497 RXK65489:RXK65497 RNO65489:RNO65497 RDS65489:RDS65497 QTW65489:QTW65497 QKA65489:QKA65497 QAE65489:QAE65497 PQI65489:PQI65497 PGM65489:PGM65497 OWQ65489:OWQ65497 OMU65489:OMU65497 OCY65489:OCY65497 NTC65489:NTC65497 NJG65489:NJG65497 MZK65489:MZK65497 MPO65489:MPO65497 MFS65489:MFS65497 LVW65489:LVW65497 LMA65489:LMA65497 LCE65489:LCE65497 KSI65489:KSI65497 KIM65489:KIM65497 JYQ65489:JYQ65497 JOU65489:JOU65497 JEY65489:JEY65497 IVC65489:IVC65497 ILG65489:ILG65497 IBK65489:IBK65497 HRO65489:HRO65497 HHS65489:HHS65497 GXW65489:GXW65497 GOA65489:GOA65497 GEE65489:GEE65497 FUI65489:FUI65497 FKM65489:FKM65497 FAQ65489:FAQ65497 EQU65489:EQU65497 EGY65489:EGY65497 DXC65489:DXC65497 DNG65489:DNG65497 DDK65489:DDK65497 CTO65489:CTO65497 CJS65489:CJS65497 BZW65489:BZW65497 BQA65489:BQA65497 BGE65489:BGE65497 AWI65489:AWI65497 AMM65489:AMM65497 ACQ65489:ACQ65497 SU65489:SU65497 IY65489:IY65497 C65489:C65497 WVK982980:WVK982988 WLO982980:WLO982988 WBS982980:WBS982988 VRW982980:VRW982988 VIA982980:VIA982988 UYE982980:UYE982988 UOI982980:UOI982988 UEM982980:UEM982988 TUQ982980:TUQ982988 TKU982980:TKU982988 TAY982980:TAY982988 SRC982980:SRC982988 SHG982980:SHG982988 RXK982980:RXK982988 RNO982980:RNO982988 RDS982980:RDS982988 QTW982980:QTW982988 QKA982980:QKA982988 QAE982980:QAE982988 PQI982980:PQI982988 PGM982980:PGM982988 OWQ982980:OWQ982988 OMU982980:OMU982988 OCY982980:OCY982988 NTC982980:NTC982988 NJG982980:NJG982988 MZK982980:MZK982988 MPO982980:MPO982988 MFS982980:MFS982988 LVW982980:LVW982988 LMA982980:LMA982988 LCE982980:LCE982988 KSI982980:KSI982988 KIM982980:KIM982988 JYQ982980:JYQ982988 JOU982980:JOU982988 JEY982980:JEY982988 IVC982980:IVC982988 ILG982980:ILG982988 IBK982980:IBK982988 HRO982980:HRO982988 HHS982980:HHS982988 GXW982980:GXW982988 GOA982980:GOA982988 GEE982980:GEE982988 FUI982980:FUI982988 FKM982980:FKM982988 FAQ982980:FAQ982988 EQU982980:EQU982988 EGY982980:EGY982988 DXC982980:DXC982988 DNG982980:DNG982988 DDK982980:DDK982988 CTO982980:CTO982988 CJS982980:CJS982988 BZW982980:BZW982988 BQA982980:BQA982988 BGE982980:BGE982988 AWI982980:AWI982988 AMM982980:AMM982988 ACQ982980:ACQ982988 SU982980:SU982988 IY982980:IY982988 C982980:C982988 WVK917444:WVK917452 WLO917444:WLO917452 WBS917444:WBS917452 VRW917444:VRW917452 VIA917444:VIA917452 UYE917444:UYE917452 UOI917444:UOI917452 UEM917444:UEM917452 TUQ917444:TUQ917452 TKU917444:TKU917452 TAY917444:TAY917452 SRC917444:SRC917452 SHG917444:SHG917452 RXK917444:RXK917452 RNO917444:RNO917452 RDS917444:RDS917452 QTW917444:QTW917452 QKA917444:QKA917452 QAE917444:QAE917452 PQI917444:PQI917452 PGM917444:PGM917452 OWQ917444:OWQ917452 OMU917444:OMU917452 OCY917444:OCY917452 NTC917444:NTC917452 NJG917444:NJG917452 MZK917444:MZK917452 MPO917444:MPO917452 MFS917444:MFS917452 LVW917444:LVW917452 LMA917444:LMA917452 LCE917444:LCE917452 KSI917444:KSI917452 KIM917444:KIM917452 JYQ917444:JYQ917452 JOU917444:JOU917452 JEY917444:JEY917452 IVC917444:IVC917452 ILG917444:ILG917452 IBK917444:IBK917452 HRO917444:HRO917452 HHS917444:HHS917452 GXW917444:GXW917452 GOA917444:GOA917452 GEE917444:GEE917452 FUI917444:FUI917452 FKM917444:FKM917452 FAQ917444:FAQ917452 EQU917444:EQU917452 EGY917444:EGY917452 DXC917444:DXC917452 DNG917444:DNG917452 DDK917444:DDK917452 CTO917444:CTO917452 CJS917444:CJS917452 BZW917444:BZW917452 BQA917444:BQA917452 BGE917444:BGE917452 AWI917444:AWI917452 AMM917444:AMM917452 ACQ917444:ACQ917452 SU917444:SU917452 IY917444:IY917452 C917444:C917452 WVK851908:WVK851916 WLO851908:WLO851916 WBS851908:WBS851916 VRW851908:VRW851916 VIA851908:VIA851916 UYE851908:UYE851916 UOI851908:UOI851916 UEM851908:UEM851916 TUQ851908:TUQ851916 TKU851908:TKU851916 TAY851908:TAY851916 SRC851908:SRC851916 SHG851908:SHG851916 RXK851908:RXK851916 RNO851908:RNO851916 RDS851908:RDS851916 QTW851908:QTW851916 QKA851908:QKA851916 QAE851908:QAE851916 PQI851908:PQI851916 PGM851908:PGM851916 OWQ851908:OWQ851916 OMU851908:OMU851916 OCY851908:OCY851916 NTC851908:NTC851916 NJG851908:NJG851916 MZK851908:MZK851916 MPO851908:MPO851916 MFS851908:MFS851916 LVW851908:LVW851916 LMA851908:LMA851916 LCE851908:LCE851916 KSI851908:KSI851916 KIM851908:KIM851916 JYQ851908:JYQ851916 JOU851908:JOU851916 JEY851908:JEY851916 IVC851908:IVC851916 ILG851908:ILG851916 IBK851908:IBK851916 HRO851908:HRO851916 HHS851908:HHS851916 GXW851908:GXW851916 GOA851908:GOA851916 GEE851908:GEE851916 FUI851908:FUI851916 FKM851908:FKM851916 FAQ851908:FAQ851916 EQU851908:EQU851916 EGY851908:EGY851916 DXC851908:DXC851916 DNG851908:DNG851916 DDK851908:DDK851916 CTO851908:CTO851916 CJS851908:CJS851916 BZW851908:BZW851916 BQA851908:BQA851916 BGE851908:BGE851916 AWI851908:AWI851916 AMM851908:AMM851916 ACQ851908:ACQ851916 SU851908:SU851916 IY851908:IY851916 C851908:C851916 WVK786372:WVK786380 WLO786372:WLO786380 WBS786372:WBS786380 VRW786372:VRW786380 VIA786372:VIA786380 UYE786372:UYE786380 UOI786372:UOI786380 UEM786372:UEM786380 TUQ786372:TUQ786380 TKU786372:TKU786380 TAY786372:TAY786380 SRC786372:SRC786380 SHG786372:SHG786380 RXK786372:RXK786380 RNO786372:RNO786380 RDS786372:RDS786380 QTW786372:QTW786380 QKA786372:QKA786380 QAE786372:QAE786380 PQI786372:PQI786380 PGM786372:PGM786380 OWQ786372:OWQ786380 OMU786372:OMU786380 OCY786372:OCY786380 NTC786372:NTC786380 NJG786372:NJG786380 MZK786372:MZK786380 MPO786372:MPO786380 MFS786372:MFS786380 LVW786372:LVW786380 LMA786372:LMA786380 LCE786372:LCE786380 KSI786372:KSI786380 KIM786372:KIM786380 JYQ786372:JYQ786380 JOU786372:JOU786380 JEY786372:JEY786380 IVC786372:IVC786380 ILG786372:ILG786380 IBK786372:IBK786380 HRO786372:HRO786380 HHS786372:HHS786380 GXW786372:GXW786380 GOA786372:GOA786380 GEE786372:GEE786380 FUI786372:FUI786380 FKM786372:FKM786380 FAQ786372:FAQ786380 EQU786372:EQU786380 EGY786372:EGY786380 DXC786372:DXC786380 DNG786372:DNG786380 DDK786372:DDK786380 CTO786372:CTO786380 CJS786372:CJS786380 BZW786372:BZW786380 BQA786372:BQA786380 BGE786372:BGE786380 AWI786372:AWI786380 AMM786372:AMM786380 ACQ786372:ACQ786380 SU786372:SU786380 IY786372:IY786380 C786372:C786380 WVK720836:WVK720844 WLO720836:WLO720844 WBS720836:WBS720844 VRW720836:VRW720844 VIA720836:VIA720844 UYE720836:UYE720844 UOI720836:UOI720844 UEM720836:UEM720844 TUQ720836:TUQ720844 TKU720836:TKU720844 TAY720836:TAY720844 SRC720836:SRC720844 SHG720836:SHG720844 RXK720836:RXK720844 RNO720836:RNO720844 RDS720836:RDS720844 QTW720836:QTW720844 QKA720836:QKA720844 QAE720836:QAE720844 PQI720836:PQI720844 PGM720836:PGM720844 OWQ720836:OWQ720844 OMU720836:OMU720844 OCY720836:OCY720844 NTC720836:NTC720844 NJG720836:NJG720844 MZK720836:MZK720844 MPO720836:MPO720844 MFS720836:MFS720844 LVW720836:LVW720844 LMA720836:LMA720844 LCE720836:LCE720844 KSI720836:KSI720844 KIM720836:KIM720844 JYQ720836:JYQ720844 JOU720836:JOU720844 JEY720836:JEY720844 IVC720836:IVC720844 ILG720836:ILG720844 IBK720836:IBK720844 HRO720836:HRO720844 HHS720836:HHS720844 GXW720836:GXW720844 GOA720836:GOA720844 GEE720836:GEE720844 FUI720836:FUI720844 FKM720836:FKM720844 FAQ720836:FAQ720844 EQU720836:EQU720844 EGY720836:EGY720844 DXC720836:DXC720844 DNG720836:DNG720844 DDK720836:DDK720844 CTO720836:CTO720844 CJS720836:CJS720844 BZW720836:BZW720844 BQA720836:BQA720844 BGE720836:BGE720844 AWI720836:AWI720844 AMM720836:AMM720844 ACQ720836:ACQ720844 SU720836:SU720844 IY720836:IY720844 C720836:C720844 WVK655300:WVK655308 WLO655300:WLO655308 WBS655300:WBS655308 VRW655300:VRW655308 VIA655300:VIA655308 UYE655300:UYE655308 UOI655300:UOI655308 UEM655300:UEM655308 TUQ655300:TUQ655308 TKU655300:TKU655308 TAY655300:TAY655308 SRC655300:SRC655308 SHG655300:SHG655308 RXK655300:RXK655308 RNO655300:RNO655308 RDS655300:RDS655308 QTW655300:QTW655308 QKA655300:QKA655308 QAE655300:QAE655308 PQI655300:PQI655308 PGM655300:PGM655308 OWQ655300:OWQ655308 OMU655300:OMU655308 OCY655300:OCY655308 NTC655300:NTC655308 NJG655300:NJG655308 MZK655300:MZK655308 MPO655300:MPO655308 MFS655300:MFS655308 LVW655300:LVW655308 LMA655300:LMA655308 LCE655300:LCE655308 KSI655300:KSI655308 KIM655300:KIM655308 JYQ655300:JYQ655308 JOU655300:JOU655308 JEY655300:JEY655308 IVC655300:IVC655308 ILG655300:ILG655308 IBK655300:IBK655308 HRO655300:HRO655308 HHS655300:HHS655308 GXW655300:GXW655308 GOA655300:GOA655308 GEE655300:GEE655308 FUI655300:FUI655308 FKM655300:FKM655308 FAQ655300:FAQ655308 EQU655300:EQU655308 EGY655300:EGY655308 DXC655300:DXC655308 DNG655300:DNG655308 DDK655300:DDK655308 CTO655300:CTO655308 CJS655300:CJS655308 BZW655300:BZW655308 BQA655300:BQA655308 BGE655300:BGE655308 AWI655300:AWI655308 AMM655300:AMM655308 ACQ655300:ACQ655308 SU655300:SU655308 IY655300:IY655308 C655300:C655308 WVK589764:WVK589772 WLO589764:WLO589772 WBS589764:WBS589772 VRW589764:VRW589772 VIA589764:VIA589772 UYE589764:UYE589772 UOI589764:UOI589772 UEM589764:UEM589772 TUQ589764:TUQ589772 TKU589764:TKU589772 TAY589764:TAY589772 SRC589764:SRC589772 SHG589764:SHG589772 RXK589764:RXK589772 RNO589764:RNO589772 RDS589764:RDS589772 QTW589764:QTW589772 QKA589764:QKA589772 QAE589764:QAE589772 PQI589764:PQI589772 PGM589764:PGM589772 OWQ589764:OWQ589772 OMU589764:OMU589772 OCY589764:OCY589772 NTC589764:NTC589772 NJG589764:NJG589772 MZK589764:MZK589772 MPO589764:MPO589772 MFS589764:MFS589772 LVW589764:LVW589772 LMA589764:LMA589772 LCE589764:LCE589772 KSI589764:KSI589772 KIM589764:KIM589772 JYQ589764:JYQ589772 JOU589764:JOU589772 JEY589764:JEY589772 IVC589764:IVC589772 ILG589764:ILG589772 IBK589764:IBK589772 HRO589764:HRO589772 HHS589764:HHS589772 GXW589764:GXW589772 GOA589764:GOA589772 GEE589764:GEE589772 FUI589764:FUI589772 FKM589764:FKM589772 FAQ589764:FAQ589772 EQU589764:EQU589772 EGY589764:EGY589772 DXC589764:DXC589772 DNG589764:DNG589772 DDK589764:DDK589772 CTO589764:CTO589772 CJS589764:CJS589772 BZW589764:BZW589772 BQA589764:BQA589772 BGE589764:BGE589772 AWI589764:AWI589772 AMM589764:AMM589772 ACQ589764:ACQ589772 SU589764:SU589772 IY589764:IY589772 C589764:C589772 WVK524228:WVK524236 WLO524228:WLO524236 WBS524228:WBS524236 VRW524228:VRW524236 VIA524228:VIA524236 UYE524228:UYE524236 UOI524228:UOI524236 UEM524228:UEM524236 TUQ524228:TUQ524236 TKU524228:TKU524236 TAY524228:TAY524236 SRC524228:SRC524236 SHG524228:SHG524236 RXK524228:RXK524236 RNO524228:RNO524236 RDS524228:RDS524236 QTW524228:QTW524236 QKA524228:QKA524236 QAE524228:QAE524236 PQI524228:PQI524236 PGM524228:PGM524236 OWQ524228:OWQ524236 OMU524228:OMU524236 OCY524228:OCY524236 NTC524228:NTC524236 NJG524228:NJG524236 MZK524228:MZK524236 MPO524228:MPO524236 MFS524228:MFS524236 LVW524228:LVW524236 LMA524228:LMA524236 LCE524228:LCE524236 KSI524228:KSI524236 KIM524228:KIM524236 JYQ524228:JYQ524236 JOU524228:JOU524236 JEY524228:JEY524236 IVC524228:IVC524236 ILG524228:ILG524236 IBK524228:IBK524236 HRO524228:HRO524236 HHS524228:HHS524236 GXW524228:GXW524236 GOA524228:GOA524236 GEE524228:GEE524236 FUI524228:FUI524236 FKM524228:FKM524236 FAQ524228:FAQ524236 EQU524228:EQU524236 EGY524228:EGY524236 DXC524228:DXC524236 DNG524228:DNG524236 DDK524228:DDK524236 CTO524228:CTO524236 CJS524228:CJS524236 BZW524228:BZW524236 BQA524228:BQA524236 BGE524228:BGE524236 AWI524228:AWI524236 AMM524228:AMM524236 ACQ524228:ACQ524236 SU524228:SU524236 IY524228:IY524236 C524228:C524236 WVK458692:WVK458700 WLO458692:WLO458700 WBS458692:WBS458700 VRW458692:VRW458700 VIA458692:VIA458700 UYE458692:UYE458700 UOI458692:UOI458700 UEM458692:UEM458700 TUQ458692:TUQ458700 TKU458692:TKU458700 TAY458692:TAY458700 SRC458692:SRC458700 SHG458692:SHG458700 RXK458692:RXK458700 RNO458692:RNO458700 RDS458692:RDS458700 QTW458692:QTW458700 QKA458692:QKA458700 QAE458692:QAE458700 PQI458692:PQI458700 PGM458692:PGM458700 OWQ458692:OWQ458700 OMU458692:OMU458700 OCY458692:OCY458700 NTC458692:NTC458700 NJG458692:NJG458700 MZK458692:MZK458700 MPO458692:MPO458700 MFS458692:MFS458700 LVW458692:LVW458700 LMA458692:LMA458700 LCE458692:LCE458700 KSI458692:KSI458700 KIM458692:KIM458700 JYQ458692:JYQ458700 JOU458692:JOU458700 JEY458692:JEY458700 IVC458692:IVC458700 ILG458692:ILG458700 IBK458692:IBK458700 HRO458692:HRO458700 HHS458692:HHS458700 GXW458692:GXW458700 GOA458692:GOA458700 GEE458692:GEE458700 FUI458692:FUI458700 FKM458692:FKM458700 FAQ458692:FAQ458700 EQU458692:EQU458700 EGY458692:EGY458700 DXC458692:DXC458700 DNG458692:DNG458700 DDK458692:DDK458700 CTO458692:CTO458700 CJS458692:CJS458700 BZW458692:BZW458700 BQA458692:BQA458700 BGE458692:BGE458700 AWI458692:AWI458700 AMM458692:AMM458700 ACQ458692:ACQ458700 SU458692:SU458700 IY458692:IY458700 C458692:C458700 WVK393156:WVK393164 WLO393156:WLO393164 WBS393156:WBS393164 VRW393156:VRW393164 VIA393156:VIA393164 UYE393156:UYE393164 UOI393156:UOI393164 UEM393156:UEM393164 TUQ393156:TUQ393164 TKU393156:TKU393164 TAY393156:TAY393164 SRC393156:SRC393164 SHG393156:SHG393164 RXK393156:RXK393164 RNO393156:RNO393164 RDS393156:RDS393164 QTW393156:QTW393164 QKA393156:QKA393164 QAE393156:QAE393164 PQI393156:PQI393164 PGM393156:PGM393164 OWQ393156:OWQ393164 OMU393156:OMU393164 OCY393156:OCY393164 NTC393156:NTC393164 NJG393156:NJG393164 MZK393156:MZK393164 MPO393156:MPO393164 MFS393156:MFS393164 LVW393156:LVW393164 LMA393156:LMA393164 LCE393156:LCE393164 KSI393156:KSI393164 KIM393156:KIM393164 JYQ393156:JYQ393164 JOU393156:JOU393164 JEY393156:JEY393164 IVC393156:IVC393164 ILG393156:ILG393164 IBK393156:IBK393164 HRO393156:HRO393164 HHS393156:HHS393164 GXW393156:GXW393164 GOA393156:GOA393164 GEE393156:GEE393164 FUI393156:FUI393164 FKM393156:FKM393164 FAQ393156:FAQ393164 EQU393156:EQU393164 EGY393156:EGY393164 DXC393156:DXC393164 DNG393156:DNG393164 DDK393156:DDK393164 CTO393156:CTO393164 CJS393156:CJS393164 BZW393156:BZW393164 BQA393156:BQA393164 BGE393156:BGE393164 AWI393156:AWI393164 AMM393156:AMM393164 ACQ393156:ACQ393164 SU393156:SU393164 IY393156:IY393164 C393156:C393164 WVK327620:WVK327628 WLO327620:WLO327628 WBS327620:WBS327628 VRW327620:VRW327628 VIA327620:VIA327628 UYE327620:UYE327628 UOI327620:UOI327628 UEM327620:UEM327628 TUQ327620:TUQ327628 TKU327620:TKU327628 TAY327620:TAY327628 SRC327620:SRC327628 SHG327620:SHG327628 RXK327620:RXK327628 RNO327620:RNO327628 RDS327620:RDS327628 QTW327620:QTW327628 QKA327620:QKA327628 QAE327620:QAE327628 PQI327620:PQI327628 PGM327620:PGM327628 OWQ327620:OWQ327628 OMU327620:OMU327628 OCY327620:OCY327628 NTC327620:NTC327628 NJG327620:NJG327628 MZK327620:MZK327628 MPO327620:MPO327628 MFS327620:MFS327628 LVW327620:LVW327628 LMA327620:LMA327628 LCE327620:LCE327628 KSI327620:KSI327628 KIM327620:KIM327628 JYQ327620:JYQ327628 JOU327620:JOU327628 JEY327620:JEY327628 IVC327620:IVC327628 ILG327620:ILG327628 IBK327620:IBK327628 HRO327620:HRO327628 HHS327620:HHS327628 GXW327620:GXW327628 GOA327620:GOA327628 GEE327620:GEE327628 FUI327620:FUI327628 FKM327620:FKM327628 FAQ327620:FAQ327628 EQU327620:EQU327628 EGY327620:EGY327628 DXC327620:DXC327628 DNG327620:DNG327628 DDK327620:DDK327628 CTO327620:CTO327628 CJS327620:CJS327628 BZW327620:BZW327628 BQA327620:BQA327628 BGE327620:BGE327628 AWI327620:AWI327628 AMM327620:AMM327628 ACQ327620:ACQ327628 SU327620:SU327628 IY327620:IY327628 C327620:C327628 WVK262084:WVK262092 WLO262084:WLO262092 WBS262084:WBS262092 VRW262084:VRW262092 VIA262084:VIA262092 UYE262084:UYE262092 UOI262084:UOI262092 UEM262084:UEM262092 TUQ262084:TUQ262092 TKU262084:TKU262092 TAY262084:TAY262092 SRC262084:SRC262092 SHG262084:SHG262092 RXK262084:RXK262092 RNO262084:RNO262092 RDS262084:RDS262092 QTW262084:QTW262092 QKA262084:QKA262092 QAE262084:QAE262092 PQI262084:PQI262092 PGM262084:PGM262092 OWQ262084:OWQ262092 OMU262084:OMU262092 OCY262084:OCY262092 NTC262084:NTC262092 NJG262084:NJG262092 MZK262084:MZK262092 MPO262084:MPO262092 MFS262084:MFS262092 LVW262084:LVW262092 LMA262084:LMA262092 LCE262084:LCE262092 KSI262084:KSI262092 KIM262084:KIM262092 JYQ262084:JYQ262092 JOU262084:JOU262092 JEY262084:JEY262092 IVC262084:IVC262092 ILG262084:ILG262092 IBK262084:IBK262092 HRO262084:HRO262092 HHS262084:HHS262092 GXW262084:GXW262092 GOA262084:GOA262092 GEE262084:GEE262092 FUI262084:FUI262092 FKM262084:FKM262092 FAQ262084:FAQ262092 EQU262084:EQU262092 EGY262084:EGY262092 DXC262084:DXC262092 DNG262084:DNG262092 DDK262084:DDK262092 CTO262084:CTO262092 CJS262084:CJS262092 BZW262084:BZW262092 BQA262084:BQA262092 BGE262084:BGE262092 AWI262084:AWI262092 AMM262084:AMM262092 ACQ262084:ACQ262092 SU262084:SU262092 IY262084:IY262092 C262084:C262092 WVK196548:WVK196556 WLO196548:WLO196556 WBS196548:WBS196556 VRW196548:VRW196556 VIA196548:VIA196556 UYE196548:UYE196556 UOI196548:UOI196556 UEM196548:UEM196556 TUQ196548:TUQ196556 TKU196548:TKU196556 TAY196548:TAY196556 SRC196548:SRC196556 SHG196548:SHG196556 RXK196548:RXK196556 RNO196548:RNO196556 RDS196548:RDS196556 QTW196548:QTW196556 QKA196548:QKA196556 QAE196548:QAE196556 PQI196548:PQI196556 PGM196548:PGM196556 OWQ196548:OWQ196556 OMU196548:OMU196556 OCY196548:OCY196556 NTC196548:NTC196556 NJG196548:NJG196556 MZK196548:MZK196556 MPO196548:MPO196556 MFS196548:MFS196556 LVW196548:LVW196556 LMA196548:LMA196556 LCE196548:LCE196556 KSI196548:KSI196556 KIM196548:KIM196556 JYQ196548:JYQ196556 JOU196548:JOU196556 JEY196548:JEY196556 IVC196548:IVC196556 ILG196548:ILG196556 IBK196548:IBK196556 HRO196548:HRO196556 HHS196548:HHS196556 GXW196548:GXW196556 GOA196548:GOA196556 GEE196548:GEE196556 FUI196548:FUI196556 FKM196548:FKM196556 FAQ196548:FAQ196556 EQU196548:EQU196556 EGY196548:EGY196556 DXC196548:DXC196556 DNG196548:DNG196556 DDK196548:DDK196556 CTO196548:CTO196556 CJS196548:CJS196556 BZW196548:BZW196556 BQA196548:BQA196556 BGE196548:BGE196556 AWI196548:AWI196556 AMM196548:AMM196556 ACQ196548:ACQ196556 SU196548:SU196556 IY196548:IY196556 C196548:C196556 WVK131012:WVK131020 WLO131012:WLO131020 WBS131012:WBS131020 VRW131012:VRW131020 VIA131012:VIA131020 UYE131012:UYE131020 UOI131012:UOI131020 UEM131012:UEM131020 TUQ131012:TUQ131020 TKU131012:TKU131020 TAY131012:TAY131020 SRC131012:SRC131020 SHG131012:SHG131020 RXK131012:RXK131020 RNO131012:RNO131020 RDS131012:RDS131020 QTW131012:QTW131020 QKA131012:QKA131020 QAE131012:QAE131020 PQI131012:PQI131020 PGM131012:PGM131020 OWQ131012:OWQ131020 OMU131012:OMU131020 OCY131012:OCY131020 NTC131012:NTC131020 NJG131012:NJG131020 MZK131012:MZK131020 MPO131012:MPO131020 MFS131012:MFS131020 LVW131012:LVW131020 LMA131012:LMA131020 LCE131012:LCE131020 KSI131012:KSI131020 KIM131012:KIM131020 JYQ131012:JYQ131020 JOU131012:JOU131020 JEY131012:JEY131020 IVC131012:IVC131020 ILG131012:ILG131020 IBK131012:IBK131020 HRO131012:HRO131020 HHS131012:HHS131020 GXW131012:GXW131020 GOA131012:GOA131020 GEE131012:GEE131020 FUI131012:FUI131020 FKM131012:FKM131020 FAQ131012:FAQ131020 EQU131012:EQU131020 EGY131012:EGY131020 DXC131012:DXC131020 DNG131012:DNG131020 DDK131012:DDK131020 CTO131012:CTO131020 CJS131012:CJS131020 BZW131012:BZW131020 BQA131012:BQA131020 BGE131012:BGE131020 AWI131012:AWI131020 AMM131012:AMM131020 ACQ131012:ACQ131020 SU131012:SU131020 IY131012:IY131020 C131012:C131020 WVK65476:WVK65484 WLO65476:WLO65484 WBS65476:WBS65484 VRW65476:VRW65484 VIA65476:VIA65484 UYE65476:UYE65484 UOI65476:UOI65484 UEM65476:UEM65484 TUQ65476:TUQ65484 TKU65476:TKU65484 TAY65476:TAY65484 SRC65476:SRC65484 SHG65476:SHG65484 RXK65476:RXK65484 RNO65476:RNO65484 RDS65476:RDS65484 QTW65476:QTW65484 QKA65476:QKA65484 QAE65476:QAE65484 PQI65476:PQI65484 PGM65476:PGM65484 OWQ65476:OWQ65484 OMU65476:OMU65484 OCY65476:OCY65484 NTC65476:NTC65484 NJG65476:NJG65484 MZK65476:MZK65484 MPO65476:MPO65484 MFS65476:MFS65484 LVW65476:LVW65484 LMA65476:LMA65484 LCE65476:LCE65484 KSI65476:KSI65484 KIM65476:KIM65484 JYQ65476:JYQ65484 JOU65476:JOU65484 JEY65476:JEY65484 IVC65476:IVC65484 ILG65476:ILG65484 IBK65476:IBK65484 HRO65476:HRO65484 HHS65476:HHS65484 GXW65476:GXW65484 GOA65476:GOA65484 GEE65476:GEE65484 FUI65476:FUI65484 FKM65476:FKM65484 FAQ65476:FAQ65484 EQU65476:EQU65484 EGY65476:EGY65484 DXC65476:DXC65484 DNG65476:DNG65484 DDK65476:DDK65484 CTO65476:CTO65484 CJS65476:CJS65484 BZW65476:BZW65484 BQA65476:BQA65484 BGE65476:BGE65484 AWI65476:AWI65484 AMM65476:AMM65484 ACQ65476:ACQ65484 SU65476:SU65484 IY65476:IY65484 C65476:C65484 WVK982967:WVK982975 WLO982967:WLO982975 WBS982967:WBS982975 VRW982967:VRW982975 VIA982967:VIA982975 UYE982967:UYE982975 UOI982967:UOI982975 UEM982967:UEM982975 TUQ982967:TUQ982975 TKU982967:TKU982975 TAY982967:TAY982975 SRC982967:SRC982975 SHG982967:SHG982975 RXK982967:RXK982975 RNO982967:RNO982975 RDS982967:RDS982975 QTW982967:QTW982975 QKA982967:QKA982975 QAE982967:QAE982975 PQI982967:PQI982975 PGM982967:PGM982975 OWQ982967:OWQ982975 OMU982967:OMU982975 OCY982967:OCY982975 NTC982967:NTC982975 NJG982967:NJG982975 MZK982967:MZK982975 MPO982967:MPO982975 MFS982967:MFS982975 LVW982967:LVW982975 LMA982967:LMA982975 LCE982967:LCE982975 KSI982967:KSI982975 KIM982967:KIM982975 JYQ982967:JYQ982975 JOU982967:JOU982975 JEY982967:JEY982975 IVC982967:IVC982975 ILG982967:ILG982975 IBK982967:IBK982975 HRO982967:HRO982975 HHS982967:HHS982975 GXW982967:GXW982975 GOA982967:GOA982975 GEE982967:GEE982975 FUI982967:FUI982975 FKM982967:FKM982975 FAQ982967:FAQ982975 EQU982967:EQU982975 EGY982967:EGY982975 DXC982967:DXC982975 DNG982967:DNG982975 DDK982967:DDK982975 CTO982967:CTO982975 CJS982967:CJS982975 BZW982967:BZW982975 BQA982967:BQA982975 BGE982967:BGE982975 AWI982967:AWI982975 AMM982967:AMM982975 ACQ982967:ACQ982975 SU982967:SU982975 IY982967:IY982975 C982967:C982975 WVK917431:WVK917439 WLO917431:WLO917439 WBS917431:WBS917439 VRW917431:VRW917439 VIA917431:VIA917439 UYE917431:UYE917439 UOI917431:UOI917439 UEM917431:UEM917439 TUQ917431:TUQ917439 TKU917431:TKU917439 TAY917431:TAY917439 SRC917431:SRC917439 SHG917431:SHG917439 RXK917431:RXK917439 RNO917431:RNO917439 RDS917431:RDS917439 QTW917431:QTW917439 QKA917431:QKA917439 QAE917431:QAE917439 PQI917431:PQI917439 PGM917431:PGM917439 OWQ917431:OWQ917439 OMU917431:OMU917439 OCY917431:OCY917439 NTC917431:NTC917439 NJG917431:NJG917439 MZK917431:MZK917439 MPO917431:MPO917439 MFS917431:MFS917439 LVW917431:LVW917439 LMA917431:LMA917439 LCE917431:LCE917439 KSI917431:KSI917439 KIM917431:KIM917439 JYQ917431:JYQ917439 JOU917431:JOU917439 JEY917431:JEY917439 IVC917431:IVC917439 ILG917431:ILG917439 IBK917431:IBK917439 HRO917431:HRO917439 HHS917431:HHS917439 GXW917431:GXW917439 GOA917431:GOA917439 GEE917431:GEE917439 FUI917431:FUI917439 FKM917431:FKM917439 FAQ917431:FAQ917439 EQU917431:EQU917439 EGY917431:EGY917439 DXC917431:DXC917439 DNG917431:DNG917439 DDK917431:DDK917439 CTO917431:CTO917439 CJS917431:CJS917439 BZW917431:BZW917439 BQA917431:BQA917439 BGE917431:BGE917439 AWI917431:AWI917439 AMM917431:AMM917439 ACQ917431:ACQ917439 SU917431:SU917439 IY917431:IY917439 C917431:C917439 WVK851895:WVK851903 WLO851895:WLO851903 WBS851895:WBS851903 VRW851895:VRW851903 VIA851895:VIA851903 UYE851895:UYE851903 UOI851895:UOI851903 UEM851895:UEM851903 TUQ851895:TUQ851903 TKU851895:TKU851903 TAY851895:TAY851903 SRC851895:SRC851903 SHG851895:SHG851903 RXK851895:RXK851903 RNO851895:RNO851903 RDS851895:RDS851903 QTW851895:QTW851903 QKA851895:QKA851903 QAE851895:QAE851903 PQI851895:PQI851903 PGM851895:PGM851903 OWQ851895:OWQ851903 OMU851895:OMU851903 OCY851895:OCY851903 NTC851895:NTC851903 NJG851895:NJG851903 MZK851895:MZK851903 MPO851895:MPO851903 MFS851895:MFS851903 LVW851895:LVW851903 LMA851895:LMA851903 LCE851895:LCE851903 KSI851895:KSI851903 KIM851895:KIM851903 JYQ851895:JYQ851903 JOU851895:JOU851903 JEY851895:JEY851903 IVC851895:IVC851903 ILG851895:ILG851903 IBK851895:IBK851903 HRO851895:HRO851903 HHS851895:HHS851903 GXW851895:GXW851903 GOA851895:GOA851903 GEE851895:GEE851903 FUI851895:FUI851903 FKM851895:FKM851903 FAQ851895:FAQ851903 EQU851895:EQU851903 EGY851895:EGY851903 DXC851895:DXC851903 DNG851895:DNG851903 DDK851895:DDK851903 CTO851895:CTO851903 CJS851895:CJS851903 BZW851895:BZW851903 BQA851895:BQA851903 BGE851895:BGE851903 AWI851895:AWI851903 AMM851895:AMM851903 ACQ851895:ACQ851903 SU851895:SU851903 IY851895:IY851903 C851895:C851903 WVK786359:WVK786367 WLO786359:WLO786367 WBS786359:WBS786367 VRW786359:VRW786367 VIA786359:VIA786367 UYE786359:UYE786367 UOI786359:UOI786367 UEM786359:UEM786367 TUQ786359:TUQ786367 TKU786359:TKU786367 TAY786359:TAY786367 SRC786359:SRC786367 SHG786359:SHG786367 RXK786359:RXK786367 RNO786359:RNO786367 RDS786359:RDS786367 QTW786359:QTW786367 QKA786359:QKA786367 QAE786359:QAE786367 PQI786359:PQI786367 PGM786359:PGM786367 OWQ786359:OWQ786367 OMU786359:OMU786367 OCY786359:OCY786367 NTC786359:NTC786367 NJG786359:NJG786367 MZK786359:MZK786367 MPO786359:MPO786367 MFS786359:MFS786367 LVW786359:LVW786367 LMA786359:LMA786367 LCE786359:LCE786367 KSI786359:KSI786367 KIM786359:KIM786367 JYQ786359:JYQ786367 JOU786359:JOU786367 JEY786359:JEY786367 IVC786359:IVC786367 ILG786359:ILG786367 IBK786359:IBK786367 HRO786359:HRO786367 HHS786359:HHS786367 GXW786359:GXW786367 GOA786359:GOA786367 GEE786359:GEE786367 FUI786359:FUI786367 FKM786359:FKM786367 FAQ786359:FAQ786367 EQU786359:EQU786367 EGY786359:EGY786367 DXC786359:DXC786367 DNG786359:DNG786367 DDK786359:DDK786367 CTO786359:CTO786367 CJS786359:CJS786367 BZW786359:BZW786367 BQA786359:BQA786367 BGE786359:BGE786367 AWI786359:AWI786367 AMM786359:AMM786367 ACQ786359:ACQ786367 SU786359:SU786367 IY786359:IY786367 C786359:C786367 WVK720823:WVK720831 WLO720823:WLO720831 WBS720823:WBS720831 VRW720823:VRW720831 VIA720823:VIA720831 UYE720823:UYE720831 UOI720823:UOI720831 UEM720823:UEM720831 TUQ720823:TUQ720831 TKU720823:TKU720831 TAY720823:TAY720831 SRC720823:SRC720831 SHG720823:SHG720831 RXK720823:RXK720831 RNO720823:RNO720831 RDS720823:RDS720831 QTW720823:QTW720831 QKA720823:QKA720831 QAE720823:QAE720831 PQI720823:PQI720831 PGM720823:PGM720831 OWQ720823:OWQ720831 OMU720823:OMU720831 OCY720823:OCY720831 NTC720823:NTC720831 NJG720823:NJG720831 MZK720823:MZK720831 MPO720823:MPO720831 MFS720823:MFS720831 LVW720823:LVW720831 LMA720823:LMA720831 LCE720823:LCE720831 KSI720823:KSI720831 KIM720823:KIM720831 JYQ720823:JYQ720831 JOU720823:JOU720831 JEY720823:JEY720831 IVC720823:IVC720831 ILG720823:ILG720831 IBK720823:IBK720831 HRO720823:HRO720831 HHS720823:HHS720831 GXW720823:GXW720831 GOA720823:GOA720831 GEE720823:GEE720831 FUI720823:FUI720831 FKM720823:FKM720831 FAQ720823:FAQ720831 EQU720823:EQU720831 EGY720823:EGY720831 DXC720823:DXC720831 DNG720823:DNG720831 DDK720823:DDK720831 CTO720823:CTO720831 CJS720823:CJS720831 BZW720823:BZW720831 BQA720823:BQA720831 BGE720823:BGE720831 AWI720823:AWI720831 AMM720823:AMM720831 ACQ720823:ACQ720831 SU720823:SU720831 IY720823:IY720831 C720823:C720831 WVK655287:WVK655295 WLO655287:WLO655295 WBS655287:WBS655295 VRW655287:VRW655295 VIA655287:VIA655295 UYE655287:UYE655295 UOI655287:UOI655295 UEM655287:UEM655295 TUQ655287:TUQ655295 TKU655287:TKU655295 TAY655287:TAY655295 SRC655287:SRC655295 SHG655287:SHG655295 RXK655287:RXK655295 RNO655287:RNO655295 RDS655287:RDS655295 QTW655287:QTW655295 QKA655287:QKA655295 QAE655287:QAE655295 PQI655287:PQI655295 PGM655287:PGM655295 OWQ655287:OWQ655295 OMU655287:OMU655295 OCY655287:OCY655295 NTC655287:NTC655295 NJG655287:NJG655295 MZK655287:MZK655295 MPO655287:MPO655295 MFS655287:MFS655295 LVW655287:LVW655295 LMA655287:LMA655295 LCE655287:LCE655295 KSI655287:KSI655295 KIM655287:KIM655295 JYQ655287:JYQ655295 JOU655287:JOU655295 JEY655287:JEY655295 IVC655287:IVC655295 ILG655287:ILG655295 IBK655287:IBK655295 HRO655287:HRO655295 HHS655287:HHS655295 GXW655287:GXW655295 GOA655287:GOA655295 GEE655287:GEE655295 FUI655287:FUI655295 FKM655287:FKM655295 FAQ655287:FAQ655295 EQU655287:EQU655295 EGY655287:EGY655295 DXC655287:DXC655295 DNG655287:DNG655295 DDK655287:DDK655295 CTO655287:CTO655295 CJS655287:CJS655295 BZW655287:BZW655295 BQA655287:BQA655295 BGE655287:BGE655295 AWI655287:AWI655295 AMM655287:AMM655295 ACQ655287:ACQ655295 SU655287:SU655295 IY655287:IY655295 C655287:C655295 WVK589751:WVK589759 WLO589751:WLO589759 WBS589751:WBS589759 VRW589751:VRW589759 VIA589751:VIA589759 UYE589751:UYE589759 UOI589751:UOI589759 UEM589751:UEM589759 TUQ589751:TUQ589759 TKU589751:TKU589759 TAY589751:TAY589759 SRC589751:SRC589759 SHG589751:SHG589759 RXK589751:RXK589759 RNO589751:RNO589759 RDS589751:RDS589759 QTW589751:QTW589759 QKA589751:QKA589759 QAE589751:QAE589759 PQI589751:PQI589759 PGM589751:PGM589759 OWQ589751:OWQ589759 OMU589751:OMU589759 OCY589751:OCY589759 NTC589751:NTC589759 NJG589751:NJG589759 MZK589751:MZK589759 MPO589751:MPO589759 MFS589751:MFS589759 LVW589751:LVW589759 LMA589751:LMA589759 LCE589751:LCE589759 KSI589751:KSI589759 KIM589751:KIM589759 JYQ589751:JYQ589759 JOU589751:JOU589759 JEY589751:JEY589759 IVC589751:IVC589759 ILG589751:ILG589759 IBK589751:IBK589759 HRO589751:HRO589759 HHS589751:HHS589759 GXW589751:GXW589759 GOA589751:GOA589759 GEE589751:GEE589759 FUI589751:FUI589759 FKM589751:FKM589759 FAQ589751:FAQ589759 EQU589751:EQU589759 EGY589751:EGY589759 DXC589751:DXC589759 DNG589751:DNG589759 DDK589751:DDK589759 CTO589751:CTO589759 CJS589751:CJS589759 BZW589751:BZW589759 BQA589751:BQA589759 BGE589751:BGE589759 AWI589751:AWI589759 AMM589751:AMM589759 ACQ589751:ACQ589759 SU589751:SU589759 IY589751:IY589759 C589751:C589759 WVK524215:WVK524223 WLO524215:WLO524223 WBS524215:WBS524223 VRW524215:VRW524223 VIA524215:VIA524223 UYE524215:UYE524223 UOI524215:UOI524223 UEM524215:UEM524223 TUQ524215:TUQ524223 TKU524215:TKU524223 TAY524215:TAY524223 SRC524215:SRC524223 SHG524215:SHG524223 RXK524215:RXK524223 RNO524215:RNO524223 RDS524215:RDS524223 QTW524215:QTW524223 QKA524215:QKA524223 QAE524215:QAE524223 PQI524215:PQI524223 PGM524215:PGM524223 OWQ524215:OWQ524223 OMU524215:OMU524223 OCY524215:OCY524223 NTC524215:NTC524223 NJG524215:NJG524223 MZK524215:MZK524223 MPO524215:MPO524223 MFS524215:MFS524223 LVW524215:LVW524223 LMA524215:LMA524223 LCE524215:LCE524223 KSI524215:KSI524223 KIM524215:KIM524223 JYQ524215:JYQ524223 JOU524215:JOU524223 JEY524215:JEY524223 IVC524215:IVC524223 ILG524215:ILG524223 IBK524215:IBK524223 HRO524215:HRO524223 HHS524215:HHS524223 GXW524215:GXW524223 GOA524215:GOA524223 GEE524215:GEE524223 FUI524215:FUI524223 FKM524215:FKM524223 FAQ524215:FAQ524223 EQU524215:EQU524223 EGY524215:EGY524223 DXC524215:DXC524223 DNG524215:DNG524223 DDK524215:DDK524223 CTO524215:CTO524223 CJS524215:CJS524223 BZW524215:BZW524223 BQA524215:BQA524223 BGE524215:BGE524223 AWI524215:AWI524223 AMM524215:AMM524223 ACQ524215:ACQ524223 SU524215:SU524223 IY524215:IY524223 C524215:C524223 WVK458679:WVK458687 WLO458679:WLO458687 WBS458679:WBS458687 VRW458679:VRW458687 VIA458679:VIA458687 UYE458679:UYE458687 UOI458679:UOI458687 UEM458679:UEM458687 TUQ458679:TUQ458687 TKU458679:TKU458687 TAY458679:TAY458687 SRC458679:SRC458687 SHG458679:SHG458687 RXK458679:RXK458687 RNO458679:RNO458687 RDS458679:RDS458687 QTW458679:QTW458687 QKA458679:QKA458687 QAE458679:QAE458687 PQI458679:PQI458687 PGM458679:PGM458687 OWQ458679:OWQ458687 OMU458679:OMU458687 OCY458679:OCY458687 NTC458679:NTC458687 NJG458679:NJG458687 MZK458679:MZK458687 MPO458679:MPO458687 MFS458679:MFS458687 LVW458679:LVW458687 LMA458679:LMA458687 LCE458679:LCE458687 KSI458679:KSI458687 KIM458679:KIM458687 JYQ458679:JYQ458687 JOU458679:JOU458687 JEY458679:JEY458687 IVC458679:IVC458687 ILG458679:ILG458687 IBK458679:IBK458687 HRO458679:HRO458687 HHS458679:HHS458687 GXW458679:GXW458687 GOA458679:GOA458687 GEE458679:GEE458687 FUI458679:FUI458687 FKM458679:FKM458687 FAQ458679:FAQ458687 EQU458679:EQU458687 EGY458679:EGY458687 DXC458679:DXC458687 DNG458679:DNG458687 DDK458679:DDK458687 CTO458679:CTO458687 CJS458679:CJS458687 BZW458679:BZW458687 BQA458679:BQA458687 BGE458679:BGE458687 AWI458679:AWI458687 AMM458679:AMM458687 ACQ458679:ACQ458687 SU458679:SU458687 IY458679:IY458687 C458679:C458687 WVK393143:WVK393151 WLO393143:WLO393151 WBS393143:WBS393151 VRW393143:VRW393151 VIA393143:VIA393151 UYE393143:UYE393151 UOI393143:UOI393151 UEM393143:UEM393151 TUQ393143:TUQ393151 TKU393143:TKU393151 TAY393143:TAY393151 SRC393143:SRC393151 SHG393143:SHG393151 RXK393143:RXK393151 RNO393143:RNO393151 RDS393143:RDS393151 QTW393143:QTW393151 QKA393143:QKA393151 QAE393143:QAE393151 PQI393143:PQI393151 PGM393143:PGM393151 OWQ393143:OWQ393151 OMU393143:OMU393151 OCY393143:OCY393151 NTC393143:NTC393151 NJG393143:NJG393151 MZK393143:MZK393151 MPO393143:MPO393151 MFS393143:MFS393151 LVW393143:LVW393151 LMA393143:LMA393151 LCE393143:LCE393151 KSI393143:KSI393151 KIM393143:KIM393151 JYQ393143:JYQ393151 JOU393143:JOU393151 JEY393143:JEY393151 IVC393143:IVC393151 ILG393143:ILG393151 IBK393143:IBK393151 HRO393143:HRO393151 HHS393143:HHS393151 GXW393143:GXW393151 GOA393143:GOA393151 GEE393143:GEE393151 FUI393143:FUI393151 FKM393143:FKM393151 FAQ393143:FAQ393151 EQU393143:EQU393151 EGY393143:EGY393151 DXC393143:DXC393151 DNG393143:DNG393151 DDK393143:DDK393151 CTO393143:CTO393151 CJS393143:CJS393151 BZW393143:BZW393151 BQA393143:BQA393151 BGE393143:BGE393151 AWI393143:AWI393151 AMM393143:AMM393151 ACQ393143:ACQ393151 SU393143:SU393151 IY393143:IY393151 C393143:C393151 WVK327607:WVK327615 WLO327607:WLO327615 WBS327607:WBS327615 VRW327607:VRW327615 VIA327607:VIA327615 UYE327607:UYE327615 UOI327607:UOI327615 UEM327607:UEM327615 TUQ327607:TUQ327615 TKU327607:TKU327615 TAY327607:TAY327615 SRC327607:SRC327615 SHG327607:SHG327615 RXK327607:RXK327615 RNO327607:RNO327615 RDS327607:RDS327615 QTW327607:QTW327615 QKA327607:QKA327615 QAE327607:QAE327615 PQI327607:PQI327615 PGM327607:PGM327615 OWQ327607:OWQ327615 OMU327607:OMU327615 OCY327607:OCY327615 NTC327607:NTC327615 NJG327607:NJG327615 MZK327607:MZK327615 MPO327607:MPO327615 MFS327607:MFS327615 LVW327607:LVW327615 LMA327607:LMA327615 LCE327607:LCE327615 KSI327607:KSI327615 KIM327607:KIM327615 JYQ327607:JYQ327615 JOU327607:JOU327615 JEY327607:JEY327615 IVC327607:IVC327615 ILG327607:ILG327615 IBK327607:IBK327615 HRO327607:HRO327615 HHS327607:HHS327615 GXW327607:GXW327615 GOA327607:GOA327615 GEE327607:GEE327615 FUI327607:FUI327615 FKM327607:FKM327615 FAQ327607:FAQ327615 EQU327607:EQU327615 EGY327607:EGY327615 DXC327607:DXC327615 DNG327607:DNG327615 DDK327607:DDK327615 CTO327607:CTO327615 CJS327607:CJS327615 BZW327607:BZW327615 BQA327607:BQA327615 BGE327607:BGE327615 AWI327607:AWI327615 AMM327607:AMM327615 ACQ327607:ACQ327615 SU327607:SU327615 IY327607:IY327615 C327607:C327615 WVK262071:WVK262079 WLO262071:WLO262079 WBS262071:WBS262079 VRW262071:VRW262079 VIA262071:VIA262079 UYE262071:UYE262079 UOI262071:UOI262079 UEM262071:UEM262079 TUQ262071:TUQ262079 TKU262071:TKU262079 TAY262071:TAY262079 SRC262071:SRC262079 SHG262071:SHG262079 RXK262071:RXK262079 RNO262071:RNO262079 RDS262071:RDS262079 QTW262071:QTW262079 QKA262071:QKA262079 QAE262071:QAE262079 PQI262071:PQI262079 PGM262071:PGM262079 OWQ262071:OWQ262079 OMU262071:OMU262079 OCY262071:OCY262079 NTC262071:NTC262079 NJG262071:NJG262079 MZK262071:MZK262079 MPO262071:MPO262079 MFS262071:MFS262079 LVW262071:LVW262079 LMA262071:LMA262079 LCE262071:LCE262079 KSI262071:KSI262079 KIM262071:KIM262079 JYQ262071:JYQ262079 JOU262071:JOU262079 JEY262071:JEY262079 IVC262071:IVC262079 ILG262071:ILG262079 IBK262071:IBK262079 HRO262071:HRO262079 HHS262071:HHS262079 GXW262071:GXW262079 GOA262071:GOA262079 GEE262071:GEE262079 FUI262071:FUI262079 FKM262071:FKM262079 FAQ262071:FAQ262079 EQU262071:EQU262079 EGY262071:EGY262079 DXC262071:DXC262079 DNG262071:DNG262079 DDK262071:DDK262079 CTO262071:CTO262079 CJS262071:CJS262079 BZW262071:BZW262079 BQA262071:BQA262079 BGE262071:BGE262079 AWI262071:AWI262079 AMM262071:AMM262079 ACQ262071:ACQ262079 SU262071:SU262079 IY262071:IY262079 C262071:C262079 WVK196535:WVK196543 WLO196535:WLO196543 WBS196535:WBS196543 VRW196535:VRW196543 VIA196535:VIA196543 UYE196535:UYE196543 UOI196535:UOI196543 UEM196535:UEM196543 TUQ196535:TUQ196543 TKU196535:TKU196543 TAY196535:TAY196543 SRC196535:SRC196543 SHG196535:SHG196543 RXK196535:RXK196543 RNO196535:RNO196543 RDS196535:RDS196543 QTW196535:QTW196543 QKA196535:QKA196543 QAE196535:QAE196543 PQI196535:PQI196543 PGM196535:PGM196543 OWQ196535:OWQ196543 OMU196535:OMU196543 OCY196535:OCY196543 NTC196535:NTC196543 NJG196535:NJG196543 MZK196535:MZK196543 MPO196535:MPO196543 MFS196535:MFS196543 LVW196535:LVW196543 LMA196535:LMA196543 LCE196535:LCE196543 KSI196535:KSI196543 KIM196535:KIM196543 JYQ196535:JYQ196543 JOU196535:JOU196543 JEY196535:JEY196543 IVC196535:IVC196543 ILG196535:ILG196543 IBK196535:IBK196543 HRO196535:HRO196543 HHS196535:HHS196543 GXW196535:GXW196543 GOA196535:GOA196543 GEE196535:GEE196543 FUI196535:FUI196543 FKM196535:FKM196543 FAQ196535:FAQ196543 EQU196535:EQU196543 EGY196535:EGY196543 DXC196535:DXC196543 DNG196535:DNG196543 DDK196535:DDK196543 CTO196535:CTO196543 CJS196535:CJS196543 BZW196535:BZW196543 BQA196535:BQA196543 BGE196535:BGE196543 AWI196535:AWI196543 AMM196535:AMM196543 ACQ196535:ACQ196543 SU196535:SU196543 IY196535:IY196543 C196535:C196543 WVK130999:WVK131007 WLO130999:WLO131007 WBS130999:WBS131007 VRW130999:VRW131007 VIA130999:VIA131007 UYE130999:UYE131007 UOI130999:UOI131007 UEM130999:UEM131007 TUQ130999:TUQ131007 TKU130999:TKU131007 TAY130999:TAY131007 SRC130999:SRC131007 SHG130999:SHG131007 RXK130999:RXK131007 RNO130999:RNO131007 RDS130999:RDS131007 QTW130999:QTW131007 QKA130999:QKA131007 QAE130999:QAE131007 PQI130999:PQI131007 PGM130999:PGM131007 OWQ130999:OWQ131007 OMU130999:OMU131007 OCY130999:OCY131007 NTC130999:NTC131007 NJG130999:NJG131007 MZK130999:MZK131007 MPO130999:MPO131007 MFS130999:MFS131007 LVW130999:LVW131007 LMA130999:LMA131007 LCE130999:LCE131007 KSI130999:KSI131007 KIM130999:KIM131007 JYQ130999:JYQ131007 JOU130999:JOU131007 JEY130999:JEY131007 IVC130999:IVC131007 ILG130999:ILG131007 IBK130999:IBK131007 HRO130999:HRO131007 HHS130999:HHS131007 GXW130999:GXW131007 GOA130999:GOA131007 GEE130999:GEE131007 FUI130999:FUI131007 FKM130999:FKM131007 FAQ130999:FAQ131007 EQU130999:EQU131007 EGY130999:EGY131007 DXC130999:DXC131007 DNG130999:DNG131007 DDK130999:DDK131007 CTO130999:CTO131007 CJS130999:CJS131007 BZW130999:BZW131007 BQA130999:BQA131007 BGE130999:BGE131007 AWI130999:AWI131007 AMM130999:AMM131007 ACQ130999:ACQ131007 SU130999:SU131007 IY130999:IY131007 C130999:C131007 WVK65463:WVK65471 WLO65463:WLO65471 WBS65463:WBS65471 VRW65463:VRW65471 VIA65463:VIA65471 UYE65463:UYE65471 UOI65463:UOI65471 UEM65463:UEM65471 TUQ65463:TUQ65471 TKU65463:TKU65471 TAY65463:TAY65471 SRC65463:SRC65471 SHG65463:SHG65471 RXK65463:RXK65471 RNO65463:RNO65471 RDS65463:RDS65471 QTW65463:QTW65471 QKA65463:QKA65471 QAE65463:QAE65471 PQI65463:PQI65471 PGM65463:PGM65471 OWQ65463:OWQ65471 OMU65463:OMU65471 OCY65463:OCY65471 NTC65463:NTC65471 NJG65463:NJG65471 MZK65463:MZK65471 MPO65463:MPO65471 MFS65463:MFS65471 LVW65463:LVW65471 LMA65463:LMA65471 LCE65463:LCE65471 KSI65463:KSI65471 KIM65463:KIM65471 JYQ65463:JYQ65471 JOU65463:JOU65471 JEY65463:JEY65471 IVC65463:IVC65471 ILG65463:ILG65471 IBK65463:IBK65471 HRO65463:HRO65471 HHS65463:HHS65471 GXW65463:GXW65471 GOA65463:GOA65471 GEE65463:GEE65471 FUI65463:FUI65471 FKM65463:FKM65471 FAQ65463:FAQ65471 EQU65463:EQU65471 EGY65463:EGY65471 DXC65463:DXC65471 DNG65463:DNG65471 DDK65463:DDK65471 CTO65463:CTO65471 CJS65463:CJS65471 BZW65463:BZW65471 BQA65463:BQA65471 BGE65463:BGE65471 AWI65463:AWI65471 AMM65463:AMM65471 ACQ65463:ACQ65471 SU65463:SU65471 IY65463:IY65471 C65463:C65471 WBS983006:WBS983014 WVK982954:WVK982962 WLO982954:WLO982962 WBS982954:WBS982962 VRW982954:VRW982962 VIA982954:VIA982962 UYE982954:UYE982962 UOI982954:UOI982962 UEM982954:UEM982962 TUQ982954:TUQ982962 TKU982954:TKU982962 TAY982954:TAY982962 SRC982954:SRC982962 SHG982954:SHG982962 RXK982954:RXK982962 RNO982954:RNO982962 RDS982954:RDS982962 QTW982954:QTW982962 QKA982954:QKA982962 QAE982954:QAE982962 PQI982954:PQI982962 PGM982954:PGM982962 OWQ982954:OWQ982962 OMU982954:OMU982962 OCY982954:OCY982962 NTC982954:NTC982962 NJG982954:NJG982962 MZK982954:MZK982962 MPO982954:MPO982962 MFS982954:MFS982962 LVW982954:LVW982962 LMA982954:LMA982962 LCE982954:LCE982962 KSI982954:KSI982962 KIM982954:KIM982962 JYQ982954:JYQ982962 JOU982954:JOU982962 JEY982954:JEY982962 IVC982954:IVC982962 ILG982954:ILG982962 IBK982954:IBK982962 HRO982954:HRO982962 HHS982954:HHS982962 GXW982954:GXW982962 GOA982954:GOA982962 GEE982954:GEE982962 FUI982954:FUI982962 FKM982954:FKM982962 FAQ982954:FAQ982962 EQU982954:EQU982962 EGY982954:EGY982962 DXC982954:DXC982962 DNG982954:DNG982962 DDK982954:DDK982962 CTO982954:CTO982962 CJS982954:CJS982962 BZW982954:BZW982962 BQA982954:BQA982962 BGE982954:BGE982962 AWI982954:AWI982962 AMM982954:AMM982962 ACQ982954:ACQ982962 SU982954:SU982962 IY982954:IY982962 C982954:C982962 WVK917418:WVK917426 WLO917418:WLO917426 WBS917418:WBS917426 VRW917418:VRW917426 VIA917418:VIA917426 UYE917418:UYE917426 UOI917418:UOI917426 UEM917418:UEM917426 TUQ917418:TUQ917426 TKU917418:TKU917426 TAY917418:TAY917426 SRC917418:SRC917426 SHG917418:SHG917426 RXK917418:RXK917426 RNO917418:RNO917426 RDS917418:RDS917426 QTW917418:QTW917426 QKA917418:QKA917426 QAE917418:QAE917426 PQI917418:PQI917426 PGM917418:PGM917426 OWQ917418:OWQ917426 OMU917418:OMU917426 OCY917418:OCY917426 NTC917418:NTC917426 NJG917418:NJG917426 MZK917418:MZK917426 MPO917418:MPO917426 MFS917418:MFS917426 LVW917418:LVW917426 LMA917418:LMA917426 LCE917418:LCE917426 KSI917418:KSI917426 KIM917418:KIM917426 JYQ917418:JYQ917426 JOU917418:JOU917426 JEY917418:JEY917426 IVC917418:IVC917426 ILG917418:ILG917426 IBK917418:IBK917426 HRO917418:HRO917426 HHS917418:HHS917426 GXW917418:GXW917426 GOA917418:GOA917426 GEE917418:GEE917426 FUI917418:FUI917426 FKM917418:FKM917426 FAQ917418:FAQ917426 EQU917418:EQU917426 EGY917418:EGY917426 DXC917418:DXC917426 DNG917418:DNG917426 DDK917418:DDK917426 CTO917418:CTO917426 CJS917418:CJS917426 BZW917418:BZW917426 BQA917418:BQA917426 BGE917418:BGE917426 AWI917418:AWI917426 AMM917418:AMM917426 ACQ917418:ACQ917426 SU917418:SU917426 IY917418:IY917426 C917418:C917426 WVK851882:WVK851890 WLO851882:WLO851890 WBS851882:WBS851890 VRW851882:VRW851890 VIA851882:VIA851890 UYE851882:UYE851890 UOI851882:UOI851890 UEM851882:UEM851890 TUQ851882:TUQ851890 TKU851882:TKU851890 TAY851882:TAY851890 SRC851882:SRC851890 SHG851882:SHG851890 RXK851882:RXK851890 RNO851882:RNO851890 RDS851882:RDS851890 QTW851882:QTW851890 QKA851882:QKA851890 QAE851882:QAE851890 PQI851882:PQI851890 PGM851882:PGM851890 OWQ851882:OWQ851890 OMU851882:OMU851890 OCY851882:OCY851890 NTC851882:NTC851890 NJG851882:NJG851890 MZK851882:MZK851890 MPO851882:MPO851890 MFS851882:MFS851890 LVW851882:LVW851890 LMA851882:LMA851890 LCE851882:LCE851890 KSI851882:KSI851890 KIM851882:KIM851890 JYQ851882:JYQ851890 JOU851882:JOU851890 JEY851882:JEY851890 IVC851882:IVC851890 ILG851882:ILG851890 IBK851882:IBK851890 HRO851882:HRO851890 HHS851882:HHS851890 GXW851882:GXW851890 GOA851882:GOA851890 GEE851882:GEE851890 FUI851882:FUI851890 FKM851882:FKM851890 FAQ851882:FAQ851890 EQU851882:EQU851890 EGY851882:EGY851890 DXC851882:DXC851890 DNG851882:DNG851890 DDK851882:DDK851890 CTO851882:CTO851890 CJS851882:CJS851890 BZW851882:BZW851890 BQA851882:BQA851890 BGE851882:BGE851890 AWI851882:AWI851890 AMM851882:AMM851890 ACQ851882:ACQ851890 SU851882:SU851890 IY851882:IY851890 C851882:C851890 WVK786346:WVK786354 WLO786346:WLO786354 WBS786346:WBS786354 VRW786346:VRW786354 VIA786346:VIA786354 UYE786346:UYE786354 UOI786346:UOI786354 UEM786346:UEM786354 TUQ786346:TUQ786354 TKU786346:TKU786354 TAY786346:TAY786354 SRC786346:SRC786354 SHG786346:SHG786354 RXK786346:RXK786354 RNO786346:RNO786354 RDS786346:RDS786354 QTW786346:QTW786354 QKA786346:QKA786354 QAE786346:QAE786354 PQI786346:PQI786354 PGM786346:PGM786354 OWQ786346:OWQ786354 OMU786346:OMU786354 OCY786346:OCY786354 NTC786346:NTC786354 NJG786346:NJG786354 MZK786346:MZK786354 MPO786346:MPO786354 MFS786346:MFS786354 LVW786346:LVW786354 LMA786346:LMA786354 LCE786346:LCE786354 KSI786346:KSI786354 KIM786346:KIM786354 JYQ786346:JYQ786354 JOU786346:JOU786354 JEY786346:JEY786354 IVC786346:IVC786354 ILG786346:ILG786354 IBK786346:IBK786354 HRO786346:HRO786354 HHS786346:HHS786354 GXW786346:GXW786354 GOA786346:GOA786354 GEE786346:GEE786354 FUI786346:FUI786354 FKM786346:FKM786354 FAQ786346:FAQ786354 EQU786346:EQU786354 EGY786346:EGY786354 DXC786346:DXC786354 DNG786346:DNG786354 DDK786346:DDK786354 CTO786346:CTO786354 CJS786346:CJS786354 BZW786346:BZW786354 BQA786346:BQA786354 BGE786346:BGE786354 AWI786346:AWI786354 AMM786346:AMM786354 ACQ786346:ACQ786354 SU786346:SU786354 IY786346:IY786354 C786346:C786354 WVK720810:WVK720818 WLO720810:WLO720818 WBS720810:WBS720818 VRW720810:VRW720818 VIA720810:VIA720818 UYE720810:UYE720818 UOI720810:UOI720818 UEM720810:UEM720818 TUQ720810:TUQ720818 TKU720810:TKU720818 TAY720810:TAY720818 SRC720810:SRC720818 SHG720810:SHG720818 RXK720810:RXK720818 RNO720810:RNO720818 RDS720810:RDS720818 QTW720810:QTW720818 QKA720810:QKA720818 QAE720810:QAE720818 PQI720810:PQI720818 PGM720810:PGM720818 OWQ720810:OWQ720818 OMU720810:OMU720818 OCY720810:OCY720818 NTC720810:NTC720818 NJG720810:NJG720818 MZK720810:MZK720818 MPO720810:MPO720818 MFS720810:MFS720818 LVW720810:LVW720818 LMA720810:LMA720818 LCE720810:LCE720818 KSI720810:KSI720818 KIM720810:KIM720818 JYQ720810:JYQ720818 JOU720810:JOU720818 JEY720810:JEY720818 IVC720810:IVC720818 ILG720810:ILG720818 IBK720810:IBK720818 HRO720810:HRO720818 HHS720810:HHS720818 GXW720810:GXW720818 GOA720810:GOA720818 GEE720810:GEE720818 FUI720810:FUI720818 FKM720810:FKM720818 FAQ720810:FAQ720818 EQU720810:EQU720818 EGY720810:EGY720818 DXC720810:DXC720818 DNG720810:DNG720818 DDK720810:DDK720818 CTO720810:CTO720818 CJS720810:CJS720818 BZW720810:BZW720818 BQA720810:BQA720818 BGE720810:BGE720818 AWI720810:AWI720818 AMM720810:AMM720818 ACQ720810:ACQ720818 SU720810:SU720818 IY720810:IY720818 C720810:C720818 WVK655274:WVK655282 WLO655274:WLO655282 WBS655274:WBS655282 VRW655274:VRW655282 VIA655274:VIA655282 UYE655274:UYE655282 UOI655274:UOI655282 UEM655274:UEM655282 TUQ655274:TUQ655282 TKU655274:TKU655282 TAY655274:TAY655282 SRC655274:SRC655282 SHG655274:SHG655282 RXK655274:RXK655282 RNO655274:RNO655282 RDS655274:RDS655282 QTW655274:QTW655282 QKA655274:QKA655282 QAE655274:QAE655282 PQI655274:PQI655282 PGM655274:PGM655282 OWQ655274:OWQ655282 OMU655274:OMU655282 OCY655274:OCY655282 NTC655274:NTC655282 NJG655274:NJG655282 MZK655274:MZK655282 MPO655274:MPO655282 MFS655274:MFS655282 LVW655274:LVW655282 LMA655274:LMA655282 LCE655274:LCE655282 KSI655274:KSI655282 KIM655274:KIM655282 JYQ655274:JYQ655282 JOU655274:JOU655282 JEY655274:JEY655282 IVC655274:IVC655282 ILG655274:ILG655282 IBK655274:IBK655282 HRO655274:HRO655282 HHS655274:HHS655282 GXW655274:GXW655282 GOA655274:GOA655282 GEE655274:GEE655282 FUI655274:FUI655282 FKM655274:FKM655282 FAQ655274:FAQ655282 EQU655274:EQU655282 EGY655274:EGY655282 DXC655274:DXC655282 DNG655274:DNG655282 DDK655274:DDK655282 CTO655274:CTO655282 CJS655274:CJS655282 BZW655274:BZW655282 BQA655274:BQA655282 BGE655274:BGE655282 AWI655274:AWI655282 AMM655274:AMM655282 ACQ655274:ACQ655282 SU655274:SU655282 IY655274:IY655282 C655274:C655282 WVK589738:WVK589746 WLO589738:WLO589746 WBS589738:WBS589746 VRW589738:VRW589746 VIA589738:VIA589746 UYE589738:UYE589746 UOI589738:UOI589746 UEM589738:UEM589746 TUQ589738:TUQ589746 TKU589738:TKU589746 TAY589738:TAY589746 SRC589738:SRC589746 SHG589738:SHG589746 RXK589738:RXK589746 RNO589738:RNO589746 RDS589738:RDS589746 QTW589738:QTW589746 QKA589738:QKA589746 QAE589738:QAE589746 PQI589738:PQI589746 PGM589738:PGM589746 OWQ589738:OWQ589746 OMU589738:OMU589746 OCY589738:OCY589746 NTC589738:NTC589746 NJG589738:NJG589746 MZK589738:MZK589746 MPO589738:MPO589746 MFS589738:MFS589746 LVW589738:LVW589746 LMA589738:LMA589746 LCE589738:LCE589746 KSI589738:KSI589746 KIM589738:KIM589746 JYQ589738:JYQ589746 JOU589738:JOU589746 JEY589738:JEY589746 IVC589738:IVC589746 ILG589738:ILG589746 IBK589738:IBK589746 HRO589738:HRO589746 HHS589738:HHS589746 GXW589738:GXW589746 GOA589738:GOA589746 GEE589738:GEE589746 FUI589738:FUI589746 FKM589738:FKM589746 FAQ589738:FAQ589746 EQU589738:EQU589746 EGY589738:EGY589746 DXC589738:DXC589746 DNG589738:DNG589746 DDK589738:DDK589746 CTO589738:CTO589746 CJS589738:CJS589746 BZW589738:BZW589746 BQA589738:BQA589746 BGE589738:BGE589746 AWI589738:AWI589746 AMM589738:AMM589746 ACQ589738:ACQ589746 SU589738:SU589746 IY589738:IY589746 C589738:C589746 WVK524202:WVK524210 WLO524202:WLO524210 WBS524202:WBS524210 VRW524202:VRW524210 VIA524202:VIA524210 UYE524202:UYE524210 UOI524202:UOI524210 UEM524202:UEM524210 TUQ524202:TUQ524210 TKU524202:TKU524210 TAY524202:TAY524210 SRC524202:SRC524210 SHG524202:SHG524210 RXK524202:RXK524210 RNO524202:RNO524210 RDS524202:RDS524210 QTW524202:QTW524210 QKA524202:QKA524210 QAE524202:QAE524210 PQI524202:PQI524210 PGM524202:PGM524210 OWQ524202:OWQ524210 OMU524202:OMU524210 OCY524202:OCY524210 NTC524202:NTC524210 NJG524202:NJG524210 MZK524202:MZK524210 MPO524202:MPO524210 MFS524202:MFS524210 LVW524202:LVW524210 LMA524202:LMA524210 LCE524202:LCE524210 KSI524202:KSI524210 KIM524202:KIM524210 JYQ524202:JYQ524210 JOU524202:JOU524210 JEY524202:JEY524210 IVC524202:IVC524210 ILG524202:ILG524210 IBK524202:IBK524210 HRO524202:HRO524210 HHS524202:HHS524210 GXW524202:GXW524210 GOA524202:GOA524210 GEE524202:GEE524210 FUI524202:FUI524210 FKM524202:FKM524210 FAQ524202:FAQ524210 EQU524202:EQU524210 EGY524202:EGY524210 DXC524202:DXC524210 DNG524202:DNG524210 DDK524202:DDK524210 CTO524202:CTO524210 CJS524202:CJS524210 BZW524202:BZW524210 BQA524202:BQA524210 BGE524202:BGE524210 AWI524202:AWI524210 AMM524202:AMM524210 ACQ524202:ACQ524210 SU524202:SU524210 IY524202:IY524210 C524202:C524210 WVK458666:WVK458674 WLO458666:WLO458674 WBS458666:WBS458674 VRW458666:VRW458674 VIA458666:VIA458674 UYE458666:UYE458674 UOI458666:UOI458674 UEM458666:UEM458674 TUQ458666:TUQ458674 TKU458666:TKU458674 TAY458666:TAY458674 SRC458666:SRC458674 SHG458666:SHG458674 RXK458666:RXK458674 RNO458666:RNO458674 RDS458666:RDS458674 QTW458666:QTW458674 QKA458666:QKA458674 QAE458666:QAE458674 PQI458666:PQI458674 PGM458666:PGM458674 OWQ458666:OWQ458674 OMU458666:OMU458674 OCY458666:OCY458674 NTC458666:NTC458674 NJG458666:NJG458674 MZK458666:MZK458674 MPO458666:MPO458674 MFS458666:MFS458674 LVW458666:LVW458674 LMA458666:LMA458674 LCE458666:LCE458674 KSI458666:KSI458674 KIM458666:KIM458674 JYQ458666:JYQ458674 JOU458666:JOU458674 JEY458666:JEY458674 IVC458666:IVC458674 ILG458666:ILG458674 IBK458666:IBK458674 HRO458666:HRO458674 HHS458666:HHS458674 GXW458666:GXW458674 GOA458666:GOA458674 GEE458666:GEE458674 FUI458666:FUI458674 FKM458666:FKM458674 FAQ458666:FAQ458674 EQU458666:EQU458674 EGY458666:EGY458674 DXC458666:DXC458674 DNG458666:DNG458674 DDK458666:DDK458674 CTO458666:CTO458674 CJS458666:CJS458674 BZW458666:BZW458674 BQA458666:BQA458674 BGE458666:BGE458674 AWI458666:AWI458674 AMM458666:AMM458674 ACQ458666:ACQ458674 SU458666:SU458674 IY458666:IY458674 C458666:C458674 WVK393130:WVK393138 WLO393130:WLO393138 WBS393130:WBS393138 VRW393130:VRW393138 VIA393130:VIA393138 UYE393130:UYE393138 UOI393130:UOI393138 UEM393130:UEM393138 TUQ393130:TUQ393138 TKU393130:TKU393138 TAY393130:TAY393138 SRC393130:SRC393138 SHG393130:SHG393138 RXK393130:RXK393138 RNO393130:RNO393138 RDS393130:RDS393138 QTW393130:QTW393138 QKA393130:QKA393138 QAE393130:QAE393138 PQI393130:PQI393138 PGM393130:PGM393138 OWQ393130:OWQ393138 OMU393130:OMU393138 OCY393130:OCY393138 NTC393130:NTC393138 NJG393130:NJG393138 MZK393130:MZK393138 MPO393130:MPO393138 MFS393130:MFS393138 LVW393130:LVW393138 LMA393130:LMA393138 LCE393130:LCE393138 KSI393130:KSI393138 KIM393130:KIM393138 JYQ393130:JYQ393138 JOU393130:JOU393138 JEY393130:JEY393138 IVC393130:IVC393138 ILG393130:ILG393138 IBK393130:IBK393138 HRO393130:HRO393138 HHS393130:HHS393138 GXW393130:GXW393138 GOA393130:GOA393138 GEE393130:GEE393138 FUI393130:FUI393138 FKM393130:FKM393138 FAQ393130:FAQ393138 EQU393130:EQU393138 EGY393130:EGY393138 DXC393130:DXC393138 DNG393130:DNG393138 DDK393130:DDK393138 CTO393130:CTO393138 CJS393130:CJS393138 BZW393130:BZW393138 BQA393130:BQA393138 BGE393130:BGE393138 AWI393130:AWI393138 AMM393130:AMM393138 ACQ393130:ACQ393138 SU393130:SU393138 IY393130:IY393138 C393130:C393138 WVK327594:WVK327602 WLO327594:WLO327602 WBS327594:WBS327602 VRW327594:VRW327602 VIA327594:VIA327602 UYE327594:UYE327602 UOI327594:UOI327602 UEM327594:UEM327602 TUQ327594:TUQ327602 TKU327594:TKU327602 TAY327594:TAY327602 SRC327594:SRC327602 SHG327594:SHG327602 RXK327594:RXK327602 RNO327594:RNO327602 RDS327594:RDS327602 QTW327594:QTW327602 QKA327594:QKA327602 QAE327594:QAE327602 PQI327594:PQI327602 PGM327594:PGM327602 OWQ327594:OWQ327602 OMU327594:OMU327602 OCY327594:OCY327602 NTC327594:NTC327602 NJG327594:NJG327602 MZK327594:MZK327602 MPO327594:MPO327602 MFS327594:MFS327602 LVW327594:LVW327602 LMA327594:LMA327602 LCE327594:LCE327602 KSI327594:KSI327602 KIM327594:KIM327602 JYQ327594:JYQ327602 JOU327594:JOU327602 JEY327594:JEY327602 IVC327594:IVC327602 ILG327594:ILG327602 IBK327594:IBK327602 HRO327594:HRO327602 HHS327594:HHS327602 GXW327594:GXW327602 GOA327594:GOA327602 GEE327594:GEE327602 FUI327594:FUI327602 FKM327594:FKM327602 FAQ327594:FAQ327602 EQU327594:EQU327602 EGY327594:EGY327602 DXC327594:DXC327602 DNG327594:DNG327602 DDK327594:DDK327602 CTO327594:CTO327602 CJS327594:CJS327602 BZW327594:BZW327602 BQA327594:BQA327602 BGE327594:BGE327602 AWI327594:AWI327602 AMM327594:AMM327602 ACQ327594:ACQ327602 SU327594:SU327602 IY327594:IY327602 C327594:C327602 WVK262058:WVK262066 WLO262058:WLO262066 WBS262058:WBS262066 VRW262058:VRW262066 VIA262058:VIA262066 UYE262058:UYE262066 UOI262058:UOI262066 UEM262058:UEM262066 TUQ262058:TUQ262066 TKU262058:TKU262066 TAY262058:TAY262066 SRC262058:SRC262066 SHG262058:SHG262066 RXK262058:RXK262066 RNO262058:RNO262066 RDS262058:RDS262066 QTW262058:QTW262066 QKA262058:QKA262066 QAE262058:QAE262066 PQI262058:PQI262066 PGM262058:PGM262066 OWQ262058:OWQ262066 OMU262058:OMU262066 OCY262058:OCY262066 NTC262058:NTC262066 NJG262058:NJG262066 MZK262058:MZK262066 MPO262058:MPO262066 MFS262058:MFS262066 LVW262058:LVW262066 LMA262058:LMA262066 LCE262058:LCE262066 KSI262058:KSI262066 KIM262058:KIM262066 JYQ262058:JYQ262066 JOU262058:JOU262066 JEY262058:JEY262066 IVC262058:IVC262066 ILG262058:ILG262066 IBK262058:IBK262066 HRO262058:HRO262066 HHS262058:HHS262066 GXW262058:GXW262066 GOA262058:GOA262066 GEE262058:GEE262066 FUI262058:FUI262066 FKM262058:FKM262066 FAQ262058:FAQ262066 EQU262058:EQU262066 EGY262058:EGY262066 DXC262058:DXC262066 DNG262058:DNG262066 DDK262058:DDK262066 CTO262058:CTO262066 CJS262058:CJS262066 BZW262058:BZW262066 BQA262058:BQA262066 BGE262058:BGE262066 AWI262058:AWI262066 AMM262058:AMM262066 ACQ262058:ACQ262066 SU262058:SU262066 IY262058:IY262066 C262058:C262066 WVK196522:WVK196530 WLO196522:WLO196530 WBS196522:WBS196530 VRW196522:VRW196530 VIA196522:VIA196530 UYE196522:UYE196530 UOI196522:UOI196530 UEM196522:UEM196530 TUQ196522:TUQ196530 TKU196522:TKU196530 TAY196522:TAY196530 SRC196522:SRC196530 SHG196522:SHG196530 RXK196522:RXK196530 RNO196522:RNO196530 RDS196522:RDS196530 QTW196522:QTW196530 QKA196522:QKA196530 QAE196522:QAE196530 PQI196522:PQI196530 PGM196522:PGM196530 OWQ196522:OWQ196530 OMU196522:OMU196530 OCY196522:OCY196530 NTC196522:NTC196530 NJG196522:NJG196530 MZK196522:MZK196530 MPO196522:MPO196530 MFS196522:MFS196530 LVW196522:LVW196530 LMA196522:LMA196530 LCE196522:LCE196530 KSI196522:KSI196530 KIM196522:KIM196530 JYQ196522:JYQ196530 JOU196522:JOU196530 JEY196522:JEY196530 IVC196522:IVC196530 ILG196522:ILG196530 IBK196522:IBK196530 HRO196522:HRO196530 HHS196522:HHS196530 GXW196522:GXW196530 GOA196522:GOA196530 GEE196522:GEE196530 FUI196522:FUI196530 FKM196522:FKM196530 FAQ196522:FAQ196530 EQU196522:EQU196530 EGY196522:EGY196530 DXC196522:DXC196530 DNG196522:DNG196530 DDK196522:DDK196530 CTO196522:CTO196530 CJS196522:CJS196530 BZW196522:BZW196530 BQA196522:BQA196530 BGE196522:BGE196530 AWI196522:AWI196530 AMM196522:AMM196530 ACQ196522:ACQ196530 SU196522:SU196530 IY196522:IY196530 C196522:C196530 WVK130986:WVK130994 WLO130986:WLO130994 WBS130986:WBS130994 VRW130986:VRW130994 VIA130986:VIA130994 UYE130986:UYE130994 UOI130986:UOI130994 UEM130986:UEM130994 TUQ130986:TUQ130994 TKU130986:TKU130994 TAY130986:TAY130994 SRC130986:SRC130994 SHG130986:SHG130994 RXK130986:RXK130994 RNO130986:RNO130994 RDS130986:RDS130994 QTW130986:QTW130994 QKA130986:QKA130994 QAE130986:QAE130994 PQI130986:PQI130994 PGM130986:PGM130994 OWQ130986:OWQ130994 OMU130986:OMU130994 OCY130986:OCY130994 NTC130986:NTC130994 NJG130986:NJG130994 MZK130986:MZK130994 MPO130986:MPO130994 MFS130986:MFS130994 LVW130986:LVW130994 LMA130986:LMA130994 LCE130986:LCE130994 KSI130986:KSI130994 KIM130986:KIM130994 JYQ130986:JYQ130994 JOU130986:JOU130994 JEY130986:JEY130994 IVC130986:IVC130994 ILG130986:ILG130994 IBK130986:IBK130994 HRO130986:HRO130994 HHS130986:HHS130994 GXW130986:GXW130994 GOA130986:GOA130994 GEE130986:GEE130994 FUI130986:FUI130994 FKM130986:FKM130994 FAQ130986:FAQ130994 EQU130986:EQU130994 EGY130986:EGY130994 DXC130986:DXC130994 DNG130986:DNG130994 DDK130986:DDK130994 CTO130986:CTO130994 CJS130986:CJS130994 BZW130986:BZW130994 BQA130986:BQA130994 BGE130986:BGE130994 AWI130986:AWI130994 AMM130986:AMM130994 ACQ130986:ACQ130994 SU130986:SU130994 IY130986:IY130994 C130986:C130994 WVK65450:WVK65458 WLO65450:WLO65458 WBS65450:WBS65458 VRW65450:VRW65458 VIA65450:VIA65458 UYE65450:UYE65458 UOI65450:UOI65458 UEM65450:UEM65458 TUQ65450:TUQ65458 TKU65450:TKU65458 TAY65450:TAY65458 SRC65450:SRC65458 SHG65450:SHG65458 RXK65450:RXK65458 RNO65450:RNO65458 RDS65450:RDS65458 QTW65450:QTW65458 QKA65450:QKA65458 QAE65450:QAE65458 PQI65450:PQI65458 PGM65450:PGM65458 OWQ65450:OWQ65458 OMU65450:OMU65458 OCY65450:OCY65458 NTC65450:NTC65458 NJG65450:NJG65458 MZK65450:MZK65458 MPO65450:MPO65458 MFS65450:MFS65458 LVW65450:LVW65458 LMA65450:LMA65458 LCE65450:LCE65458 KSI65450:KSI65458 KIM65450:KIM65458 JYQ65450:JYQ65458 JOU65450:JOU65458 JEY65450:JEY65458 IVC65450:IVC65458 ILG65450:ILG65458 IBK65450:IBK65458 HRO65450:HRO65458 HHS65450:HHS65458 GXW65450:GXW65458 GOA65450:GOA65458 GEE65450:GEE65458 FUI65450:FUI65458 FKM65450:FKM65458 FAQ65450:FAQ65458 EQU65450:EQU65458 EGY65450:EGY65458 DXC65450:DXC65458 DNG65450:DNG65458 DDK65450:DDK65458 CTO65450:CTO65458 CJS65450:CJS65458 BZW65450:BZW65458 BQA65450:BQA65458 BGE65450:BGE65458 AWI65450:AWI65458 AMM65450:AMM65458 ACQ65450:ACQ65458 SU65450:SU65458 IY65450:IY65458 C65450:C65458 VRW983006:VRW983014 WLO983006:WLO983014 WVK982941:WVK982949 WLO982941:WLO982949 WBS982941:WBS982949 VRW982941:VRW982949 VIA982941:VIA982949 UYE982941:UYE982949 UOI982941:UOI982949 UEM982941:UEM982949 TUQ982941:TUQ982949 TKU982941:TKU982949 TAY982941:TAY982949 SRC982941:SRC982949 SHG982941:SHG982949 RXK982941:RXK982949 RNO982941:RNO982949 RDS982941:RDS982949 QTW982941:QTW982949 QKA982941:QKA982949 QAE982941:QAE982949 PQI982941:PQI982949 PGM982941:PGM982949 OWQ982941:OWQ982949 OMU982941:OMU982949 OCY982941:OCY982949 NTC982941:NTC982949 NJG982941:NJG982949 MZK982941:MZK982949 MPO982941:MPO982949 MFS982941:MFS982949 LVW982941:LVW982949 LMA982941:LMA982949 LCE982941:LCE982949 KSI982941:KSI982949 KIM982941:KIM982949 JYQ982941:JYQ982949 JOU982941:JOU982949 JEY982941:JEY982949 IVC982941:IVC982949 ILG982941:ILG982949 IBK982941:IBK982949 HRO982941:HRO982949 HHS982941:HHS982949 GXW982941:GXW982949 GOA982941:GOA982949 GEE982941:GEE982949 FUI982941:FUI982949 FKM982941:FKM982949 FAQ982941:FAQ982949 EQU982941:EQU982949 EGY982941:EGY982949 DXC982941:DXC982949 DNG982941:DNG982949 DDK982941:DDK982949 CTO982941:CTO982949 CJS982941:CJS982949 BZW982941:BZW982949 BQA982941:BQA982949 BGE982941:BGE982949 AWI982941:AWI982949 AMM982941:AMM982949 ACQ982941:ACQ982949 SU982941:SU982949 IY982941:IY982949 C982941:C982949 WVK917405:WVK917413 WLO917405:WLO917413 WBS917405:WBS917413 VRW917405:VRW917413 VIA917405:VIA917413 UYE917405:UYE917413 UOI917405:UOI917413 UEM917405:UEM917413 TUQ917405:TUQ917413 TKU917405:TKU917413 TAY917405:TAY917413 SRC917405:SRC917413 SHG917405:SHG917413 RXK917405:RXK917413 RNO917405:RNO917413 RDS917405:RDS917413 QTW917405:QTW917413 QKA917405:QKA917413 QAE917405:QAE917413 PQI917405:PQI917413 PGM917405:PGM917413 OWQ917405:OWQ917413 OMU917405:OMU917413 OCY917405:OCY917413 NTC917405:NTC917413 NJG917405:NJG917413 MZK917405:MZK917413 MPO917405:MPO917413 MFS917405:MFS917413 LVW917405:LVW917413 LMA917405:LMA917413 LCE917405:LCE917413 KSI917405:KSI917413 KIM917405:KIM917413 JYQ917405:JYQ917413 JOU917405:JOU917413 JEY917405:JEY917413 IVC917405:IVC917413 ILG917405:ILG917413 IBK917405:IBK917413 HRO917405:HRO917413 HHS917405:HHS917413 GXW917405:GXW917413 GOA917405:GOA917413 GEE917405:GEE917413 FUI917405:FUI917413 FKM917405:FKM917413 FAQ917405:FAQ917413 EQU917405:EQU917413 EGY917405:EGY917413 DXC917405:DXC917413 DNG917405:DNG917413 DDK917405:DDK917413 CTO917405:CTO917413 CJS917405:CJS917413 BZW917405:BZW917413 BQA917405:BQA917413 BGE917405:BGE917413 AWI917405:AWI917413 AMM917405:AMM917413 ACQ917405:ACQ917413 SU917405:SU917413 IY917405:IY917413 C917405:C917413 WVK851869:WVK851877 WLO851869:WLO851877 WBS851869:WBS851877 VRW851869:VRW851877 VIA851869:VIA851877 UYE851869:UYE851877 UOI851869:UOI851877 UEM851869:UEM851877 TUQ851869:TUQ851877 TKU851869:TKU851877 TAY851869:TAY851877 SRC851869:SRC851877 SHG851869:SHG851877 RXK851869:RXK851877 RNO851869:RNO851877 RDS851869:RDS851877 QTW851869:QTW851877 QKA851869:QKA851877 QAE851869:QAE851877 PQI851869:PQI851877 PGM851869:PGM851877 OWQ851869:OWQ851877 OMU851869:OMU851877 OCY851869:OCY851877 NTC851869:NTC851877 NJG851869:NJG851877 MZK851869:MZK851877 MPO851869:MPO851877 MFS851869:MFS851877 LVW851869:LVW851877 LMA851869:LMA851877 LCE851869:LCE851877 KSI851869:KSI851877 KIM851869:KIM851877 JYQ851869:JYQ851877 JOU851869:JOU851877 JEY851869:JEY851877 IVC851869:IVC851877 ILG851869:ILG851877 IBK851869:IBK851877 HRO851869:HRO851877 HHS851869:HHS851877 GXW851869:GXW851877 GOA851869:GOA851877 GEE851869:GEE851877 FUI851869:FUI851877 FKM851869:FKM851877 FAQ851869:FAQ851877 EQU851869:EQU851877 EGY851869:EGY851877 DXC851869:DXC851877 DNG851869:DNG851877 DDK851869:DDK851877 CTO851869:CTO851877 CJS851869:CJS851877 BZW851869:BZW851877 BQA851869:BQA851877 BGE851869:BGE851877 AWI851869:AWI851877 AMM851869:AMM851877 ACQ851869:ACQ851877 SU851869:SU851877 IY851869:IY851877 C851869:C851877 WVK786333:WVK786341 WLO786333:WLO786341 WBS786333:WBS786341 VRW786333:VRW786341 VIA786333:VIA786341 UYE786333:UYE786341 UOI786333:UOI786341 UEM786333:UEM786341 TUQ786333:TUQ786341 TKU786333:TKU786341 TAY786333:TAY786341 SRC786333:SRC786341 SHG786333:SHG786341 RXK786333:RXK786341 RNO786333:RNO786341 RDS786333:RDS786341 QTW786333:QTW786341 QKA786333:QKA786341 QAE786333:QAE786341 PQI786333:PQI786341 PGM786333:PGM786341 OWQ786333:OWQ786341 OMU786333:OMU786341 OCY786333:OCY786341 NTC786333:NTC786341 NJG786333:NJG786341 MZK786333:MZK786341 MPO786333:MPO786341 MFS786333:MFS786341 LVW786333:LVW786341 LMA786333:LMA786341 LCE786333:LCE786341 KSI786333:KSI786341 KIM786333:KIM786341 JYQ786333:JYQ786341 JOU786333:JOU786341 JEY786333:JEY786341 IVC786333:IVC786341 ILG786333:ILG786341 IBK786333:IBK786341 HRO786333:HRO786341 HHS786333:HHS786341 GXW786333:GXW786341 GOA786333:GOA786341 GEE786333:GEE786341 FUI786333:FUI786341 FKM786333:FKM786341 FAQ786333:FAQ786341 EQU786333:EQU786341 EGY786333:EGY786341 DXC786333:DXC786341 DNG786333:DNG786341 DDK786333:DDK786341 CTO786333:CTO786341 CJS786333:CJS786341 BZW786333:BZW786341 BQA786333:BQA786341 BGE786333:BGE786341 AWI786333:AWI786341 AMM786333:AMM786341 ACQ786333:ACQ786341 SU786333:SU786341 IY786333:IY786341 C786333:C786341 WVK720797:WVK720805 WLO720797:WLO720805 WBS720797:WBS720805 VRW720797:VRW720805 VIA720797:VIA720805 UYE720797:UYE720805 UOI720797:UOI720805 UEM720797:UEM720805 TUQ720797:TUQ720805 TKU720797:TKU720805 TAY720797:TAY720805 SRC720797:SRC720805 SHG720797:SHG720805 RXK720797:RXK720805 RNO720797:RNO720805 RDS720797:RDS720805 QTW720797:QTW720805 QKA720797:QKA720805 QAE720797:QAE720805 PQI720797:PQI720805 PGM720797:PGM720805 OWQ720797:OWQ720805 OMU720797:OMU720805 OCY720797:OCY720805 NTC720797:NTC720805 NJG720797:NJG720805 MZK720797:MZK720805 MPO720797:MPO720805 MFS720797:MFS720805 LVW720797:LVW720805 LMA720797:LMA720805 LCE720797:LCE720805 KSI720797:KSI720805 KIM720797:KIM720805 JYQ720797:JYQ720805 JOU720797:JOU720805 JEY720797:JEY720805 IVC720797:IVC720805 ILG720797:ILG720805 IBK720797:IBK720805 HRO720797:HRO720805 HHS720797:HHS720805 GXW720797:GXW720805 GOA720797:GOA720805 GEE720797:GEE720805 FUI720797:FUI720805 FKM720797:FKM720805 FAQ720797:FAQ720805 EQU720797:EQU720805 EGY720797:EGY720805 DXC720797:DXC720805 DNG720797:DNG720805 DDK720797:DDK720805 CTO720797:CTO720805 CJS720797:CJS720805 BZW720797:BZW720805 BQA720797:BQA720805 BGE720797:BGE720805 AWI720797:AWI720805 AMM720797:AMM720805 ACQ720797:ACQ720805 SU720797:SU720805 IY720797:IY720805 C720797:C720805 WVK655261:WVK655269 WLO655261:WLO655269 WBS655261:WBS655269 VRW655261:VRW655269 VIA655261:VIA655269 UYE655261:UYE655269 UOI655261:UOI655269 UEM655261:UEM655269 TUQ655261:TUQ655269 TKU655261:TKU655269 TAY655261:TAY655269 SRC655261:SRC655269 SHG655261:SHG655269 RXK655261:RXK655269 RNO655261:RNO655269 RDS655261:RDS655269 QTW655261:QTW655269 QKA655261:QKA655269 QAE655261:QAE655269 PQI655261:PQI655269 PGM655261:PGM655269 OWQ655261:OWQ655269 OMU655261:OMU655269 OCY655261:OCY655269 NTC655261:NTC655269 NJG655261:NJG655269 MZK655261:MZK655269 MPO655261:MPO655269 MFS655261:MFS655269 LVW655261:LVW655269 LMA655261:LMA655269 LCE655261:LCE655269 KSI655261:KSI655269 KIM655261:KIM655269 JYQ655261:JYQ655269 JOU655261:JOU655269 JEY655261:JEY655269 IVC655261:IVC655269 ILG655261:ILG655269 IBK655261:IBK655269 HRO655261:HRO655269 HHS655261:HHS655269 GXW655261:GXW655269 GOA655261:GOA655269 GEE655261:GEE655269 FUI655261:FUI655269 FKM655261:FKM655269 FAQ655261:FAQ655269 EQU655261:EQU655269 EGY655261:EGY655269 DXC655261:DXC655269 DNG655261:DNG655269 DDK655261:DDK655269 CTO655261:CTO655269 CJS655261:CJS655269 BZW655261:BZW655269 BQA655261:BQA655269 BGE655261:BGE655269 AWI655261:AWI655269 AMM655261:AMM655269 ACQ655261:ACQ655269 SU655261:SU655269 IY655261:IY655269 C655261:C655269 WVK589725:WVK589733 WLO589725:WLO589733 WBS589725:WBS589733 VRW589725:VRW589733 VIA589725:VIA589733 UYE589725:UYE589733 UOI589725:UOI589733 UEM589725:UEM589733 TUQ589725:TUQ589733 TKU589725:TKU589733 TAY589725:TAY589733 SRC589725:SRC589733 SHG589725:SHG589733 RXK589725:RXK589733 RNO589725:RNO589733 RDS589725:RDS589733 QTW589725:QTW589733 QKA589725:QKA589733 QAE589725:QAE589733 PQI589725:PQI589733 PGM589725:PGM589733 OWQ589725:OWQ589733 OMU589725:OMU589733 OCY589725:OCY589733 NTC589725:NTC589733 NJG589725:NJG589733 MZK589725:MZK589733 MPO589725:MPO589733 MFS589725:MFS589733 LVW589725:LVW589733 LMA589725:LMA589733 LCE589725:LCE589733 KSI589725:KSI589733 KIM589725:KIM589733 JYQ589725:JYQ589733 JOU589725:JOU589733 JEY589725:JEY589733 IVC589725:IVC589733 ILG589725:ILG589733 IBK589725:IBK589733 HRO589725:HRO589733 HHS589725:HHS589733 GXW589725:GXW589733 GOA589725:GOA589733 GEE589725:GEE589733 FUI589725:FUI589733 FKM589725:FKM589733 FAQ589725:FAQ589733 EQU589725:EQU589733 EGY589725:EGY589733 DXC589725:DXC589733 DNG589725:DNG589733 DDK589725:DDK589733 CTO589725:CTO589733 CJS589725:CJS589733 BZW589725:BZW589733 BQA589725:BQA589733 BGE589725:BGE589733 AWI589725:AWI589733 AMM589725:AMM589733 ACQ589725:ACQ589733 SU589725:SU589733 IY589725:IY589733 C589725:C589733 WVK524189:WVK524197 WLO524189:WLO524197 WBS524189:WBS524197 VRW524189:VRW524197 VIA524189:VIA524197 UYE524189:UYE524197 UOI524189:UOI524197 UEM524189:UEM524197 TUQ524189:TUQ524197 TKU524189:TKU524197 TAY524189:TAY524197 SRC524189:SRC524197 SHG524189:SHG524197 RXK524189:RXK524197 RNO524189:RNO524197 RDS524189:RDS524197 QTW524189:QTW524197 QKA524189:QKA524197 QAE524189:QAE524197 PQI524189:PQI524197 PGM524189:PGM524197 OWQ524189:OWQ524197 OMU524189:OMU524197 OCY524189:OCY524197 NTC524189:NTC524197 NJG524189:NJG524197 MZK524189:MZK524197 MPO524189:MPO524197 MFS524189:MFS524197 LVW524189:LVW524197 LMA524189:LMA524197 LCE524189:LCE524197 KSI524189:KSI524197 KIM524189:KIM524197 JYQ524189:JYQ524197 JOU524189:JOU524197 JEY524189:JEY524197 IVC524189:IVC524197 ILG524189:ILG524197 IBK524189:IBK524197 HRO524189:HRO524197 HHS524189:HHS524197 GXW524189:GXW524197 GOA524189:GOA524197 GEE524189:GEE524197 FUI524189:FUI524197 FKM524189:FKM524197 FAQ524189:FAQ524197 EQU524189:EQU524197 EGY524189:EGY524197 DXC524189:DXC524197 DNG524189:DNG524197 DDK524189:DDK524197 CTO524189:CTO524197 CJS524189:CJS524197 BZW524189:BZW524197 BQA524189:BQA524197 BGE524189:BGE524197 AWI524189:AWI524197 AMM524189:AMM524197 ACQ524189:ACQ524197 SU524189:SU524197 IY524189:IY524197 C524189:C524197 WVK458653:WVK458661 WLO458653:WLO458661 WBS458653:WBS458661 VRW458653:VRW458661 VIA458653:VIA458661 UYE458653:UYE458661 UOI458653:UOI458661 UEM458653:UEM458661 TUQ458653:TUQ458661 TKU458653:TKU458661 TAY458653:TAY458661 SRC458653:SRC458661 SHG458653:SHG458661 RXK458653:RXK458661 RNO458653:RNO458661 RDS458653:RDS458661 QTW458653:QTW458661 QKA458653:QKA458661 QAE458653:QAE458661 PQI458653:PQI458661 PGM458653:PGM458661 OWQ458653:OWQ458661 OMU458653:OMU458661 OCY458653:OCY458661 NTC458653:NTC458661 NJG458653:NJG458661 MZK458653:MZK458661 MPO458653:MPO458661 MFS458653:MFS458661 LVW458653:LVW458661 LMA458653:LMA458661 LCE458653:LCE458661 KSI458653:KSI458661 KIM458653:KIM458661 JYQ458653:JYQ458661 JOU458653:JOU458661 JEY458653:JEY458661 IVC458653:IVC458661 ILG458653:ILG458661 IBK458653:IBK458661 HRO458653:HRO458661 HHS458653:HHS458661 GXW458653:GXW458661 GOA458653:GOA458661 GEE458653:GEE458661 FUI458653:FUI458661 FKM458653:FKM458661 FAQ458653:FAQ458661 EQU458653:EQU458661 EGY458653:EGY458661 DXC458653:DXC458661 DNG458653:DNG458661 DDK458653:DDK458661 CTO458653:CTO458661 CJS458653:CJS458661 BZW458653:BZW458661 BQA458653:BQA458661 BGE458653:BGE458661 AWI458653:AWI458661 AMM458653:AMM458661 ACQ458653:ACQ458661 SU458653:SU458661 IY458653:IY458661 C458653:C458661 WVK393117:WVK393125 WLO393117:WLO393125 WBS393117:WBS393125 VRW393117:VRW393125 VIA393117:VIA393125 UYE393117:UYE393125 UOI393117:UOI393125 UEM393117:UEM393125 TUQ393117:TUQ393125 TKU393117:TKU393125 TAY393117:TAY393125 SRC393117:SRC393125 SHG393117:SHG393125 RXK393117:RXK393125 RNO393117:RNO393125 RDS393117:RDS393125 QTW393117:QTW393125 QKA393117:QKA393125 QAE393117:QAE393125 PQI393117:PQI393125 PGM393117:PGM393125 OWQ393117:OWQ393125 OMU393117:OMU393125 OCY393117:OCY393125 NTC393117:NTC393125 NJG393117:NJG393125 MZK393117:MZK393125 MPO393117:MPO393125 MFS393117:MFS393125 LVW393117:LVW393125 LMA393117:LMA393125 LCE393117:LCE393125 KSI393117:KSI393125 KIM393117:KIM393125 JYQ393117:JYQ393125 JOU393117:JOU393125 JEY393117:JEY393125 IVC393117:IVC393125 ILG393117:ILG393125 IBK393117:IBK393125 HRO393117:HRO393125 HHS393117:HHS393125 GXW393117:GXW393125 GOA393117:GOA393125 GEE393117:GEE393125 FUI393117:FUI393125 FKM393117:FKM393125 FAQ393117:FAQ393125 EQU393117:EQU393125 EGY393117:EGY393125 DXC393117:DXC393125 DNG393117:DNG393125 DDK393117:DDK393125 CTO393117:CTO393125 CJS393117:CJS393125 BZW393117:BZW393125 BQA393117:BQA393125 BGE393117:BGE393125 AWI393117:AWI393125 AMM393117:AMM393125 ACQ393117:ACQ393125 SU393117:SU393125 IY393117:IY393125 C393117:C393125 WVK327581:WVK327589 WLO327581:WLO327589 WBS327581:WBS327589 VRW327581:VRW327589 VIA327581:VIA327589 UYE327581:UYE327589 UOI327581:UOI327589 UEM327581:UEM327589 TUQ327581:TUQ327589 TKU327581:TKU327589 TAY327581:TAY327589 SRC327581:SRC327589 SHG327581:SHG327589 RXK327581:RXK327589 RNO327581:RNO327589 RDS327581:RDS327589 QTW327581:QTW327589 QKA327581:QKA327589 QAE327581:QAE327589 PQI327581:PQI327589 PGM327581:PGM327589 OWQ327581:OWQ327589 OMU327581:OMU327589 OCY327581:OCY327589 NTC327581:NTC327589 NJG327581:NJG327589 MZK327581:MZK327589 MPO327581:MPO327589 MFS327581:MFS327589 LVW327581:LVW327589 LMA327581:LMA327589 LCE327581:LCE327589 KSI327581:KSI327589 KIM327581:KIM327589 JYQ327581:JYQ327589 JOU327581:JOU327589 JEY327581:JEY327589 IVC327581:IVC327589 ILG327581:ILG327589 IBK327581:IBK327589 HRO327581:HRO327589 HHS327581:HHS327589 GXW327581:GXW327589 GOA327581:GOA327589 GEE327581:GEE327589 FUI327581:FUI327589 FKM327581:FKM327589 FAQ327581:FAQ327589 EQU327581:EQU327589 EGY327581:EGY327589 DXC327581:DXC327589 DNG327581:DNG327589 DDK327581:DDK327589 CTO327581:CTO327589 CJS327581:CJS327589 BZW327581:BZW327589 BQA327581:BQA327589 BGE327581:BGE327589 AWI327581:AWI327589 AMM327581:AMM327589 ACQ327581:ACQ327589 SU327581:SU327589 IY327581:IY327589 C327581:C327589 WVK262045:WVK262053 WLO262045:WLO262053 WBS262045:WBS262053 VRW262045:VRW262053 VIA262045:VIA262053 UYE262045:UYE262053 UOI262045:UOI262053 UEM262045:UEM262053 TUQ262045:TUQ262053 TKU262045:TKU262053 TAY262045:TAY262053 SRC262045:SRC262053 SHG262045:SHG262053 RXK262045:RXK262053 RNO262045:RNO262053 RDS262045:RDS262053 QTW262045:QTW262053 QKA262045:QKA262053 QAE262045:QAE262053 PQI262045:PQI262053 PGM262045:PGM262053 OWQ262045:OWQ262053 OMU262045:OMU262053 OCY262045:OCY262053 NTC262045:NTC262053 NJG262045:NJG262053 MZK262045:MZK262053 MPO262045:MPO262053 MFS262045:MFS262053 LVW262045:LVW262053 LMA262045:LMA262053 LCE262045:LCE262053 KSI262045:KSI262053 KIM262045:KIM262053 JYQ262045:JYQ262053 JOU262045:JOU262053 JEY262045:JEY262053 IVC262045:IVC262053 ILG262045:ILG262053 IBK262045:IBK262053 HRO262045:HRO262053 HHS262045:HHS262053 GXW262045:GXW262053 GOA262045:GOA262053 GEE262045:GEE262053 FUI262045:FUI262053 FKM262045:FKM262053 FAQ262045:FAQ262053 EQU262045:EQU262053 EGY262045:EGY262053 DXC262045:DXC262053 DNG262045:DNG262053 DDK262045:DDK262053 CTO262045:CTO262053 CJS262045:CJS262053 BZW262045:BZW262053 BQA262045:BQA262053 BGE262045:BGE262053 AWI262045:AWI262053 AMM262045:AMM262053 ACQ262045:ACQ262053 SU262045:SU262053 IY262045:IY262053 C262045:C262053 WVK196509:WVK196517 WLO196509:WLO196517 WBS196509:WBS196517 VRW196509:VRW196517 VIA196509:VIA196517 UYE196509:UYE196517 UOI196509:UOI196517 UEM196509:UEM196517 TUQ196509:TUQ196517 TKU196509:TKU196517 TAY196509:TAY196517 SRC196509:SRC196517 SHG196509:SHG196517 RXK196509:RXK196517 RNO196509:RNO196517 RDS196509:RDS196517 QTW196509:QTW196517 QKA196509:QKA196517 QAE196509:QAE196517 PQI196509:PQI196517 PGM196509:PGM196517 OWQ196509:OWQ196517 OMU196509:OMU196517 OCY196509:OCY196517 NTC196509:NTC196517 NJG196509:NJG196517 MZK196509:MZK196517 MPO196509:MPO196517 MFS196509:MFS196517 LVW196509:LVW196517 LMA196509:LMA196517 LCE196509:LCE196517 KSI196509:KSI196517 KIM196509:KIM196517 JYQ196509:JYQ196517 JOU196509:JOU196517 JEY196509:JEY196517 IVC196509:IVC196517 ILG196509:ILG196517 IBK196509:IBK196517 HRO196509:HRO196517 HHS196509:HHS196517 GXW196509:GXW196517 GOA196509:GOA196517 GEE196509:GEE196517 FUI196509:FUI196517 FKM196509:FKM196517 FAQ196509:FAQ196517 EQU196509:EQU196517 EGY196509:EGY196517 DXC196509:DXC196517 DNG196509:DNG196517 DDK196509:DDK196517 CTO196509:CTO196517 CJS196509:CJS196517 BZW196509:BZW196517 BQA196509:BQA196517 BGE196509:BGE196517 AWI196509:AWI196517 AMM196509:AMM196517 ACQ196509:ACQ196517 SU196509:SU196517 IY196509:IY196517 C196509:C196517 WVK130973:WVK130981 WLO130973:WLO130981 WBS130973:WBS130981 VRW130973:VRW130981 VIA130973:VIA130981 UYE130973:UYE130981 UOI130973:UOI130981 UEM130973:UEM130981 TUQ130973:TUQ130981 TKU130973:TKU130981 TAY130973:TAY130981 SRC130973:SRC130981 SHG130973:SHG130981 RXK130973:RXK130981 RNO130973:RNO130981 RDS130973:RDS130981 QTW130973:QTW130981 QKA130973:QKA130981 QAE130973:QAE130981 PQI130973:PQI130981 PGM130973:PGM130981 OWQ130973:OWQ130981 OMU130973:OMU130981 OCY130973:OCY130981 NTC130973:NTC130981 NJG130973:NJG130981 MZK130973:MZK130981 MPO130973:MPO130981 MFS130973:MFS130981 LVW130973:LVW130981 LMA130973:LMA130981 LCE130973:LCE130981 KSI130973:KSI130981 KIM130973:KIM130981 JYQ130973:JYQ130981 JOU130973:JOU130981 JEY130973:JEY130981 IVC130973:IVC130981 ILG130973:ILG130981 IBK130973:IBK130981 HRO130973:HRO130981 HHS130973:HHS130981 GXW130973:GXW130981 GOA130973:GOA130981 GEE130973:GEE130981 FUI130973:FUI130981 FKM130973:FKM130981 FAQ130973:FAQ130981 EQU130973:EQU130981 EGY130973:EGY130981 DXC130973:DXC130981 DNG130973:DNG130981 DDK130973:DDK130981 CTO130973:CTO130981 CJS130973:CJS130981 BZW130973:BZW130981 BQA130973:BQA130981 BGE130973:BGE130981 AWI130973:AWI130981 AMM130973:AMM130981 ACQ130973:ACQ130981 SU130973:SU130981 IY130973:IY130981 C130973:C130981 WVK65437:WVK65445 WLO65437:WLO65445 WBS65437:WBS65445 VRW65437:VRW65445 VIA65437:VIA65445 UYE65437:UYE65445 UOI65437:UOI65445 UEM65437:UEM65445 TUQ65437:TUQ65445 TKU65437:TKU65445 TAY65437:TAY65445 SRC65437:SRC65445 SHG65437:SHG65445 RXK65437:RXK65445 RNO65437:RNO65445 RDS65437:RDS65445 QTW65437:QTW65445 QKA65437:QKA65445 QAE65437:QAE65445 PQI65437:PQI65445 PGM65437:PGM65445 OWQ65437:OWQ65445 OMU65437:OMU65445 OCY65437:OCY65445 NTC65437:NTC65445 NJG65437:NJG65445 MZK65437:MZK65445 MPO65437:MPO65445 MFS65437:MFS65445 LVW65437:LVW65445 LMA65437:LMA65445 LCE65437:LCE65445 KSI65437:KSI65445 KIM65437:KIM65445 JYQ65437:JYQ65445 JOU65437:JOU65445 JEY65437:JEY65445 IVC65437:IVC65445 ILG65437:ILG65445 IBK65437:IBK65445 HRO65437:HRO65445 HHS65437:HHS65445 GXW65437:GXW65445 GOA65437:GOA65445 GEE65437:GEE65445 FUI65437:FUI65445 FKM65437:FKM65445 FAQ65437:FAQ65445 EQU65437:EQU65445 EGY65437:EGY65445 DXC65437:DXC65445 DNG65437:DNG65445 DDK65437:DDK65445 CTO65437:CTO65445 CJS65437:CJS65445 BZW65437:BZW65445 BQA65437:BQA65445 BGE65437:BGE65445 AWI65437:AWI65445 AMM65437:AMM65445 ACQ65437:ACQ65445 SU65437:SU65445 IY65437:IY65445 C65437:C65445">
      <formula1>"C.H. CALETA ANGAMOS, CABAÑAS HORNITOS, C.H. RADA IQUIQUE, CABAÑAS MAMIÑA, C.R. HAYQUIQUE, C.R. ARICA"</formula1>
    </dataValidation>
    <dataValidation type="list" allowBlank="1" showInputMessage="1" showErrorMessage="1" sqref="WBR982993:WBR983001 IW23:IW35 SS23:SS35 ACO23:ACO35 AMK23:AMK35 AWG23:AWG35 BGC23:BGC35 BPY23:BPY35 BZU23:BZU35 CJQ23:CJQ35 CTM23:CTM35 DDI23:DDI35 DNE23:DNE35 DXA23:DXA35 EGW23:EGW35 EQS23:EQS35 FAO23:FAO35 FKK23:FKK35 FUG23:FUG35 GEC23:GEC35 GNY23:GNY35 GXU23:GXU35 HHQ23:HHQ35 HRM23:HRM35 IBI23:IBI35 ILE23:ILE35 IVA23:IVA35 JEW23:JEW35 JOS23:JOS35 JYO23:JYO35 KIK23:KIK35 KSG23:KSG35 LCC23:LCC35 LLY23:LLY35 LVU23:LVU35 MFQ23:MFQ35 MPM23:MPM35 MZI23:MZI35 NJE23:NJE35 NTA23:NTA35 OCW23:OCW35 OMS23:OMS35 OWO23:OWO35 PGK23:PGK35 PQG23:PQG35 QAC23:QAC35 QJY23:QJY35 QTU23:QTU35 RDQ23:RDQ35 RNM23:RNM35 RXI23:RXI35 SHE23:SHE35 SRA23:SRA35 TAW23:TAW35 TKS23:TKS35 TUO23:TUO35 UEK23:UEK35 UOG23:UOG35 UYC23:UYC35 VHY23:VHY35 VRU23:VRU35 WBQ23:WBQ35 WLM23:WLM35 WVI23:WVI35 B35 IX8:IX14 WVJ8:WVJ14 WLN8:WLN14 WBR8:WBR14 VRV8:VRV14 VHZ8:VHZ14 UYD8:UYD14 UOH8:UOH14 UEL8:UEL14 TUP8:TUP14 TKT8:TKT14 TAX8:TAX14 SRB8:SRB14 SHF8:SHF14 RXJ8:RXJ14 RNN8:RNN14 RDR8:RDR14 QTV8:QTV14 QJZ8:QJZ14 QAD8:QAD14 PQH8:PQH14 PGL8:PGL14 OWP8:OWP14 OMT8:OMT14 OCX8:OCX14 NTB8:NTB14 NJF8:NJF14 MZJ8:MZJ14 MPN8:MPN14 MFR8:MFR14 LVV8:LVV14 LLZ8:LLZ14 LCD8:LCD14 KSH8:KSH14 KIL8:KIL14 JYP8:JYP14 JOT8:JOT14 JEX8:JEX14 IVB8:IVB14 ILF8:ILF14 IBJ8:IBJ14 HRN8:HRN14 HHR8:HHR14 GXV8:GXV14 GNZ8:GNZ14 GED8:GED14 FUH8:FUH14 FKL8:FKL14 FAP8:FAP14 EQT8:EQT14 EGX8:EGX14 DXB8:DXB14 DNF8:DNF14 DDJ8:DDJ14 CTN8:CTN14 CJR8:CJR14 BZV8:BZV14 BPZ8:BPZ14 BGD8:BGD14 AWH8:AWH14 AML8:AML14 ACP8:ACP14 ST8:ST14 VHZ982993:VHZ983001 UYD982993:UYD983001 UOH982993:UOH983001 UEL982993:UEL983001 TUP982993:TUP983001 TKT982993:TKT983001 TAX982993:TAX983001 SRB982993:SRB983001 SHF982993:SHF983001 RXJ982993:RXJ983001 RNN982993:RNN983001 RDR982993:RDR983001 QTV982993:QTV983001 QJZ982993:QJZ983001 QAD982993:QAD983001 PQH982993:PQH983001 PGL982993:PGL983001 OWP982993:OWP983001 OMT982993:OMT983001 OCX982993:OCX983001 NTB982993:NTB983001 NJF982993:NJF983001 MZJ982993:MZJ983001 MPN982993:MPN983001 MFR982993:MFR983001 LVV982993:LVV983001 LLZ982993:LLZ983001 LCD982993:LCD983001 KSH982993:KSH983001 KIL982993:KIL983001 JYP982993:JYP983001 JOT982993:JOT983001 JEX982993:JEX983001 IVB982993:IVB983001 ILF982993:ILF983001 IBJ982993:IBJ983001 HRN982993:HRN983001 HHR982993:HHR983001 GXV982993:GXV983001 GNZ982993:GNZ983001 GED982993:GED983001 FUH982993:FUH983001 FKL982993:FKL983001 FAP982993:FAP983001 EQT982993:EQT983001 EGX982993:EGX983001 DXB982993:DXB983001 DNF982993:DNF983001 DDJ982993:DDJ983001 CTN982993:CTN983001 CJR982993:CJR983001 BZV982993:BZV983001 BPZ982993:BPZ983001 BGD982993:BGD983001 AWH982993:AWH983001 AML982993:AML983001 ACP982993:ACP983001 ST982993:ST983001 IX982993:IX983001 B982993:B983001 WVJ917457:WVJ917465 WLN917457:WLN917465 WBR917457:WBR917465 VRV917457:VRV917465 VHZ917457:VHZ917465 UYD917457:UYD917465 UOH917457:UOH917465 UEL917457:UEL917465 TUP917457:TUP917465 TKT917457:TKT917465 TAX917457:TAX917465 SRB917457:SRB917465 SHF917457:SHF917465 RXJ917457:RXJ917465 RNN917457:RNN917465 RDR917457:RDR917465 QTV917457:QTV917465 QJZ917457:QJZ917465 QAD917457:QAD917465 PQH917457:PQH917465 PGL917457:PGL917465 OWP917457:OWP917465 OMT917457:OMT917465 OCX917457:OCX917465 NTB917457:NTB917465 NJF917457:NJF917465 MZJ917457:MZJ917465 MPN917457:MPN917465 MFR917457:MFR917465 LVV917457:LVV917465 LLZ917457:LLZ917465 LCD917457:LCD917465 KSH917457:KSH917465 KIL917457:KIL917465 JYP917457:JYP917465 JOT917457:JOT917465 JEX917457:JEX917465 IVB917457:IVB917465 ILF917457:ILF917465 IBJ917457:IBJ917465 HRN917457:HRN917465 HHR917457:HHR917465 GXV917457:GXV917465 GNZ917457:GNZ917465 GED917457:GED917465 FUH917457:FUH917465 FKL917457:FKL917465 FAP917457:FAP917465 EQT917457:EQT917465 EGX917457:EGX917465 DXB917457:DXB917465 DNF917457:DNF917465 DDJ917457:DDJ917465 CTN917457:CTN917465 CJR917457:CJR917465 BZV917457:BZV917465 BPZ917457:BPZ917465 BGD917457:BGD917465 AWH917457:AWH917465 AML917457:AML917465 ACP917457:ACP917465 ST917457:ST917465 IX917457:IX917465 B917457:B917465 WVJ851921:WVJ851929 WLN851921:WLN851929 WBR851921:WBR851929 VRV851921:VRV851929 VHZ851921:VHZ851929 UYD851921:UYD851929 UOH851921:UOH851929 UEL851921:UEL851929 TUP851921:TUP851929 TKT851921:TKT851929 TAX851921:TAX851929 SRB851921:SRB851929 SHF851921:SHF851929 RXJ851921:RXJ851929 RNN851921:RNN851929 RDR851921:RDR851929 QTV851921:QTV851929 QJZ851921:QJZ851929 QAD851921:QAD851929 PQH851921:PQH851929 PGL851921:PGL851929 OWP851921:OWP851929 OMT851921:OMT851929 OCX851921:OCX851929 NTB851921:NTB851929 NJF851921:NJF851929 MZJ851921:MZJ851929 MPN851921:MPN851929 MFR851921:MFR851929 LVV851921:LVV851929 LLZ851921:LLZ851929 LCD851921:LCD851929 KSH851921:KSH851929 KIL851921:KIL851929 JYP851921:JYP851929 JOT851921:JOT851929 JEX851921:JEX851929 IVB851921:IVB851929 ILF851921:ILF851929 IBJ851921:IBJ851929 HRN851921:HRN851929 HHR851921:HHR851929 GXV851921:GXV851929 GNZ851921:GNZ851929 GED851921:GED851929 FUH851921:FUH851929 FKL851921:FKL851929 FAP851921:FAP851929 EQT851921:EQT851929 EGX851921:EGX851929 DXB851921:DXB851929 DNF851921:DNF851929 DDJ851921:DDJ851929 CTN851921:CTN851929 CJR851921:CJR851929 BZV851921:BZV851929 BPZ851921:BPZ851929 BGD851921:BGD851929 AWH851921:AWH851929 AML851921:AML851929 ACP851921:ACP851929 ST851921:ST851929 IX851921:IX851929 B851921:B851929 WVJ786385:WVJ786393 WLN786385:WLN786393 WBR786385:WBR786393 VRV786385:VRV786393 VHZ786385:VHZ786393 UYD786385:UYD786393 UOH786385:UOH786393 UEL786385:UEL786393 TUP786385:TUP786393 TKT786385:TKT786393 TAX786385:TAX786393 SRB786385:SRB786393 SHF786385:SHF786393 RXJ786385:RXJ786393 RNN786385:RNN786393 RDR786385:RDR786393 QTV786385:QTV786393 QJZ786385:QJZ786393 QAD786385:QAD786393 PQH786385:PQH786393 PGL786385:PGL786393 OWP786385:OWP786393 OMT786385:OMT786393 OCX786385:OCX786393 NTB786385:NTB786393 NJF786385:NJF786393 MZJ786385:MZJ786393 MPN786385:MPN786393 MFR786385:MFR786393 LVV786385:LVV786393 LLZ786385:LLZ786393 LCD786385:LCD786393 KSH786385:KSH786393 KIL786385:KIL786393 JYP786385:JYP786393 JOT786385:JOT786393 JEX786385:JEX786393 IVB786385:IVB786393 ILF786385:ILF786393 IBJ786385:IBJ786393 HRN786385:HRN786393 HHR786385:HHR786393 GXV786385:GXV786393 GNZ786385:GNZ786393 GED786385:GED786393 FUH786385:FUH786393 FKL786385:FKL786393 FAP786385:FAP786393 EQT786385:EQT786393 EGX786385:EGX786393 DXB786385:DXB786393 DNF786385:DNF786393 DDJ786385:DDJ786393 CTN786385:CTN786393 CJR786385:CJR786393 BZV786385:BZV786393 BPZ786385:BPZ786393 BGD786385:BGD786393 AWH786385:AWH786393 AML786385:AML786393 ACP786385:ACP786393 ST786385:ST786393 IX786385:IX786393 B786385:B786393 WVJ720849:WVJ720857 WLN720849:WLN720857 WBR720849:WBR720857 VRV720849:VRV720857 VHZ720849:VHZ720857 UYD720849:UYD720857 UOH720849:UOH720857 UEL720849:UEL720857 TUP720849:TUP720857 TKT720849:TKT720857 TAX720849:TAX720857 SRB720849:SRB720857 SHF720849:SHF720857 RXJ720849:RXJ720857 RNN720849:RNN720857 RDR720849:RDR720857 QTV720849:QTV720857 QJZ720849:QJZ720857 QAD720849:QAD720857 PQH720849:PQH720857 PGL720849:PGL720857 OWP720849:OWP720857 OMT720849:OMT720857 OCX720849:OCX720857 NTB720849:NTB720857 NJF720849:NJF720857 MZJ720849:MZJ720857 MPN720849:MPN720857 MFR720849:MFR720857 LVV720849:LVV720857 LLZ720849:LLZ720857 LCD720849:LCD720857 KSH720849:KSH720857 KIL720849:KIL720857 JYP720849:JYP720857 JOT720849:JOT720857 JEX720849:JEX720857 IVB720849:IVB720857 ILF720849:ILF720857 IBJ720849:IBJ720857 HRN720849:HRN720857 HHR720849:HHR720857 GXV720849:GXV720857 GNZ720849:GNZ720857 GED720849:GED720857 FUH720849:FUH720857 FKL720849:FKL720857 FAP720849:FAP720857 EQT720849:EQT720857 EGX720849:EGX720857 DXB720849:DXB720857 DNF720849:DNF720857 DDJ720849:DDJ720857 CTN720849:CTN720857 CJR720849:CJR720857 BZV720849:BZV720857 BPZ720849:BPZ720857 BGD720849:BGD720857 AWH720849:AWH720857 AML720849:AML720857 ACP720849:ACP720857 ST720849:ST720857 IX720849:IX720857 B720849:B720857 WVJ655313:WVJ655321 WLN655313:WLN655321 WBR655313:WBR655321 VRV655313:VRV655321 VHZ655313:VHZ655321 UYD655313:UYD655321 UOH655313:UOH655321 UEL655313:UEL655321 TUP655313:TUP655321 TKT655313:TKT655321 TAX655313:TAX655321 SRB655313:SRB655321 SHF655313:SHF655321 RXJ655313:RXJ655321 RNN655313:RNN655321 RDR655313:RDR655321 QTV655313:QTV655321 QJZ655313:QJZ655321 QAD655313:QAD655321 PQH655313:PQH655321 PGL655313:PGL655321 OWP655313:OWP655321 OMT655313:OMT655321 OCX655313:OCX655321 NTB655313:NTB655321 NJF655313:NJF655321 MZJ655313:MZJ655321 MPN655313:MPN655321 MFR655313:MFR655321 LVV655313:LVV655321 LLZ655313:LLZ655321 LCD655313:LCD655321 KSH655313:KSH655321 KIL655313:KIL655321 JYP655313:JYP655321 JOT655313:JOT655321 JEX655313:JEX655321 IVB655313:IVB655321 ILF655313:ILF655321 IBJ655313:IBJ655321 HRN655313:HRN655321 HHR655313:HHR655321 GXV655313:GXV655321 GNZ655313:GNZ655321 GED655313:GED655321 FUH655313:FUH655321 FKL655313:FKL655321 FAP655313:FAP655321 EQT655313:EQT655321 EGX655313:EGX655321 DXB655313:DXB655321 DNF655313:DNF655321 DDJ655313:DDJ655321 CTN655313:CTN655321 CJR655313:CJR655321 BZV655313:BZV655321 BPZ655313:BPZ655321 BGD655313:BGD655321 AWH655313:AWH655321 AML655313:AML655321 ACP655313:ACP655321 ST655313:ST655321 IX655313:IX655321 B655313:B655321 WVJ589777:WVJ589785 WLN589777:WLN589785 WBR589777:WBR589785 VRV589777:VRV589785 VHZ589777:VHZ589785 UYD589777:UYD589785 UOH589777:UOH589785 UEL589777:UEL589785 TUP589777:TUP589785 TKT589777:TKT589785 TAX589777:TAX589785 SRB589777:SRB589785 SHF589777:SHF589785 RXJ589777:RXJ589785 RNN589777:RNN589785 RDR589777:RDR589785 QTV589777:QTV589785 QJZ589777:QJZ589785 QAD589777:QAD589785 PQH589777:PQH589785 PGL589777:PGL589785 OWP589777:OWP589785 OMT589777:OMT589785 OCX589777:OCX589785 NTB589777:NTB589785 NJF589777:NJF589785 MZJ589777:MZJ589785 MPN589777:MPN589785 MFR589777:MFR589785 LVV589777:LVV589785 LLZ589777:LLZ589785 LCD589777:LCD589785 KSH589777:KSH589785 KIL589777:KIL589785 JYP589777:JYP589785 JOT589777:JOT589785 JEX589777:JEX589785 IVB589777:IVB589785 ILF589777:ILF589785 IBJ589777:IBJ589785 HRN589777:HRN589785 HHR589777:HHR589785 GXV589777:GXV589785 GNZ589777:GNZ589785 GED589777:GED589785 FUH589777:FUH589785 FKL589777:FKL589785 FAP589777:FAP589785 EQT589777:EQT589785 EGX589777:EGX589785 DXB589777:DXB589785 DNF589777:DNF589785 DDJ589777:DDJ589785 CTN589777:CTN589785 CJR589777:CJR589785 BZV589777:BZV589785 BPZ589777:BPZ589785 BGD589777:BGD589785 AWH589777:AWH589785 AML589777:AML589785 ACP589777:ACP589785 ST589777:ST589785 IX589777:IX589785 B589777:B589785 WVJ524241:WVJ524249 WLN524241:WLN524249 WBR524241:WBR524249 VRV524241:VRV524249 VHZ524241:VHZ524249 UYD524241:UYD524249 UOH524241:UOH524249 UEL524241:UEL524249 TUP524241:TUP524249 TKT524241:TKT524249 TAX524241:TAX524249 SRB524241:SRB524249 SHF524241:SHF524249 RXJ524241:RXJ524249 RNN524241:RNN524249 RDR524241:RDR524249 QTV524241:QTV524249 QJZ524241:QJZ524249 QAD524241:QAD524249 PQH524241:PQH524249 PGL524241:PGL524249 OWP524241:OWP524249 OMT524241:OMT524249 OCX524241:OCX524249 NTB524241:NTB524249 NJF524241:NJF524249 MZJ524241:MZJ524249 MPN524241:MPN524249 MFR524241:MFR524249 LVV524241:LVV524249 LLZ524241:LLZ524249 LCD524241:LCD524249 KSH524241:KSH524249 KIL524241:KIL524249 JYP524241:JYP524249 JOT524241:JOT524249 JEX524241:JEX524249 IVB524241:IVB524249 ILF524241:ILF524249 IBJ524241:IBJ524249 HRN524241:HRN524249 HHR524241:HHR524249 GXV524241:GXV524249 GNZ524241:GNZ524249 GED524241:GED524249 FUH524241:FUH524249 FKL524241:FKL524249 FAP524241:FAP524249 EQT524241:EQT524249 EGX524241:EGX524249 DXB524241:DXB524249 DNF524241:DNF524249 DDJ524241:DDJ524249 CTN524241:CTN524249 CJR524241:CJR524249 BZV524241:BZV524249 BPZ524241:BPZ524249 BGD524241:BGD524249 AWH524241:AWH524249 AML524241:AML524249 ACP524241:ACP524249 ST524241:ST524249 IX524241:IX524249 B524241:B524249 WVJ458705:WVJ458713 WLN458705:WLN458713 WBR458705:WBR458713 VRV458705:VRV458713 VHZ458705:VHZ458713 UYD458705:UYD458713 UOH458705:UOH458713 UEL458705:UEL458713 TUP458705:TUP458713 TKT458705:TKT458713 TAX458705:TAX458713 SRB458705:SRB458713 SHF458705:SHF458713 RXJ458705:RXJ458713 RNN458705:RNN458713 RDR458705:RDR458713 QTV458705:QTV458713 QJZ458705:QJZ458713 QAD458705:QAD458713 PQH458705:PQH458713 PGL458705:PGL458713 OWP458705:OWP458713 OMT458705:OMT458713 OCX458705:OCX458713 NTB458705:NTB458713 NJF458705:NJF458713 MZJ458705:MZJ458713 MPN458705:MPN458713 MFR458705:MFR458713 LVV458705:LVV458713 LLZ458705:LLZ458713 LCD458705:LCD458713 KSH458705:KSH458713 KIL458705:KIL458713 JYP458705:JYP458713 JOT458705:JOT458713 JEX458705:JEX458713 IVB458705:IVB458713 ILF458705:ILF458713 IBJ458705:IBJ458713 HRN458705:HRN458713 HHR458705:HHR458713 GXV458705:GXV458713 GNZ458705:GNZ458713 GED458705:GED458713 FUH458705:FUH458713 FKL458705:FKL458713 FAP458705:FAP458713 EQT458705:EQT458713 EGX458705:EGX458713 DXB458705:DXB458713 DNF458705:DNF458713 DDJ458705:DDJ458713 CTN458705:CTN458713 CJR458705:CJR458713 BZV458705:BZV458713 BPZ458705:BPZ458713 BGD458705:BGD458713 AWH458705:AWH458713 AML458705:AML458713 ACP458705:ACP458713 ST458705:ST458713 IX458705:IX458713 B458705:B458713 WVJ393169:WVJ393177 WLN393169:WLN393177 WBR393169:WBR393177 VRV393169:VRV393177 VHZ393169:VHZ393177 UYD393169:UYD393177 UOH393169:UOH393177 UEL393169:UEL393177 TUP393169:TUP393177 TKT393169:TKT393177 TAX393169:TAX393177 SRB393169:SRB393177 SHF393169:SHF393177 RXJ393169:RXJ393177 RNN393169:RNN393177 RDR393169:RDR393177 QTV393169:QTV393177 QJZ393169:QJZ393177 QAD393169:QAD393177 PQH393169:PQH393177 PGL393169:PGL393177 OWP393169:OWP393177 OMT393169:OMT393177 OCX393169:OCX393177 NTB393169:NTB393177 NJF393169:NJF393177 MZJ393169:MZJ393177 MPN393169:MPN393177 MFR393169:MFR393177 LVV393169:LVV393177 LLZ393169:LLZ393177 LCD393169:LCD393177 KSH393169:KSH393177 KIL393169:KIL393177 JYP393169:JYP393177 JOT393169:JOT393177 JEX393169:JEX393177 IVB393169:IVB393177 ILF393169:ILF393177 IBJ393169:IBJ393177 HRN393169:HRN393177 HHR393169:HHR393177 GXV393169:GXV393177 GNZ393169:GNZ393177 GED393169:GED393177 FUH393169:FUH393177 FKL393169:FKL393177 FAP393169:FAP393177 EQT393169:EQT393177 EGX393169:EGX393177 DXB393169:DXB393177 DNF393169:DNF393177 DDJ393169:DDJ393177 CTN393169:CTN393177 CJR393169:CJR393177 BZV393169:BZV393177 BPZ393169:BPZ393177 BGD393169:BGD393177 AWH393169:AWH393177 AML393169:AML393177 ACP393169:ACP393177 ST393169:ST393177 IX393169:IX393177 B393169:B393177 WVJ327633:WVJ327641 WLN327633:WLN327641 WBR327633:WBR327641 VRV327633:VRV327641 VHZ327633:VHZ327641 UYD327633:UYD327641 UOH327633:UOH327641 UEL327633:UEL327641 TUP327633:TUP327641 TKT327633:TKT327641 TAX327633:TAX327641 SRB327633:SRB327641 SHF327633:SHF327641 RXJ327633:RXJ327641 RNN327633:RNN327641 RDR327633:RDR327641 QTV327633:QTV327641 QJZ327633:QJZ327641 QAD327633:QAD327641 PQH327633:PQH327641 PGL327633:PGL327641 OWP327633:OWP327641 OMT327633:OMT327641 OCX327633:OCX327641 NTB327633:NTB327641 NJF327633:NJF327641 MZJ327633:MZJ327641 MPN327633:MPN327641 MFR327633:MFR327641 LVV327633:LVV327641 LLZ327633:LLZ327641 LCD327633:LCD327641 KSH327633:KSH327641 KIL327633:KIL327641 JYP327633:JYP327641 JOT327633:JOT327641 JEX327633:JEX327641 IVB327633:IVB327641 ILF327633:ILF327641 IBJ327633:IBJ327641 HRN327633:HRN327641 HHR327633:HHR327641 GXV327633:GXV327641 GNZ327633:GNZ327641 GED327633:GED327641 FUH327633:FUH327641 FKL327633:FKL327641 FAP327633:FAP327641 EQT327633:EQT327641 EGX327633:EGX327641 DXB327633:DXB327641 DNF327633:DNF327641 DDJ327633:DDJ327641 CTN327633:CTN327641 CJR327633:CJR327641 BZV327633:BZV327641 BPZ327633:BPZ327641 BGD327633:BGD327641 AWH327633:AWH327641 AML327633:AML327641 ACP327633:ACP327641 ST327633:ST327641 IX327633:IX327641 B327633:B327641 WVJ262097:WVJ262105 WLN262097:WLN262105 WBR262097:WBR262105 VRV262097:VRV262105 VHZ262097:VHZ262105 UYD262097:UYD262105 UOH262097:UOH262105 UEL262097:UEL262105 TUP262097:TUP262105 TKT262097:TKT262105 TAX262097:TAX262105 SRB262097:SRB262105 SHF262097:SHF262105 RXJ262097:RXJ262105 RNN262097:RNN262105 RDR262097:RDR262105 QTV262097:QTV262105 QJZ262097:QJZ262105 QAD262097:QAD262105 PQH262097:PQH262105 PGL262097:PGL262105 OWP262097:OWP262105 OMT262097:OMT262105 OCX262097:OCX262105 NTB262097:NTB262105 NJF262097:NJF262105 MZJ262097:MZJ262105 MPN262097:MPN262105 MFR262097:MFR262105 LVV262097:LVV262105 LLZ262097:LLZ262105 LCD262097:LCD262105 KSH262097:KSH262105 KIL262097:KIL262105 JYP262097:JYP262105 JOT262097:JOT262105 JEX262097:JEX262105 IVB262097:IVB262105 ILF262097:ILF262105 IBJ262097:IBJ262105 HRN262097:HRN262105 HHR262097:HHR262105 GXV262097:GXV262105 GNZ262097:GNZ262105 GED262097:GED262105 FUH262097:FUH262105 FKL262097:FKL262105 FAP262097:FAP262105 EQT262097:EQT262105 EGX262097:EGX262105 DXB262097:DXB262105 DNF262097:DNF262105 DDJ262097:DDJ262105 CTN262097:CTN262105 CJR262097:CJR262105 BZV262097:BZV262105 BPZ262097:BPZ262105 BGD262097:BGD262105 AWH262097:AWH262105 AML262097:AML262105 ACP262097:ACP262105 ST262097:ST262105 IX262097:IX262105 B262097:B262105 WVJ196561:WVJ196569 WLN196561:WLN196569 WBR196561:WBR196569 VRV196561:VRV196569 VHZ196561:VHZ196569 UYD196561:UYD196569 UOH196561:UOH196569 UEL196561:UEL196569 TUP196561:TUP196569 TKT196561:TKT196569 TAX196561:TAX196569 SRB196561:SRB196569 SHF196561:SHF196569 RXJ196561:RXJ196569 RNN196561:RNN196569 RDR196561:RDR196569 QTV196561:QTV196569 QJZ196561:QJZ196569 QAD196561:QAD196569 PQH196561:PQH196569 PGL196561:PGL196569 OWP196561:OWP196569 OMT196561:OMT196569 OCX196561:OCX196569 NTB196561:NTB196569 NJF196561:NJF196569 MZJ196561:MZJ196569 MPN196561:MPN196569 MFR196561:MFR196569 LVV196561:LVV196569 LLZ196561:LLZ196569 LCD196561:LCD196569 KSH196561:KSH196569 KIL196561:KIL196569 JYP196561:JYP196569 JOT196561:JOT196569 JEX196561:JEX196569 IVB196561:IVB196569 ILF196561:ILF196569 IBJ196561:IBJ196569 HRN196561:HRN196569 HHR196561:HHR196569 GXV196561:GXV196569 GNZ196561:GNZ196569 GED196561:GED196569 FUH196561:FUH196569 FKL196561:FKL196569 FAP196561:FAP196569 EQT196561:EQT196569 EGX196561:EGX196569 DXB196561:DXB196569 DNF196561:DNF196569 DDJ196561:DDJ196569 CTN196561:CTN196569 CJR196561:CJR196569 BZV196561:BZV196569 BPZ196561:BPZ196569 BGD196561:BGD196569 AWH196561:AWH196569 AML196561:AML196569 ACP196561:ACP196569 ST196561:ST196569 IX196561:IX196569 B196561:B196569 WVJ131025:WVJ131033 WLN131025:WLN131033 WBR131025:WBR131033 VRV131025:VRV131033 VHZ131025:VHZ131033 UYD131025:UYD131033 UOH131025:UOH131033 UEL131025:UEL131033 TUP131025:TUP131033 TKT131025:TKT131033 TAX131025:TAX131033 SRB131025:SRB131033 SHF131025:SHF131033 RXJ131025:RXJ131033 RNN131025:RNN131033 RDR131025:RDR131033 QTV131025:QTV131033 QJZ131025:QJZ131033 QAD131025:QAD131033 PQH131025:PQH131033 PGL131025:PGL131033 OWP131025:OWP131033 OMT131025:OMT131033 OCX131025:OCX131033 NTB131025:NTB131033 NJF131025:NJF131033 MZJ131025:MZJ131033 MPN131025:MPN131033 MFR131025:MFR131033 LVV131025:LVV131033 LLZ131025:LLZ131033 LCD131025:LCD131033 KSH131025:KSH131033 KIL131025:KIL131033 JYP131025:JYP131033 JOT131025:JOT131033 JEX131025:JEX131033 IVB131025:IVB131033 ILF131025:ILF131033 IBJ131025:IBJ131033 HRN131025:HRN131033 HHR131025:HHR131033 GXV131025:GXV131033 GNZ131025:GNZ131033 GED131025:GED131033 FUH131025:FUH131033 FKL131025:FKL131033 FAP131025:FAP131033 EQT131025:EQT131033 EGX131025:EGX131033 DXB131025:DXB131033 DNF131025:DNF131033 DDJ131025:DDJ131033 CTN131025:CTN131033 CJR131025:CJR131033 BZV131025:BZV131033 BPZ131025:BPZ131033 BGD131025:BGD131033 AWH131025:AWH131033 AML131025:AML131033 ACP131025:ACP131033 ST131025:ST131033 IX131025:IX131033 B131025:B131033 WVJ65489:WVJ65497 WLN65489:WLN65497 WBR65489:WBR65497 VRV65489:VRV65497 VHZ65489:VHZ65497 UYD65489:UYD65497 UOH65489:UOH65497 UEL65489:UEL65497 TUP65489:TUP65497 TKT65489:TKT65497 TAX65489:TAX65497 SRB65489:SRB65497 SHF65489:SHF65497 RXJ65489:RXJ65497 RNN65489:RNN65497 RDR65489:RDR65497 QTV65489:QTV65497 QJZ65489:QJZ65497 QAD65489:QAD65497 PQH65489:PQH65497 PGL65489:PGL65497 OWP65489:OWP65497 OMT65489:OMT65497 OCX65489:OCX65497 NTB65489:NTB65497 NJF65489:NJF65497 MZJ65489:MZJ65497 MPN65489:MPN65497 MFR65489:MFR65497 LVV65489:LVV65497 LLZ65489:LLZ65497 LCD65489:LCD65497 KSH65489:KSH65497 KIL65489:KIL65497 JYP65489:JYP65497 JOT65489:JOT65497 JEX65489:JEX65497 IVB65489:IVB65497 ILF65489:ILF65497 IBJ65489:IBJ65497 HRN65489:HRN65497 HHR65489:HHR65497 GXV65489:GXV65497 GNZ65489:GNZ65497 GED65489:GED65497 FUH65489:FUH65497 FKL65489:FKL65497 FAP65489:FAP65497 EQT65489:EQT65497 EGX65489:EGX65497 DXB65489:DXB65497 DNF65489:DNF65497 DDJ65489:DDJ65497 CTN65489:CTN65497 CJR65489:CJR65497 BZV65489:BZV65497 BPZ65489:BPZ65497 BGD65489:BGD65497 AWH65489:AWH65497 AML65489:AML65497 ACP65489:ACP65497 ST65489:ST65497 IX65489:IX65497 B65489:B65497 WVJ983024:WVJ983053 WLN983024:WLN983053 WBR983024:WBR983053 VRV983024:VRV983053 VHZ983024:VHZ983053 UYD983024:UYD983053 UOH983024:UOH983053 UEL983024:UEL983053 TUP983024:TUP983053 TKT983024:TKT983053 TAX983024:TAX983053 SRB983024:SRB983053 SHF983024:SHF983053 RXJ983024:RXJ983053 RNN983024:RNN983053 RDR983024:RDR983053 QTV983024:QTV983053 QJZ983024:QJZ983053 QAD983024:QAD983053 PQH983024:PQH983053 PGL983024:PGL983053 OWP983024:OWP983053 OMT983024:OMT983053 OCX983024:OCX983053 NTB983024:NTB983053 NJF983024:NJF983053 MZJ983024:MZJ983053 MPN983024:MPN983053 MFR983024:MFR983053 LVV983024:LVV983053 LLZ983024:LLZ983053 LCD983024:LCD983053 KSH983024:KSH983053 KIL983024:KIL983053 JYP983024:JYP983053 JOT983024:JOT983053 JEX983024:JEX983053 IVB983024:IVB983053 ILF983024:ILF983053 IBJ983024:IBJ983053 HRN983024:HRN983053 HHR983024:HHR983053 GXV983024:GXV983053 GNZ983024:GNZ983053 GED983024:GED983053 FUH983024:FUH983053 FKL983024:FKL983053 FAP983024:FAP983053 EQT983024:EQT983053 EGX983024:EGX983053 DXB983024:DXB983053 DNF983024:DNF983053 DDJ983024:DDJ983053 CTN983024:CTN983053 CJR983024:CJR983053 BZV983024:BZV983053 BPZ983024:BPZ983053 BGD983024:BGD983053 AWH983024:AWH983053 AML983024:AML983053 ACP983024:ACP983053 ST983024:ST983053 IX983024:IX983053 B983024:B983053 WVJ917488:WVJ917517 WLN917488:WLN917517 WBR917488:WBR917517 VRV917488:VRV917517 VHZ917488:VHZ917517 UYD917488:UYD917517 UOH917488:UOH917517 UEL917488:UEL917517 TUP917488:TUP917517 TKT917488:TKT917517 TAX917488:TAX917517 SRB917488:SRB917517 SHF917488:SHF917517 RXJ917488:RXJ917517 RNN917488:RNN917517 RDR917488:RDR917517 QTV917488:QTV917517 QJZ917488:QJZ917517 QAD917488:QAD917517 PQH917488:PQH917517 PGL917488:PGL917517 OWP917488:OWP917517 OMT917488:OMT917517 OCX917488:OCX917517 NTB917488:NTB917517 NJF917488:NJF917517 MZJ917488:MZJ917517 MPN917488:MPN917517 MFR917488:MFR917517 LVV917488:LVV917517 LLZ917488:LLZ917517 LCD917488:LCD917517 KSH917488:KSH917517 KIL917488:KIL917517 JYP917488:JYP917517 JOT917488:JOT917517 JEX917488:JEX917517 IVB917488:IVB917517 ILF917488:ILF917517 IBJ917488:IBJ917517 HRN917488:HRN917517 HHR917488:HHR917517 GXV917488:GXV917517 GNZ917488:GNZ917517 GED917488:GED917517 FUH917488:FUH917517 FKL917488:FKL917517 FAP917488:FAP917517 EQT917488:EQT917517 EGX917488:EGX917517 DXB917488:DXB917517 DNF917488:DNF917517 DDJ917488:DDJ917517 CTN917488:CTN917517 CJR917488:CJR917517 BZV917488:BZV917517 BPZ917488:BPZ917517 BGD917488:BGD917517 AWH917488:AWH917517 AML917488:AML917517 ACP917488:ACP917517 ST917488:ST917517 IX917488:IX917517 B917488:B917517 WVJ851952:WVJ851981 WLN851952:WLN851981 WBR851952:WBR851981 VRV851952:VRV851981 VHZ851952:VHZ851981 UYD851952:UYD851981 UOH851952:UOH851981 UEL851952:UEL851981 TUP851952:TUP851981 TKT851952:TKT851981 TAX851952:TAX851981 SRB851952:SRB851981 SHF851952:SHF851981 RXJ851952:RXJ851981 RNN851952:RNN851981 RDR851952:RDR851981 QTV851952:QTV851981 QJZ851952:QJZ851981 QAD851952:QAD851981 PQH851952:PQH851981 PGL851952:PGL851981 OWP851952:OWP851981 OMT851952:OMT851981 OCX851952:OCX851981 NTB851952:NTB851981 NJF851952:NJF851981 MZJ851952:MZJ851981 MPN851952:MPN851981 MFR851952:MFR851981 LVV851952:LVV851981 LLZ851952:LLZ851981 LCD851952:LCD851981 KSH851952:KSH851981 KIL851952:KIL851981 JYP851952:JYP851981 JOT851952:JOT851981 JEX851952:JEX851981 IVB851952:IVB851981 ILF851952:ILF851981 IBJ851952:IBJ851981 HRN851952:HRN851981 HHR851952:HHR851981 GXV851952:GXV851981 GNZ851952:GNZ851981 GED851952:GED851981 FUH851952:FUH851981 FKL851952:FKL851981 FAP851952:FAP851981 EQT851952:EQT851981 EGX851952:EGX851981 DXB851952:DXB851981 DNF851952:DNF851981 DDJ851952:DDJ851981 CTN851952:CTN851981 CJR851952:CJR851981 BZV851952:BZV851981 BPZ851952:BPZ851981 BGD851952:BGD851981 AWH851952:AWH851981 AML851952:AML851981 ACP851952:ACP851981 ST851952:ST851981 IX851952:IX851981 B851952:B851981 WVJ786416:WVJ786445 WLN786416:WLN786445 WBR786416:WBR786445 VRV786416:VRV786445 VHZ786416:VHZ786445 UYD786416:UYD786445 UOH786416:UOH786445 UEL786416:UEL786445 TUP786416:TUP786445 TKT786416:TKT786445 TAX786416:TAX786445 SRB786416:SRB786445 SHF786416:SHF786445 RXJ786416:RXJ786445 RNN786416:RNN786445 RDR786416:RDR786445 QTV786416:QTV786445 QJZ786416:QJZ786445 QAD786416:QAD786445 PQH786416:PQH786445 PGL786416:PGL786445 OWP786416:OWP786445 OMT786416:OMT786445 OCX786416:OCX786445 NTB786416:NTB786445 NJF786416:NJF786445 MZJ786416:MZJ786445 MPN786416:MPN786445 MFR786416:MFR786445 LVV786416:LVV786445 LLZ786416:LLZ786445 LCD786416:LCD786445 KSH786416:KSH786445 KIL786416:KIL786445 JYP786416:JYP786445 JOT786416:JOT786445 JEX786416:JEX786445 IVB786416:IVB786445 ILF786416:ILF786445 IBJ786416:IBJ786445 HRN786416:HRN786445 HHR786416:HHR786445 GXV786416:GXV786445 GNZ786416:GNZ786445 GED786416:GED786445 FUH786416:FUH786445 FKL786416:FKL786445 FAP786416:FAP786445 EQT786416:EQT786445 EGX786416:EGX786445 DXB786416:DXB786445 DNF786416:DNF786445 DDJ786416:DDJ786445 CTN786416:CTN786445 CJR786416:CJR786445 BZV786416:BZV786445 BPZ786416:BPZ786445 BGD786416:BGD786445 AWH786416:AWH786445 AML786416:AML786445 ACP786416:ACP786445 ST786416:ST786445 IX786416:IX786445 B786416:B786445 WVJ720880:WVJ720909 WLN720880:WLN720909 WBR720880:WBR720909 VRV720880:VRV720909 VHZ720880:VHZ720909 UYD720880:UYD720909 UOH720880:UOH720909 UEL720880:UEL720909 TUP720880:TUP720909 TKT720880:TKT720909 TAX720880:TAX720909 SRB720880:SRB720909 SHF720880:SHF720909 RXJ720880:RXJ720909 RNN720880:RNN720909 RDR720880:RDR720909 QTV720880:QTV720909 QJZ720880:QJZ720909 QAD720880:QAD720909 PQH720880:PQH720909 PGL720880:PGL720909 OWP720880:OWP720909 OMT720880:OMT720909 OCX720880:OCX720909 NTB720880:NTB720909 NJF720880:NJF720909 MZJ720880:MZJ720909 MPN720880:MPN720909 MFR720880:MFR720909 LVV720880:LVV720909 LLZ720880:LLZ720909 LCD720880:LCD720909 KSH720880:KSH720909 KIL720880:KIL720909 JYP720880:JYP720909 JOT720880:JOT720909 JEX720880:JEX720909 IVB720880:IVB720909 ILF720880:ILF720909 IBJ720880:IBJ720909 HRN720880:HRN720909 HHR720880:HHR720909 GXV720880:GXV720909 GNZ720880:GNZ720909 GED720880:GED720909 FUH720880:FUH720909 FKL720880:FKL720909 FAP720880:FAP720909 EQT720880:EQT720909 EGX720880:EGX720909 DXB720880:DXB720909 DNF720880:DNF720909 DDJ720880:DDJ720909 CTN720880:CTN720909 CJR720880:CJR720909 BZV720880:BZV720909 BPZ720880:BPZ720909 BGD720880:BGD720909 AWH720880:AWH720909 AML720880:AML720909 ACP720880:ACP720909 ST720880:ST720909 IX720880:IX720909 B720880:B720909 WVJ655344:WVJ655373 WLN655344:WLN655373 WBR655344:WBR655373 VRV655344:VRV655373 VHZ655344:VHZ655373 UYD655344:UYD655373 UOH655344:UOH655373 UEL655344:UEL655373 TUP655344:TUP655373 TKT655344:TKT655373 TAX655344:TAX655373 SRB655344:SRB655373 SHF655344:SHF655373 RXJ655344:RXJ655373 RNN655344:RNN655373 RDR655344:RDR655373 QTV655344:QTV655373 QJZ655344:QJZ655373 QAD655344:QAD655373 PQH655344:PQH655373 PGL655344:PGL655373 OWP655344:OWP655373 OMT655344:OMT655373 OCX655344:OCX655373 NTB655344:NTB655373 NJF655344:NJF655373 MZJ655344:MZJ655373 MPN655344:MPN655373 MFR655344:MFR655373 LVV655344:LVV655373 LLZ655344:LLZ655373 LCD655344:LCD655373 KSH655344:KSH655373 KIL655344:KIL655373 JYP655344:JYP655373 JOT655344:JOT655373 JEX655344:JEX655373 IVB655344:IVB655373 ILF655344:ILF655373 IBJ655344:IBJ655373 HRN655344:HRN655373 HHR655344:HHR655373 GXV655344:GXV655373 GNZ655344:GNZ655373 GED655344:GED655373 FUH655344:FUH655373 FKL655344:FKL655373 FAP655344:FAP655373 EQT655344:EQT655373 EGX655344:EGX655373 DXB655344:DXB655373 DNF655344:DNF655373 DDJ655344:DDJ655373 CTN655344:CTN655373 CJR655344:CJR655373 BZV655344:BZV655373 BPZ655344:BPZ655373 BGD655344:BGD655373 AWH655344:AWH655373 AML655344:AML655373 ACP655344:ACP655373 ST655344:ST655373 IX655344:IX655373 B655344:B655373 WVJ589808:WVJ589837 WLN589808:WLN589837 WBR589808:WBR589837 VRV589808:VRV589837 VHZ589808:VHZ589837 UYD589808:UYD589837 UOH589808:UOH589837 UEL589808:UEL589837 TUP589808:TUP589837 TKT589808:TKT589837 TAX589808:TAX589837 SRB589808:SRB589837 SHF589808:SHF589837 RXJ589808:RXJ589837 RNN589808:RNN589837 RDR589808:RDR589837 QTV589808:QTV589837 QJZ589808:QJZ589837 QAD589808:QAD589837 PQH589808:PQH589837 PGL589808:PGL589837 OWP589808:OWP589837 OMT589808:OMT589837 OCX589808:OCX589837 NTB589808:NTB589837 NJF589808:NJF589837 MZJ589808:MZJ589837 MPN589808:MPN589837 MFR589808:MFR589837 LVV589808:LVV589837 LLZ589808:LLZ589837 LCD589808:LCD589837 KSH589808:KSH589837 KIL589808:KIL589837 JYP589808:JYP589837 JOT589808:JOT589837 JEX589808:JEX589837 IVB589808:IVB589837 ILF589808:ILF589837 IBJ589808:IBJ589837 HRN589808:HRN589837 HHR589808:HHR589837 GXV589808:GXV589837 GNZ589808:GNZ589837 GED589808:GED589837 FUH589808:FUH589837 FKL589808:FKL589837 FAP589808:FAP589837 EQT589808:EQT589837 EGX589808:EGX589837 DXB589808:DXB589837 DNF589808:DNF589837 DDJ589808:DDJ589837 CTN589808:CTN589837 CJR589808:CJR589837 BZV589808:BZV589837 BPZ589808:BPZ589837 BGD589808:BGD589837 AWH589808:AWH589837 AML589808:AML589837 ACP589808:ACP589837 ST589808:ST589837 IX589808:IX589837 B589808:B589837 WVJ524272:WVJ524301 WLN524272:WLN524301 WBR524272:WBR524301 VRV524272:VRV524301 VHZ524272:VHZ524301 UYD524272:UYD524301 UOH524272:UOH524301 UEL524272:UEL524301 TUP524272:TUP524301 TKT524272:TKT524301 TAX524272:TAX524301 SRB524272:SRB524301 SHF524272:SHF524301 RXJ524272:RXJ524301 RNN524272:RNN524301 RDR524272:RDR524301 QTV524272:QTV524301 QJZ524272:QJZ524301 QAD524272:QAD524301 PQH524272:PQH524301 PGL524272:PGL524301 OWP524272:OWP524301 OMT524272:OMT524301 OCX524272:OCX524301 NTB524272:NTB524301 NJF524272:NJF524301 MZJ524272:MZJ524301 MPN524272:MPN524301 MFR524272:MFR524301 LVV524272:LVV524301 LLZ524272:LLZ524301 LCD524272:LCD524301 KSH524272:KSH524301 KIL524272:KIL524301 JYP524272:JYP524301 JOT524272:JOT524301 JEX524272:JEX524301 IVB524272:IVB524301 ILF524272:ILF524301 IBJ524272:IBJ524301 HRN524272:HRN524301 HHR524272:HHR524301 GXV524272:GXV524301 GNZ524272:GNZ524301 GED524272:GED524301 FUH524272:FUH524301 FKL524272:FKL524301 FAP524272:FAP524301 EQT524272:EQT524301 EGX524272:EGX524301 DXB524272:DXB524301 DNF524272:DNF524301 DDJ524272:DDJ524301 CTN524272:CTN524301 CJR524272:CJR524301 BZV524272:BZV524301 BPZ524272:BPZ524301 BGD524272:BGD524301 AWH524272:AWH524301 AML524272:AML524301 ACP524272:ACP524301 ST524272:ST524301 IX524272:IX524301 B524272:B524301 WVJ458736:WVJ458765 WLN458736:WLN458765 WBR458736:WBR458765 VRV458736:VRV458765 VHZ458736:VHZ458765 UYD458736:UYD458765 UOH458736:UOH458765 UEL458736:UEL458765 TUP458736:TUP458765 TKT458736:TKT458765 TAX458736:TAX458765 SRB458736:SRB458765 SHF458736:SHF458765 RXJ458736:RXJ458765 RNN458736:RNN458765 RDR458736:RDR458765 QTV458736:QTV458765 QJZ458736:QJZ458765 QAD458736:QAD458765 PQH458736:PQH458765 PGL458736:PGL458765 OWP458736:OWP458765 OMT458736:OMT458765 OCX458736:OCX458765 NTB458736:NTB458765 NJF458736:NJF458765 MZJ458736:MZJ458765 MPN458736:MPN458765 MFR458736:MFR458765 LVV458736:LVV458765 LLZ458736:LLZ458765 LCD458736:LCD458765 KSH458736:KSH458765 KIL458736:KIL458765 JYP458736:JYP458765 JOT458736:JOT458765 JEX458736:JEX458765 IVB458736:IVB458765 ILF458736:ILF458765 IBJ458736:IBJ458765 HRN458736:HRN458765 HHR458736:HHR458765 GXV458736:GXV458765 GNZ458736:GNZ458765 GED458736:GED458765 FUH458736:FUH458765 FKL458736:FKL458765 FAP458736:FAP458765 EQT458736:EQT458765 EGX458736:EGX458765 DXB458736:DXB458765 DNF458736:DNF458765 DDJ458736:DDJ458765 CTN458736:CTN458765 CJR458736:CJR458765 BZV458736:BZV458765 BPZ458736:BPZ458765 BGD458736:BGD458765 AWH458736:AWH458765 AML458736:AML458765 ACP458736:ACP458765 ST458736:ST458765 IX458736:IX458765 B458736:B458765 WVJ393200:WVJ393229 WLN393200:WLN393229 WBR393200:WBR393229 VRV393200:VRV393229 VHZ393200:VHZ393229 UYD393200:UYD393229 UOH393200:UOH393229 UEL393200:UEL393229 TUP393200:TUP393229 TKT393200:TKT393229 TAX393200:TAX393229 SRB393200:SRB393229 SHF393200:SHF393229 RXJ393200:RXJ393229 RNN393200:RNN393229 RDR393200:RDR393229 QTV393200:QTV393229 QJZ393200:QJZ393229 QAD393200:QAD393229 PQH393200:PQH393229 PGL393200:PGL393229 OWP393200:OWP393229 OMT393200:OMT393229 OCX393200:OCX393229 NTB393200:NTB393229 NJF393200:NJF393229 MZJ393200:MZJ393229 MPN393200:MPN393229 MFR393200:MFR393229 LVV393200:LVV393229 LLZ393200:LLZ393229 LCD393200:LCD393229 KSH393200:KSH393229 KIL393200:KIL393229 JYP393200:JYP393229 JOT393200:JOT393229 JEX393200:JEX393229 IVB393200:IVB393229 ILF393200:ILF393229 IBJ393200:IBJ393229 HRN393200:HRN393229 HHR393200:HHR393229 GXV393200:GXV393229 GNZ393200:GNZ393229 GED393200:GED393229 FUH393200:FUH393229 FKL393200:FKL393229 FAP393200:FAP393229 EQT393200:EQT393229 EGX393200:EGX393229 DXB393200:DXB393229 DNF393200:DNF393229 DDJ393200:DDJ393229 CTN393200:CTN393229 CJR393200:CJR393229 BZV393200:BZV393229 BPZ393200:BPZ393229 BGD393200:BGD393229 AWH393200:AWH393229 AML393200:AML393229 ACP393200:ACP393229 ST393200:ST393229 IX393200:IX393229 B393200:B393229 WVJ327664:WVJ327693 WLN327664:WLN327693 WBR327664:WBR327693 VRV327664:VRV327693 VHZ327664:VHZ327693 UYD327664:UYD327693 UOH327664:UOH327693 UEL327664:UEL327693 TUP327664:TUP327693 TKT327664:TKT327693 TAX327664:TAX327693 SRB327664:SRB327693 SHF327664:SHF327693 RXJ327664:RXJ327693 RNN327664:RNN327693 RDR327664:RDR327693 QTV327664:QTV327693 QJZ327664:QJZ327693 QAD327664:QAD327693 PQH327664:PQH327693 PGL327664:PGL327693 OWP327664:OWP327693 OMT327664:OMT327693 OCX327664:OCX327693 NTB327664:NTB327693 NJF327664:NJF327693 MZJ327664:MZJ327693 MPN327664:MPN327693 MFR327664:MFR327693 LVV327664:LVV327693 LLZ327664:LLZ327693 LCD327664:LCD327693 KSH327664:KSH327693 KIL327664:KIL327693 JYP327664:JYP327693 JOT327664:JOT327693 JEX327664:JEX327693 IVB327664:IVB327693 ILF327664:ILF327693 IBJ327664:IBJ327693 HRN327664:HRN327693 HHR327664:HHR327693 GXV327664:GXV327693 GNZ327664:GNZ327693 GED327664:GED327693 FUH327664:FUH327693 FKL327664:FKL327693 FAP327664:FAP327693 EQT327664:EQT327693 EGX327664:EGX327693 DXB327664:DXB327693 DNF327664:DNF327693 DDJ327664:DDJ327693 CTN327664:CTN327693 CJR327664:CJR327693 BZV327664:BZV327693 BPZ327664:BPZ327693 BGD327664:BGD327693 AWH327664:AWH327693 AML327664:AML327693 ACP327664:ACP327693 ST327664:ST327693 IX327664:IX327693 B327664:B327693 WVJ262128:WVJ262157 WLN262128:WLN262157 WBR262128:WBR262157 VRV262128:VRV262157 VHZ262128:VHZ262157 UYD262128:UYD262157 UOH262128:UOH262157 UEL262128:UEL262157 TUP262128:TUP262157 TKT262128:TKT262157 TAX262128:TAX262157 SRB262128:SRB262157 SHF262128:SHF262157 RXJ262128:RXJ262157 RNN262128:RNN262157 RDR262128:RDR262157 QTV262128:QTV262157 QJZ262128:QJZ262157 QAD262128:QAD262157 PQH262128:PQH262157 PGL262128:PGL262157 OWP262128:OWP262157 OMT262128:OMT262157 OCX262128:OCX262157 NTB262128:NTB262157 NJF262128:NJF262157 MZJ262128:MZJ262157 MPN262128:MPN262157 MFR262128:MFR262157 LVV262128:LVV262157 LLZ262128:LLZ262157 LCD262128:LCD262157 KSH262128:KSH262157 KIL262128:KIL262157 JYP262128:JYP262157 JOT262128:JOT262157 JEX262128:JEX262157 IVB262128:IVB262157 ILF262128:ILF262157 IBJ262128:IBJ262157 HRN262128:HRN262157 HHR262128:HHR262157 GXV262128:GXV262157 GNZ262128:GNZ262157 GED262128:GED262157 FUH262128:FUH262157 FKL262128:FKL262157 FAP262128:FAP262157 EQT262128:EQT262157 EGX262128:EGX262157 DXB262128:DXB262157 DNF262128:DNF262157 DDJ262128:DDJ262157 CTN262128:CTN262157 CJR262128:CJR262157 BZV262128:BZV262157 BPZ262128:BPZ262157 BGD262128:BGD262157 AWH262128:AWH262157 AML262128:AML262157 ACP262128:ACP262157 ST262128:ST262157 IX262128:IX262157 B262128:B262157 WVJ196592:WVJ196621 WLN196592:WLN196621 WBR196592:WBR196621 VRV196592:VRV196621 VHZ196592:VHZ196621 UYD196592:UYD196621 UOH196592:UOH196621 UEL196592:UEL196621 TUP196592:TUP196621 TKT196592:TKT196621 TAX196592:TAX196621 SRB196592:SRB196621 SHF196592:SHF196621 RXJ196592:RXJ196621 RNN196592:RNN196621 RDR196592:RDR196621 QTV196592:QTV196621 QJZ196592:QJZ196621 QAD196592:QAD196621 PQH196592:PQH196621 PGL196592:PGL196621 OWP196592:OWP196621 OMT196592:OMT196621 OCX196592:OCX196621 NTB196592:NTB196621 NJF196592:NJF196621 MZJ196592:MZJ196621 MPN196592:MPN196621 MFR196592:MFR196621 LVV196592:LVV196621 LLZ196592:LLZ196621 LCD196592:LCD196621 KSH196592:KSH196621 KIL196592:KIL196621 JYP196592:JYP196621 JOT196592:JOT196621 JEX196592:JEX196621 IVB196592:IVB196621 ILF196592:ILF196621 IBJ196592:IBJ196621 HRN196592:HRN196621 HHR196592:HHR196621 GXV196592:GXV196621 GNZ196592:GNZ196621 GED196592:GED196621 FUH196592:FUH196621 FKL196592:FKL196621 FAP196592:FAP196621 EQT196592:EQT196621 EGX196592:EGX196621 DXB196592:DXB196621 DNF196592:DNF196621 DDJ196592:DDJ196621 CTN196592:CTN196621 CJR196592:CJR196621 BZV196592:BZV196621 BPZ196592:BPZ196621 BGD196592:BGD196621 AWH196592:AWH196621 AML196592:AML196621 ACP196592:ACP196621 ST196592:ST196621 IX196592:IX196621 B196592:B196621 WVJ131056:WVJ131085 WLN131056:WLN131085 WBR131056:WBR131085 VRV131056:VRV131085 VHZ131056:VHZ131085 UYD131056:UYD131085 UOH131056:UOH131085 UEL131056:UEL131085 TUP131056:TUP131085 TKT131056:TKT131085 TAX131056:TAX131085 SRB131056:SRB131085 SHF131056:SHF131085 RXJ131056:RXJ131085 RNN131056:RNN131085 RDR131056:RDR131085 QTV131056:QTV131085 QJZ131056:QJZ131085 QAD131056:QAD131085 PQH131056:PQH131085 PGL131056:PGL131085 OWP131056:OWP131085 OMT131056:OMT131085 OCX131056:OCX131085 NTB131056:NTB131085 NJF131056:NJF131085 MZJ131056:MZJ131085 MPN131056:MPN131085 MFR131056:MFR131085 LVV131056:LVV131085 LLZ131056:LLZ131085 LCD131056:LCD131085 KSH131056:KSH131085 KIL131056:KIL131085 JYP131056:JYP131085 JOT131056:JOT131085 JEX131056:JEX131085 IVB131056:IVB131085 ILF131056:ILF131085 IBJ131056:IBJ131085 HRN131056:HRN131085 HHR131056:HHR131085 GXV131056:GXV131085 GNZ131056:GNZ131085 GED131056:GED131085 FUH131056:FUH131085 FKL131056:FKL131085 FAP131056:FAP131085 EQT131056:EQT131085 EGX131056:EGX131085 DXB131056:DXB131085 DNF131056:DNF131085 DDJ131056:DDJ131085 CTN131056:CTN131085 CJR131056:CJR131085 BZV131056:BZV131085 BPZ131056:BPZ131085 BGD131056:BGD131085 AWH131056:AWH131085 AML131056:AML131085 ACP131056:ACP131085 ST131056:ST131085 IX131056:IX131085 B131056:B131085 WVJ65520:WVJ65549 WLN65520:WLN65549 WBR65520:WBR65549 VRV65520:VRV65549 VHZ65520:VHZ65549 UYD65520:UYD65549 UOH65520:UOH65549 UEL65520:UEL65549 TUP65520:TUP65549 TKT65520:TKT65549 TAX65520:TAX65549 SRB65520:SRB65549 SHF65520:SHF65549 RXJ65520:RXJ65549 RNN65520:RNN65549 RDR65520:RDR65549 QTV65520:QTV65549 QJZ65520:QJZ65549 QAD65520:QAD65549 PQH65520:PQH65549 PGL65520:PGL65549 OWP65520:OWP65549 OMT65520:OMT65549 OCX65520:OCX65549 NTB65520:NTB65549 NJF65520:NJF65549 MZJ65520:MZJ65549 MPN65520:MPN65549 MFR65520:MFR65549 LVV65520:LVV65549 LLZ65520:LLZ65549 LCD65520:LCD65549 KSH65520:KSH65549 KIL65520:KIL65549 JYP65520:JYP65549 JOT65520:JOT65549 JEX65520:JEX65549 IVB65520:IVB65549 ILF65520:ILF65549 IBJ65520:IBJ65549 HRN65520:HRN65549 HHR65520:HHR65549 GXV65520:GXV65549 GNZ65520:GNZ65549 GED65520:GED65549 FUH65520:FUH65549 FKL65520:FKL65549 FAP65520:FAP65549 EQT65520:EQT65549 EGX65520:EGX65549 DXB65520:DXB65549 DNF65520:DNF65549 DDJ65520:DDJ65549 CTN65520:CTN65549 CJR65520:CJR65549 BZV65520:BZV65549 BPZ65520:BPZ65549 BGD65520:BGD65549 AWH65520:AWH65549 AML65520:AML65549 ACP65520:ACP65549 ST65520:ST65549 IX65520:IX65549 B65520:B65549 VRV982993:VRV983001 WVJ982980:WVJ982988 WLN982980:WLN982988 WBR982980:WBR982988 VRV982980:VRV982988 VHZ982980:VHZ982988 UYD982980:UYD982988 UOH982980:UOH982988 UEL982980:UEL982988 TUP982980:TUP982988 TKT982980:TKT982988 TAX982980:TAX982988 SRB982980:SRB982988 SHF982980:SHF982988 RXJ982980:RXJ982988 RNN982980:RNN982988 RDR982980:RDR982988 QTV982980:QTV982988 QJZ982980:QJZ982988 QAD982980:QAD982988 PQH982980:PQH982988 PGL982980:PGL982988 OWP982980:OWP982988 OMT982980:OMT982988 OCX982980:OCX982988 NTB982980:NTB982988 NJF982980:NJF982988 MZJ982980:MZJ982988 MPN982980:MPN982988 MFR982980:MFR982988 LVV982980:LVV982988 LLZ982980:LLZ982988 LCD982980:LCD982988 KSH982980:KSH982988 KIL982980:KIL982988 JYP982980:JYP982988 JOT982980:JOT982988 JEX982980:JEX982988 IVB982980:IVB982988 ILF982980:ILF982988 IBJ982980:IBJ982988 HRN982980:HRN982988 HHR982980:HHR982988 GXV982980:GXV982988 GNZ982980:GNZ982988 GED982980:GED982988 FUH982980:FUH982988 FKL982980:FKL982988 FAP982980:FAP982988 EQT982980:EQT982988 EGX982980:EGX982988 DXB982980:DXB982988 DNF982980:DNF982988 DDJ982980:DDJ982988 CTN982980:CTN982988 CJR982980:CJR982988 BZV982980:BZV982988 BPZ982980:BPZ982988 BGD982980:BGD982988 AWH982980:AWH982988 AML982980:AML982988 ACP982980:ACP982988 ST982980:ST982988 IX982980:IX982988 B982980:B982988 WVJ917444:WVJ917452 WLN917444:WLN917452 WBR917444:WBR917452 VRV917444:VRV917452 VHZ917444:VHZ917452 UYD917444:UYD917452 UOH917444:UOH917452 UEL917444:UEL917452 TUP917444:TUP917452 TKT917444:TKT917452 TAX917444:TAX917452 SRB917444:SRB917452 SHF917444:SHF917452 RXJ917444:RXJ917452 RNN917444:RNN917452 RDR917444:RDR917452 QTV917444:QTV917452 QJZ917444:QJZ917452 QAD917444:QAD917452 PQH917444:PQH917452 PGL917444:PGL917452 OWP917444:OWP917452 OMT917444:OMT917452 OCX917444:OCX917452 NTB917444:NTB917452 NJF917444:NJF917452 MZJ917444:MZJ917452 MPN917444:MPN917452 MFR917444:MFR917452 LVV917444:LVV917452 LLZ917444:LLZ917452 LCD917444:LCD917452 KSH917444:KSH917452 KIL917444:KIL917452 JYP917444:JYP917452 JOT917444:JOT917452 JEX917444:JEX917452 IVB917444:IVB917452 ILF917444:ILF917452 IBJ917444:IBJ917452 HRN917444:HRN917452 HHR917444:HHR917452 GXV917444:GXV917452 GNZ917444:GNZ917452 GED917444:GED917452 FUH917444:FUH917452 FKL917444:FKL917452 FAP917444:FAP917452 EQT917444:EQT917452 EGX917444:EGX917452 DXB917444:DXB917452 DNF917444:DNF917452 DDJ917444:DDJ917452 CTN917444:CTN917452 CJR917444:CJR917452 BZV917444:BZV917452 BPZ917444:BPZ917452 BGD917444:BGD917452 AWH917444:AWH917452 AML917444:AML917452 ACP917444:ACP917452 ST917444:ST917452 IX917444:IX917452 B917444:B917452 WVJ851908:WVJ851916 WLN851908:WLN851916 WBR851908:WBR851916 VRV851908:VRV851916 VHZ851908:VHZ851916 UYD851908:UYD851916 UOH851908:UOH851916 UEL851908:UEL851916 TUP851908:TUP851916 TKT851908:TKT851916 TAX851908:TAX851916 SRB851908:SRB851916 SHF851908:SHF851916 RXJ851908:RXJ851916 RNN851908:RNN851916 RDR851908:RDR851916 QTV851908:QTV851916 QJZ851908:QJZ851916 QAD851908:QAD851916 PQH851908:PQH851916 PGL851908:PGL851916 OWP851908:OWP851916 OMT851908:OMT851916 OCX851908:OCX851916 NTB851908:NTB851916 NJF851908:NJF851916 MZJ851908:MZJ851916 MPN851908:MPN851916 MFR851908:MFR851916 LVV851908:LVV851916 LLZ851908:LLZ851916 LCD851908:LCD851916 KSH851908:KSH851916 KIL851908:KIL851916 JYP851908:JYP851916 JOT851908:JOT851916 JEX851908:JEX851916 IVB851908:IVB851916 ILF851908:ILF851916 IBJ851908:IBJ851916 HRN851908:HRN851916 HHR851908:HHR851916 GXV851908:GXV851916 GNZ851908:GNZ851916 GED851908:GED851916 FUH851908:FUH851916 FKL851908:FKL851916 FAP851908:FAP851916 EQT851908:EQT851916 EGX851908:EGX851916 DXB851908:DXB851916 DNF851908:DNF851916 DDJ851908:DDJ851916 CTN851908:CTN851916 CJR851908:CJR851916 BZV851908:BZV851916 BPZ851908:BPZ851916 BGD851908:BGD851916 AWH851908:AWH851916 AML851908:AML851916 ACP851908:ACP851916 ST851908:ST851916 IX851908:IX851916 B851908:B851916 WVJ786372:WVJ786380 WLN786372:WLN786380 WBR786372:WBR786380 VRV786372:VRV786380 VHZ786372:VHZ786380 UYD786372:UYD786380 UOH786372:UOH786380 UEL786372:UEL786380 TUP786372:TUP786380 TKT786372:TKT786380 TAX786372:TAX786380 SRB786372:SRB786380 SHF786372:SHF786380 RXJ786372:RXJ786380 RNN786372:RNN786380 RDR786372:RDR786380 QTV786372:QTV786380 QJZ786372:QJZ786380 QAD786372:QAD786380 PQH786372:PQH786380 PGL786372:PGL786380 OWP786372:OWP786380 OMT786372:OMT786380 OCX786372:OCX786380 NTB786372:NTB786380 NJF786372:NJF786380 MZJ786372:MZJ786380 MPN786372:MPN786380 MFR786372:MFR786380 LVV786372:LVV786380 LLZ786372:LLZ786380 LCD786372:LCD786380 KSH786372:KSH786380 KIL786372:KIL786380 JYP786372:JYP786380 JOT786372:JOT786380 JEX786372:JEX786380 IVB786372:IVB786380 ILF786372:ILF786380 IBJ786372:IBJ786380 HRN786372:HRN786380 HHR786372:HHR786380 GXV786372:GXV786380 GNZ786372:GNZ786380 GED786372:GED786380 FUH786372:FUH786380 FKL786372:FKL786380 FAP786372:FAP786380 EQT786372:EQT786380 EGX786372:EGX786380 DXB786372:DXB786380 DNF786372:DNF786380 DDJ786372:DDJ786380 CTN786372:CTN786380 CJR786372:CJR786380 BZV786372:BZV786380 BPZ786372:BPZ786380 BGD786372:BGD786380 AWH786372:AWH786380 AML786372:AML786380 ACP786372:ACP786380 ST786372:ST786380 IX786372:IX786380 B786372:B786380 WVJ720836:WVJ720844 WLN720836:WLN720844 WBR720836:WBR720844 VRV720836:VRV720844 VHZ720836:VHZ720844 UYD720836:UYD720844 UOH720836:UOH720844 UEL720836:UEL720844 TUP720836:TUP720844 TKT720836:TKT720844 TAX720836:TAX720844 SRB720836:SRB720844 SHF720836:SHF720844 RXJ720836:RXJ720844 RNN720836:RNN720844 RDR720836:RDR720844 QTV720836:QTV720844 QJZ720836:QJZ720844 QAD720836:QAD720844 PQH720836:PQH720844 PGL720836:PGL720844 OWP720836:OWP720844 OMT720836:OMT720844 OCX720836:OCX720844 NTB720836:NTB720844 NJF720836:NJF720844 MZJ720836:MZJ720844 MPN720836:MPN720844 MFR720836:MFR720844 LVV720836:LVV720844 LLZ720836:LLZ720844 LCD720836:LCD720844 KSH720836:KSH720844 KIL720836:KIL720844 JYP720836:JYP720844 JOT720836:JOT720844 JEX720836:JEX720844 IVB720836:IVB720844 ILF720836:ILF720844 IBJ720836:IBJ720844 HRN720836:HRN720844 HHR720836:HHR720844 GXV720836:GXV720844 GNZ720836:GNZ720844 GED720836:GED720844 FUH720836:FUH720844 FKL720836:FKL720844 FAP720836:FAP720844 EQT720836:EQT720844 EGX720836:EGX720844 DXB720836:DXB720844 DNF720836:DNF720844 DDJ720836:DDJ720844 CTN720836:CTN720844 CJR720836:CJR720844 BZV720836:BZV720844 BPZ720836:BPZ720844 BGD720836:BGD720844 AWH720836:AWH720844 AML720836:AML720844 ACP720836:ACP720844 ST720836:ST720844 IX720836:IX720844 B720836:B720844 WVJ655300:WVJ655308 WLN655300:WLN655308 WBR655300:WBR655308 VRV655300:VRV655308 VHZ655300:VHZ655308 UYD655300:UYD655308 UOH655300:UOH655308 UEL655300:UEL655308 TUP655300:TUP655308 TKT655300:TKT655308 TAX655300:TAX655308 SRB655300:SRB655308 SHF655300:SHF655308 RXJ655300:RXJ655308 RNN655300:RNN655308 RDR655300:RDR655308 QTV655300:QTV655308 QJZ655300:QJZ655308 QAD655300:QAD655308 PQH655300:PQH655308 PGL655300:PGL655308 OWP655300:OWP655308 OMT655300:OMT655308 OCX655300:OCX655308 NTB655300:NTB655308 NJF655300:NJF655308 MZJ655300:MZJ655308 MPN655300:MPN655308 MFR655300:MFR655308 LVV655300:LVV655308 LLZ655300:LLZ655308 LCD655300:LCD655308 KSH655300:KSH655308 KIL655300:KIL655308 JYP655300:JYP655308 JOT655300:JOT655308 JEX655300:JEX655308 IVB655300:IVB655308 ILF655300:ILF655308 IBJ655300:IBJ655308 HRN655300:HRN655308 HHR655300:HHR655308 GXV655300:GXV655308 GNZ655300:GNZ655308 GED655300:GED655308 FUH655300:FUH655308 FKL655300:FKL655308 FAP655300:FAP655308 EQT655300:EQT655308 EGX655300:EGX655308 DXB655300:DXB655308 DNF655300:DNF655308 DDJ655300:DDJ655308 CTN655300:CTN655308 CJR655300:CJR655308 BZV655300:BZV655308 BPZ655300:BPZ655308 BGD655300:BGD655308 AWH655300:AWH655308 AML655300:AML655308 ACP655300:ACP655308 ST655300:ST655308 IX655300:IX655308 B655300:B655308 WVJ589764:WVJ589772 WLN589764:WLN589772 WBR589764:WBR589772 VRV589764:VRV589772 VHZ589764:VHZ589772 UYD589764:UYD589772 UOH589764:UOH589772 UEL589764:UEL589772 TUP589764:TUP589772 TKT589764:TKT589772 TAX589764:TAX589772 SRB589764:SRB589772 SHF589764:SHF589772 RXJ589764:RXJ589772 RNN589764:RNN589772 RDR589764:RDR589772 QTV589764:QTV589772 QJZ589764:QJZ589772 QAD589764:QAD589772 PQH589764:PQH589772 PGL589764:PGL589772 OWP589764:OWP589772 OMT589764:OMT589772 OCX589764:OCX589772 NTB589764:NTB589772 NJF589764:NJF589772 MZJ589764:MZJ589772 MPN589764:MPN589772 MFR589764:MFR589772 LVV589764:LVV589772 LLZ589764:LLZ589772 LCD589764:LCD589772 KSH589764:KSH589772 KIL589764:KIL589772 JYP589764:JYP589772 JOT589764:JOT589772 JEX589764:JEX589772 IVB589764:IVB589772 ILF589764:ILF589772 IBJ589764:IBJ589772 HRN589764:HRN589772 HHR589764:HHR589772 GXV589764:GXV589772 GNZ589764:GNZ589772 GED589764:GED589772 FUH589764:FUH589772 FKL589764:FKL589772 FAP589764:FAP589772 EQT589764:EQT589772 EGX589764:EGX589772 DXB589764:DXB589772 DNF589764:DNF589772 DDJ589764:DDJ589772 CTN589764:CTN589772 CJR589764:CJR589772 BZV589764:BZV589772 BPZ589764:BPZ589772 BGD589764:BGD589772 AWH589764:AWH589772 AML589764:AML589772 ACP589764:ACP589772 ST589764:ST589772 IX589764:IX589772 B589764:B589772 WVJ524228:WVJ524236 WLN524228:WLN524236 WBR524228:WBR524236 VRV524228:VRV524236 VHZ524228:VHZ524236 UYD524228:UYD524236 UOH524228:UOH524236 UEL524228:UEL524236 TUP524228:TUP524236 TKT524228:TKT524236 TAX524228:TAX524236 SRB524228:SRB524236 SHF524228:SHF524236 RXJ524228:RXJ524236 RNN524228:RNN524236 RDR524228:RDR524236 QTV524228:QTV524236 QJZ524228:QJZ524236 QAD524228:QAD524236 PQH524228:PQH524236 PGL524228:PGL524236 OWP524228:OWP524236 OMT524228:OMT524236 OCX524228:OCX524236 NTB524228:NTB524236 NJF524228:NJF524236 MZJ524228:MZJ524236 MPN524228:MPN524236 MFR524228:MFR524236 LVV524228:LVV524236 LLZ524228:LLZ524236 LCD524228:LCD524236 KSH524228:KSH524236 KIL524228:KIL524236 JYP524228:JYP524236 JOT524228:JOT524236 JEX524228:JEX524236 IVB524228:IVB524236 ILF524228:ILF524236 IBJ524228:IBJ524236 HRN524228:HRN524236 HHR524228:HHR524236 GXV524228:GXV524236 GNZ524228:GNZ524236 GED524228:GED524236 FUH524228:FUH524236 FKL524228:FKL524236 FAP524228:FAP524236 EQT524228:EQT524236 EGX524228:EGX524236 DXB524228:DXB524236 DNF524228:DNF524236 DDJ524228:DDJ524236 CTN524228:CTN524236 CJR524228:CJR524236 BZV524228:BZV524236 BPZ524228:BPZ524236 BGD524228:BGD524236 AWH524228:AWH524236 AML524228:AML524236 ACP524228:ACP524236 ST524228:ST524236 IX524228:IX524236 B524228:B524236 WVJ458692:WVJ458700 WLN458692:WLN458700 WBR458692:WBR458700 VRV458692:VRV458700 VHZ458692:VHZ458700 UYD458692:UYD458700 UOH458692:UOH458700 UEL458692:UEL458700 TUP458692:TUP458700 TKT458692:TKT458700 TAX458692:TAX458700 SRB458692:SRB458700 SHF458692:SHF458700 RXJ458692:RXJ458700 RNN458692:RNN458700 RDR458692:RDR458700 QTV458692:QTV458700 QJZ458692:QJZ458700 QAD458692:QAD458700 PQH458692:PQH458700 PGL458692:PGL458700 OWP458692:OWP458700 OMT458692:OMT458700 OCX458692:OCX458700 NTB458692:NTB458700 NJF458692:NJF458700 MZJ458692:MZJ458700 MPN458692:MPN458700 MFR458692:MFR458700 LVV458692:LVV458700 LLZ458692:LLZ458700 LCD458692:LCD458700 KSH458692:KSH458700 KIL458692:KIL458700 JYP458692:JYP458700 JOT458692:JOT458700 JEX458692:JEX458700 IVB458692:IVB458700 ILF458692:ILF458700 IBJ458692:IBJ458700 HRN458692:HRN458700 HHR458692:HHR458700 GXV458692:GXV458700 GNZ458692:GNZ458700 GED458692:GED458700 FUH458692:FUH458700 FKL458692:FKL458700 FAP458692:FAP458700 EQT458692:EQT458700 EGX458692:EGX458700 DXB458692:DXB458700 DNF458692:DNF458700 DDJ458692:DDJ458700 CTN458692:CTN458700 CJR458692:CJR458700 BZV458692:BZV458700 BPZ458692:BPZ458700 BGD458692:BGD458700 AWH458692:AWH458700 AML458692:AML458700 ACP458692:ACP458700 ST458692:ST458700 IX458692:IX458700 B458692:B458700 WVJ393156:WVJ393164 WLN393156:WLN393164 WBR393156:WBR393164 VRV393156:VRV393164 VHZ393156:VHZ393164 UYD393156:UYD393164 UOH393156:UOH393164 UEL393156:UEL393164 TUP393156:TUP393164 TKT393156:TKT393164 TAX393156:TAX393164 SRB393156:SRB393164 SHF393156:SHF393164 RXJ393156:RXJ393164 RNN393156:RNN393164 RDR393156:RDR393164 QTV393156:QTV393164 QJZ393156:QJZ393164 QAD393156:QAD393164 PQH393156:PQH393164 PGL393156:PGL393164 OWP393156:OWP393164 OMT393156:OMT393164 OCX393156:OCX393164 NTB393156:NTB393164 NJF393156:NJF393164 MZJ393156:MZJ393164 MPN393156:MPN393164 MFR393156:MFR393164 LVV393156:LVV393164 LLZ393156:LLZ393164 LCD393156:LCD393164 KSH393156:KSH393164 KIL393156:KIL393164 JYP393156:JYP393164 JOT393156:JOT393164 JEX393156:JEX393164 IVB393156:IVB393164 ILF393156:ILF393164 IBJ393156:IBJ393164 HRN393156:HRN393164 HHR393156:HHR393164 GXV393156:GXV393164 GNZ393156:GNZ393164 GED393156:GED393164 FUH393156:FUH393164 FKL393156:FKL393164 FAP393156:FAP393164 EQT393156:EQT393164 EGX393156:EGX393164 DXB393156:DXB393164 DNF393156:DNF393164 DDJ393156:DDJ393164 CTN393156:CTN393164 CJR393156:CJR393164 BZV393156:BZV393164 BPZ393156:BPZ393164 BGD393156:BGD393164 AWH393156:AWH393164 AML393156:AML393164 ACP393156:ACP393164 ST393156:ST393164 IX393156:IX393164 B393156:B393164 WVJ327620:WVJ327628 WLN327620:WLN327628 WBR327620:WBR327628 VRV327620:VRV327628 VHZ327620:VHZ327628 UYD327620:UYD327628 UOH327620:UOH327628 UEL327620:UEL327628 TUP327620:TUP327628 TKT327620:TKT327628 TAX327620:TAX327628 SRB327620:SRB327628 SHF327620:SHF327628 RXJ327620:RXJ327628 RNN327620:RNN327628 RDR327620:RDR327628 QTV327620:QTV327628 QJZ327620:QJZ327628 QAD327620:QAD327628 PQH327620:PQH327628 PGL327620:PGL327628 OWP327620:OWP327628 OMT327620:OMT327628 OCX327620:OCX327628 NTB327620:NTB327628 NJF327620:NJF327628 MZJ327620:MZJ327628 MPN327620:MPN327628 MFR327620:MFR327628 LVV327620:LVV327628 LLZ327620:LLZ327628 LCD327620:LCD327628 KSH327620:KSH327628 KIL327620:KIL327628 JYP327620:JYP327628 JOT327620:JOT327628 JEX327620:JEX327628 IVB327620:IVB327628 ILF327620:ILF327628 IBJ327620:IBJ327628 HRN327620:HRN327628 HHR327620:HHR327628 GXV327620:GXV327628 GNZ327620:GNZ327628 GED327620:GED327628 FUH327620:FUH327628 FKL327620:FKL327628 FAP327620:FAP327628 EQT327620:EQT327628 EGX327620:EGX327628 DXB327620:DXB327628 DNF327620:DNF327628 DDJ327620:DDJ327628 CTN327620:CTN327628 CJR327620:CJR327628 BZV327620:BZV327628 BPZ327620:BPZ327628 BGD327620:BGD327628 AWH327620:AWH327628 AML327620:AML327628 ACP327620:ACP327628 ST327620:ST327628 IX327620:IX327628 B327620:B327628 WVJ262084:WVJ262092 WLN262084:WLN262092 WBR262084:WBR262092 VRV262084:VRV262092 VHZ262084:VHZ262092 UYD262084:UYD262092 UOH262084:UOH262092 UEL262084:UEL262092 TUP262084:TUP262092 TKT262084:TKT262092 TAX262084:TAX262092 SRB262084:SRB262092 SHF262084:SHF262092 RXJ262084:RXJ262092 RNN262084:RNN262092 RDR262084:RDR262092 QTV262084:QTV262092 QJZ262084:QJZ262092 QAD262084:QAD262092 PQH262084:PQH262092 PGL262084:PGL262092 OWP262084:OWP262092 OMT262084:OMT262092 OCX262084:OCX262092 NTB262084:NTB262092 NJF262084:NJF262092 MZJ262084:MZJ262092 MPN262084:MPN262092 MFR262084:MFR262092 LVV262084:LVV262092 LLZ262084:LLZ262092 LCD262084:LCD262092 KSH262084:KSH262092 KIL262084:KIL262092 JYP262084:JYP262092 JOT262084:JOT262092 JEX262084:JEX262092 IVB262084:IVB262092 ILF262084:ILF262092 IBJ262084:IBJ262092 HRN262084:HRN262092 HHR262084:HHR262092 GXV262084:GXV262092 GNZ262084:GNZ262092 GED262084:GED262092 FUH262084:FUH262092 FKL262084:FKL262092 FAP262084:FAP262092 EQT262084:EQT262092 EGX262084:EGX262092 DXB262084:DXB262092 DNF262084:DNF262092 DDJ262084:DDJ262092 CTN262084:CTN262092 CJR262084:CJR262092 BZV262084:BZV262092 BPZ262084:BPZ262092 BGD262084:BGD262092 AWH262084:AWH262092 AML262084:AML262092 ACP262084:ACP262092 ST262084:ST262092 IX262084:IX262092 B262084:B262092 WVJ196548:WVJ196556 WLN196548:WLN196556 WBR196548:WBR196556 VRV196548:VRV196556 VHZ196548:VHZ196556 UYD196548:UYD196556 UOH196548:UOH196556 UEL196548:UEL196556 TUP196548:TUP196556 TKT196548:TKT196556 TAX196548:TAX196556 SRB196548:SRB196556 SHF196548:SHF196556 RXJ196548:RXJ196556 RNN196548:RNN196556 RDR196548:RDR196556 QTV196548:QTV196556 QJZ196548:QJZ196556 QAD196548:QAD196556 PQH196548:PQH196556 PGL196548:PGL196556 OWP196548:OWP196556 OMT196548:OMT196556 OCX196548:OCX196556 NTB196548:NTB196556 NJF196548:NJF196556 MZJ196548:MZJ196556 MPN196548:MPN196556 MFR196548:MFR196556 LVV196548:LVV196556 LLZ196548:LLZ196556 LCD196548:LCD196556 KSH196548:KSH196556 KIL196548:KIL196556 JYP196548:JYP196556 JOT196548:JOT196556 JEX196548:JEX196556 IVB196548:IVB196556 ILF196548:ILF196556 IBJ196548:IBJ196556 HRN196548:HRN196556 HHR196548:HHR196556 GXV196548:GXV196556 GNZ196548:GNZ196556 GED196548:GED196556 FUH196548:FUH196556 FKL196548:FKL196556 FAP196548:FAP196556 EQT196548:EQT196556 EGX196548:EGX196556 DXB196548:DXB196556 DNF196548:DNF196556 DDJ196548:DDJ196556 CTN196548:CTN196556 CJR196548:CJR196556 BZV196548:BZV196556 BPZ196548:BPZ196556 BGD196548:BGD196556 AWH196548:AWH196556 AML196548:AML196556 ACP196548:ACP196556 ST196548:ST196556 IX196548:IX196556 B196548:B196556 WVJ131012:WVJ131020 WLN131012:WLN131020 WBR131012:WBR131020 VRV131012:VRV131020 VHZ131012:VHZ131020 UYD131012:UYD131020 UOH131012:UOH131020 UEL131012:UEL131020 TUP131012:TUP131020 TKT131012:TKT131020 TAX131012:TAX131020 SRB131012:SRB131020 SHF131012:SHF131020 RXJ131012:RXJ131020 RNN131012:RNN131020 RDR131012:RDR131020 QTV131012:QTV131020 QJZ131012:QJZ131020 QAD131012:QAD131020 PQH131012:PQH131020 PGL131012:PGL131020 OWP131012:OWP131020 OMT131012:OMT131020 OCX131012:OCX131020 NTB131012:NTB131020 NJF131012:NJF131020 MZJ131012:MZJ131020 MPN131012:MPN131020 MFR131012:MFR131020 LVV131012:LVV131020 LLZ131012:LLZ131020 LCD131012:LCD131020 KSH131012:KSH131020 KIL131012:KIL131020 JYP131012:JYP131020 JOT131012:JOT131020 JEX131012:JEX131020 IVB131012:IVB131020 ILF131012:ILF131020 IBJ131012:IBJ131020 HRN131012:HRN131020 HHR131012:HHR131020 GXV131012:GXV131020 GNZ131012:GNZ131020 GED131012:GED131020 FUH131012:FUH131020 FKL131012:FKL131020 FAP131012:FAP131020 EQT131012:EQT131020 EGX131012:EGX131020 DXB131012:DXB131020 DNF131012:DNF131020 DDJ131012:DDJ131020 CTN131012:CTN131020 CJR131012:CJR131020 BZV131012:BZV131020 BPZ131012:BPZ131020 BGD131012:BGD131020 AWH131012:AWH131020 AML131012:AML131020 ACP131012:ACP131020 ST131012:ST131020 IX131012:IX131020 B131012:B131020 WVJ65476:WVJ65484 WLN65476:WLN65484 WBR65476:WBR65484 VRV65476:VRV65484 VHZ65476:VHZ65484 UYD65476:UYD65484 UOH65476:UOH65484 UEL65476:UEL65484 TUP65476:TUP65484 TKT65476:TKT65484 TAX65476:TAX65484 SRB65476:SRB65484 SHF65476:SHF65484 RXJ65476:RXJ65484 RNN65476:RNN65484 RDR65476:RDR65484 QTV65476:QTV65484 QJZ65476:QJZ65484 QAD65476:QAD65484 PQH65476:PQH65484 PGL65476:PGL65484 OWP65476:OWP65484 OMT65476:OMT65484 OCX65476:OCX65484 NTB65476:NTB65484 NJF65476:NJF65484 MZJ65476:MZJ65484 MPN65476:MPN65484 MFR65476:MFR65484 LVV65476:LVV65484 LLZ65476:LLZ65484 LCD65476:LCD65484 KSH65476:KSH65484 KIL65476:KIL65484 JYP65476:JYP65484 JOT65476:JOT65484 JEX65476:JEX65484 IVB65476:IVB65484 ILF65476:ILF65484 IBJ65476:IBJ65484 HRN65476:HRN65484 HHR65476:HHR65484 GXV65476:GXV65484 GNZ65476:GNZ65484 GED65476:GED65484 FUH65476:FUH65484 FKL65476:FKL65484 FAP65476:FAP65484 EQT65476:EQT65484 EGX65476:EGX65484 DXB65476:DXB65484 DNF65476:DNF65484 DDJ65476:DDJ65484 CTN65476:CTN65484 CJR65476:CJR65484 BZV65476:BZV65484 BPZ65476:BPZ65484 BGD65476:BGD65484 AWH65476:AWH65484 AML65476:AML65484 ACP65476:ACP65484 ST65476:ST65484 IX65476:IX65484 B65476:B65484 WVJ982941:WVJ982949 WLN982941:WLN982949 WBR982941:WBR982949 VRV982941:VRV982949 VHZ982941:VHZ982949 UYD982941:UYD982949 UOH982941:UOH982949 UEL982941:UEL982949 TUP982941:TUP982949 TKT982941:TKT982949 TAX982941:TAX982949 SRB982941:SRB982949 SHF982941:SHF982949 RXJ982941:RXJ982949 RNN982941:RNN982949 RDR982941:RDR982949 QTV982941:QTV982949 QJZ982941:QJZ982949 QAD982941:QAD982949 PQH982941:PQH982949 PGL982941:PGL982949 OWP982941:OWP982949 OMT982941:OMT982949 OCX982941:OCX982949 NTB982941:NTB982949 NJF982941:NJF982949 MZJ982941:MZJ982949 MPN982941:MPN982949 MFR982941:MFR982949 LVV982941:LVV982949 LLZ982941:LLZ982949 LCD982941:LCD982949 KSH982941:KSH982949 KIL982941:KIL982949 JYP982941:JYP982949 JOT982941:JOT982949 JEX982941:JEX982949 IVB982941:IVB982949 ILF982941:ILF982949 IBJ982941:IBJ982949 HRN982941:HRN982949 HHR982941:HHR982949 GXV982941:GXV982949 GNZ982941:GNZ982949 GED982941:GED982949 FUH982941:FUH982949 FKL982941:FKL982949 FAP982941:FAP982949 EQT982941:EQT982949 EGX982941:EGX982949 DXB982941:DXB982949 DNF982941:DNF982949 DDJ982941:DDJ982949 CTN982941:CTN982949 CJR982941:CJR982949 BZV982941:BZV982949 BPZ982941:BPZ982949 BGD982941:BGD982949 AWH982941:AWH982949 AML982941:AML982949 ACP982941:ACP982949 ST982941:ST982949 IX982941:IX982949 B982941:B982949 WVJ917405:WVJ917413 WLN917405:WLN917413 WBR917405:WBR917413 VRV917405:VRV917413 VHZ917405:VHZ917413 UYD917405:UYD917413 UOH917405:UOH917413 UEL917405:UEL917413 TUP917405:TUP917413 TKT917405:TKT917413 TAX917405:TAX917413 SRB917405:SRB917413 SHF917405:SHF917413 RXJ917405:RXJ917413 RNN917405:RNN917413 RDR917405:RDR917413 QTV917405:QTV917413 QJZ917405:QJZ917413 QAD917405:QAD917413 PQH917405:PQH917413 PGL917405:PGL917413 OWP917405:OWP917413 OMT917405:OMT917413 OCX917405:OCX917413 NTB917405:NTB917413 NJF917405:NJF917413 MZJ917405:MZJ917413 MPN917405:MPN917413 MFR917405:MFR917413 LVV917405:LVV917413 LLZ917405:LLZ917413 LCD917405:LCD917413 KSH917405:KSH917413 KIL917405:KIL917413 JYP917405:JYP917413 JOT917405:JOT917413 JEX917405:JEX917413 IVB917405:IVB917413 ILF917405:ILF917413 IBJ917405:IBJ917413 HRN917405:HRN917413 HHR917405:HHR917413 GXV917405:GXV917413 GNZ917405:GNZ917413 GED917405:GED917413 FUH917405:FUH917413 FKL917405:FKL917413 FAP917405:FAP917413 EQT917405:EQT917413 EGX917405:EGX917413 DXB917405:DXB917413 DNF917405:DNF917413 DDJ917405:DDJ917413 CTN917405:CTN917413 CJR917405:CJR917413 BZV917405:BZV917413 BPZ917405:BPZ917413 BGD917405:BGD917413 AWH917405:AWH917413 AML917405:AML917413 ACP917405:ACP917413 ST917405:ST917413 IX917405:IX917413 B917405:B917413 WVJ851869:WVJ851877 WLN851869:WLN851877 WBR851869:WBR851877 VRV851869:VRV851877 VHZ851869:VHZ851877 UYD851869:UYD851877 UOH851869:UOH851877 UEL851869:UEL851877 TUP851869:TUP851877 TKT851869:TKT851877 TAX851869:TAX851877 SRB851869:SRB851877 SHF851869:SHF851877 RXJ851869:RXJ851877 RNN851869:RNN851877 RDR851869:RDR851877 QTV851869:QTV851877 QJZ851869:QJZ851877 QAD851869:QAD851877 PQH851869:PQH851877 PGL851869:PGL851877 OWP851869:OWP851877 OMT851869:OMT851877 OCX851869:OCX851877 NTB851869:NTB851877 NJF851869:NJF851877 MZJ851869:MZJ851877 MPN851869:MPN851877 MFR851869:MFR851877 LVV851869:LVV851877 LLZ851869:LLZ851877 LCD851869:LCD851877 KSH851869:KSH851877 KIL851869:KIL851877 JYP851869:JYP851877 JOT851869:JOT851877 JEX851869:JEX851877 IVB851869:IVB851877 ILF851869:ILF851877 IBJ851869:IBJ851877 HRN851869:HRN851877 HHR851869:HHR851877 GXV851869:GXV851877 GNZ851869:GNZ851877 GED851869:GED851877 FUH851869:FUH851877 FKL851869:FKL851877 FAP851869:FAP851877 EQT851869:EQT851877 EGX851869:EGX851877 DXB851869:DXB851877 DNF851869:DNF851877 DDJ851869:DDJ851877 CTN851869:CTN851877 CJR851869:CJR851877 BZV851869:BZV851877 BPZ851869:BPZ851877 BGD851869:BGD851877 AWH851869:AWH851877 AML851869:AML851877 ACP851869:ACP851877 ST851869:ST851877 IX851869:IX851877 B851869:B851877 WVJ786333:WVJ786341 WLN786333:WLN786341 WBR786333:WBR786341 VRV786333:VRV786341 VHZ786333:VHZ786341 UYD786333:UYD786341 UOH786333:UOH786341 UEL786333:UEL786341 TUP786333:TUP786341 TKT786333:TKT786341 TAX786333:TAX786341 SRB786333:SRB786341 SHF786333:SHF786341 RXJ786333:RXJ786341 RNN786333:RNN786341 RDR786333:RDR786341 QTV786333:QTV786341 QJZ786333:QJZ786341 QAD786333:QAD786341 PQH786333:PQH786341 PGL786333:PGL786341 OWP786333:OWP786341 OMT786333:OMT786341 OCX786333:OCX786341 NTB786333:NTB786341 NJF786333:NJF786341 MZJ786333:MZJ786341 MPN786333:MPN786341 MFR786333:MFR786341 LVV786333:LVV786341 LLZ786333:LLZ786341 LCD786333:LCD786341 KSH786333:KSH786341 KIL786333:KIL786341 JYP786333:JYP786341 JOT786333:JOT786341 JEX786333:JEX786341 IVB786333:IVB786341 ILF786333:ILF786341 IBJ786333:IBJ786341 HRN786333:HRN786341 HHR786333:HHR786341 GXV786333:GXV786341 GNZ786333:GNZ786341 GED786333:GED786341 FUH786333:FUH786341 FKL786333:FKL786341 FAP786333:FAP786341 EQT786333:EQT786341 EGX786333:EGX786341 DXB786333:DXB786341 DNF786333:DNF786341 DDJ786333:DDJ786341 CTN786333:CTN786341 CJR786333:CJR786341 BZV786333:BZV786341 BPZ786333:BPZ786341 BGD786333:BGD786341 AWH786333:AWH786341 AML786333:AML786341 ACP786333:ACP786341 ST786333:ST786341 IX786333:IX786341 B786333:B786341 WVJ720797:WVJ720805 WLN720797:WLN720805 WBR720797:WBR720805 VRV720797:VRV720805 VHZ720797:VHZ720805 UYD720797:UYD720805 UOH720797:UOH720805 UEL720797:UEL720805 TUP720797:TUP720805 TKT720797:TKT720805 TAX720797:TAX720805 SRB720797:SRB720805 SHF720797:SHF720805 RXJ720797:RXJ720805 RNN720797:RNN720805 RDR720797:RDR720805 QTV720797:QTV720805 QJZ720797:QJZ720805 QAD720797:QAD720805 PQH720797:PQH720805 PGL720797:PGL720805 OWP720797:OWP720805 OMT720797:OMT720805 OCX720797:OCX720805 NTB720797:NTB720805 NJF720797:NJF720805 MZJ720797:MZJ720805 MPN720797:MPN720805 MFR720797:MFR720805 LVV720797:LVV720805 LLZ720797:LLZ720805 LCD720797:LCD720805 KSH720797:KSH720805 KIL720797:KIL720805 JYP720797:JYP720805 JOT720797:JOT720805 JEX720797:JEX720805 IVB720797:IVB720805 ILF720797:ILF720805 IBJ720797:IBJ720805 HRN720797:HRN720805 HHR720797:HHR720805 GXV720797:GXV720805 GNZ720797:GNZ720805 GED720797:GED720805 FUH720797:FUH720805 FKL720797:FKL720805 FAP720797:FAP720805 EQT720797:EQT720805 EGX720797:EGX720805 DXB720797:DXB720805 DNF720797:DNF720805 DDJ720797:DDJ720805 CTN720797:CTN720805 CJR720797:CJR720805 BZV720797:BZV720805 BPZ720797:BPZ720805 BGD720797:BGD720805 AWH720797:AWH720805 AML720797:AML720805 ACP720797:ACP720805 ST720797:ST720805 IX720797:IX720805 B720797:B720805 WVJ655261:WVJ655269 WLN655261:WLN655269 WBR655261:WBR655269 VRV655261:VRV655269 VHZ655261:VHZ655269 UYD655261:UYD655269 UOH655261:UOH655269 UEL655261:UEL655269 TUP655261:TUP655269 TKT655261:TKT655269 TAX655261:TAX655269 SRB655261:SRB655269 SHF655261:SHF655269 RXJ655261:RXJ655269 RNN655261:RNN655269 RDR655261:RDR655269 QTV655261:QTV655269 QJZ655261:QJZ655269 QAD655261:QAD655269 PQH655261:PQH655269 PGL655261:PGL655269 OWP655261:OWP655269 OMT655261:OMT655269 OCX655261:OCX655269 NTB655261:NTB655269 NJF655261:NJF655269 MZJ655261:MZJ655269 MPN655261:MPN655269 MFR655261:MFR655269 LVV655261:LVV655269 LLZ655261:LLZ655269 LCD655261:LCD655269 KSH655261:KSH655269 KIL655261:KIL655269 JYP655261:JYP655269 JOT655261:JOT655269 JEX655261:JEX655269 IVB655261:IVB655269 ILF655261:ILF655269 IBJ655261:IBJ655269 HRN655261:HRN655269 HHR655261:HHR655269 GXV655261:GXV655269 GNZ655261:GNZ655269 GED655261:GED655269 FUH655261:FUH655269 FKL655261:FKL655269 FAP655261:FAP655269 EQT655261:EQT655269 EGX655261:EGX655269 DXB655261:DXB655269 DNF655261:DNF655269 DDJ655261:DDJ655269 CTN655261:CTN655269 CJR655261:CJR655269 BZV655261:BZV655269 BPZ655261:BPZ655269 BGD655261:BGD655269 AWH655261:AWH655269 AML655261:AML655269 ACP655261:ACP655269 ST655261:ST655269 IX655261:IX655269 B655261:B655269 WVJ589725:WVJ589733 WLN589725:WLN589733 WBR589725:WBR589733 VRV589725:VRV589733 VHZ589725:VHZ589733 UYD589725:UYD589733 UOH589725:UOH589733 UEL589725:UEL589733 TUP589725:TUP589733 TKT589725:TKT589733 TAX589725:TAX589733 SRB589725:SRB589733 SHF589725:SHF589733 RXJ589725:RXJ589733 RNN589725:RNN589733 RDR589725:RDR589733 QTV589725:QTV589733 QJZ589725:QJZ589733 QAD589725:QAD589733 PQH589725:PQH589733 PGL589725:PGL589733 OWP589725:OWP589733 OMT589725:OMT589733 OCX589725:OCX589733 NTB589725:NTB589733 NJF589725:NJF589733 MZJ589725:MZJ589733 MPN589725:MPN589733 MFR589725:MFR589733 LVV589725:LVV589733 LLZ589725:LLZ589733 LCD589725:LCD589733 KSH589725:KSH589733 KIL589725:KIL589733 JYP589725:JYP589733 JOT589725:JOT589733 JEX589725:JEX589733 IVB589725:IVB589733 ILF589725:ILF589733 IBJ589725:IBJ589733 HRN589725:HRN589733 HHR589725:HHR589733 GXV589725:GXV589733 GNZ589725:GNZ589733 GED589725:GED589733 FUH589725:FUH589733 FKL589725:FKL589733 FAP589725:FAP589733 EQT589725:EQT589733 EGX589725:EGX589733 DXB589725:DXB589733 DNF589725:DNF589733 DDJ589725:DDJ589733 CTN589725:CTN589733 CJR589725:CJR589733 BZV589725:BZV589733 BPZ589725:BPZ589733 BGD589725:BGD589733 AWH589725:AWH589733 AML589725:AML589733 ACP589725:ACP589733 ST589725:ST589733 IX589725:IX589733 B589725:B589733 WVJ524189:WVJ524197 WLN524189:WLN524197 WBR524189:WBR524197 VRV524189:VRV524197 VHZ524189:VHZ524197 UYD524189:UYD524197 UOH524189:UOH524197 UEL524189:UEL524197 TUP524189:TUP524197 TKT524189:TKT524197 TAX524189:TAX524197 SRB524189:SRB524197 SHF524189:SHF524197 RXJ524189:RXJ524197 RNN524189:RNN524197 RDR524189:RDR524197 QTV524189:QTV524197 QJZ524189:QJZ524197 QAD524189:QAD524197 PQH524189:PQH524197 PGL524189:PGL524197 OWP524189:OWP524197 OMT524189:OMT524197 OCX524189:OCX524197 NTB524189:NTB524197 NJF524189:NJF524197 MZJ524189:MZJ524197 MPN524189:MPN524197 MFR524189:MFR524197 LVV524189:LVV524197 LLZ524189:LLZ524197 LCD524189:LCD524197 KSH524189:KSH524197 KIL524189:KIL524197 JYP524189:JYP524197 JOT524189:JOT524197 JEX524189:JEX524197 IVB524189:IVB524197 ILF524189:ILF524197 IBJ524189:IBJ524197 HRN524189:HRN524197 HHR524189:HHR524197 GXV524189:GXV524197 GNZ524189:GNZ524197 GED524189:GED524197 FUH524189:FUH524197 FKL524189:FKL524197 FAP524189:FAP524197 EQT524189:EQT524197 EGX524189:EGX524197 DXB524189:DXB524197 DNF524189:DNF524197 DDJ524189:DDJ524197 CTN524189:CTN524197 CJR524189:CJR524197 BZV524189:BZV524197 BPZ524189:BPZ524197 BGD524189:BGD524197 AWH524189:AWH524197 AML524189:AML524197 ACP524189:ACP524197 ST524189:ST524197 IX524189:IX524197 B524189:B524197 WVJ458653:WVJ458661 WLN458653:WLN458661 WBR458653:WBR458661 VRV458653:VRV458661 VHZ458653:VHZ458661 UYD458653:UYD458661 UOH458653:UOH458661 UEL458653:UEL458661 TUP458653:TUP458661 TKT458653:TKT458661 TAX458653:TAX458661 SRB458653:SRB458661 SHF458653:SHF458661 RXJ458653:RXJ458661 RNN458653:RNN458661 RDR458653:RDR458661 QTV458653:QTV458661 QJZ458653:QJZ458661 QAD458653:QAD458661 PQH458653:PQH458661 PGL458653:PGL458661 OWP458653:OWP458661 OMT458653:OMT458661 OCX458653:OCX458661 NTB458653:NTB458661 NJF458653:NJF458661 MZJ458653:MZJ458661 MPN458653:MPN458661 MFR458653:MFR458661 LVV458653:LVV458661 LLZ458653:LLZ458661 LCD458653:LCD458661 KSH458653:KSH458661 KIL458653:KIL458661 JYP458653:JYP458661 JOT458653:JOT458661 JEX458653:JEX458661 IVB458653:IVB458661 ILF458653:ILF458661 IBJ458653:IBJ458661 HRN458653:HRN458661 HHR458653:HHR458661 GXV458653:GXV458661 GNZ458653:GNZ458661 GED458653:GED458661 FUH458653:FUH458661 FKL458653:FKL458661 FAP458653:FAP458661 EQT458653:EQT458661 EGX458653:EGX458661 DXB458653:DXB458661 DNF458653:DNF458661 DDJ458653:DDJ458661 CTN458653:CTN458661 CJR458653:CJR458661 BZV458653:BZV458661 BPZ458653:BPZ458661 BGD458653:BGD458661 AWH458653:AWH458661 AML458653:AML458661 ACP458653:ACP458661 ST458653:ST458661 IX458653:IX458661 B458653:B458661 WVJ393117:WVJ393125 WLN393117:WLN393125 WBR393117:WBR393125 VRV393117:VRV393125 VHZ393117:VHZ393125 UYD393117:UYD393125 UOH393117:UOH393125 UEL393117:UEL393125 TUP393117:TUP393125 TKT393117:TKT393125 TAX393117:TAX393125 SRB393117:SRB393125 SHF393117:SHF393125 RXJ393117:RXJ393125 RNN393117:RNN393125 RDR393117:RDR393125 QTV393117:QTV393125 QJZ393117:QJZ393125 QAD393117:QAD393125 PQH393117:PQH393125 PGL393117:PGL393125 OWP393117:OWP393125 OMT393117:OMT393125 OCX393117:OCX393125 NTB393117:NTB393125 NJF393117:NJF393125 MZJ393117:MZJ393125 MPN393117:MPN393125 MFR393117:MFR393125 LVV393117:LVV393125 LLZ393117:LLZ393125 LCD393117:LCD393125 KSH393117:KSH393125 KIL393117:KIL393125 JYP393117:JYP393125 JOT393117:JOT393125 JEX393117:JEX393125 IVB393117:IVB393125 ILF393117:ILF393125 IBJ393117:IBJ393125 HRN393117:HRN393125 HHR393117:HHR393125 GXV393117:GXV393125 GNZ393117:GNZ393125 GED393117:GED393125 FUH393117:FUH393125 FKL393117:FKL393125 FAP393117:FAP393125 EQT393117:EQT393125 EGX393117:EGX393125 DXB393117:DXB393125 DNF393117:DNF393125 DDJ393117:DDJ393125 CTN393117:CTN393125 CJR393117:CJR393125 BZV393117:BZV393125 BPZ393117:BPZ393125 BGD393117:BGD393125 AWH393117:AWH393125 AML393117:AML393125 ACP393117:ACP393125 ST393117:ST393125 IX393117:IX393125 B393117:B393125 WVJ327581:WVJ327589 WLN327581:WLN327589 WBR327581:WBR327589 VRV327581:VRV327589 VHZ327581:VHZ327589 UYD327581:UYD327589 UOH327581:UOH327589 UEL327581:UEL327589 TUP327581:TUP327589 TKT327581:TKT327589 TAX327581:TAX327589 SRB327581:SRB327589 SHF327581:SHF327589 RXJ327581:RXJ327589 RNN327581:RNN327589 RDR327581:RDR327589 QTV327581:QTV327589 QJZ327581:QJZ327589 QAD327581:QAD327589 PQH327581:PQH327589 PGL327581:PGL327589 OWP327581:OWP327589 OMT327581:OMT327589 OCX327581:OCX327589 NTB327581:NTB327589 NJF327581:NJF327589 MZJ327581:MZJ327589 MPN327581:MPN327589 MFR327581:MFR327589 LVV327581:LVV327589 LLZ327581:LLZ327589 LCD327581:LCD327589 KSH327581:KSH327589 KIL327581:KIL327589 JYP327581:JYP327589 JOT327581:JOT327589 JEX327581:JEX327589 IVB327581:IVB327589 ILF327581:ILF327589 IBJ327581:IBJ327589 HRN327581:HRN327589 HHR327581:HHR327589 GXV327581:GXV327589 GNZ327581:GNZ327589 GED327581:GED327589 FUH327581:FUH327589 FKL327581:FKL327589 FAP327581:FAP327589 EQT327581:EQT327589 EGX327581:EGX327589 DXB327581:DXB327589 DNF327581:DNF327589 DDJ327581:DDJ327589 CTN327581:CTN327589 CJR327581:CJR327589 BZV327581:BZV327589 BPZ327581:BPZ327589 BGD327581:BGD327589 AWH327581:AWH327589 AML327581:AML327589 ACP327581:ACP327589 ST327581:ST327589 IX327581:IX327589 B327581:B327589 WVJ262045:WVJ262053 WLN262045:WLN262053 WBR262045:WBR262053 VRV262045:VRV262053 VHZ262045:VHZ262053 UYD262045:UYD262053 UOH262045:UOH262053 UEL262045:UEL262053 TUP262045:TUP262053 TKT262045:TKT262053 TAX262045:TAX262053 SRB262045:SRB262053 SHF262045:SHF262053 RXJ262045:RXJ262053 RNN262045:RNN262053 RDR262045:RDR262053 QTV262045:QTV262053 QJZ262045:QJZ262053 QAD262045:QAD262053 PQH262045:PQH262053 PGL262045:PGL262053 OWP262045:OWP262053 OMT262045:OMT262053 OCX262045:OCX262053 NTB262045:NTB262053 NJF262045:NJF262053 MZJ262045:MZJ262053 MPN262045:MPN262053 MFR262045:MFR262053 LVV262045:LVV262053 LLZ262045:LLZ262053 LCD262045:LCD262053 KSH262045:KSH262053 KIL262045:KIL262053 JYP262045:JYP262053 JOT262045:JOT262053 JEX262045:JEX262053 IVB262045:IVB262053 ILF262045:ILF262053 IBJ262045:IBJ262053 HRN262045:HRN262053 HHR262045:HHR262053 GXV262045:GXV262053 GNZ262045:GNZ262053 GED262045:GED262053 FUH262045:FUH262053 FKL262045:FKL262053 FAP262045:FAP262053 EQT262045:EQT262053 EGX262045:EGX262053 DXB262045:DXB262053 DNF262045:DNF262053 DDJ262045:DDJ262053 CTN262045:CTN262053 CJR262045:CJR262053 BZV262045:BZV262053 BPZ262045:BPZ262053 BGD262045:BGD262053 AWH262045:AWH262053 AML262045:AML262053 ACP262045:ACP262053 ST262045:ST262053 IX262045:IX262053 B262045:B262053 WVJ196509:WVJ196517 WLN196509:WLN196517 WBR196509:WBR196517 VRV196509:VRV196517 VHZ196509:VHZ196517 UYD196509:UYD196517 UOH196509:UOH196517 UEL196509:UEL196517 TUP196509:TUP196517 TKT196509:TKT196517 TAX196509:TAX196517 SRB196509:SRB196517 SHF196509:SHF196517 RXJ196509:RXJ196517 RNN196509:RNN196517 RDR196509:RDR196517 QTV196509:QTV196517 QJZ196509:QJZ196517 QAD196509:QAD196517 PQH196509:PQH196517 PGL196509:PGL196517 OWP196509:OWP196517 OMT196509:OMT196517 OCX196509:OCX196517 NTB196509:NTB196517 NJF196509:NJF196517 MZJ196509:MZJ196517 MPN196509:MPN196517 MFR196509:MFR196517 LVV196509:LVV196517 LLZ196509:LLZ196517 LCD196509:LCD196517 KSH196509:KSH196517 KIL196509:KIL196517 JYP196509:JYP196517 JOT196509:JOT196517 JEX196509:JEX196517 IVB196509:IVB196517 ILF196509:ILF196517 IBJ196509:IBJ196517 HRN196509:HRN196517 HHR196509:HHR196517 GXV196509:GXV196517 GNZ196509:GNZ196517 GED196509:GED196517 FUH196509:FUH196517 FKL196509:FKL196517 FAP196509:FAP196517 EQT196509:EQT196517 EGX196509:EGX196517 DXB196509:DXB196517 DNF196509:DNF196517 DDJ196509:DDJ196517 CTN196509:CTN196517 CJR196509:CJR196517 BZV196509:BZV196517 BPZ196509:BPZ196517 BGD196509:BGD196517 AWH196509:AWH196517 AML196509:AML196517 ACP196509:ACP196517 ST196509:ST196517 IX196509:IX196517 B196509:B196517 WVJ130973:WVJ130981 WLN130973:WLN130981 WBR130973:WBR130981 VRV130973:VRV130981 VHZ130973:VHZ130981 UYD130973:UYD130981 UOH130973:UOH130981 UEL130973:UEL130981 TUP130973:TUP130981 TKT130973:TKT130981 TAX130973:TAX130981 SRB130973:SRB130981 SHF130973:SHF130981 RXJ130973:RXJ130981 RNN130973:RNN130981 RDR130973:RDR130981 QTV130973:QTV130981 QJZ130973:QJZ130981 QAD130973:QAD130981 PQH130973:PQH130981 PGL130973:PGL130981 OWP130973:OWP130981 OMT130973:OMT130981 OCX130973:OCX130981 NTB130973:NTB130981 NJF130973:NJF130981 MZJ130973:MZJ130981 MPN130973:MPN130981 MFR130973:MFR130981 LVV130973:LVV130981 LLZ130973:LLZ130981 LCD130973:LCD130981 KSH130973:KSH130981 KIL130973:KIL130981 JYP130973:JYP130981 JOT130973:JOT130981 JEX130973:JEX130981 IVB130973:IVB130981 ILF130973:ILF130981 IBJ130973:IBJ130981 HRN130973:HRN130981 HHR130973:HHR130981 GXV130973:GXV130981 GNZ130973:GNZ130981 GED130973:GED130981 FUH130973:FUH130981 FKL130973:FKL130981 FAP130973:FAP130981 EQT130973:EQT130981 EGX130973:EGX130981 DXB130973:DXB130981 DNF130973:DNF130981 DDJ130973:DDJ130981 CTN130973:CTN130981 CJR130973:CJR130981 BZV130973:BZV130981 BPZ130973:BPZ130981 BGD130973:BGD130981 AWH130973:AWH130981 AML130973:AML130981 ACP130973:ACP130981 ST130973:ST130981 IX130973:IX130981 B130973:B130981 WVJ65437:WVJ65445 WLN65437:WLN65445 WBR65437:WBR65445 VRV65437:VRV65445 VHZ65437:VHZ65445 UYD65437:UYD65445 UOH65437:UOH65445 UEL65437:UEL65445 TUP65437:TUP65445 TKT65437:TKT65445 TAX65437:TAX65445 SRB65437:SRB65445 SHF65437:SHF65445 RXJ65437:RXJ65445 RNN65437:RNN65445 RDR65437:RDR65445 QTV65437:QTV65445 QJZ65437:QJZ65445 QAD65437:QAD65445 PQH65437:PQH65445 PGL65437:PGL65445 OWP65437:OWP65445 OMT65437:OMT65445 OCX65437:OCX65445 NTB65437:NTB65445 NJF65437:NJF65445 MZJ65437:MZJ65445 MPN65437:MPN65445 MFR65437:MFR65445 LVV65437:LVV65445 LLZ65437:LLZ65445 LCD65437:LCD65445 KSH65437:KSH65445 KIL65437:KIL65445 JYP65437:JYP65445 JOT65437:JOT65445 JEX65437:JEX65445 IVB65437:IVB65445 ILF65437:ILF65445 IBJ65437:IBJ65445 HRN65437:HRN65445 HHR65437:HHR65445 GXV65437:GXV65445 GNZ65437:GNZ65445 GED65437:GED65445 FUH65437:FUH65445 FKL65437:FKL65445 FAP65437:FAP65445 EQT65437:EQT65445 EGX65437:EGX65445 DXB65437:DXB65445 DNF65437:DNF65445 DDJ65437:DDJ65445 CTN65437:CTN65445 CJR65437:CJR65445 BZV65437:BZV65445 BPZ65437:BPZ65445 BGD65437:BGD65445 AWH65437:AWH65445 AML65437:AML65445 ACP65437:ACP65445 ST65437:ST65445 IX65437:IX65445 B65437:B65445 WVJ982993:WVJ983001 WVJ983006:WVJ983014 WLN983006:WLN983014 WBR983006:WBR983014 VRV983006:VRV983014 VHZ983006:VHZ983014 UYD983006:UYD983014 UOH983006:UOH983014 UEL983006:UEL983014 TUP983006:TUP983014 TKT983006:TKT983014 TAX983006:TAX983014 SRB983006:SRB983014 SHF983006:SHF983014 RXJ983006:RXJ983014 RNN983006:RNN983014 RDR983006:RDR983014 QTV983006:QTV983014 QJZ983006:QJZ983014 QAD983006:QAD983014 PQH983006:PQH983014 PGL983006:PGL983014 OWP983006:OWP983014 OMT983006:OMT983014 OCX983006:OCX983014 NTB983006:NTB983014 NJF983006:NJF983014 MZJ983006:MZJ983014 MPN983006:MPN983014 MFR983006:MFR983014 LVV983006:LVV983014 LLZ983006:LLZ983014 LCD983006:LCD983014 KSH983006:KSH983014 KIL983006:KIL983014 JYP983006:JYP983014 JOT983006:JOT983014 JEX983006:JEX983014 IVB983006:IVB983014 ILF983006:ILF983014 IBJ983006:IBJ983014 HRN983006:HRN983014 HHR983006:HHR983014 GXV983006:GXV983014 GNZ983006:GNZ983014 GED983006:GED983014 FUH983006:FUH983014 FKL983006:FKL983014 FAP983006:FAP983014 EQT983006:EQT983014 EGX983006:EGX983014 DXB983006:DXB983014 DNF983006:DNF983014 DDJ983006:DDJ983014 CTN983006:CTN983014 CJR983006:CJR983014 BZV983006:BZV983014 BPZ983006:BPZ983014 BGD983006:BGD983014 AWH983006:AWH983014 AML983006:AML983014 ACP983006:ACP983014 ST983006:ST983014 IX983006:IX983014 B983006:B983014 WVJ917470:WVJ917478 WLN917470:WLN917478 WBR917470:WBR917478 VRV917470:VRV917478 VHZ917470:VHZ917478 UYD917470:UYD917478 UOH917470:UOH917478 UEL917470:UEL917478 TUP917470:TUP917478 TKT917470:TKT917478 TAX917470:TAX917478 SRB917470:SRB917478 SHF917470:SHF917478 RXJ917470:RXJ917478 RNN917470:RNN917478 RDR917470:RDR917478 QTV917470:QTV917478 QJZ917470:QJZ917478 QAD917470:QAD917478 PQH917470:PQH917478 PGL917470:PGL917478 OWP917470:OWP917478 OMT917470:OMT917478 OCX917470:OCX917478 NTB917470:NTB917478 NJF917470:NJF917478 MZJ917470:MZJ917478 MPN917470:MPN917478 MFR917470:MFR917478 LVV917470:LVV917478 LLZ917470:LLZ917478 LCD917470:LCD917478 KSH917470:KSH917478 KIL917470:KIL917478 JYP917470:JYP917478 JOT917470:JOT917478 JEX917470:JEX917478 IVB917470:IVB917478 ILF917470:ILF917478 IBJ917470:IBJ917478 HRN917470:HRN917478 HHR917470:HHR917478 GXV917470:GXV917478 GNZ917470:GNZ917478 GED917470:GED917478 FUH917470:FUH917478 FKL917470:FKL917478 FAP917470:FAP917478 EQT917470:EQT917478 EGX917470:EGX917478 DXB917470:DXB917478 DNF917470:DNF917478 DDJ917470:DDJ917478 CTN917470:CTN917478 CJR917470:CJR917478 BZV917470:BZV917478 BPZ917470:BPZ917478 BGD917470:BGD917478 AWH917470:AWH917478 AML917470:AML917478 ACP917470:ACP917478 ST917470:ST917478 IX917470:IX917478 B917470:B917478 WVJ851934:WVJ851942 WLN851934:WLN851942 WBR851934:WBR851942 VRV851934:VRV851942 VHZ851934:VHZ851942 UYD851934:UYD851942 UOH851934:UOH851942 UEL851934:UEL851942 TUP851934:TUP851942 TKT851934:TKT851942 TAX851934:TAX851942 SRB851934:SRB851942 SHF851934:SHF851942 RXJ851934:RXJ851942 RNN851934:RNN851942 RDR851934:RDR851942 QTV851934:QTV851942 QJZ851934:QJZ851942 QAD851934:QAD851942 PQH851934:PQH851942 PGL851934:PGL851942 OWP851934:OWP851942 OMT851934:OMT851942 OCX851934:OCX851942 NTB851934:NTB851942 NJF851934:NJF851942 MZJ851934:MZJ851942 MPN851934:MPN851942 MFR851934:MFR851942 LVV851934:LVV851942 LLZ851934:LLZ851942 LCD851934:LCD851942 KSH851934:KSH851942 KIL851934:KIL851942 JYP851934:JYP851942 JOT851934:JOT851942 JEX851934:JEX851942 IVB851934:IVB851942 ILF851934:ILF851942 IBJ851934:IBJ851942 HRN851934:HRN851942 HHR851934:HHR851942 GXV851934:GXV851942 GNZ851934:GNZ851942 GED851934:GED851942 FUH851934:FUH851942 FKL851934:FKL851942 FAP851934:FAP851942 EQT851934:EQT851942 EGX851934:EGX851942 DXB851934:DXB851942 DNF851934:DNF851942 DDJ851934:DDJ851942 CTN851934:CTN851942 CJR851934:CJR851942 BZV851934:BZV851942 BPZ851934:BPZ851942 BGD851934:BGD851942 AWH851934:AWH851942 AML851934:AML851942 ACP851934:ACP851942 ST851934:ST851942 IX851934:IX851942 B851934:B851942 WVJ786398:WVJ786406 WLN786398:WLN786406 WBR786398:WBR786406 VRV786398:VRV786406 VHZ786398:VHZ786406 UYD786398:UYD786406 UOH786398:UOH786406 UEL786398:UEL786406 TUP786398:TUP786406 TKT786398:TKT786406 TAX786398:TAX786406 SRB786398:SRB786406 SHF786398:SHF786406 RXJ786398:RXJ786406 RNN786398:RNN786406 RDR786398:RDR786406 QTV786398:QTV786406 QJZ786398:QJZ786406 QAD786398:QAD786406 PQH786398:PQH786406 PGL786398:PGL786406 OWP786398:OWP786406 OMT786398:OMT786406 OCX786398:OCX786406 NTB786398:NTB786406 NJF786398:NJF786406 MZJ786398:MZJ786406 MPN786398:MPN786406 MFR786398:MFR786406 LVV786398:LVV786406 LLZ786398:LLZ786406 LCD786398:LCD786406 KSH786398:KSH786406 KIL786398:KIL786406 JYP786398:JYP786406 JOT786398:JOT786406 JEX786398:JEX786406 IVB786398:IVB786406 ILF786398:ILF786406 IBJ786398:IBJ786406 HRN786398:HRN786406 HHR786398:HHR786406 GXV786398:GXV786406 GNZ786398:GNZ786406 GED786398:GED786406 FUH786398:FUH786406 FKL786398:FKL786406 FAP786398:FAP786406 EQT786398:EQT786406 EGX786398:EGX786406 DXB786398:DXB786406 DNF786398:DNF786406 DDJ786398:DDJ786406 CTN786398:CTN786406 CJR786398:CJR786406 BZV786398:BZV786406 BPZ786398:BPZ786406 BGD786398:BGD786406 AWH786398:AWH786406 AML786398:AML786406 ACP786398:ACP786406 ST786398:ST786406 IX786398:IX786406 B786398:B786406 WVJ720862:WVJ720870 WLN720862:WLN720870 WBR720862:WBR720870 VRV720862:VRV720870 VHZ720862:VHZ720870 UYD720862:UYD720870 UOH720862:UOH720870 UEL720862:UEL720870 TUP720862:TUP720870 TKT720862:TKT720870 TAX720862:TAX720870 SRB720862:SRB720870 SHF720862:SHF720870 RXJ720862:RXJ720870 RNN720862:RNN720870 RDR720862:RDR720870 QTV720862:QTV720870 QJZ720862:QJZ720870 QAD720862:QAD720870 PQH720862:PQH720870 PGL720862:PGL720870 OWP720862:OWP720870 OMT720862:OMT720870 OCX720862:OCX720870 NTB720862:NTB720870 NJF720862:NJF720870 MZJ720862:MZJ720870 MPN720862:MPN720870 MFR720862:MFR720870 LVV720862:LVV720870 LLZ720862:LLZ720870 LCD720862:LCD720870 KSH720862:KSH720870 KIL720862:KIL720870 JYP720862:JYP720870 JOT720862:JOT720870 JEX720862:JEX720870 IVB720862:IVB720870 ILF720862:ILF720870 IBJ720862:IBJ720870 HRN720862:HRN720870 HHR720862:HHR720870 GXV720862:GXV720870 GNZ720862:GNZ720870 GED720862:GED720870 FUH720862:FUH720870 FKL720862:FKL720870 FAP720862:FAP720870 EQT720862:EQT720870 EGX720862:EGX720870 DXB720862:DXB720870 DNF720862:DNF720870 DDJ720862:DDJ720870 CTN720862:CTN720870 CJR720862:CJR720870 BZV720862:BZV720870 BPZ720862:BPZ720870 BGD720862:BGD720870 AWH720862:AWH720870 AML720862:AML720870 ACP720862:ACP720870 ST720862:ST720870 IX720862:IX720870 B720862:B720870 WVJ655326:WVJ655334 WLN655326:WLN655334 WBR655326:WBR655334 VRV655326:VRV655334 VHZ655326:VHZ655334 UYD655326:UYD655334 UOH655326:UOH655334 UEL655326:UEL655334 TUP655326:TUP655334 TKT655326:TKT655334 TAX655326:TAX655334 SRB655326:SRB655334 SHF655326:SHF655334 RXJ655326:RXJ655334 RNN655326:RNN655334 RDR655326:RDR655334 QTV655326:QTV655334 QJZ655326:QJZ655334 QAD655326:QAD655334 PQH655326:PQH655334 PGL655326:PGL655334 OWP655326:OWP655334 OMT655326:OMT655334 OCX655326:OCX655334 NTB655326:NTB655334 NJF655326:NJF655334 MZJ655326:MZJ655334 MPN655326:MPN655334 MFR655326:MFR655334 LVV655326:LVV655334 LLZ655326:LLZ655334 LCD655326:LCD655334 KSH655326:KSH655334 KIL655326:KIL655334 JYP655326:JYP655334 JOT655326:JOT655334 JEX655326:JEX655334 IVB655326:IVB655334 ILF655326:ILF655334 IBJ655326:IBJ655334 HRN655326:HRN655334 HHR655326:HHR655334 GXV655326:GXV655334 GNZ655326:GNZ655334 GED655326:GED655334 FUH655326:FUH655334 FKL655326:FKL655334 FAP655326:FAP655334 EQT655326:EQT655334 EGX655326:EGX655334 DXB655326:DXB655334 DNF655326:DNF655334 DDJ655326:DDJ655334 CTN655326:CTN655334 CJR655326:CJR655334 BZV655326:BZV655334 BPZ655326:BPZ655334 BGD655326:BGD655334 AWH655326:AWH655334 AML655326:AML655334 ACP655326:ACP655334 ST655326:ST655334 IX655326:IX655334 B655326:B655334 WVJ589790:WVJ589798 WLN589790:WLN589798 WBR589790:WBR589798 VRV589790:VRV589798 VHZ589790:VHZ589798 UYD589790:UYD589798 UOH589790:UOH589798 UEL589790:UEL589798 TUP589790:TUP589798 TKT589790:TKT589798 TAX589790:TAX589798 SRB589790:SRB589798 SHF589790:SHF589798 RXJ589790:RXJ589798 RNN589790:RNN589798 RDR589790:RDR589798 QTV589790:QTV589798 QJZ589790:QJZ589798 QAD589790:QAD589798 PQH589790:PQH589798 PGL589790:PGL589798 OWP589790:OWP589798 OMT589790:OMT589798 OCX589790:OCX589798 NTB589790:NTB589798 NJF589790:NJF589798 MZJ589790:MZJ589798 MPN589790:MPN589798 MFR589790:MFR589798 LVV589790:LVV589798 LLZ589790:LLZ589798 LCD589790:LCD589798 KSH589790:KSH589798 KIL589790:KIL589798 JYP589790:JYP589798 JOT589790:JOT589798 JEX589790:JEX589798 IVB589790:IVB589798 ILF589790:ILF589798 IBJ589790:IBJ589798 HRN589790:HRN589798 HHR589790:HHR589798 GXV589790:GXV589798 GNZ589790:GNZ589798 GED589790:GED589798 FUH589790:FUH589798 FKL589790:FKL589798 FAP589790:FAP589798 EQT589790:EQT589798 EGX589790:EGX589798 DXB589790:DXB589798 DNF589790:DNF589798 DDJ589790:DDJ589798 CTN589790:CTN589798 CJR589790:CJR589798 BZV589790:BZV589798 BPZ589790:BPZ589798 BGD589790:BGD589798 AWH589790:AWH589798 AML589790:AML589798 ACP589790:ACP589798 ST589790:ST589798 IX589790:IX589798 B589790:B589798 WVJ524254:WVJ524262 WLN524254:WLN524262 WBR524254:WBR524262 VRV524254:VRV524262 VHZ524254:VHZ524262 UYD524254:UYD524262 UOH524254:UOH524262 UEL524254:UEL524262 TUP524254:TUP524262 TKT524254:TKT524262 TAX524254:TAX524262 SRB524254:SRB524262 SHF524254:SHF524262 RXJ524254:RXJ524262 RNN524254:RNN524262 RDR524254:RDR524262 QTV524254:QTV524262 QJZ524254:QJZ524262 QAD524254:QAD524262 PQH524254:PQH524262 PGL524254:PGL524262 OWP524254:OWP524262 OMT524254:OMT524262 OCX524254:OCX524262 NTB524254:NTB524262 NJF524254:NJF524262 MZJ524254:MZJ524262 MPN524254:MPN524262 MFR524254:MFR524262 LVV524254:LVV524262 LLZ524254:LLZ524262 LCD524254:LCD524262 KSH524254:KSH524262 KIL524254:KIL524262 JYP524254:JYP524262 JOT524254:JOT524262 JEX524254:JEX524262 IVB524254:IVB524262 ILF524254:ILF524262 IBJ524254:IBJ524262 HRN524254:HRN524262 HHR524254:HHR524262 GXV524254:GXV524262 GNZ524254:GNZ524262 GED524254:GED524262 FUH524254:FUH524262 FKL524254:FKL524262 FAP524254:FAP524262 EQT524254:EQT524262 EGX524254:EGX524262 DXB524254:DXB524262 DNF524254:DNF524262 DDJ524254:DDJ524262 CTN524254:CTN524262 CJR524254:CJR524262 BZV524254:BZV524262 BPZ524254:BPZ524262 BGD524254:BGD524262 AWH524254:AWH524262 AML524254:AML524262 ACP524254:ACP524262 ST524254:ST524262 IX524254:IX524262 B524254:B524262 WVJ458718:WVJ458726 WLN458718:WLN458726 WBR458718:WBR458726 VRV458718:VRV458726 VHZ458718:VHZ458726 UYD458718:UYD458726 UOH458718:UOH458726 UEL458718:UEL458726 TUP458718:TUP458726 TKT458718:TKT458726 TAX458718:TAX458726 SRB458718:SRB458726 SHF458718:SHF458726 RXJ458718:RXJ458726 RNN458718:RNN458726 RDR458718:RDR458726 QTV458718:QTV458726 QJZ458718:QJZ458726 QAD458718:QAD458726 PQH458718:PQH458726 PGL458718:PGL458726 OWP458718:OWP458726 OMT458718:OMT458726 OCX458718:OCX458726 NTB458718:NTB458726 NJF458718:NJF458726 MZJ458718:MZJ458726 MPN458718:MPN458726 MFR458718:MFR458726 LVV458718:LVV458726 LLZ458718:LLZ458726 LCD458718:LCD458726 KSH458718:KSH458726 KIL458718:KIL458726 JYP458718:JYP458726 JOT458718:JOT458726 JEX458718:JEX458726 IVB458718:IVB458726 ILF458718:ILF458726 IBJ458718:IBJ458726 HRN458718:HRN458726 HHR458718:HHR458726 GXV458718:GXV458726 GNZ458718:GNZ458726 GED458718:GED458726 FUH458718:FUH458726 FKL458718:FKL458726 FAP458718:FAP458726 EQT458718:EQT458726 EGX458718:EGX458726 DXB458718:DXB458726 DNF458718:DNF458726 DDJ458718:DDJ458726 CTN458718:CTN458726 CJR458718:CJR458726 BZV458718:BZV458726 BPZ458718:BPZ458726 BGD458718:BGD458726 AWH458718:AWH458726 AML458718:AML458726 ACP458718:ACP458726 ST458718:ST458726 IX458718:IX458726 B458718:B458726 WVJ393182:WVJ393190 WLN393182:WLN393190 WBR393182:WBR393190 VRV393182:VRV393190 VHZ393182:VHZ393190 UYD393182:UYD393190 UOH393182:UOH393190 UEL393182:UEL393190 TUP393182:TUP393190 TKT393182:TKT393190 TAX393182:TAX393190 SRB393182:SRB393190 SHF393182:SHF393190 RXJ393182:RXJ393190 RNN393182:RNN393190 RDR393182:RDR393190 QTV393182:QTV393190 QJZ393182:QJZ393190 QAD393182:QAD393190 PQH393182:PQH393190 PGL393182:PGL393190 OWP393182:OWP393190 OMT393182:OMT393190 OCX393182:OCX393190 NTB393182:NTB393190 NJF393182:NJF393190 MZJ393182:MZJ393190 MPN393182:MPN393190 MFR393182:MFR393190 LVV393182:LVV393190 LLZ393182:LLZ393190 LCD393182:LCD393190 KSH393182:KSH393190 KIL393182:KIL393190 JYP393182:JYP393190 JOT393182:JOT393190 JEX393182:JEX393190 IVB393182:IVB393190 ILF393182:ILF393190 IBJ393182:IBJ393190 HRN393182:HRN393190 HHR393182:HHR393190 GXV393182:GXV393190 GNZ393182:GNZ393190 GED393182:GED393190 FUH393182:FUH393190 FKL393182:FKL393190 FAP393182:FAP393190 EQT393182:EQT393190 EGX393182:EGX393190 DXB393182:DXB393190 DNF393182:DNF393190 DDJ393182:DDJ393190 CTN393182:CTN393190 CJR393182:CJR393190 BZV393182:BZV393190 BPZ393182:BPZ393190 BGD393182:BGD393190 AWH393182:AWH393190 AML393182:AML393190 ACP393182:ACP393190 ST393182:ST393190 IX393182:IX393190 B393182:B393190 WVJ327646:WVJ327654 WLN327646:WLN327654 WBR327646:WBR327654 VRV327646:VRV327654 VHZ327646:VHZ327654 UYD327646:UYD327654 UOH327646:UOH327654 UEL327646:UEL327654 TUP327646:TUP327654 TKT327646:TKT327654 TAX327646:TAX327654 SRB327646:SRB327654 SHF327646:SHF327654 RXJ327646:RXJ327654 RNN327646:RNN327654 RDR327646:RDR327654 QTV327646:QTV327654 QJZ327646:QJZ327654 QAD327646:QAD327654 PQH327646:PQH327654 PGL327646:PGL327654 OWP327646:OWP327654 OMT327646:OMT327654 OCX327646:OCX327654 NTB327646:NTB327654 NJF327646:NJF327654 MZJ327646:MZJ327654 MPN327646:MPN327654 MFR327646:MFR327654 LVV327646:LVV327654 LLZ327646:LLZ327654 LCD327646:LCD327654 KSH327646:KSH327654 KIL327646:KIL327654 JYP327646:JYP327654 JOT327646:JOT327654 JEX327646:JEX327654 IVB327646:IVB327654 ILF327646:ILF327654 IBJ327646:IBJ327654 HRN327646:HRN327654 HHR327646:HHR327654 GXV327646:GXV327654 GNZ327646:GNZ327654 GED327646:GED327654 FUH327646:FUH327654 FKL327646:FKL327654 FAP327646:FAP327654 EQT327646:EQT327654 EGX327646:EGX327654 DXB327646:DXB327654 DNF327646:DNF327654 DDJ327646:DDJ327654 CTN327646:CTN327654 CJR327646:CJR327654 BZV327646:BZV327654 BPZ327646:BPZ327654 BGD327646:BGD327654 AWH327646:AWH327654 AML327646:AML327654 ACP327646:ACP327654 ST327646:ST327654 IX327646:IX327654 B327646:B327654 WVJ262110:WVJ262118 WLN262110:WLN262118 WBR262110:WBR262118 VRV262110:VRV262118 VHZ262110:VHZ262118 UYD262110:UYD262118 UOH262110:UOH262118 UEL262110:UEL262118 TUP262110:TUP262118 TKT262110:TKT262118 TAX262110:TAX262118 SRB262110:SRB262118 SHF262110:SHF262118 RXJ262110:RXJ262118 RNN262110:RNN262118 RDR262110:RDR262118 QTV262110:QTV262118 QJZ262110:QJZ262118 QAD262110:QAD262118 PQH262110:PQH262118 PGL262110:PGL262118 OWP262110:OWP262118 OMT262110:OMT262118 OCX262110:OCX262118 NTB262110:NTB262118 NJF262110:NJF262118 MZJ262110:MZJ262118 MPN262110:MPN262118 MFR262110:MFR262118 LVV262110:LVV262118 LLZ262110:LLZ262118 LCD262110:LCD262118 KSH262110:KSH262118 KIL262110:KIL262118 JYP262110:JYP262118 JOT262110:JOT262118 JEX262110:JEX262118 IVB262110:IVB262118 ILF262110:ILF262118 IBJ262110:IBJ262118 HRN262110:HRN262118 HHR262110:HHR262118 GXV262110:GXV262118 GNZ262110:GNZ262118 GED262110:GED262118 FUH262110:FUH262118 FKL262110:FKL262118 FAP262110:FAP262118 EQT262110:EQT262118 EGX262110:EGX262118 DXB262110:DXB262118 DNF262110:DNF262118 DDJ262110:DDJ262118 CTN262110:CTN262118 CJR262110:CJR262118 BZV262110:BZV262118 BPZ262110:BPZ262118 BGD262110:BGD262118 AWH262110:AWH262118 AML262110:AML262118 ACP262110:ACP262118 ST262110:ST262118 IX262110:IX262118 B262110:B262118 WVJ196574:WVJ196582 WLN196574:WLN196582 WBR196574:WBR196582 VRV196574:VRV196582 VHZ196574:VHZ196582 UYD196574:UYD196582 UOH196574:UOH196582 UEL196574:UEL196582 TUP196574:TUP196582 TKT196574:TKT196582 TAX196574:TAX196582 SRB196574:SRB196582 SHF196574:SHF196582 RXJ196574:RXJ196582 RNN196574:RNN196582 RDR196574:RDR196582 QTV196574:QTV196582 QJZ196574:QJZ196582 QAD196574:QAD196582 PQH196574:PQH196582 PGL196574:PGL196582 OWP196574:OWP196582 OMT196574:OMT196582 OCX196574:OCX196582 NTB196574:NTB196582 NJF196574:NJF196582 MZJ196574:MZJ196582 MPN196574:MPN196582 MFR196574:MFR196582 LVV196574:LVV196582 LLZ196574:LLZ196582 LCD196574:LCD196582 KSH196574:KSH196582 KIL196574:KIL196582 JYP196574:JYP196582 JOT196574:JOT196582 JEX196574:JEX196582 IVB196574:IVB196582 ILF196574:ILF196582 IBJ196574:IBJ196582 HRN196574:HRN196582 HHR196574:HHR196582 GXV196574:GXV196582 GNZ196574:GNZ196582 GED196574:GED196582 FUH196574:FUH196582 FKL196574:FKL196582 FAP196574:FAP196582 EQT196574:EQT196582 EGX196574:EGX196582 DXB196574:DXB196582 DNF196574:DNF196582 DDJ196574:DDJ196582 CTN196574:CTN196582 CJR196574:CJR196582 BZV196574:BZV196582 BPZ196574:BPZ196582 BGD196574:BGD196582 AWH196574:AWH196582 AML196574:AML196582 ACP196574:ACP196582 ST196574:ST196582 IX196574:IX196582 B196574:B196582 WVJ131038:WVJ131046 WLN131038:WLN131046 WBR131038:WBR131046 VRV131038:VRV131046 VHZ131038:VHZ131046 UYD131038:UYD131046 UOH131038:UOH131046 UEL131038:UEL131046 TUP131038:TUP131046 TKT131038:TKT131046 TAX131038:TAX131046 SRB131038:SRB131046 SHF131038:SHF131046 RXJ131038:RXJ131046 RNN131038:RNN131046 RDR131038:RDR131046 QTV131038:QTV131046 QJZ131038:QJZ131046 QAD131038:QAD131046 PQH131038:PQH131046 PGL131038:PGL131046 OWP131038:OWP131046 OMT131038:OMT131046 OCX131038:OCX131046 NTB131038:NTB131046 NJF131038:NJF131046 MZJ131038:MZJ131046 MPN131038:MPN131046 MFR131038:MFR131046 LVV131038:LVV131046 LLZ131038:LLZ131046 LCD131038:LCD131046 KSH131038:KSH131046 KIL131038:KIL131046 JYP131038:JYP131046 JOT131038:JOT131046 JEX131038:JEX131046 IVB131038:IVB131046 ILF131038:ILF131046 IBJ131038:IBJ131046 HRN131038:HRN131046 HHR131038:HHR131046 GXV131038:GXV131046 GNZ131038:GNZ131046 GED131038:GED131046 FUH131038:FUH131046 FKL131038:FKL131046 FAP131038:FAP131046 EQT131038:EQT131046 EGX131038:EGX131046 DXB131038:DXB131046 DNF131038:DNF131046 DDJ131038:DDJ131046 CTN131038:CTN131046 CJR131038:CJR131046 BZV131038:BZV131046 BPZ131038:BPZ131046 BGD131038:BGD131046 AWH131038:AWH131046 AML131038:AML131046 ACP131038:ACP131046 ST131038:ST131046 IX131038:IX131046 B131038:B131046 WVJ65502:WVJ65510 WLN65502:WLN65510 WBR65502:WBR65510 VRV65502:VRV65510 VHZ65502:VHZ65510 UYD65502:UYD65510 UOH65502:UOH65510 UEL65502:UEL65510 TUP65502:TUP65510 TKT65502:TKT65510 TAX65502:TAX65510 SRB65502:SRB65510 SHF65502:SHF65510 RXJ65502:RXJ65510 RNN65502:RNN65510 RDR65502:RDR65510 QTV65502:QTV65510 QJZ65502:QJZ65510 QAD65502:QAD65510 PQH65502:PQH65510 PGL65502:PGL65510 OWP65502:OWP65510 OMT65502:OMT65510 OCX65502:OCX65510 NTB65502:NTB65510 NJF65502:NJF65510 MZJ65502:MZJ65510 MPN65502:MPN65510 MFR65502:MFR65510 LVV65502:LVV65510 LLZ65502:LLZ65510 LCD65502:LCD65510 KSH65502:KSH65510 KIL65502:KIL65510 JYP65502:JYP65510 JOT65502:JOT65510 JEX65502:JEX65510 IVB65502:IVB65510 ILF65502:ILF65510 IBJ65502:IBJ65510 HRN65502:HRN65510 HHR65502:HHR65510 GXV65502:GXV65510 GNZ65502:GNZ65510 GED65502:GED65510 FUH65502:FUH65510 FKL65502:FKL65510 FAP65502:FAP65510 EQT65502:EQT65510 EGX65502:EGX65510 DXB65502:DXB65510 DNF65502:DNF65510 DDJ65502:DDJ65510 CTN65502:CTN65510 CJR65502:CJR65510 BZV65502:BZV65510 BPZ65502:BPZ65510 BGD65502:BGD65510 AWH65502:AWH65510 AML65502:AML65510 ACP65502:ACP65510 ST65502:ST65510 IX65502:IX65510 B65502:B65510 WVJ982954:WVJ982962 WLN982954:WLN982962 WBR982954:WBR982962 VRV982954:VRV982962 VHZ982954:VHZ982962 UYD982954:UYD982962 UOH982954:UOH982962 UEL982954:UEL982962 TUP982954:TUP982962 TKT982954:TKT982962 TAX982954:TAX982962 SRB982954:SRB982962 SHF982954:SHF982962 RXJ982954:RXJ982962 RNN982954:RNN982962 RDR982954:RDR982962 QTV982954:QTV982962 QJZ982954:QJZ982962 QAD982954:QAD982962 PQH982954:PQH982962 PGL982954:PGL982962 OWP982954:OWP982962 OMT982954:OMT982962 OCX982954:OCX982962 NTB982954:NTB982962 NJF982954:NJF982962 MZJ982954:MZJ982962 MPN982954:MPN982962 MFR982954:MFR982962 LVV982954:LVV982962 LLZ982954:LLZ982962 LCD982954:LCD982962 KSH982954:KSH982962 KIL982954:KIL982962 JYP982954:JYP982962 JOT982954:JOT982962 JEX982954:JEX982962 IVB982954:IVB982962 ILF982954:ILF982962 IBJ982954:IBJ982962 HRN982954:HRN982962 HHR982954:HHR982962 GXV982954:GXV982962 GNZ982954:GNZ982962 GED982954:GED982962 FUH982954:FUH982962 FKL982954:FKL982962 FAP982954:FAP982962 EQT982954:EQT982962 EGX982954:EGX982962 DXB982954:DXB982962 DNF982954:DNF982962 DDJ982954:DDJ982962 CTN982954:CTN982962 CJR982954:CJR982962 BZV982954:BZV982962 BPZ982954:BPZ982962 BGD982954:BGD982962 AWH982954:AWH982962 AML982954:AML982962 ACP982954:ACP982962 ST982954:ST982962 IX982954:IX982962 B982954:B982962 WVJ917418:WVJ917426 WLN917418:WLN917426 WBR917418:WBR917426 VRV917418:VRV917426 VHZ917418:VHZ917426 UYD917418:UYD917426 UOH917418:UOH917426 UEL917418:UEL917426 TUP917418:TUP917426 TKT917418:TKT917426 TAX917418:TAX917426 SRB917418:SRB917426 SHF917418:SHF917426 RXJ917418:RXJ917426 RNN917418:RNN917426 RDR917418:RDR917426 QTV917418:QTV917426 QJZ917418:QJZ917426 QAD917418:QAD917426 PQH917418:PQH917426 PGL917418:PGL917426 OWP917418:OWP917426 OMT917418:OMT917426 OCX917418:OCX917426 NTB917418:NTB917426 NJF917418:NJF917426 MZJ917418:MZJ917426 MPN917418:MPN917426 MFR917418:MFR917426 LVV917418:LVV917426 LLZ917418:LLZ917426 LCD917418:LCD917426 KSH917418:KSH917426 KIL917418:KIL917426 JYP917418:JYP917426 JOT917418:JOT917426 JEX917418:JEX917426 IVB917418:IVB917426 ILF917418:ILF917426 IBJ917418:IBJ917426 HRN917418:HRN917426 HHR917418:HHR917426 GXV917418:GXV917426 GNZ917418:GNZ917426 GED917418:GED917426 FUH917418:FUH917426 FKL917418:FKL917426 FAP917418:FAP917426 EQT917418:EQT917426 EGX917418:EGX917426 DXB917418:DXB917426 DNF917418:DNF917426 DDJ917418:DDJ917426 CTN917418:CTN917426 CJR917418:CJR917426 BZV917418:BZV917426 BPZ917418:BPZ917426 BGD917418:BGD917426 AWH917418:AWH917426 AML917418:AML917426 ACP917418:ACP917426 ST917418:ST917426 IX917418:IX917426 B917418:B917426 WVJ851882:WVJ851890 WLN851882:WLN851890 WBR851882:WBR851890 VRV851882:VRV851890 VHZ851882:VHZ851890 UYD851882:UYD851890 UOH851882:UOH851890 UEL851882:UEL851890 TUP851882:TUP851890 TKT851882:TKT851890 TAX851882:TAX851890 SRB851882:SRB851890 SHF851882:SHF851890 RXJ851882:RXJ851890 RNN851882:RNN851890 RDR851882:RDR851890 QTV851882:QTV851890 QJZ851882:QJZ851890 QAD851882:QAD851890 PQH851882:PQH851890 PGL851882:PGL851890 OWP851882:OWP851890 OMT851882:OMT851890 OCX851882:OCX851890 NTB851882:NTB851890 NJF851882:NJF851890 MZJ851882:MZJ851890 MPN851882:MPN851890 MFR851882:MFR851890 LVV851882:LVV851890 LLZ851882:LLZ851890 LCD851882:LCD851890 KSH851882:KSH851890 KIL851882:KIL851890 JYP851882:JYP851890 JOT851882:JOT851890 JEX851882:JEX851890 IVB851882:IVB851890 ILF851882:ILF851890 IBJ851882:IBJ851890 HRN851882:HRN851890 HHR851882:HHR851890 GXV851882:GXV851890 GNZ851882:GNZ851890 GED851882:GED851890 FUH851882:FUH851890 FKL851882:FKL851890 FAP851882:FAP851890 EQT851882:EQT851890 EGX851882:EGX851890 DXB851882:DXB851890 DNF851882:DNF851890 DDJ851882:DDJ851890 CTN851882:CTN851890 CJR851882:CJR851890 BZV851882:BZV851890 BPZ851882:BPZ851890 BGD851882:BGD851890 AWH851882:AWH851890 AML851882:AML851890 ACP851882:ACP851890 ST851882:ST851890 IX851882:IX851890 B851882:B851890 WVJ786346:WVJ786354 WLN786346:WLN786354 WBR786346:WBR786354 VRV786346:VRV786354 VHZ786346:VHZ786354 UYD786346:UYD786354 UOH786346:UOH786354 UEL786346:UEL786354 TUP786346:TUP786354 TKT786346:TKT786354 TAX786346:TAX786354 SRB786346:SRB786354 SHF786346:SHF786354 RXJ786346:RXJ786354 RNN786346:RNN786354 RDR786346:RDR786354 QTV786346:QTV786354 QJZ786346:QJZ786354 QAD786346:QAD786354 PQH786346:PQH786354 PGL786346:PGL786354 OWP786346:OWP786354 OMT786346:OMT786354 OCX786346:OCX786354 NTB786346:NTB786354 NJF786346:NJF786354 MZJ786346:MZJ786354 MPN786346:MPN786354 MFR786346:MFR786354 LVV786346:LVV786354 LLZ786346:LLZ786354 LCD786346:LCD786354 KSH786346:KSH786354 KIL786346:KIL786354 JYP786346:JYP786354 JOT786346:JOT786354 JEX786346:JEX786354 IVB786346:IVB786354 ILF786346:ILF786354 IBJ786346:IBJ786354 HRN786346:HRN786354 HHR786346:HHR786354 GXV786346:GXV786354 GNZ786346:GNZ786354 GED786346:GED786354 FUH786346:FUH786354 FKL786346:FKL786354 FAP786346:FAP786354 EQT786346:EQT786354 EGX786346:EGX786354 DXB786346:DXB786354 DNF786346:DNF786354 DDJ786346:DDJ786354 CTN786346:CTN786354 CJR786346:CJR786354 BZV786346:BZV786354 BPZ786346:BPZ786354 BGD786346:BGD786354 AWH786346:AWH786354 AML786346:AML786354 ACP786346:ACP786354 ST786346:ST786354 IX786346:IX786354 B786346:B786354 WVJ720810:WVJ720818 WLN720810:WLN720818 WBR720810:WBR720818 VRV720810:VRV720818 VHZ720810:VHZ720818 UYD720810:UYD720818 UOH720810:UOH720818 UEL720810:UEL720818 TUP720810:TUP720818 TKT720810:TKT720818 TAX720810:TAX720818 SRB720810:SRB720818 SHF720810:SHF720818 RXJ720810:RXJ720818 RNN720810:RNN720818 RDR720810:RDR720818 QTV720810:QTV720818 QJZ720810:QJZ720818 QAD720810:QAD720818 PQH720810:PQH720818 PGL720810:PGL720818 OWP720810:OWP720818 OMT720810:OMT720818 OCX720810:OCX720818 NTB720810:NTB720818 NJF720810:NJF720818 MZJ720810:MZJ720818 MPN720810:MPN720818 MFR720810:MFR720818 LVV720810:LVV720818 LLZ720810:LLZ720818 LCD720810:LCD720818 KSH720810:KSH720818 KIL720810:KIL720818 JYP720810:JYP720818 JOT720810:JOT720818 JEX720810:JEX720818 IVB720810:IVB720818 ILF720810:ILF720818 IBJ720810:IBJ720818 HRN720810:HRN720818 HHR720810:HHR720818 GXV720810:GXV720818 GNZ720810:GNZ720818 GED720810:GED720818 FUH720810:FUH720818 FKL720810:FKL720818 FAP720810:FAP720818 EQT720810:EQT720818 EGX720810:EGX720818 DXB720810:DXB720818 DNF720810:DNF720818 DDJ720810:DDJ720818 CTN720810:CTN720818 CJR720810:CJR720818 BZV720810:BZV720818 BPZ720810:BPZ720818 BGD720810:BGD720818 AWH720810:AWH720818 AML720810:AML720818 ACP720810:ACP720818 ST720810:ST720818 IX720810:IX720818 B720810:B720818 WVJ655274:WVJ655282 WLN655274:WLN655282 WBR655274:WBR655282 VRV655274:VRV655282 VHZ655274:VHZ655282 UYD655274:UYD655282 UOH655274:UOH655282 UEL655274:UEL655282 TUP655274:TUP655282 TKT655274:TKT655282 TAX655274:TAX655282 SRB655274:SRB655282 SHF655274:SHF655282 RXJ655274:RXJ655282 RNN655274:RNN655282 RDR655274:RDR655282 QTV655274:QTV655282 QJZ655274:QJZ655282 QAD655274:QAD655282 PQH655274:PQH655282 PGL655274:PGL655282 OWP655274:OWP655282 OMT655274:OMT655282 OCX655274:OCX655282 NTB655274:NTB655282 NJF655274:NJF655282 MZJ655274:MZJ655282 MPN655274:MPN655282 MFR655274:MFR655282 LVV655274:LVV655282 LLZ655274:LLZ655282 LCD655274:LCD655282 KSH655274:KSH655282 KIL655274:KIL655282 JYP655274:JYP655282 JOT655274:JOT655282 JEX655274:JEX655282 IVB655274:IVB655282 ILF655274:ILF655282 IBJ655274:IBJ655282 HRN655274:HRN655282 HHR655274:HHR655282 GXV655274:GXV655282 GNZ655274:GNZ655282 GED655274:GED655282 FUH655274:FUH655282 FKL655274:FKL655282 FAP655274:FAP655282 EQT655274:EQT655282 EGX655274:EGX655282 DXB655274:DXB655282 DNF655274:DNF655282 DDJ655274:DDJ655282 CTN655274:CTN655282 CJR655274:CJR655282 BZV655274:BZV655282 BPZ655274:BPZ655282 BGD655274:BGD655282 AWH655274:AWH655282 AML655274:AML655282 ACP655274:ACP655282 ST655274:ST655282 IX655274:IX655282 B655274:B655282 WVJ589738:WVJ589746 WLN589738:WLN589746 WBR589738:WBR589746 VRV589738:VRV589746 VHZ589738:VHZ589746 UYD589738:UYD589746 UOH589738:UOH589746 UEL589738:UEL589746 TUP589738:TUP589746 TKT589738:TKT589746 TAX589738:TAX589746 SRB589738:SRB589746 SHF589738:SHF589746 RXJ589738:RXJ589746 RNN589738:RNN589746 RDR589738:RDR589746 QTV589738:QTV589746 QJZ589738:QJZ589746 QAD589738:QAD589746 PQH589738:PQH589746 PGL589738:PGL589746 OWP589738:OWP589746 OMT589738:OMT589746 OCX589738:OCX589746 NTB589738:NTB589746 NJF589738:NJF589746 MZJ589738:MZJ589746 MPN589738:MPN589746 MFR589738:MFR589746 LVV589738:LVV589746 LLZ589738:LLZ589746 LCD589738:LCD589746 KSH589738:KSH589746 KIL589738:KIL589746 JYP589738:JYP589746 JOT589738:JOT589746 JEX589738:JEX589746 IVB589738:IVB589746 ILF589738:ILF589746 IBJ589738:IBJ589746 HRN589738:HRN589746 HHR589738:HHR589746 GXV589738:GXV589746 GNZ589738:GNZ589746 GED589738:GED589746 FUH589738:FUH589746 FKL589738:FKL589746 FAP589738:FAP589746 EQT589738:EQT589746 EGX589738:EGX589746 DXB589738:DXB589746 DNF589738:DNF589746 DDJ589738:DDJ589746 CTN589738:CTN589746 CJR589738:CJR589746 BZV589738:BZV589746 BPZ589738:BPZ589746 BGD589738:BGD589746 AWH589738:AWH589746 AML589738:AML589746 ACP589738:ACP589746 ST589738:ST589746 IX589738:IX589746 B589738:B589746 WVJ524202:WVJ524210 WLN524202:WLN524210 WBR524202:WBR524210 VRV524202:VRV524210 VHZ524202:VHZ524210 UYD524202:UYD524210 UOH524202:UOH524210 UEL524202:UEL524210 TUP524202:TUP524210 TKT524202:TKT524210 TAX524202:TAX524210 SRB524202:SRB524210 SHF524202:SHF524210 RXJ524202:RXJ524210 RNN524202:RNN524210 RDR524202:RDR524210 QTV524202:QTV524210 QJZ524202:QJZ524210 QAD524202:QAD524210 PQH524202:PQH524210 PGL524202:PGL524210 OWP524202:OWP524210 OMT524202:OMT524210 OCX524202:OCX524210 NTB524202:NTB524210 NJF524202:NJF524210 MZJ524202:MZJ524210 MPN524202:MPN524210 MFR524202:MFR524210 LVV524202:LVV524210 LLZ524202:LLZ524210 LCD524202:LCD524210 KSH524202:KSH524210 KIL524202:KIL524210 JYP524202:JYP524210 JOT524202:JOT524210 JEX524202:JEX524210 IVB524202:IVB524210 ILF524202:ILF524210 IBJ524202:IBJ524210 HRN524202:HRN524210 HHR524202:HHR524210 GXV524202:GXV524210 GNZ524202:GNZ524210 GED524202:GED524210 FUH524202:FUH524210 FKL524202:FKL524210 FAP524202:FAP524210 EQT524202:EQT524210 EGX524202:EGX524210 DXB524202:DXB524210 DNF524202:DNF524210 DDJ524202:DDJ524210 CTN524202:CTN524210 CJR524202:CJR524210 BZV524202:BZV524210 BPZ524202:BPZ524210 BGD524202:BGD524210 AWH524202:AWH524210 AML524202:AML524210 ACP524202:ACP524210 ST524202:ST524210 IX524202:IX524210 B524202:B524210 WVJ458666:WVJ458674 WLN458666:WLN458674 WBR458666:WBR458674 VRV458666:VRV458674 VHZ458666:VHZ458674 UYD458666:UYD458674 UOH458666:UOH458674 UEL458666:UEL458674 TUP458666:TUP458674 TKT458666:TKT458674 TAX458666:TAX458674 SRB458666:SRB458674 SHF458666:SHF458674 RXJ458666:RXJ458674 RNN458666:RNN458674 RDR458666:RDR458674 QTV458666:QTV458674 QJZ458666:QJZ458674 QAD458666:QAD458674 PQH458666:PQH458674 PGL458666:PGL458674 OWP458666:OWP458674 OMT458666:OMT458674 OCX458666:OCX458674 NTB458666:NTB458674 NJF458666:NJF458674 MZJ458666:MZJ458674 MPN458666:MPN458674 MFR458666:MFR458674 LVV458666:LVV458674 LLZ458666:LLZ458674 LCD458666:LCD458674 KSH458666:KSH458674 KIL458666:KIL458674 JYP458666:JYP458674 JOT458666:JOT458674 JEX458666:JEX458674 IVB458666:IVB458674 ILF458666:ILF458674 IBJ458666:IBJ458674 HRN458666:HRN458674 HHR458666:HHR458674 GXV458666:GXV458674 GNZ458666:GNZ458674 GED458666:GED458674 FUH458666:FUH458674 FKL458666:FKL458674 FAP458666:FAP458674 EQT458666:EQT458674 EGX458666:EGX458674 DXB458666:DXB458674 DNF458666:DNF458674 DDJ458666:DDJ458674 CTN458666:CTN458674 CJR458666:CJR458674 BZV458666:BZV458674 BPZ458666:BPZ458674 BGD458666:BGD458674 AWH458666:AWH458674 AML458666:AML458674 ACP458666:ACP458674 ST458666:ST458674 IX458666:IX458674 B458666:B458674 WVJ393130:WVJ393138 WLN393130:WLN393138 WBR393130:WBR393138 VRV393130:VRV393138 VHZ393130:VHZ393138 UYD393130:UYD393138 UOH393130:UOH393138 UEL393130:UEL393138 TUP393130:TUP393138 TKT393130:TKT393138 TAX393130:TAX393138 SRB393130:SRB393138 SHF393130:SHF393138 RXJ393130:RXJ393138 RNN393130:RNN393138 RDR393130:RDR393138 QTV393130:QTV393138 QJZ393130:QJZ393138 QAD393130:QAD393138 PQH393130:PQH393138 PGL393130:PGL393138 OWP393130:OWP393138 OMT393130:OMT393138 OCX393130:OCX393138 NTB393130:NTB393138 NJF393130:NJF393138 MZJ393130:MZJ393138 MPN393130:MPN393138 MFR393130:MFR393138 LVV393130:LVV393138 LLZ393130:LLZ393138 LCD393130:LCD393138 KSH393130:KSH393138 KIL393130:KIL393138 JYP393130:JYP393138 JOT393130:JOT393138 JEX393130:JEX393138 IVB393130:IVB393138 ILF393130:ILF393138 IBJ393130:IBJ393138 HRN393130:HRN393138 HHR393130:HHR393138 GXV393130:GXV393138 GNZ393130:GNZ393138 GED393130:GED393138 FUH393130:FUH393138 FKL393130:FKL393138 FAP393130:FAP393138 EQT393130:EQT393138 EGX393130:EGX393138 DXB393130:DXB393138 DNF393130:DNF393138 DDJ393130:DDJ393138 CTN393130:CTN393138 CJR393130:CJR393138 BZV393130:BZV393138 BPZ393130:BPZ393138 BGD393130:BGD393138 AWH393130:AWH393138 AML393130:AML393138 ACP393130:ACP393138 ST393130:ST393138 IX393130:IX393138 B393130:B393138 WVJ327594:WVJ327602 WLN327594:WLN327602 WBR327594:WBR327602 VRV327594:VRV327602 VHZ327594:VHZ327602 UYD327594:UYD327602 UOH327594:UOH327602 UEL327594:UEL327602 TUP327594:TUP327602 TKT327594:TKT327602 TAX327594:TAX327602 SRB327594:SRB327602 SHF327594:SHF327602 RXJ327594:RXJ327602 RNN327594:RNN327602 RDR327594:RDR327602 QTV327594:QTV327602 QJZ327594:QJZ327602 QAD327594:QAD327602 PQH327594:PQH327602 PGL327594:PGL327602 OWP327594:OWP327602 OMT327594:OMT327602 OCX327594:OCX327602 NTB327594:NTB327602 NJF327594:NJF327602 MZJ327594:MZJ327602 MPN327594:MPN327602 MFR327594:MFR327602 LVV327594:LVV327602 LLZ327594:LLZ327602 LCD327594:LCD327602 KSH327594:KSH327602 KIL327594:KIL327602 JYP327594:JYP327602 JOT327594:JOT327602 JEX327594:JEX327602 IVB327594:IVB327602 ILF327594:ILF327602 IBJ327594:IBJ327602 HRN327594:HRN327602 HHR327594:HHR327602 GXV327594:GXV327602 GNZ327594:GNZ327602 GED327594:GED327602 FUH327594:FUH327602 FKL327594:FKL327602 FAP327594:FAP327602 EQT327594:EQT327602 EGX327594:EGX327602 DXB327594:DXB327602 DNF327594:DNF327602 DDJ327594:DDJ327602 CTN327594:CTN327602 CJR327594:CJR327602 BZV327594:BZV327602 BPZ327594:BPZ327602 BGD327594:BGD327602 AWH327594:AWH327602 AML327594:AML327602 ACP327594:ACP327602 ST327594:ST327602 IX327594:IX327602 B327594:B327602 WVJ262058:WVJ262066 WLN262058:WLN262066 WBR262058:WBR262066 VRV262058:VRV262066 VHZ262058:VHZ262066 UYD262058:UYD262066 UOH262058:UOH262066 UEL262058:UEL262066 TUP262058:TUP262066 TKT262058:TKT262066 TAX262058:TAX262066 SRB262058:SRB262066 SHF262058:SHF262066 RXJ262058:RXJ262066 RNN262058:RNN262066 RDR262058:RDR262066 QTV262058:QTV262066 QJZ262058:QJZ262066 QAD262058:QAD262066 PQH262058:PQH262066 PGL262058:PGL262066 OWP262058:OWP262066 OMT262058:OMT262066 OCX262058:OCX262066 NTB262058:NTB262066 NJF262058:NJF262066 MZJ262058:MZJ262066 MPN262058:MPN262066 MFR262058:MFR262066 LVV262058:LVV262066 LLZ262058:LLZ262066 LCD262058:LCD262066 KSH262058:KSH262066 KIL262058:KIL262066 JYP262058:JYP262066 JOT262058:JOT262066 JEX262058:JEX262066 IVB262058:IVB262066 ILF262058:ILF262066 IBJ262058:IBJ262066 HRN262058:HRN262066 HHR262058:HHR262066 GXV262058:GXV262066 GNZ262058:GNZ262066 GED262058:GED262066 FUH262058:FUH262066 FKL262058:FKL262066 FAP262058:FAP262066 EQT262058:EQT262066 EGX262058:EGX262066 DXB262058:DXB262066 DNF262058:DNF262066 DDJ262058:DDJ262066 CTN262058:CTN262066 CJR262058:CJR262066 BZV262058:BZV262066 BPZ262058:BPZ262066 BGD262058:BGD262066 AWH262058:AWH262066 AML262058:AML262066 ACP262058:ACP262066 ST262058:ST262066 IX262058:IX262066 B262058:B262066 WVJ196522:WVJ196530 WLN196522:WLN196530 WBR196522:WBR196530 VRV196522:VRV196530 VHZ196522:VHZ196530 UYD196522:UYD196530 UOH196522:UOH196530 UEL196522:UEL196530 TUP196522:TUP196530 TKT196522:TKT196530 TAX196522:TAX196530 SRB196522:SRB196530 SHF196522:SHF196530 RXJ196522:RXJ196530 RNN196522:RNN196530 RDR196522:RDR196530 QTV196522:QTV196530 QJZ196522:QJZ196530 QAD196522:QAD196530 PQH196522:PQH196530 PGL196522:PGL196530 OWP196522:OWP196530 OMT196522:OMT196530 OCX196522:OCX196530 NTB196522:NTB196530 NJF196522:NJF196530 MZJ196522:MZJ196530 MPN196522:MPN196530 MFR196522:MFR196530 LVV196522:LVV196530 LLZ196522:LLZ196530 LCD196522:LCD196530 KSH196522:KSH196530 KIL196522:KIL196530 JYP196522:JYP196530 JOT196522:JOT196530 JEX196522:JEX196530 IVB196522:IVB196530 ILF196522:ILF196530 IBJ196522:IBJ196530 HRN196522:HRN196530 HHR196522:HHR196530 GXV196522:GXV196530 GNZ196522:GNZ196530 GED196522:GED196530 FUH196522:FUH196530 FKL196522:FKL196530 FAP196522:FAP196530 EQT196522:EQT196530 EGX196522:EGX196530 DXB196522:DXB196530 DNF196522:DNF196530 DDJ196522:DDJ196530 CTN196522:CTN196530 CJR196522:CJR196530 BZV196522:BZV196530 BPZ196522:BPZ196530 BGD196522:BGD196530 AWH196522:AWH196530 AML196522:AML196530 ACP196522:ACP196530 ST196522:ST196530 IX196522:IX196530 B196522:B196530 WVJ130986:WVJ130994 WLN130986:WLN130994 WBR130986:WBR130994 VRV130986:VRV130994 VHZ130986:VHZ130994 UYD130986:UYD130994 UOH130986:UOH130994 UEL130986:UEL130994 TUP130986:TUP130994 TKT130986:TKT130994 TAX130986:TAX130994 SRB130986:SRB130994 SHF130986:SHF130994 RXJ130986:RXJ130994 RNN130986:RNN130994 RDR130986:RDR130994 QTV130986:QTV130994 QJZ130986:QJZ130994 QAD130986:QAD130994 PQH130986:PQH130994 PGL130986:PGL130994 OWP130986:OWP130994 OMT130986:OMT130994 OCX130986:OCX130994 NTB130986:NTB130994 NJF130986:NJF130994 MZJ130986:MZJ130994 MPN130986:MPN130994 MFR130986:MFR130994 LVV130986:LVV130994 LLZ130986:LLZ130994 LCD130986:LCD130994 KSH130986:KSH130994 KIL130986:KIL130994 JYP130986:JYP130994 JOT130986:JOT130994 JEX130986:JEX130994 IVB130986:IVB130994 ILF130986:ILF130994 IBJ130986:IBJ130994 HRN130986:HRN130994 HHR130986:HHR130994 GXV130986:GXV130994 GNZ130986:GNZ130994 GED130986:GED130994 FUH130986:FUH130994 FKL130986:FKL130994 FAP130986:FAP130994 EQT130986:EQT130994 EGX130986:EGX130994 DXB130986:DXB130994 DNF130986:DNF130994 DDJ130986:DDJ130994 CTN130986:CTN130994 CJR130986:CJR130994 BZV130986:BZV130994 BPZ130986:BPZ130994 BGD130986:BGD130994 AWH130986:AWH130994 AML130986:AML130994 ACP130986:ACP130994 ST130986:ST130994 IX130986:IX130994 B130986:B130994 WVJ65450:WVJ65458 WLN65450:WLN65458 WBR65450:WBR65458 VRV65450:VRV65458 VHZ65450:VHZ65458 UYD65450:UYD65458 UOH65450:UOH65458 UEL65450:UEL65458 TUP65450:TUP65458 TKT65450:TKT65458 TAX65450:TAX65458 SRB65450:SRB65458 SHF65450:SHF65458 RXJ65450:RXJ65458 RNN65450:RNN65458 RDR65450:RDR65458 QTV65450:QTV65458 QJZ65450:QJZ65458 QAD65450:QAD65458 PQH65450:PQH65458 PGL65450:PGL65458 OWP65450:OWP65458 OMT65450:OMT65458 OCX65450:OCX65458 NTB65450:NTB65458 NJF65450:NJF65458 MZJ65450:MZJ65458 MPN65450:MPN65458 MFR65450:MFR65458 LVV65450:LVV65458 LLZ65450:LLZ65458 LCD65450:LCD65458 KSH65450:KSH65458 KIL65450:KIL65458 JYP65450:JYP65458 JOT65450:JOT65458 JEX65450:JEX65458 IVB65450:IVB65458 ILF65450:ILF65458 IBJ65450:IBJ65458 HRN65450:HRN65458 HHR65450:HHR65458 GXV65450:GXV65458 GNZ65450:GNZ65458 GED65450:GED65458 FUH65450:FUH65458 FKL65450:FKL65458 FAP65450:FAP65458 EQT65450:EQT65458 EGX65450:EGX65458 DXB65450:DXB65458 DNF65450:DNF65458 DDJ65450:DDJ65458 CTN65450:CTN65458 CJR65450:CJR65458 BZV65450:BZV65458 BPZ65450:BPZ65458 BGD65450:BGD65458 AWH65450:AWH65458 AML65450:AML65458 ACP65450:ACP65458 ST65450:ST65458 IX65450:IX65458 B65450:B65458 WLN982993:WLN983001 WVJ982938 WLN982938 WBR982938 VRV982938 VHZ982938 UYD982938 UOH982938 UEL982938 TUP982938 TKT982938 TAX982938 SRB982938 SHF982938 RXJ982938 RNN982938 RDR982938 QTV982938 QJZ982938 QAD982938 PQH982938 PGL982938 OWP982938 OMT982938 OCX982938 NTB982938 NJF982938 MZJ982938 MPN982938 MFR982938 LVV982938 LLZ982938 LCD982938 KSH982938 KIL982938 JYP982938 JOT982938 JEX982938 IVB982938 ILF982938 IBJ982938 HRN982938 HHR982938 GXV982938 GNZ982938 GED982938 FUH982938 FKL982938 FAP982938 EQT982938 EGX982938 DXB982938 DNF982938 DDJ982938 CTN982938 CJR982938 BZV982938 BPZ982938 BGD982938 AWH982938 AML982938 ACP982938 ST982938 IX982938 B982938 WVJ917402 WLN917402 WBR917402 VRV917402 VHZ917402 UYD917402 UOH917402 UEL917402 TUP917402 TKT917402 TAX917402 SRB917402 SHF917402 RXJ917402 RNN917402 RDR917402 QTV917402 QJZ917402 QAD917402 PQH917402 PGL917402 OWP917402 OMT917402 OCX917402 NTB917402 NJF917402 MZJ917402 MPN917402 MFR917402 LVV917402 LLZ917402 LCD917402 KSH917402 KIL917402 JYP917402 JOT917402 JEX917402 IVB917402 ILF917402 IBJ917402 HRN917402 HHR917402 GXV917402 GNZ917402 GED917402 FUH917402 FKL917402 FAP917402 EQT917402 EGX917402 DXB917402 DNF917402 DDJ917402 CTN917402 CJR917402 BZV917402 BPZ917402 BGD917402 AWH917402 AML917402 ACP917402 ST917402 IX917402 B917402 WVJ851866 WLN851866 WBR851866 VRV851866 VHZ851866 UYD851866 UOH851866 UEL851866 TUP851866 TKT851866 TAX851866 SRB851866 SHF851866 RXJ851866 RNN851866 RDR851866 QTV851866 QJZ851866 QAD851866 PQH851866 PGL851866 OWP851866 OMT851866 OCX851866 NTB851866 NJF851866 MZJ851866 MPN851866 MFR851866 LVV851866 LLZ851866 LCD851866 KSH851866 KIL851866 JYP851866 JOT851866 JEX851866 IVB851866 ILF851866 IBJ851866 HRN851866 HHR851866 GXV851866 GNZ851866 GED851866 FUH851866 FKL851866 FAP851866 EQT851866 EGX851866 DXB851866 DNF851866 DDJ851866 CTN851866 CJR851866 BZV851866 BPZ851866 BGD851866 AWH851866 AML851866 ACP851866 ST851866 IX851866 B851866 WVJ786330 WLN786330 WBR786330 VRV786330 VHZ786330 UYD786330 UOH786330 UEL786330 TUP786330 TKT786330 TAX786330 SRB786330 SHF786330 RXJ786330 RNN786330 RDR786330 QTV786330 QJZ786330 QAD786330 PQH786330 PGL786330 OWP786330 OMT786330 OCX786330 NTB786330 NJF786330 MZJ786330 MPN786330 MFR786330 LVV786330 LLZ786330 LCD786330 KSH786330 KIL786330 JYP786330 JOT786330 JEX786330 IVB786330 ILF786330 IBJ786330 HRN786330 HHR786330 GXV786330 GNZ786330 GED786330 FUH786330 FKL786330 FAP786330 EQT786330 EGX786330 DXB786330 DNF786330 DDJ786330 CTN786330 CJR786330 BZV786330 BPZ786330 BGD786330 AWH786330 AML786330 ACP786330 ST786330 IX786330 B786330 WVJ720794 WLN720794 WBR720794 VRV720794 VHZ720794 UYD720794 UOH720794 UEL720794 TUP720794 TKT720794 TAX720794 SRB720794 SHF720794 RXJ720794 RNN720794 RDR720794 QTV720794 QJZ720794 QAD720794 PQH720794 PGL720794 OWP720794 OMT720794 OCX720794 NTB720794 NJF720794 MZJ720794 MPN720794 MFR720794 LVV720794 LLZ720794 LCD720794 KSH720794 KIL720794 JYP720794 JOT720794 JEX720794 IVB720794 ILF720794 IBJ720794 HRN720794 HHR720794 GXV720794 GNZ720794 GED720794 FUH720794 FKL720794 FAP720794 EQT720794 EGX720794 DXB720794 DNF720794 DDJ720794 CTN720794 CJR720794 BZV720794 BPZ720794 BGD720794 AWH720794 AML720794 ACP720794 ST720794 IX720794 B720794 WVJ655258 WLN655258 WBR655258 VRV655258 VHZ655258 UYD655258 UOH655258 UEL655258 TUP655258 TKT655258 TAX655258 SRB655258 SHF655258 RXJ655258 RNN655258 RDR655258 QTV655258 QJZ655258 QAD655258 PQH655258 PGL655258 OWP655258 OMT655258 OCX655258 NTB655258 NJF655258 MZJ655258 MPN655258 MFR655258 LVV655258 LLZ655258 LCD655258 KSH655258 KIL655258 JYP655258 JOT655258 JEX655258 IVB655258 ILF655258 IBJ655258 HRN655258 HHR655258 GXV655258 GNZ655258 GED655258 FUH655258 FKL655258 FAP655258 EQT655258 EGX655258 DXB655258 DNF655258 DDJ655258 CTN655258 CJR655258 BZV655258 BPZ655258 BGD655258 AWH655258 AML655258 ACP655258 ST655258 IX655258 B655258 WVJ589722 WLN589722 WBR589722 VRV589722 VHZ589722 UYD589722 UOH589722 UEL589722 TUP589722 TKT589722 TAX589722 SRB589722 SHF589722 RXJ589722 RNN589722 RDR589722 QTV589722 QJZ589722 QAD589722 PQH589722 PGL589722 OWP589722 OMT589722 OCX589722 NTB589722 NJF589722 MZJ589722 MPN589722 MFR589722 LVV589722 LLZ589722 LCD589722 KSH589722 KIL589722 JYP589722 JOT589722 JEX589722 IVB589722 ILF589722 IBJ589722 HRN589722 HHR589722 GXV589722 GNZ589722 GED589722 FUH589722 FKL589722 FAP589722 EQT589722 EGX589722 DXB589722 DNF589722 DDJ589722 CTN589722 CJR589722 BZV589722 BPZ589722 BGD589722 AWH589722 AML589722 ACP589722 ST589722 IX589722 B589722 WVJ524186 WLN524186 WBR524186 VRV524186 VHZ524186 UYD524186 UOH524186 UEL524186 TUP524186 TKT524186 TAX524186 SRB524186 SHF524186 RXJ524186 RNN524186 RDR524186 QTV524186 QJZ524186 QAD524186 PQH524186 PGL524186 OWP524186 OMT524186 OCX524186 NTB524186 NJF524186 MZJ524186 MPN524186 MFR524186 LVV524186 LLZ524186 LCD524186 KSH524186 KIL524186 JYP524186 JOT524186 JEX524186 IVB524186 ILF524186 IBJ524186 HRN524186 HHR524186 GXV524186 GNZ524186 GED524186 FUH524186 FKL524186 FAP524186 EQT524186 EGX524186 DXB524186 DNF524186 DDJ524186 CTN524186 CJR524186 BZV524186 BPZ524186 BGD524186 AWH524186 AML524186 ACP524186 ST524186 IX524186 B524186 WVJ458650 WLN458650 WBR458650 VRV458650 VHZ458650 UYD458650 UOH458650 UEL458650 TUP458650 TKT458650 TAX458650 SRB458650 SHF458650 RXJ458650 RNN458650 RDR458650 QTV458650 QJZ458650 QAD458650 PQH458650 PGL458650 OWP458650 OMT458650 OCX458650 NTB458650 NJF458650 MZJ458650 MPN458650 MFR458650 LVV458650 LLZ458650 LCD458650 KSH458650 KIL458650 JYP458650 JOT458650 JEX458650 IVB458650 ILF458650 IBJ458650 HRN458650 HHR458650 GXV458650 GNZ458650 GED458650 FUH458650 FKL458650 FAP458650 EQT458650 EGX458650 DXB458650 DNF458650 DDJ458650 CTN458650 CJR458650 BZV458650 BPZ458650 BGD458650 AWH458650 AML458650 ACP458650 ST458650 IX458650 B458650 WVJ393114 WLN393114 WBR393114 VRV393114 VHZ393114 UYD393114 UOH393114 UEL393114 TUP393114 TKT393114 TAX393114 SRB393114 SHF393114 RXJ393114 RNN393114 RDR393114 QTV393114 QJZ393114 QAD393114 PQH393114 PGL393114 OWP393114 OMT393114 OCX393114 NTB393114 NJF393114 MZJ393114 MPN393114 MFR393114 LVV393114 LLZ393114 LCD393114 KSH393114 KIL393114 JYP393114 JOT393114 JEX393114 IVB393114 ILF393114 IBJ393114 HRN393114 HHR393114 GXV393114 GNZ393114 GED393114 FUH393114 FKL393114 FAP393114 EQT393114 EGX393114 DXB393114 DNF393114 DDJ393114 CTN393114 CJR393114 BZV393114 BPZ393114 BGD393114 AWH393114 AML393114 ACP393114 ST393114 IX393114 B393114 WVJ327578 WLN327578 WBR327578 VRV327578 VHZ327578 UYD327578 UOH327578 UEL327578 TUP327578 TKT327578 TAX327578 SRB327578 SHF327578 RXJ327578 RNN327578 RDR327578 QTV327578 QJZ327578 QAD327578 PQH327578 PGL327578 OWP327578 OMT327578 OCX327578 NTB327578 NJF327578 MZJ327578 MPN327578 MFR327578 LVV327578 LLZ327578 LCD327578 KSH327578 KIL327578 JYP327578 JOT327578 JEX327578 IVB327578 ILF327578 IBJ327578 HRN327578 HHR327578 GXV327578 GNZ327578 GED327578 FUH327578 FKL327578 FAP327578 EQT327578 EGX327578 DXB327578 DNF327578 DDJ327578 CTN327578 CJR327578 BZV327578 BPZ327578 BGD327578 AWH327578 AML327578 ACP327578 ST327578 IX327578 B327578 WVJ262042 WLN262042 WBR262042 VRV262042 VHZ262042 UYD262042 UOH262042 UEL262042 TUP262042 TKT262042 TAX262042 SRB262042 SHF262042 RXJ262042 RNN262042 RDR262042 QTV262042 QJZ262042 QAD262042 PQH262042 PGL262042 OWP262042 OMT262042 OCX262042 NTB262042 NJF262042 MZJ262042 MPN262042 MFR262042 LVV262042 LLZ262042 LCD262042 KSH262042 KIL262042 JYP262042 JOT262042 JEX262042 IVB262042 ILF262042 IBJ262042 HRN262042 HHR262042 GXV262042 GNZ262042 GED262042 FUH262042 FKL262042 FAP262042 EQT262042 EGX262042 DXB262042 DNF262042 DDJ262042 CTN262042 CJR262042 BZV262042 BPZ262042 BGD262042 AWH262042 AML262042 ACP262042 ST262042 IX262042 B262042 WVJ196506 WLN196506 WBR196506 VRV196506 VHZ196506 UYD196506 UOH196506 UEL196506 TUP196506 TKT196506 TAX196506 SRB196506 SHF196506 RXJ196506 RNN196506 RDR196506 QTV196506 QJZ196506 QAD196506 PQH196506 PGL196506 OWP196506 OMT196506 OCX196506 NTB196506 NJF196506 MZJ196506 MPN196506 MFR196506 LVV196506 LLZ196506 LCD196506 KSH196506 KIL196506 JYP196506 JOT196506 JEX196506 IVB196506 ILF196506 IBJ196506 HRN196506 HHR196506 GXV196506 GNZ196506 GED196506 FUH196506 FKL196506 FAP196506 EQT196506 EGX196506 DXB196506 DNF196506 DDJ196506 CTN196506 CJR196506 BZV196506 BPZ196506 BGD196506 AWH196506 AML196506 ACP196506 ST196506 IX196506 B196506 WVJ130970 WLN130970 WBR130970 VRV130970 VHZ130970 UYD130970 UOH130970 UEL130970 TUP130970 TKT130970 TAX130970 SRB130970 SHF130970 RXJ130970 RNN130970 RDR130970 QTV130970 QJZ130970 QAD130970 PQH130970 PGL130970 OWP130970 OMT130970 OCX130970 NTB130970 NJF130970 MZJ130970 MPN130970 MFR130970 LVV130970 LLZ130970 LCD130970 KSH130970 KIL130970 JYP130970 JOT130970 JEX130970 IVB130970 ILF130970 IBJ130970 HRN130970 HHR130970 GXV130970 GNZ130970 GED130970 FUH130970 FKL130970 FAP130970 EQT130970 EGX130970 DXB130970 DNF130970 DDJ130970 CTN130970 CJR130970 BZV130970 BPZ130970 BGD130970 AWH130970 AML130970 ACP130970 ST130970 IX130970 B130970 WVJ65434 WLN65434 WBR65434 VRV65434 VHZ65434 UYD65434 UOH65434 UEL65434 TUP65434 TKT65434 TAX65434 SRB65434 SHF65434 RXJ65434 RNN65434 RDR65434 QTV65434 QJZ65434 QAD65434 PQH65434 PGL65434 OWP65434 OMT65434 OCX65434 NTB65434 NJF65434 MZJ65434 MPN65434 MFR65434 LVV65434 LLZ65434 LCD65434 KSH65434 KIL65434 JYP65434 JOT65434 JEX65434 IVB65434 ILF65434 IBJ65434 HRN65434 HHR65434 GXV65434 GNZ65434 GED65434 FUH65434 FKL65434 FAP65434 EQT65434 EGX65434 DXB65434 DNF65434 DDJ65434 CTN65434 CJR65434 BZV65434 BPZ65434 BGD65434 AWH65434 AML65434 ACP65434 ST65434 IX65434 B65434 WVJ5 WLN5 WBR5 VRV5 VHZ5 UYD5 UOH5 UEL5 TUP5 TKT5 TAX5 SRB5 SHF5 RXJ5 RNN5 RDR5 QTV5 QJZ5 QAD5 PQH5 PGL5 OWP5 OMT5 OCX5 NTB5 NJF5 MZJ5 MPN5 MFR5 LVV5 LLZ5 LCD5 KSH5 KIL5 JYP5 JOT5 JEX5 IVB5 ILF5 IBJ5 HRN5 HHR5 GXV5 GNZ5 GED5 FUH5 FKL5 FAP5 EQT5 EGX5 DXB5 DNF5 DDJ5 CTN5 CJR5 BZV5 BPZ5 BGD5 AWH5 AML5 ACP5 ST5 IX5 WVJ982967:WVJ982975 WLN982967:WLN982975 WBR982967:WBR982975 VRV982967:VRV982975 VHZ982967:VHZ982975 UYD982967:UYD982975 UOH982967:UOH982975 UEL982967:UEL982975 TUP982967:TUP982975 TKT982967:TKT982975 TAX982967:TAX982975 SRB982967:SRB982975 SHF982967:SHF982975 RXJ982967:RXJ982975 RNN982967:RNN982975 RDR982967:RDR982975 QTV982967:QTV982975 QJZ982967:QJZ982975 QAD982967:QAD982975 PQH982967:PQH982975 PGL982967:PGL982975 OWP982967:OWP982975 OMT982967:OMT982975 OCX982967:OCX982975 NTB982967:NTB982975 NJF982967:NJF982975 MZJ982967:MZJ982975 MPN982967:MPN982975 MFR982967:MFR982975 LVV982967:LVV982975 LLZ982967:LLZ982975 LCD982967:LCD982975 KSH982967:KSH982975 KIL982967:KIL982975 JYP982967:JYP982975 JOT982967:JOT982975 JEX982967:JEX982975 IVB982967:IVB982975 ILF982967:ILF982975 IBJ982967:IBJ982975 HRN982967:HRN982975 HHR982967:HHR982975 GXV982967:GXV982975 GNZ982967:GNZ982975 GED982967:GED982975 FUH982967:FUH982975 FKL982967:FKL982975 FAP982967:FAP982975 EQT982967:EQT982975 EGX982967:EGX982975 DXB982967:DXB982975 DNF982967:DNF982975 DDJ982967:DDJ982975 CTN982967:CTN982975 CJR982967:CJR982975 BZV982967:BZV982975 BPZ982967:BPZ982975 BGD982967:BGD982975 AWH982967:AWH982975 AML982967:AML982975 ACP982967:ACP982975 ST982967:ST982975 IX982967:IX982975 B982967:B982975 WVJ917431:WVJ917439 WLN917431:WLN917439 WBR917431:WBR917439 VRV917431:VRV917439 VHZ917431:VHZ917439 UYD917431:UYD917439 UOH917431:UOH917439 UEL917431:UEL917439 TUP917431:TUP917439 TKT917431:TKT917439 TAX917431:TAX917439 SRB917431:SRB917439 SHF917431:SHF917439 RXJ917431:RXJ917439 RNN917431:RNN917439 RDR917431:RDR917439 QTV917431:QTV917439 QJZ917431:QJZ917439 QAD917431:QAD917439 PQH917431:PQH917439 PGL917431:PGL917439 OWP917431:OWP917439 OMT917431:OMT917439 OCX917431:OCX917439 NTB917431:NTB917439 NJF917431:NJF917439 MZJ917431:MZJ917439 MPN917431:MPN917439 MFR917431:MFR917439 LVV917431:LVV917439 LLZ917431:LLZ917439 LCD917431:LCD917439 KSH917431:KSH917439 KIL917431:KIL917439 JYP917431:JYP917439 JOT917431:JOT917439 JEX917431:JEX917439 IVB917431:IVB917439 ILF917431:ILF917439 IBJ917431:IBJ917439 HRN917431:HRN917439 HHR917431:HHR917439 GXV917431:GXV917439 GNZ917431:GNZ917439 GED917431:GED917439 FUH917431:FUH917439 FKL917431:FKL917439 FAP917431:FAP917439 EQT917431:EQT917439 EGX917431:EGX917439 DXB917431:DXB917439 DNF917431:DNF917439 DDJ917431:DDJ917439 CTN917431:CTN917439 CJR917431:CJR917439 BZV917431:BZV917439 BPZ917431:BPZ917439 BGD917431:BGD917439 AWH917431:AWH917439 AML917431:AML917439 ACP917431:ACP917439 ST917431:ST917439 IX917431:IX917439 B917431:B917439 WVJ851895:WVJ851903 WLN851895:WLN851903 WBR851895:WBR851903 VRV851895:VRV851903 VHZ851895:VHZ851903 UYD851895:UYD851903 UOH851895:UOH851903 UEL851895:UEL851903 TUP851895:TUP851903 TKT851895:TKT851903 TAX851895:TAX851903 SRB851895:SRB851903 SHF851895:SHF851903 RXJ851895:RXJ851903 RNN851895:RNN851903 RDR851895:RDR851903 QTV851895:QTV851903 QJZ851895:QJZ851903 QAD851895:QAD851903 PQH851895:PQH851903 PGL851895:PGL851903 OWP851895:OWP851903 OMT851895:OMT851903 OCX851895:OCX851903 NTB851895:NTB851903 NJF851895:NJF851903 MZJ851895:MZJ851903 MPN851895:MPN851903 MFR851895:MFR851903 LVV851895:LVV851903 LLZ851895:LLZ851903 LCD851895:LCD851903 KSH851895:KSH851903 KIL851895:KIL851903 JYP851895:JYP851903 JOT851895:JOT851903 JEX851895:JEX851903 IVB851895:IVB851903 ILF851895:ILF851903 IBJ851895:IBJ851903 HRN851895:HRN851903 HHR851895:HHR851903 GXV851895:GXV851903 GNZ851895:GNZ851903 GED851895:GED851903 FUH851895:FUH851903 FKL851895:FKL851903 FAP851895:FAP851903 EQT851895:EQT851903 EGX851895:EGX851903 DXB851895:DXB851903 DNF851895:DNF851903 DDJ851895:DDJ851903 CTN851895:CTN851903 CJR851895:CJR851903 BZV851895:BZV851903 BPZ851895:BPZ851903 BGD851895:BGD851903 AWH851895:AWH851903 AML851895:AML851903 ACP851895:ACP851903 ST851895:ST851903 IX851895:IX851903 B851895:B851903 WVJ786359:WVJ786367 WLN786359:WLN786367 WBR786359:WBR786367 VRV786359:VRV786367 VHZ786359:VHZ786367 UYD786359:UYD786367 UOH786359:UOH786367 UEL786359:UEL786367 TUP786359:TUP786367 TKT786359:TKT786367 TAX786359:TAX786367 SRB786359:SRB786367 SHF786359:SHF786367 RXJ786359:RXJ786367 RNN786359:RNN786367 RDR786359:RDR786367 QTV786359:QTV786367 QJZ786359:QJZ786367 QAD786359:QAD786367 PQH786359:PQH786367 PGL786359:PGL786367 OWP786359:OWP786367 OMT786359:OMT786367 OCX786359:OCX786367 NTB786359:NTB786367 NJF786359:NJF786367 MZJ786359:MZJ786367 MPN786359:MPN786367 MFR786359:MFR786367 LVV786359:LVV786367 LLZ786359:LLZ786367 LCD786359:LCD786367 KSH786359:KSH786367 KIL786359:KIL786367 JYP786359:JYP786367 JOT786359:JOT786367 JEX786359:JEX786367 IVB786359:IVB786367 ILF786359:ILF786367 IBJ786359:IBJ786367 HRN786359:HRN786367 HHR786359:HHR786367 GXV786359:GXV786367 GNZ786359:GNZ786367 GED786359:GED786367 FUH786359:FUH786367 FKL786359:FKL786367 FAP786359:FAP786367 EQT786359:EQT786367 EGX786359:EGX786367 DXB786359:DXB786367 DNF786359:DNF786367 DDJ786359:DDJ786367 CTN786359:CTN786367 CJR786359:CJR786367 BZV786359:BZV786367 BPZ786359:BPZ786367 BGD786359:BGD786367 AWH786359:AWH786367 AML786359:AML786367 ACP786359:ACP786367 ST786359:ST786367 IX786359:IX786367 B786359:B786367 WVJ720823:WVJ720831 WLN720823:WLN720831 WBR720823:WBR720831 VRV720823:VRV720831 VHZ720823:VHZ720831 UYD720823:UYD720831 UOH720823:UOH720831 UEL720823:UEL720831 TUP720823:TUP720831 TKT720823:TKT720831 TAX720823:TAX720831 SRB720823:SRB720831 SHF720823:SHF720831 RXJ720823:RXJ720831 RNN720823:RNN720831 RDR720823:RDR720831 QTV720823:QTV720831 QJZ720823:QJZ720831 QAD720823:QAD720831 PQH720823:PQH720831 PGL720823:PGL720831 OWP720823:OWP720831 OMT720823:OMT720831 OCX720823:OCX720831 NTB720823:NTB720831 NJF720823:NJF720831 MZJ720823:MZJ720831 MPN720823:MPN720831 MFR720823:MFR720831 LVV720823:LVV720831 LLZ720823:LLZ720831 LCD720823:LCD720831 KSH720823:KSH720831 KIL720823:KIL720831 JYP720823:JYP720831 JOT720823:JOT720831 JEX720823:JEX720831 IVB720823:IVB720831 ILF720823:ILF720831 IBJ720823:IBJ720831 HRN720823:HRN720831 HHR720823:HHR720831 GXV720823:GXV720831 GNZ720823:GNZ720831 GED720823:GED720831 FUH720823:FUH720831 FKL720823:FKL720831 FAP720823:FAP720831 EQT720823:EQT720831 EGX720823:EGX720831 DXB720823:DXB720831 DNF720823:DNF720831 DDJ720823:DDJ720831 CTN720823:CTN720831 CJR720823:CJR720831 BZV720823:BZV720831 BPZ720823:BPZ720831 BGD720823:BGD720831 AWH720823:AWH720831 AML720823:AML720831 ACP720823:ACP720831 ST720823:ST720831 IX720823:IX720831 B720823:B720831 WVJ655287:WVJ655295 WLN655287:WLN655295 WBR655287:WBR655295 VRV655287:VRV655295 VHZ655287:VHZ655295 UYD655287:UYD655295 UOH655287:UOH655295 UEL655287:UEL655295 TUP655287:TUP655295 TKT655287:TKT655295 TAX655287:TAX655295 SRB655287:SRB655295 SHF655287:SHF655295 RXJ655287:RXJ655295 RNN655287:RNN655295 RDR655287:RDR655295 QTV655287:QTV655295 QJZ655287:QJZ655295 QAD655287:QAD655295 PQH655287:PQH655295 PGL655287:PGL655295 OWP655287:OWP655295 OMT655287:OMT655295 OCX655287:OCX655295 NTB655287:NTB655295 NJF655287:NJF655295 MZJ655287:MZJ655295 MPN655287:MPN655295 MFR655287:MFR655295 LVV655287:LVV655295 LLZ655287:LLZ655295 LCD655287:LCD655295 KSH655287:KSH655295 KIL655287:KIL655295 JYP655287:JYP655295 JOT655287:JOT655295 JEX655287:JEX655295 IVB655287:IVB655295 ILF655287:ILF655295 IBJ655287:IBJ655295 HRN655287:HRN655295 HHR655287:HHR655295 GXV655287:GXV655295 GNZ655287:GNZ655295 GED655287:GED655295 FUH655287:FUH655295 FKL655287:FKL655295 FAP655287:FAP655295 EQT655287:EQT655295 EGX655287:EGX655295 DXB655287:DXB655295 DNF655287:DNF655295 DDJ655287:DDJ655295 CTN655287:CTN655295 CJR655287:CJR655295 BZV655287:BZV655295 BPZ655287:BPZ655295 BGD655287:BGD655295 AWH655287:AWH655295 AML655287:AML655295 ACP655287:ACP655295 ST655287:ST655295 IX655287:IX655295 B655287:B655295 WVJ589751:WVJ589759 WLN589751:WLN589759 WBR589751:WBR589759 VRV589751:VRV589759 VHZ589751:VHZ589759 UYD589751:UYD589759 UOH589751:UOH589759 UEL589751:UEL589759 TUP589751:TUP589759 TKT589751:TKT589759 TAX589751:TAX589759 SRB589751:SRB589759 SHF589751:SHF589759 RXJ589751:RXJ589759 RNN589751:RNN589759 RDR589751:RDR589759 QTV589751:QTV589759 QJZ589751:QJZ589759 QAD589751:QAD589759 PQH589751:PQH589759 PGL589751:PGL589759 OWP589751:OWP589759 OMT589751:OMT589759 OCX589751:OCX589759 NTB589751:NTB589759 NJF589751:NJF589759 MZJ589751:MZJ589759 MPN589751:MPN589759 MFR589751:MFR589759 LVV589751:LVV589759 LLZ589751:LLZ589759 LCD589751:LCD589759 KSH589751:KSH589759 KIL589751:KIL589759 JYP589751:JYP589759 JOT589751:JOT589759 JEX589751:JEX589759 IVB589751:IVB589759 ILF589751:ILF589759 IBJ589751:IBJ589759 HRN589751:HRN589759 HHR589751:HHR589759 GXV589751:GXV589759 GNZ589751:GNZ589759 GED589751:GED589759 FUH589751:FUH589759 FKL589751:FKL589759 FAP589751:FAP589759 EQT589751:EQT589759 EGX589751:EGX589759 DXB589751:DXB589759 DNF589751:DNF589759 DDJ589751:DDJ589759 CTN589751:CTN589759 CJR589751:CJR589759 BZV589751:BZV589759 BPZ589751:BPZ589759 BGD589751:BGD589759 AWH589751:AWH589759 AML589751:AML589759 ACP589751:ACP589759 ST589751:ST589759 IX589751:IX589759 B589751:B589759 WVJ524215:WVJ524223 WLN524215:WLN524223 WBR524215:WBR524223 VRV524215:VRV524223 VHZ524215:VHZ524223 UYD524215:UYD524223 UOH524215:UOH524223 UEL524215:UEL524223 TUP524215:TUP524223 TKT524215:TKT524223 TAX524215:TAX524223 SRB524215:SRB524223 SHF524215:SHF524223 RXJ524215:RXJ524223 RNN524215:RNN524223 RDR524215:RDR524223 QTV524215:QTV524223 QJZ524215:QJZ524223 QAD524215:QAD524223 PQH524215:PQH524223 PGL524215:PGL524223 OWP524215:OWP524223 OMT524215:OMT524223 OCX524215:OCX524223 NTB524215:NTB524223 NJF524215:NJF524223 MZJ524215:MZJ524223 MPN524215:MPN524223 MFR524215:MFR524223 LVV524215:LVV524223 LLZ524215:LLZ524223 LCD524215:LCD524223 KSH524215:KSH524223 KIL524215:KIL524223 JYP524215:JYP524223 JOT524215:JOT524223 JEX524215:JEX524223 IVB524215:IVB524223 ILF524215:ILF524223 IBJ524215:IBJ524223 HRN524215:HRN524223 HHR524215:HHR524223 GXV524215:GXV524223 GNZ524215:GNZ524223 GED524215:GED524223 FUH524215:FUH524223 FKL524215:FKL524223 FAP524215:FAP524223 EQT524215:EQT524223 EGX524215:EGX524223 DXB524215:DXB524223 DNF524215:DNF524223 DDJ524215:DDJ524223 CTN524215:CTN524223 CJR524215:CJR524223 BZV524215:BZV524223 BPZ524215:BPZ524223 BGD524215:BGD524223 AWH524215:AWH524223 AML524215:AML524223 ACP524215:ACP524223 ST524215:ST524223 IX524215:IX524223 B524215:B524223 WVJ458679:WVJ458687 WLN458679:WLN458687 WBR458679:WBR458687 VRV458679:VRV458687 VHZ458679:VHZ458687 UYD458679:UYD458687 UOH458679:UOH458687 UEL458679:UEL458687 TUP458679:TUP458687 TKT458679:TKT458687 TAX458679:TAX458687 SRB458679:SRB458687 SHF458679:SHF458687 RXJ458679:RXJ458687 RNN458679:RNN458687 RDR458679:RDR458687 QTV458679:QTV458687 QJZ458679:QJZ458687 QAD458679:QAD458687 PQH458679:PQH458687 PGL458679:PGL458687 OWP458679:OWP458687 OMT458679:OMT458687 OCX458679:OCX458687 NTB458679:NTB458687 NJF458679:NJF458687 MZJ458679:MZJ458687 MPN458679:MPN458687 MFR458679:MFR458687 LVV458679:LVV458687 LLZ458679:LLZ458687 LCD458679:LCD458687 KSH458679:KSH458687 KIL458679:KIL458687 JYP458679:JYP458687 JOT458679:JOT458687 JEX458679:JEX458687 IVB458679:IVB458687 ILF458679:ILF458687 IBJ458679:IBJ458687 HRN458679:HRN458687 HHR458679:HHR458687 GXV458679:GXV458687 GNZ458679:GNZ458687 GED458679:GED458687 FUH458679:FUH458687 FKL458679:FKL458687 FAP458679:FAP458687 EQT458679:EQT458687 EGX458679:EGX458687 DXB458679:DXB458687 DNF458679:DNF458687 DDJ458679:DDJ458687 CTN458679:CTN458687 CJR458679:CJR458687 BZV458679:BZV458687 BPZ458679:BPZ458687 BGD458679:BGD458687 AWH458679:AWH458687 AML458679:AML458687 ACP458679:ACP458687 ST458679:ST458687 IX458679:IX458687 B458679:B458687 WVJ393143:WVJ393151 WLN393143:WLN393151 WBR393143:WBR393151 VRV393143:VRV393151 VHZ393143:VHZ393151 UYD393143:UYD393151 UOH393143:UOH393151 UEL393143:UEL393151 TUP393143:TUP393151 TKT393143:TKT393151 TAX393143:TAX393151 SRB393143:SRB393151 SHF393143:SHF393151 RXJ393143:RXJ393151 RNN393143:RNN393151 RDR393143:RDR393151 QTV393143:QTV393151 QJZ393143:QJZ393151 QAD393143:QAD393151 PQH393143:PQH393151 PGL393143:PGL393151 OWP393143:OWP393151 OMT393143:OMT393151 OCX393143:OCX393151 NTB393143:NTB393151 NJF393143:NJF393151 MZJ393143:MZJ393151 MPN393143:MPN393151 MFR393143:MFR393151 LVV393143:LVV393151 LLZ393143:LLZ393151 LCD393143:LCD393151 KSH393143:KSH393151 KIL393143:KIL393151 JYP393143:JYP393151 JOT393143:JOT393151 JEX393143:JEX393151 IVB393143:IVB393151 ILF393143:ILF393151 IBJ393143:IBJ393151 HRN393143:HRN393151 HHR393143:HHR393151 GXV393143:GXV393151 GNZ393143:GNZ393151 GED393143:GED393151 FUH393143:FUH393151 FKL393143:FKL393151 FAP393143:FAP393151 EQT393143:EQT393151 EGX393143:EGX393151 DXB393143:DXB393151 DNF393143:DNF393151 DDJ393143:DDJ393151 CTN393143:CTN393151 CJR393143:CJR393151 BZV393143:BZV393151 BPZ393143:BPZ393151 BGD393143:BGD393151 AWH393143:AWH393151 AML393143:AML393151 ACP393143:ACP393151 ST393143:ST393151 IX393143:IX393151 B393143:B393151 WVJ327607:WVJ327615 WLN327607:WLN327615 WBR327607:WBR327615 VRV327607:VRV327615 VHZ327607:VHZ327615 UYD327607:UYD327615 UOH327607:UOH327615 UEL327607:UEL327615 TUP327607:TUP327615 TKT327607:TKT327615 TAX327607:TAX327615 SRB327607:SRB327615 SHF327607:SHF327615 RXJ327607:RXJ327615 RNN327607:RNN327615 RDR327607:RDR327615 QTV327607:QTV327615 QJZ327607:QJZ327615 QAD327607:QAD327615 PQH327607:PQH327615 PGL327607:PGL327615 OWP327607:OWP327615 OMT327607:OMT327615 OCX327607:OCX327615 NTB327607:NTB327615 NJF327607:NJF327615 MZJ327607:MZJ327615 MPN327607:MPN327615 MFR327607:MFR327615 LVV327607:LVV327615 LLZ327607:LLZ327615 LCD327607:LCD327615 KSH327607:KSH327615 KIL327607:KIL327615 JYP327607:JYP327615 JOT327607:JOT327615 JEX327607:JEX327615 IVB327607:IVB327615 ILF327607:ILF327615 IBJ327607:IBJ327615 HRN327607:HRN327615 HHR327607:HHR327615 GXV327607:GXV327615 GNZ327607:GNZ327615 GED327607:GED327615 FUH327607:FUH327615 FKL327607:FKL327615 FAP327607:FAP327615 EQT327607:EQT327615 EGX327607:EGX327615 DXB327607:DXB327615 DNF327607:DNF327615 DDJ327607:DDJ327615 CTN327607:CTN327615 CJR327607:CJR327615 BZV327607:BZV327615 BPZ327607:BPZ327615 BGD327607:BGD327615 AWH327607:AWH327615 AML327607:AML327615 ACP327607:ACP327615 ST327607:ST327615 IX327607:IX327615 B327607:B327615 WVJ262071:WVJ262079 WLN262071:WLN262079 WBR262071:WBR262079 VRV262071:VRV262079 VHZ262071:VHZ262079 UYD262071:UYD262079 UOH262071:UOH262079 UEL262071:UEL262079 TUP262071:TUP262079 TKT262071:TKT262079 TAX262071:TAX262079 SRB262071:SRB262079 SHF262071:SHF262079 RXJ262071:RXJ262079 RNN262071:RNN262079 RDR262071:RDR262079 QTV262071:QTV262079 QJZ262071:QJZ262079 QAD262071:QAD262079 PQH262071:PQH262079 PGL262071:PGL262079 OWP262071:OWP262079 OMT262071:OMT262079 OCX262071:OCX262079 NTB262071:NTB262079 NJF262071:NJF262079 MZJ262071:MZJ262079 MPN262071:MPN262079 MFR262071:MFR262079 LVV262071:LVV262079 LLZ262071:LLZ262079 LCD262071:LCD262079 KSH262071:KSH262079 KIL262071:KIL262079 JYP262071:JYP262079 JOT262071:JOT262079 JEX262071:JEX262079 IVB262071:IVB262079 ILF262071:ILF262079 IBJ262071:IBJ262079 HRN262071:HRN262079 HHR262071:HHR262079 GXV262071:GXV262079 GNZ262071:GNZ262079 GED262071:GED262079 FUH262071:FUH262079 FKL262071:FKL262079 FAP262071:FAP262079 EQT262071:EQT262079 EGX262071:EGX262079 DXB262071:DXB262079 DNF262071:DNF262079 DDJ262071:DDJ262079 CTN262071:CTN262079 CJR262071:CJR262079 BZV262071:BZV262079 BPZ262071:BPZ262079 BGD262071:BGD262079 AWH262071:AWH262079 AML262071:AML262079 ACP262071:ACP262079 ST262071:ST262079 IX262071:IX262079 B262071:B262079 WVJ196535:WVJ196543 WLN196535:WLN196543 WBR196535:WBR196543 VRV196535:VRV196543 VHZ196535:VHZ196543 UYD196535:UYD196543 UOH196535:UOH196543 UEL196535:UEL196543 TUP196535:TUP196543 TKT196535:TKT196543 TAX196535:TAX196543 SRB196535:SRB196543 SHF196535:SHF196543 RXJ196535:RXJ196543 RNN196535:RNN196543 RDR196535:RDR196543 QTV196535:QTV196543 QJZ196535:QJZ196543 QAD196535:QAD196543 PQH196535:PQH196543 PGL196535:PGL196543 OWP196535:OWP196543 OMT196535:OMT196543 OCX196535:OCX196543 NTB196535:NTB196543 NJF196535:NJF196543 MZJ196535:MZJ196543 MPN196535:MPN196543 MFR196535:MFR196543 LVV196535:LVV196543 LLZ196535:LLZ196543 LCD196535:LCD196543 KSH196535:KSH196543 KIL196535:KIL196543 JYP196535:JYP196543 JOT196535:JOT196543 JEX196535:JEX196543 IVB196535:IVB196543 ILF196535:ILF196543 IBJ196535:IBJ196543 HRN196535:HRN196543 HHR196535:HHR196543 GXV196535:GXV196543 GNZ196535:GNZ196543 GED196535:GED196543 FUH196535:FUH196543 FKL196535:FKL196543 FAP196535:FAP196543 EQT196535:EQT196543 EGX196535:EGX196543 DXB196535:DXB196543 DNF196535:DNF196543 DDJ196535:DDJ196543 CTN196535:CTN196543 CJR196535:CJR196543 BZV196535:BZV196543 BPZ196535:BPZ196543 BGD196535:BGD196543 AWH196535:AWH196543 AML196535:AML196543 ACP196535:ACP196543 ST196535:ST196543 IX196535:IX196543 B196535:B196543 WVJ130999:WVJ131007 WLN130999:WLN131007 WBR130999:WBR131007 VRV130999:VRV131007 VHZ130999:VHZ131007 UYD130999:UYD131007 UOH130999:UOH131007 UEL130999:UEL131007 TUP130999:TUP131007 TKT130999:TKT131007 TAX130999:TAX131007 SRB130999:SRB131007 SHF130999:SHF131007 RXJ130999:RXJ131007 RNN130999:RNN131007 RDR130999:RDR131007 QTV130999:QTV131007 QJZ130999:QJZ131007 QAD130999:QAD131007 PQH130999:PQH131007 PGL130999:PGL131007 OWP130999:OWP131007 OMT130999:OMT131007 OCX130999:OCX131007 NTB130999:NTB131007 NJF130999:NJF131007 MZJ130999:MZJ131007 MPN130999:MPN131007 MFR130999:MFR131007 LVV130999:LVV131007 LLZ130999:LLZ131007 LCD130999:LCD131007 KSH130999:KSH131007 KIL130999:KIL131007 JYP130999:JYP131007 JOT130999:JOT131007 JEX130999:JEX131007 IVB130999:IVB131007 ILF130999:ILF131007 IBJ130999:IBJ131007 HRN130999:HRN131007 HHR130999:HHR131007 GXV130999:GXV131007 GNZ130999:GNZ131007 GED130999:GED131007 FUH130999:FUH131007 FKL130999:FKL131007 FAP130999:FAP131007 EQT130999:EQT131007 EGX130999:EGX131007 DXB130999:DXB131007 DNF130999:DNF131007 DDJ130999:DDJ131007 CTN130999:CTN131007 CJR130999:CJR131007 BZV130999:BZV131007 BPZ130999:BPZ131007 BGD130999:BGD131007 AWH130999:AWH131007 AML130999:AML131007 ACP130999:ACP131007 ST130999:ST131007 IX130999:IX131007 B130999:B131007 WVJ65463:WVJ65471 WLN65463:WLN65471 WBR65463:WBR65471 VRV65463:VRV65471 VHZ65463:VHZ65471 UYD65463:UYD65471 UOH65463:UOH65471 UEL65463:UEL65471 TUP65463:TUP65471 TKT65463:TKT65471 TAX65463:TAX65471 SRB65463:SRB65471 SHF65463:SHF65471 RXJ65463:RXJ65471 RNN65463:RNN65471 RDR65463:RDR65471 QTV65463:QTV65471 QJZ65463:QJZ65471 QAD65463:QAD65471 PQH65463:PQH65471 PGL65463:PGL65471 OWP65463:OWP65471 OMT65463:OMT65471 OCX65463:OCX65471 NTB65463:NTB65471 NJF65463:NJF65471 MZJ65463:MZJ65471 MPN65463:MPN65471 MFR65463:MFR65471 LVV65463:LVV65471 LLZ65463:LLZ65471 LCD65463:LCD65471 KSH65463:KSH65471 KIL65463:KIL65471 JYP65463:JYP65471 JOT65463:JOT65471 JEX65463:JEX65471 IVB65463:IVB65471 ILF65463:ILF65471 IBJ65463:IBJ65471 HRN65463:HRN65471 HHR65463:HHR65471 GXV65463:GXV65471 GNZ65463:GNZ65471 GED65463:GED65471 FUH65463:FUH65471 FKL65463:FKL65471 FAP65463:FAP65471 EQT65463:EQT65471 EGX65463:EGX65471 DXB65463:DXB65471 DNF65463:DNF65471 DDJ65463:DDJ65471 CTN65463:CTN65471 CJR65463:CJR65471 BZV65463:BZV65471 BPZ65463:BPZ65471 BGD65463:BGD65471 AWH65463:AWH65471 AML65463:AML65471 ACP65463:ACP65471 ST65463:ST65471 IX65463:IX65471 B65463:B65471">
      <formula1>"BIENIQUE,BIENVALP,DELBIENSAN,BIENTALC,DELBIENMONTT,BIENMAG,DELBIENWILL"</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5"/>
  <sheetViews>
    <sheetView showGridLines="0" zoomScale="70" zoomScaleNormal="70" workbookViewId="0">
      <selection activeCell="A2" sqref="A2:I2"/>
    </sheetView>
  </sheetViews>
  <sheetFormatPr baseColWidth="10" defaultColWidth="11.44140625" defaultRowHeight="24.9" customHeight="1" x14ac:dyDescent="0.25"/>
  <cols>
    <col min="1" max="9" width="15.6640625" customWidth="1"/>
  </cols>
  <sheetData>
    <row r="2" spans="1:13" ht="24.9" customHeight="1" x14ac:dyDescent="0.25">
      <c r="A2" s="333" t="s">
        <v>319</v>
      </c>
      <c r="B2" s="333"/>
      <c r="C2" s="333"/>
      <c r="D2" s="333"/>
      <c r="E2" s="333"/>
      <c r="F2" s="333"/>
      <c r="G2" s="333"/>
      <c r="H2" s="333"/>
      <c r="I2" s="333"/>
      <c r="K2" s="171"/>
    </row>
    <row r="3" spans="1:13" ht="24.9" customHeight="1" thickBot="1" x14ac:dyDescent="0.3">
      <c r="A3" s="170"/>
    </row>
    <row r="4" spans="1:13" ht="24.9" customHeight="1" x14ac:dyDescent="0.3">
      <c r="A4" s="347" t="s">
        <v>315</v>
      </c>
      <c r="B4" s="348"/>
      <c r="C4" s="348"/>
      <c r="D4" s="348"/>
      <c r="E4" s="348"/>
      <c r="F4" s="348"/>
      <c r="G4" s="348"/>
      <c r="H4" s="348"/>
      <c r="I4" s="349"/>
      <c r="K4" s="343" t="s">
        <v>309</v>
      </c>
      <c r="L4" s="344"/>
      <c r="M4" s="177">
        <v>200</v>
      </c>
    </row>
    <row r="5" spans="1:13" ht="24.9" customHeight="1" x14ac:dyDescent="0.3">
      <c r="A5" s="336" t="s">
        <v>320</v>
      </c>
      <c r="B5" s="350" t="s">
        <v>301</v>
      </c>
      <c r="C5" s="351"/>
      <c r="D5" s="352"/>
      <c r="E5" s="353" t="s">
        <v>302</v>
      </c>
      <c r="F5" s="338" t="s">
        <v>303</v>
      </c>
      <c r="G5" s="338" t="s">
        <v>304</v>
      </c>
      <c r="H5" s="338" t="s">
        <v>305</v>
      </c>
      <c r="I5" s="331" t="s">
        <v>211</v>
      </c>
      <c r="K5" s="345" t="s">
        <v>217</v>
      </c>
      <c r="L5" s="346"/>
      <c r="M5" s="178">
        <v>123</v>
      </c>
    </row>
    <row r="6" spans="1:13" ht="24.9" customHeight="1" thickBot="1" x14ac:dyDescent="0.35">
      <c r="A6" s="337"/>
      <c r="B6" s="167" t="s">
        <v>306</v>
      </c>
      <c r="C6" s="167" t="s">
        <v>307</v>
      </c>
      <c r="D6" s="167" t="s">
        <v>308</v>
      </c>
      <c r="E6" s="354"/>
      <c r="F6" s="339"/>
      <c r="G6" s="339"/>
      <c r="H6" s="339"/>
      <c r="I6" s="332"/>
      <c r="K6" s="318" t="s">
        <v>310</v>
      </c>
      <c r="L6" s="319"/>
      <c r="M6" s="179">
        <f>M5/M4</f>
        <v>0.61499999999999999</v>
      </c>
    </row>
    <row r="7" spans="1:13" ht="24.9" customHeight="1" thickBot="1" x14ac:dyDescent="0.3">
      <c r="A7" s="174" t="s">
        <v>211</v>
      </c>
      <c r="B7" s="175">
        <v>23</v>
      </c>
      <c r="C7" s="175">
        <v>44</v>
      </c>
      <c r="D7" s="175">
        <v>5</v>
      </c>
      <c r="E7" s="175">
        <v>2</v>
      </c>
      <c r="F7" s="175">
        <v>29</v>
      </c>
      <c r="G7" s="175">
        <v>2</v>
      </c>
      <c r="H7" s="175">
        <v>18</v>
      </c>
      <c r="I7" s="176">
        <v>123</v>
      </c>
    </row>
    <row r="8" spans="1:13" ht="24.9" customHeight="1" thickBot="1" x14ac:dyDescent="0.3"/>
    <row r="9" spans="1:13" ht="24.9" customHeight="1" x14ac:dyDescent="0.3">
      <c r="A9" s="347" t="s">
        <v>316</v>
      </c>
      <c r="B9" s="348"/>
      <c r="C9" s="348"/>
      <c r="D9" s="348"/>
      <c r="E9" s="348"/>
      <c r="F9" s="348"/>
      <c r="G9" s="348"/>
      <c r="H9" s="348"/>
      <c r="I9" s="349"/>
      <c r="K9" s="343" t="s">
        <v>309</v>
      </c>
      <c r="L9" s="344"/>
      <c r="M9" s="177">
        <v>200</v>
      </c>
    </row>
    <row r="10" spans="1:13" ht="24.9" customHeight="1" x14ac:dyDescent="0.3">
      <c r="A10" s="336" t="s">
        <v>320</v>
      </c>
      <c r="B10" s="350" t="s">
        <v>301</v>
      </c>
      <c r="C10" s="351"/>
      <c r="D10" s="352"/>
      <c r="E10" s="353" t="s">
        <v>302</v>
      </c>
      <c r="F10" s="338" t="s">
        <v>303</v>
      </c>
      <c r="G10" s="338" t="s">
        <v>304</v>
      </c>
      <c r="H10" s="338" t="s">
        <v>305</v>
      </c>
      <c r="I10" s="331" t="s">
        <v>211</v>
      </c>
      <c r="K10" s="345" t="s">
        <v>217</v>
      </c>
      <c r="L10" s="346"/>
      <c r="M10" s="178">
        <v>104</v>
      </c>
    </row>
    <row r="11" spans="1:13" ht="24.9" customHeight="1" thickBot="1" x14ac:dyDescent="0.35">
      <c r="A11" s="337"/>
      <c r="B11" s="167" t="s">
        <v>306</v>
      </c>
      <c r="C11" s="167" t="s">
        <v>307</v>
      </c>
      <c r="D11" s="167" t="s">
        <v>308</v>
      </c>
      <c r="E11" s="354"/>
      <c r="F11" s="339"/>
      <c r="G11" s="339"/>
      <c r="H11" s="339"/>
      <c r="I11" s="332"/>
      <c r="K11" s="318" t="s">
        <v>310</v>
      </c>
      <c r="L11" s="319"/>
      <c r="M11" s="179">
        <f>M10/M9</f>
        <v>0.52</v>
      </c>
    </row>
    <row r="12" spans="1:13" ht="24.9" customHeight="1" thickBot="1" x14ac:dyDescent="0.3">
      <c r="A12" s="174" t="s">
        <v>211</v>
      </c>
      <c r="B12" s="175">
        <v>21</v>
      </c>
      <c r="C12" s="175">
        <v>32</v>
      </c>
      <c r="D12" s="175">
        <v>5</v>
      </c>
      <c r="E12" s="175">
        <v>1</v>
      </c>
      <c r="F12" s="175">
        <v>23</v>
      </c>
      <c r="G12" s="175">
        <v>3</v>
      </c>
      <c r="H12" s="175">
        <v>19</v>
      </c>
      <c r="I12" s="176">
        <v>104</v>
      </c>
    </row>
    <row r="13" spans="1:13" ht="24.9" customHeight="1" thickBot="1" x14ac:dyDescent="0.3"/>
    <row r="14" spans="1:13" ht="24.9" customHeight="1" x14ac:dyDescent="0.3">
      <c r="A14" s="340" t="s">
        <v>317</v>
      </c>
      <c r="B14" s="341"/>
      <c r="C14" s="341"/>
      <c r="D14" s="341"/>
      <c r="E14" s="341"/>
      <c r="F14" s="341"/>
      <c r="G14" s="341"/>
      <c r="H14" s="341"/>
      <c r="I14" s="342"/>
      <c r="K14" s="343" t="s">
        <v>309</v>
      </c>
      <c r="L14" s="344"/>
      <c r="M14" s="177">
        <v>200</v>
      </c>
    </row>
    <row r="15" spans="1:13" ht="24.9" customHeight="1" x14ac:dyDescent="0.3">
      <c r="A15" s="336" t="s">
        <v>320</v>
      </c>
      <c r="B15" s="324" t="s">
        <v>301</v>
      </c>
      <c r="C15" s="325"/>
      <c r="D15" s="326"/>
      <c r="E15" s="327" t="s">
        <v>302</v>
      </c>
      <c r="F15" s="329" t="s">
        <v>303</v>
      </c>
      <c r="G15" s="329" t="s">
        <v>304</v>
      </c>
      <c r="H15" s="329" t="s">
        <v>305</v>
      </c>
      <c r="I15" s="334" t="s">
        <v>211</v>
      </c>
      <c r="K15" s="345" t="s">
        <v>217</v>
      </c>
      <c r="L15" s="346"/>
      <c r="M15" s="178">
        <v>102</v>
      </c>
    </row>
    <row r="16" spans="1:13" ht="24.9" customHeight="1" thickBot="1" x14ac:dyDescent="0.35">
      <c r="A16" s="337"/>
      <c r="B16" s="166" t="s">
        <v>306</v>
      </c>
      <c r="C16" s="166" t="s">
        <v>307</v>
      </c>
      <c r="D16" s="166" t="s">
        <v>308</v>
      </c>
      <c r="E16" s="328"/>
      <c r="F16" s="330"/>
      <c r="G16" s="330"/>
      <c r="H16" s="330"/>
      <c r="I16" s="335"/>
      <c r="K16" s="318" t="s">
        <v>310</v>
      </c>
      <c r="L16" s="319"/>
      <c r="M16" s="179">
        <f>M15/M14</f>
        <v>0.51</v>
      </c>
    </row>
    <row r="17" spans="1:16" ht="24.9" customHeight="1" thickBot="1" x14ac:dyDescent="0.3">
      <c r="A17" s="180" t="s">
        <v>211</v>
      </c>
      <c r="B17" s="181">
        <v>17</v>
      </c>
      <c r="C17" s="181">
        <v>33</v>
      </c>
      <c r="D17" s="181">
        <v>3</v>
      </c>
      <c r="E17" s="181">
        <v>3</v>
      </c>
      <c r="F17" s="181">
        <v>17</v>
      </c>
      <c r="G17" s="181">
        <v>7</v>
      </c>
      <c r="H17" s="181">
        <v>22</v>
      </c>
      <c r="I17" s="182">
        <v>102</v>
      </c>
    </row>
    <row r="18" spans="1:16" ht="24.9" customHeight="1" thickBot="1" x14ac:dyDescent="0.3"/>
    <row r="19" spans="1:16" ht="24.9" customHeight="1" x14ac:dyDescent="0.3">
      <c r="A19" s="340" t="s">
        <v>318</v>
      </c>
      <c r="B19" s="341"/>
      <c r="C19" s="341"/>
      <c r="D19" s="341"/>
      <c r="E19" s="341"/>
      <c r="F19" s="341"/>
      <c r="G19" s="341"/>
      <c r="H19" s="341"/>
      <c r="I19" s="342"/>
      <c r="K19" s="343" t="s">
        <v>309</v>
      </c>
      <c r="L19" s="344"/>
      <c r="M19" s="177">
        <v>220</v>
      </c>
      <c r="N19" s="355" t="s">
        <v>336</v>
      </c>
      <c r="O19" s="356"/>
      <c r="P19" s="356"/>
    </row>
    <row r="20" spans="1:16" ht="24.9" customHeight="1" x14ac:dyDescent="0.3">
      <c r="A20" s="336" t="s">
        <v>320</v>
      </c>
      <c r="B20" s="324" t="s">
        <v>301</v>
      </c>
      <c r="C20" s="325"/>
      <c r="D20" s="326"/>
      <c r="E20" s="327" t="s">
        <v>302</v>
      </c>
      <c r="F20" s="329" t="s">
        <v>303</v>
      </c>
      <c r="G20" s="329" t="s">
        <v>304</v>
      </c>
      <c r="H20" s="329" t="s">
        <v>305</v>
      </c>
      <c r="I20" s="334" t="s">
        <v>211</v>
      </c>
      <c r="K20" s="345" t="s">
        <v>217</v>
      </c>
      <c r="L20" s="346"/>
      <c r="M20" s="178">
        <v>82</v>
      </c>
      <c r="N20" s="355"/>
      <c r="O20" s="356"/>
      <c r="P20" s="356"/>
    </row>
    <row r="21" spans="1:16" ht="24.9" customHeight="1" thickBot="1" x14ac:dyDescent="0.35">
      <c r="A21" s="337"/>
      <c r="B21" s="166" t="s">
        <v>306</v>
      </c>
      <c r="C21" s="166" t="s">
        <v>307</v>
      </c>
      <c r="D21" s="166" t="s">
        <v>308</v>
      </c>
      <c r="E21" s="328"/>
      <c r="F21" s="330"/>
      <c r="G21" s="330"/>
      <c r="H21" s="330"/>
      <c r="I21" s="335"/>
      <c r="K21" s="318" t="s">
        <v>310</v>
      </c>
      <c r="L21" s="319"/>
      <c r="M21" s="179">
        <f>M20/M19</f>
        <v>0.37272727272727274</v>
      </c>
    </row>
    <row r="22" spans="1:16" ht="24.9" customHeight="1" thickBot="1" x14ac:dyDescent="0.3">
      <c r="A22" s="180" t="s">
        <v>211</v>
      </c>
      <c r="B22" s="181">
        <v>22</v>
      </c>
      <c r="C22" s="181">
        <v>25</v>
      </c>
      <c r="D22" s="181">
        <v>3</v>
      </c>
      <c r="E22" s="181">
        <v>1</v>
      </c>
      <c r="F22" s="181">
        <v>15</v>
      </c>
      <c r="G22" s="181">
        <v>3</v>
      </c>
      <c r="H22" s="181">
        <v>13</v>
      </c>
      <c r="I22" s="182">
        <v>82</v>
      </c>
    </row>
    <row r="23" spans="1:16" ht="24.9" customHeight="1" thickBot="1" x14ac:dyDescent="0.3">
      <c r="A23" s="193"/>
      <c r="B23" s="194"/>
      <c r="C23" s="194"/>
      <c r="D23" s="194"/>
      <c r="E23" s="194"/>
      <c r="F23" s="194"/>
      <c r="G23" s="194"/>
      <c r="H23" s="194"/>
      <c r="I23" s="193"/>
    </row>
    <row r="24" spans="1:16" ht="24.9" customHeight="1" x14ac:dyDescent="0.3">
      <c r="A24" s="340" t="s">
        <v>337</v>
      </c>
      <c r="B24" s="361"/>
      <c r="C24" s="361"/>
      <c r="D24" s="361"/>
      <c r="E24" s="361"/>
      <c r="F24" s="361"/>
      <c r="G24" s="361"/>
      <c r="H24" s="361"/>
      <c r="I24" s="342"/>
      <c r="J24" s="195"/>
      <c r="K24" s="343" t="s">
        <v>309</v>
      </c>
      <c r="L24" s="344"/>
      <c r="M24" s="177">
        <v>220</v>
      </c>
      <c r="N24" s="355" t="s">
        <v>336</v>
      </c>
      <c r="O24" s="356"/>
      <c r="P24" s="356"/>
    </row>
    <row r="25" spans="1:16" ht="24.9" customHeight="1" x14ac:dyDescent="0.3">
      <c r="A25" s="336" t="s">
        <v>320</v>
      </c>
      <c r="B25" s="359" t="s">
        <v>301</v>
      </c>
      <c r="C25" s="359"/>
      <c r="D25" s="359"/>
      <c r="E25" s="357" t="s">
        <v>302</v>
      </c>
      <c r="F25" s="357" t="s">
        <v>303</v>
      </c>
      <c r="G25" s="357" t="s">
        <v>304</v>
      </c>
      <c r="H25" s="357" t="s">
        <v>305</v>
      </c>
      <c r="I25" s="334" t="s">
        <v>211</v>
      </c>
      <c r="J25" s="358"/>
      <c r="K25" s="345" t="s">
        <v>217</v>
      </c>
      <c r="L25" s="346"/>
      <c r="M25" s="178">
        <v>87</v>
      </c>
      <c r="N25" s="355"/>
      <c r="O25" s="356"/>
      <c r="P25" s="356"/>
    </row>
    <row r="26" spans="1:16" ht="24.9" customHeight="1" thickBot="1" x14ac:dyDescent="0.35">
      <c r="A26" s="337"/>
      <c r="B26" s="251" t="s">
        <v>306</v>
      </c>
      <c r="C26" s="251" t="s">
        <v>307</v>
      </c>
      <c r="D26" s="251" t="s">
        <v>308</v>
      </c>
      <c r="E26" s="357"/>
      <c r="F26" s="357"/>
      <c r="G26" s="357"/>
      <c r="H26" s="357"/>
      <c r="I26" s="360"/>
      <c r="J26" s="358"/>
      <c r="K26" s="318" t="s">
        <v>310</v>
      </c>
      <c r="L26" s="319"/>
      <c r="M26" s="179">
        <f>M25/M24</f>
        <v>0.39545454545454545</v>
      </c>
    </row>
    <row r="27" spans="1:16" ht="24.9" customHeight="1" thickBot="1" x14ac:dyDescent="0.3">
      <c r="A27" s="180" t="s">
        <v>211</v>
      </c>
      <c r="B27" s="211">
        <v>23</v>
      </c>
      <c r="C27" s="211">
        <v>26</v>
      </c>
      <c r="D27" s="211">
        <v>4</v>
      </c>
      <c r="E27" s="211">
        <v>2</v>
      </c>
      <c r="F27" s="211">
        <v>17</v>
      </c>
      <c r="G27" s="211">
        <v>3</v>
      </c>
      <c r="H27" s="211">
        <v>12</v>
      </c>
      <c r="I27" s="182">
        <f>SUM(B27:H27)</f>
        <v>87</v>
      </c>
    </row>
    <row r="29" spans="1:16" ht="24.9" customHeight="1" thickBot="1" x14ac:dyDescent="0.3"/>
    <row r="30" spans="1:16" ht="24.9" customHeight="1" thickTop="1" thickBot="1" x14ac:dyDescent="0.3">
      <c r="C30" s="320" t="s">
        <v>311</v>
      </c>
      <c r="D30" s="321"/>
      <c r="E30" s="321"/>
      <c r="F30" s="321"/>
      <c r="G30" s="321"/>
      <c r="H30" s="322"/>
      <c r="I30" s="323"/>
    </row>
    <row r="31" spans="1:16" ht="24.9" customHeight="1" thickTop="1" x14ac:dyDescent="0.25">
      <c r="C31" s="200" t="s">
        <v>312</v>
      </c>
      <c r="D31" s="201">
        <v>2013</v>
      </c>
      <c r="E31" s="196">
        <v>2014</v>
      </c>
      <c r="F31" s="196">
        <v>2015</v>
      </c>
      <c r="G31" s="201">
        <v>2016</v>
      </c>
      <c r="H31" s="202">
        <v>2017</v>
      </c>
      <c r="I31" s="323"/>
    </row>
    <row r="32" spans="1:16" ht="24.9" customHeight="1" x14ac:dyDescent="0.25">
      <c r="C32" s="199" t="s">
        <v>313</v>
      </c>
      <c r="D32" s="199">
        <v>123</v>
      </c>
      <c r="E32" s="168">
        <v>104</v>
      </c>
      <c r="F32" s="168">
        <v>102</v>
      </c>
      <c r="G32" s="199">
        <v>82</v>
      </c>
      <c r="H32" s="169">
        <v>87</v>
      </c>
      <c r="I32" s="197"/>
    </row>
    <row r="33" spans="3:9" ht="24.9" customHeight="1" x14ac:dyDescent="0.25">
      <c r="C33" s="204" t="s">
        <v>338</v>
      </c>
      <c r="D33" s="205">
        <v>200</v>
      </c>
      <c r="E33" s="206">
        <v>200</v>
      </c>
      <c r="F33" s="206">
        <v>200</v>
      </c>
      <c r="G33" s="205">
        <v>220</v>
      </c>
      <c r="H33" s="207">
        <v>220</v>
      </c>
      <c r="I33" s="197"/>
    </row>
    <row r="34" spans="3:9" ht="24.9" customHeight="1" thickBot="1" x14ac:dyDescent="0.3">
      <c r="C34" s="203" t="s">
        <v>314</v>
      </c>
      <c r="D34" s="208">
        <f>D32/D33</f>
        <v>0.61499999999999999</v>
      </c>
      <c r="E34" s="209">
        <f>E32/E33</f>
        <v>0.52</v>
      </c>
      <c r="F34" s="209">
        <f>F32/F33</f>
        <v>0.51</v>
      </c>
      <c r="G34" s="208">
        <f>G32/G33</f>
        <v>0.37272727272727274</v>
      </c>
      <c r="H34" s="210">
        <f>H32/H33</f>
        <v>0.39545454545454545</v>
      </c>
      <c r="I34" s="197"/>
    </row>
    <row r="35" spans="3:9" ht="24.9" customHeight="1" thickTop="1" x14ac:dyDescent="0.25">
      <c r="I35" s="198"/>
    </row>
  </sheetData>
  <sheetProtection algorithmName="SHA-512" hashValue="p3wW8DFIzK1PPjv5lXaXoYCgcFApx/RXCBSWTnuygMCkahp4FRtY+vkCIlx6U6heHxX1oTmIy8CCvPoV9Mo9gA==" saltValue="i3c4CZPpFYC3iTqHmAKIEg==" spinCount="100000" sheet="1" objects="1" scenarios="1"/>
  <mergeCells count="61">
    <mergeCell ref="N24:P25"/>
    <mergeCell ref="N19:P20"/>
    <mergeCell ref="A25:A26"/>
    <mergeCell ref="F25:F26"/>
    <mergeCell ref="G25:G26"/>
    <mergeCell ref="H25:H26"/>
    <mergeCell ref="J25:J26"/>
    <mergeCell ref="B25:D25"/>
    <mergeCell ref="E25:E26"/>
    <mergeCell ref="I25:I26"/>
    <mergeCell ref="A24:I24"/>
    <mergeCell ref="K24:L24"/>
    <mergeCell ref="K25:L25"/>
    <mergeCell ref="K19:L19"/>
    <mergeCell ref="K20:L20"/>
    <mergeCell ref="K21:L21"/>
    <mergeCell ref="K4:L4"/>
    <mergeCell ref="K5:L5"/>
    <mergeCell ref="K6:L6"/>
    <mergeCell ref="A4:I4"/>
    <mergeCell ref="A5:A6"/>
    <mergeCell ref="B5:D5"/>
    <mergeCell ref="E5:E6"/>
    <mergeCell ref="F5:F6"/>
    <mergeCell ref="G5:G6"/>
    <mergeCell ref="K9:L9"/>
    <mergeCell ref="K10:L10"/>
    <mergeCell ref="K11:L11"/>
    <mergeCell ref="A14:I14"/>
    <mergeCell ref="A15:A16"/>
    <mergeCell ref="B15:D15"/>
    <mergeCell ref="E15:E16"/>
    <mergeCell ref="F15:F16"/>
    <mergeCell ref="G15:G16"/>
    <mergeCell ref="K14:L14"/>
    <mergeCell ref="K15:L15"/>
    <mergeCell ref="K16:L16"/>
    <mergeCell ref="A9:I9"/>
    <mergeCell ref="A10:A11"/>
    <mergeCell ref="B10:D10"/>
    <mergeCell ref="E10:E11"/>
    <mergeCell ref="I10:I11"/>
    <mergeCell ref="A2:I2"/>
    <mergeCell ref="I20:I21"/>
    <mergeCell ref="A20:A21"/>
    <mergeCell ref="H15:H16"/>
    <mergeCell ref="I15:I16"/>
    <mergeCell ref="F10:F11"/>
    <mergeCell ref="G10:G11"/>
    <mergeCell ref="H10:H11"/>
    <mergeCell ref="H5:H6"/>
    <mergeCell ref="I5:I6"/>
    <mergeCell ref="A19:I19"/>
    <mergeCell ref="K26:L26"/>
    <mergeCell ref="C30:H30"/>
    <mergeCell ref="I30:I31"/>
    <mergeCell ref="B20:D20"/>
    <mergeCell ref="E20:E21"/>
    <mergeCell ref="F20:F21"/>
    <mergeCell ref="G20:G21"/>
    <mergeCell ref="H20:H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E97"/>
  <sheetViews>
    <sheetView showGridLines="0" zoomScale="80" zoomScaleNormal="80" workbookViewId="0">
      <selection activeCell="C6" sqref="C6"/>
    </sheetView>
  </sheetViews>
  <sheetFormatPr baseColWidth="10" defaultColWidth="11.44140625" defaultRowHeight="13.8" x14ac:dyDescent="0.25"/>
  <cols>
    <col min="1" max="1" width="19.44140625" style="105" customWidth="1"/>
    <col min="2" max="2" width="55" style="105" customWidth="1"/>
    <col min="3" max="3" width="16.5546875" style="105" bestFit="1" customWidth="1"/>
    <col min="4" max="4" width="13.5546875" style="105" customWidth="1"/>
    <col min="5" max="5" width="13.5546875" style="490" customWidth="1"/>
    <col min="6" max="6" width="17.5546875" style="484" customWidth="1"/>
    <col min="7" max="7" width="6.6640625" style="105" hidden="1" customWidth="1"/>
    <col min="8" max="8" width="5.5546875" style="490" hidden="1" customWidth="1"/>
    <col min="9" max="9" width="5.33203125" style="484" hidden="1" customWidth="1"/>
    <col min="10" max="10" width="21.33203125" style="578" customWidth="1"/>
    <col min="11" max="11" width="61.5546875" style="105" customWidth="1"/>
    <col min="12" max="12" width="12.33203125" style="105" bestFit="1" customWidth="1"/>
    <col min="13" max="13" width="14.109375" style="105" customWidth="1"/>
    <col min="14" max="14" width="28" style="105" bestFit="1" customWidth="1"/>
    <col min="15" max="15" width="22.88671875" style="105" bestFit="1" customWidth="1"/>
    <col min="16" max="16" width="14.109375" style="105" bestFit="1" customWidth="1"/>
    <col min="17" max="17" width="12.88671875" style="105" customWidth="1"/>
    <col min="18" max="18" width="3.5546875" style="105" customWidth="1"/>
    <col min="19" max="19" width="11.44140625" style="105"/>
    <col min="20" max="31" width="0" style="105" hidden="1" customWidth="1"/>
    <col min="32" max="16384" width="11.44140625" style="105"/>
  </cols>
  <sheetData>
    <row r="1" spans="1:30" x14ac:dyDescent="0.25">
      <c r="B1" s="484"/>
      <c r="C1" s="484"/>
      <c r="D1" s="484"/>
      <c r="E1" s="484"/>
      <c r="G1" s="484"/>
      <c r="H1" s="484"/>
      <c r="J1" s="484"/>
    </row>
    <row r="2" spans="1:30" ht="23.4" x14ac:dyDescent="0.25">
      <c r="B2" s="485" t="s">
        <v>269</v>
      </c>
      <c r="C2" s="486"/>
      <c r="D2" s="487"/>
      <c r="E2" s="487"/>
      <c r="F2" s="487"/>
      <c r="G2" s="488" t="s">
        <v>270</v>
      </c>
      <c r="H2" s="488"/>
      <c r="I2" s="488"/>
      <c r="J2" s="489" t="s">
        <v>271</v>
      </c>
    </row>
    <row r="3" spans="1:30" x14ac:dyDescent="0.25">
      <c r="B3" s="484"/>
      <c r="G3" s="488"/>
      <c r="H3" s="488"/>
      <c r="I3" s="488"/>
      <c r="J3" s="489"/>
    </row>
    <row r="4" spans="1:30" ht="22.5" customHeight="1" thickBot="1" x14ac:dyDescent="0.3">
      <c r="G4" s="491"/>
      <c r="H4" s="491"/>
      <c r="I4" s="491"/>
      <c r="J4" s="492"/>
      <c r="P4" s="104"/>
      <c r="Q4" s="104"/>
    </row>
    <row r="5" spans="1:30" ht="31.95" customHeight="1" x14ac:dyDescent="0.25">
      <c r="C5" s="493" t="s">
        <v>0</v>
      </c>
      <c r="D5" s="494" t="s">
        <v>9</v>
      </c>
      <c r="E5" s="495"/>
      <c r="F5" s="495"/>
      <c r="G5" s="496" t="s">
        <v>9</v>
      </c>
      <c r="H5" s="497"/>
      <c r="I5" s="498" t="s">
        <v>3</v>
      </c>
      <c r="J5" s="499" t="s">
        <v>11</v>
      </c>
      <c r="K5" s="500"/>
    </row>
    <row r="6" spans="1:30" ht="46.95" customHeight="1" thickBot="1" x14ac:dyDescent="0.3">
      <c r="A6" s="501" t="s">
        <v>174</v>
      </c>
      <c r="B6" s="502" t="s">
        <v>122</v>
      </c>
      <c r="C6" s="503" t="s">
        <v>4</v>
      </c>
      <c r="D6" s="504" t="s">
        <v>12</v>
      </c>
      <c r="E6" s="504" t="s">
        <v>2</v>
      </c>
      <c r="F6" s="505" t="s">
        <v>3</v>
      </c>
      <c r="G6" s="506" t="s">
        <v>12</v>
      </c>
      <c r="H6" s="507" t="s">
        <v>2</v>
      </c>
      <c r="I6" s="508" t="s">
        <v>3</v>
      </c>
      <c r="J6" s="509"/>
    </row>
    <row r="7" spans="1:30" ht="15.6" x14ac:dyDescent="0.25">
      <c r="A7" s="510" t="s">
        <v>233</v>
      </c>
      <c r="B7" s="62" t="s">
        <v>61</v>
      </c>
      <c r="C7" s="151">
        <f>SUM(C9:C13,C15,C17:C18)</f>
        <v>54120978.229599997</v>
      </c>
      <c r="D7" s="153"/>
      <c r="E7" s="153"/>
      <c r="F7" s="154">
        <f>SUM(F9:F13,F15,F17:F18)</f>
        <v>0</v>
      </c>
      <c r="G7" s="155"/>
      <c r="H7" s="155"/>
      <c r="I7" s="156">
        <f>SUM(I9:I13,I15,I17:I18)</f>
        <v>0</v>
      </c>
      <c r="J7" s="154">
        <f>+C7+F7</f>
        <v>54120978.229599997</v>
      </c>
      <c r="L7" s="274"/>
      <c r="M7" s="274"/>
      <c r="N7" s="511"/>
      <c r="O7" s="511"/>
      <c r="P7" s="512"/>
    </row>
    <row r="8" spans="1:30" ht="15.6" x14ac:dyDescent="0.25">
      <c r="A8" s="510"/>
      <c r="B8" s="63" t="s">
        <v>60</v>
      </c>
      <c r="C8" s="272"/>
      <c r="D8" s="272"/>
      <c r="E8" s="272"/>
      <c r="F8" s="272"/>
      <c r="G8" s="272"/>
      <c r="H8" s="272"/>
      <c r="I8" s="272"/>
      <c r="J8" s="273"/>
      <c r="L8" s="183"/>
      <c r="M8" s="184"/>
      <c r="N8" s="188"/>
      <c r="O8" s="189"/>
      <c r="P8" s="512"/>
      <c r="T8" s="513" t="s">
        <v>239</v>
      </c>
      <c r="U8" s="513"/>
      <c r="V8" s="513"/>
      <c r="W8" s="513">
        <v>3.6999999999999998E-2</v>
      </c>
      <c r="X8" s="513"/>
      <c r="Y8" s="513"/>
      <c r="Z8" s="513"/>
      <c r="AA8" s="513"/>
      <c r="AB8" s="513"/>
      <c r="AC8" s="513"/>
      <c r="AD8" s="513"/>
    </row>
    <row r="9" spans="1:30" ht="15" customHeight="1" x14ac:dyDescent="0.3">
      <c r="A9" s="510"/>
      <c r="B9" s="514" t="s">
        <v>234</v>
      </c>
      <c r="C9" s="515">
        <f>'Ap. 6 Remuneraciones'!O15-('Ap. 6 Remuneraciones'!N15+'Ap. 6 Remuneraciones'!M15)</f>
        <v>50892126.960000001</v>
      </c>
      <c r="D9" s="516">
        <v>0</v>
      </c>
      <c r="E9" s="517">
        <v>0</v>
      </c>
      <c r="F9" s="4">
        <f>D9*E9</f>
        <v>0</v>
      </c>
      <c r="G9" s="516">
        <v>0</v>
      </c>
      <c r="H9" s="518">
        <v>1</v>
      </c>
      <c r="I9" s="1">
        <f t="shared" ref="I9:I17" si="0">G9*H9</f>
        <v>0</v>
      </c>
      <c r="J9" s="162">
        <f>SUM('Ap. 6 Remuneraciones'!K15+'Ap. 6 Remuneraciones'!L15)</f>
        <v>50892126.960000008</v>
      </c>
      <c r="K9" s="147" t="s">
        <v>388</v>
      </c>
      <c r="L9" s="183"/>
      <c r="M9" s="184"/>
      <c r="N9" s="511"/>
      <c r="O9" s="511"/>
      <c r="P9" s="512"/>
      <c r="T9" s="513"/>
      <c r="U9" s="513"/>
      <c r="V9" s="513"/>
      <c r="W9" s="513"/>
      <c r="X9" s="513"/>
      <c r="Y9" s="513"/>
      <c r="Z9" s="513"/>
      <c r="AA9" s="513"/>
      <c r="AB9" s="513"/>
      <c r="AC9" s="513"/>
      <c r="AD9" s="513"/>
    </row>
    <row r="10" spans="1:30" ht="15" customHeight="1" x14ac:dyDescent="0.3">
      <c r="A10" s="510"/>
      <c r="B10" s="514" t="s">
        <v>386</v>
      </c>
      <c r="C10" s="515">
        <f>'Ap. 6 Remuneraciones'!N15</f>
        <v>1638182</v>
      </c>
      <c r="D10" s="516">
        <v>0</v>
      </c>
      <c r="E10" s="517">
        <v>0</v>
      </c>
      <c r="F10" s="4">
        <f>D10*E10</f>
        <v>0</v>
      </c>
      <c r="G10" s="516">
        <v>0</v>
      </c>
      <c r="H10" s="518">
        <v>1</v>
      </c>
      <c r="I10" s="1">
        <f t="shared" si="0"/>
        <v>0</v>
      </c>
      <c r="J10" s="162">
        <f>'Ap. 6 Remuneraciones'!N15</f>
        <v>1638182</v>
      </c>
      <c r="K10" s="147" t="s">
        <v>389</v>
      </c>
      <c r="L10" s="183"/>
      <c r="M10" s="184"/>
      <c r="N10" s="188"/>
      <c r="O10" s="188"/>
      <c r="P10" s="512"/>
      <c r="T10" s="513" t="s">
        <v>240</v>
      </c>
      <c r="U10" s="513"/>
      <c r="V10" s="513"/>
      <c r="W10" s="513"/>
      <c r="X10" s="513"/>
      <c r="Y10" s="513"/>
      <c r="Z10" s="513"/>
      <c r="AA10" s="513"/>
      <c r="AB10" s="513"/>
      <c r="AC10" s="513"/>
      <c r="AD10" s="513"/>
    </row>
    <row r="11" spans="1:30" ht="15" customHeight="1" x14ac:dyDescent="0.3">
      <c r="A11" s="510"/>
      <c r="B11" s="519" t="s">
        <v>63</v>
      </c>
      <c r="C11" s="516">
        <v>0</v>
      </c>
      <c r="D11" s="516">
        <v>0</v>
      </c>
      <c r="E11" s="517">
        <v>0</v>
      </c>
      <c r="F11" s="4">
        <f>D11*E11</f>
        <v>0</v>
      </c>
      <c r="G11" s="516">
        <v>0</v>
      </c>
      <c r="H11" s="518">
        <v>1</v>
      </c>
      <c r="I11" s="1">
        <f t="shared" si="0"/>
        <v>0</v>
      </c>
      <c r="J11" s="148">
        <f>C11+F11</f>
        <v>0</v>
      </c>
      <c r="L11" s="185"/>
      <c r="M11" s="184"/>
      <c r="N11" s="190"/>
      <c r="O11" s="189"/>
      <c r="P11" s="512"/>
      <c r="T11" s="513" t="s">
        <v>241</v>
      </c>
      <c r="U11" s="513" t="s">
        <v>242</v>
      </c>
      <c r="V11" s="513" t="s">
        <v>243</v>
      </c>
      <c r="W11" s="513">
        <v>43344</v>
      </c>
      <c r="X11" s="513">
        <v>43435</v>
      </c>
      <c r="Y11" s="513"/>
      <c r="Z11" s="513"/>
      <c r="AA11" s="513"/>
      <c r="AB11" s="513"/>
      <c r="AC11" s="513"/>
      <c r="AD11" s="513"/>
    </row>
    <row r="12" spans="1:30" ht="15" customHeight="1" x14ac:dyDescent="0.3">
      <c r="A12" s="510"/>
      <c r="B12" s="514" t="s">
        <v>387</v>
      </c>
      <c r="C12" s="515">
        <f>'Ap. 6 Remuneraciones'!M15</f>
        <v>853700</v>
      </c>
      <c r="D12" s="516">
        <v>0</v>
      </c>
      <c r="E12" s="517">
        <v>0</v>
      </c>
      <c r="F12" s="4">
        <f>D12*E12</f>
        <v>0</v>
      </c>
      <c r="G12" s="516">
        <v>0</v>
      </c>
      <c r="H12" s="518">
        <v>1</v>
      </c>
      <c r="I12" s="1">
        <f t="shared" si="0"/>
        <v>0</v>
      </c>
      <c r="J12" s="162">
        <f>+C12+F12</f>
        <v>853700</v>
      </c>
      <c r="K12" s="147" t="s">
        <v>390</v>
      </c>
      <c r="L12" s="186"/>
      <c r="M12" s="187"/>
      <c r="N12" s="190"/>
      <c r="O12" s="189"/>
      <c r="P12" s="512"/>
      <c r="S12" s="520"/>
      <c r="T12" s="513"/>
      <c r="U12" s="513"/>
      <c r="V12" s="513"/>
      <c r="W12" s="513"/>
      <c r="X12" s="513"/>
      <c r="Y12" s="513"/>
      <c r="Z12" s="513"/>
      <c r="AA12" s="513"/>
      <c r="AB12" s="513"/>
      <c r="AC12" s="513"/>
      <c r="AD12" s="513"/>
    </row>
    <row r="13" spans="1:30" ht="15" customHeight="1" x14ac:dyDescent="0.3">
      <c r="A13" s="510"/>
      <c r="B13" s="519" t="s">
        <v>65</v>
      </c>
      <c r="C13" s="521">
        <v>0</v>
      </c>
      <c r="D13" s="516">
        <v>0</v>
      </c>
      <c r="E13" s="517">
        <v>0</v>
      </c>
      <c r="F13" s="4">
        <f>D13*E13</f>
        <v>0</v>
      </c>
      <c r="G13" s="516">
        <v>0</v>
      </c>
      <c r="H13" s="518">
        <v>1</v>
      </c>
      <c r="I13" s="1">
        <f t="shared" si="0"/>
        <v>0</v>
      </c>
      <c r="J13" s="148">
        <f>+C13+F13</f>
        <v>0</v>
      </c>
      <c r="L13" s="522"/>
      <c r="M13" s="522"/>
      <c r="N13" s="191"/>
      <c r="O13" s="189"/>
      <c r="P13" s="512"/>
      <c r="T13" s="523" t="s">
        <v>258</v>
      </c>
      <c r="U13" s="513"/>
      <c r="V13" s="513"/>
      <c r="W13" s="513"/>
      <c r="X13" s="513"/>
      <c r="Y13" s="513"/>
      <c r="Z13" s="513"/>
      <c r="AA13" s="513"/>
      <c r="AB13" s="513"/>
      <c r="AC13" s="513"/>
      <c r="AD13" s="513"/>
    </row>
    <row r="14" spans="1:30" x14ac:dyDescent="0.25">
      <c r="A14" s="510"/>
      <c r="B14" s="63" t="s">
        <v>53</v>
      </c>
      <c r="C14" s="272"/>
      <c r="D14" s="272"/>
      <c r="E14" s="272"/>
      <c r="F14" s="272"/>
      <c r="G14" s="272"/>
      <c r="H14" s="272"/>
      <c r="I14" s="272"/>
      <c r="J14" s="273"/>
      <c r="L14" s="106"/>
      <c r="N14" s="524"/>
      <c r="O14" s="525"/>
      <c r="P14" s="524"/>
      <c r="T14" s="513" t="s">
        <v>244</v>
      </c>
      <c r="U14" s="526">
        <v>569701.875</v>
      </c>
      <c r="V14" s="513">
        <v>0.1</v>
      </c>
      <c r="W14" s="526">
        <v>56970.1875</v>
      </c>
      <c r="X14" s="526">
        <v>56970.1875</v>
      </c>
      <c r="Y14" s="526"/>
      <c r="Z14" s="513"/>
      <c r="AA14" s="513"/>
      <c r="AB14" s="513"/>
      <c r="AC14" s="513"/>
      <c r="AD14" s="513"/>
    </row>
    <row r="15" spans="1:30" ht="15" customHeight="1" x14ac:dyDescent="0.3">
      <c r="A15" s="510"/>
      <c r="B15" s="527" t="s">
        <v>66</v>
      </c>
      <c r="C15" s="528">
        <f>C9*0.01</f>
        <v>508921.2696</v>
      </c>
      <c r="D15" s="516">
        <v>0</v>
      </c>
      <c r="E15" s="517">
        <v>0</v>
      </c>
      <c r="F15" s="4">
        <f>D15*E15</f>
        <v>0</v>
      </c>
      <c r="G15" s="516">
        <v>0</v>
      </c>
      <c r="H15" s="518">
        <v>1</v>
      </c>
      <c r="I15" s="1">
        <f>G15*H15</f>
        <v>0</v>
      </c>
      <c r="J15" s="162">
        <f>+C15+F15</f>
        <v>508921.2696</v>
      </c>
      <c r="K15" s="147" t="s">
        <v>236</v>
      </c>
      <c r="N15" s="529"/>
      <c r="O15" s="529"/>
      <c r="P15" s="524"/>
      <c r="T15" s="530" t="s">
        <v>245</v>
      </c>
      <c r="U15" s="531">
        <v>444365.90700000001</v>
      </c>
      <c r="V15" s="530">
        <v>0.13</v>
      </c>
      <c r="W15" s="531">
        <v>57767.567910000005</v>
      </c>
      <c r="X15" s="531">
        <v>57767.567910000005</v>
      </c>
      <c r="Y15" s="532">
        <v>231070.27164000002</v>
      </c>
      <c r="Z15" s="513" t="s">
        <v>256</v>
      </c>
      <c r="AA15" s="513"/>
      <c r="AB15" s="513"/>
      <c r="AC15" s="513"/>
      <c r="AD15" s="513"/>
    </row>
    <row r="16" spans="1:30" x14ac:dyDescent="0.25">
      <c r="A16" s="510"/>
      <c r="B16" s="63" t="s">
        <v>25</v>
      </c>
      <c r="C16" s="272"/>
      <c r="D16" s="272"/>
      <c r="E16" s="272"/>
      <c r="F16" s="272"/>
      <c r="G16" s="272"/>
      <c r="H16" s="272"/>
      <c r="I16" s="272"/>
      <c r="J16" s="273"/>
      <c r="K16" s="107"/>
      <c r="N16" s="533"/>
      <c r="O16" s="534"/>
      <c r="P16" s="413"/>
      <c r="Q16" s="535"/>
      <c r="T16" s="530" t="s">
        <v>246</v>
      </c>
      <c r="U16" s="531">
        <v>369460.28600000002</v>
      </c>
      <c r="V16" s="530">
        <v>0.16</v>
      </c>
      <c r="W16" s="531">
        <v>59113.645760000007</v>
      </c>
      <c r="X16" s="531">
        <v>59113.645760000007</v>
      </c>
      <c r="Y16" s="532">
        <v>591136.45760000008</v>
      </c>
      <c r="Z16" s="513" t="s">
        <v>257</v>
      </c>
      <c r="AA16" s="513"/>
      <c r="AB16" s="513"/>
      <c r="AC16" s="513"/>
      <c r="AD16" s="513"/>
    </row>
    <row r="17" spans="1:31" ht="15" customHeight="1" x14ac:dyDescent="0.3">
      <c r="A17" s="510"/>
      <c r="B17" s="536" t="s">
        <v>67</v>
      </c>
      <c r="C17" s="537">
        <v>228048</v>
      </c>
      <c r="D17" s="516">
        <v>0</v>
      </c>
      <c r="E17" s="517">
        <v>0</v>
      </c>
      <c r="F17" s="4">
        <f t="shared" ref="F17:F75" si="1">D17*E17</f>
        <v>0</v>
      </c>
      <c r="G17" s="516">
        <v>0</v>
      </c>
      <c r="H17" s="518">
        <v>1</v>
      </c>
      <c r="I17" s="1">
        <f t="shared" si="0"/>
        <v>0</v>
      </c>
      <c r="J17" s="162">
        <f>+C17+F17</f>
        <v>228048</v>
      </c>
      <c r="K17" s="146" t="s">
        <v>235</v>
      </c>
      <c r="O17" s="534"/>
      <c r="P17" s="413"/>
      <c r="Q17" s="535"/>
      <c r="T17" s="513" t="s">
        <v>247</v>
      </c>
      <c r="U17" s="526">
        <v>294345.19099999999</v>
      </c>
      <c r="V17" s="513">
        <v>0.2</v>
      </c>
      <c r="W17" s="526">
        <v>58869.038200000003</v>
      </c>
      <c r="X17" s="526">
        <v>58869.038200000003</v>
      </c>
      <c r="Y17" s="526"/>
      <c r="Z17" s="513"/>
      <c r="AA17" s="513"/>
      <c r="AB17" s="513"/>
      <c r="AC17" s="513"/>
      <c r="AD17" s="513"/>
    </row>
    <row r="18" spans="1:31" ht="15" customHeight="1" x14ac:dyDescent="0.3">
      <c r="A18" s="510"/>
      <c r="B18" s="536" t="s">
        <v>267</v>
      </c>
      <c r="C18" s="538">
        <v>0</v>
      </c>
      <c r="D18" s="516">
        <v>0</v>
      </c>
      <c r="E18" s="517">
        <v>0</v>
      </c>
      <c r="F18" s="4">
        <f t="shared" si="1"/>
        <v>0</v>
      </c>
      <c r="G18" s="516">
        <v>0</v>
      </c>
      <c r="H18" s="518">
        <v>1</v>
      </c>
      <c r="I18" s="1">
        <f>G18*H18</f>
        <v>0</v>
      </c>
      <c r="J18" s="148">
        <f>+C18+F18</f>
        <v>0</v>
      </c>
      <c r="K18" s="146" t="s">
        <v>326</v>
      </c>
      <c r="N18" s="539"/>
      <c r="P18" s="413"/>
      <c r="Q18" s="535"/>
      <c r="T18" s="513" t="s">
        <v>248</v>
      </c>
      <c r="U18" s="526">
        <v>249867.22399999999</v>
      </c>
      <c r="V18" s="513">
        <v>0.23</v>
      </c>
      <c r="W18" s="526">
        <v>57469.461519999997</v>
      </c>
      <c r="X18" s="526">
        <v>57469.461519999997</v>
      </c>
      <c r="Y18" s="526"/>
      <c r="Z18" s="513"/>
      <c r="AA18" s="513"/>
      <c r="AB18" s="513"/>
      <c r="AC18" s="513"/>
      <c r="AD18" s="513"/>
    </row>
    <row r="19" spans="1:31" ht="15.6" x14ac:dyDescent="0.25">
      <c r="A19" s="510"/>
      <c r="B19" s="64" t="s">
        <v>26</v>
      </c>
      <c r="C19" s="152">
        <f>SUM(C21:C22,C24:C26,C28:C29,C31:C41,C43:C51,C53:C59,C61:C63,C65:C70,C72:C75,C77:C79,C81:C84,C86:C87)</f>
        <v>10621424.460000001</v>
      </c>
      <c r="D19" s="155"/>
      <c r="E19" s="155"/>
      <c r="F19" s="152">
        <f>SUM(F21:F22,F24:F26,F28:F29,F31:F41,F43:F51,F53:F59,F61:F63,F65:F70,F72:F75,F77:F79,F81:F84,F86:F87)</f>
        <v>6252888</v>
      </c>
      <c r="G19" s="155"/>
      <c r="H19" s="155"/>
      <c r="I19" s="157">
        <f>SUM(I21:I22,I24:I26,I28:I29,I31:I41,I43:I51,I53:I59,I61:I63,I65:I70,I72:I75,I77:I79,I81:I84,I86:I87)</f>
        <v>0</v>
      </c>
      <c r="J19" s="157">
        <f>+C19+F19</f>
        <v>16874312.460000001</v>
      </c>
      <c r="K19" s="108"/>
      <c r="N19" s="539"/>
      <c r="P19" s="413"/>
      <c r="Q19" s="535"/>
      <c r="T19" s="513"/>
      <c r="U19" s="513"/>
      <c r="V19" s="513"/>
      <c r="W19" s="526"/>
      <c r="X19" s="526" t="s">
        <v>211</v>
      </c>
      <c r="Y19" s="540">
        <v>822206.72924000013</v>
      </c>
      <c r="Z19" s="513"/>
      <c r="AA19" s="513"/>
      <c r="AB19" s="513"/>
      <c r="AC19" s="513"/>
      <c r="AD19" s="513"/>
    </row>
    <row r="20" spans="1:31" x14ac:dyDescent="0.25">
      <c r="A20" s="510"/>
      <c r="B20" s="63" t="s">
        <v>27</v>
      </c>
      <c r="C20" s="272"/>
      <c r="D20" s="272"/>
      <c r="E20" s="272"/>
      <c r="F20" s="272"/>
      <c r="G20" s="272"/>
      <c r="H20" s="272"/>
      <c r="I20" s="272"/>
      <c r="J20" s="273"/>
      <c r="Q20" s="413"/>
      <c r="T20" s="513" t="s">
        <v>249</v>
      </c>
      <c r="U20" s="513"/>
      <c r="V20" s="513"/>
      <c r="W20" s="513"/>
      <c r="X20" s="513"/>
      <c r="Y20" s="513"/>
      <c r="Z20" s="513"/>
      <c r="AA20" s="513"/>
      <c r="AB20" s="513"/>
      <c r="AC20" s="513"/>
      <c r="AD20" s="513"/>
    </row>
    <row r="21" spans="1:31" ht="15" customHeight="1" x14ac:dyDescent="0.3">
      <c r="A21" s="510"/>
      <c r="B21" s="527" t="s">
        <v>263</v>
      </c>
      <c r="C21" s="541">
        <v>0</v>
      </c>
      <c r="D21" s="537">
        <f>1600*1.03</f>
        <v>1648</v>
      </c>
      <c r="E21" s="542">
        <f>7*21*11</f>
        <v>1617</v>
      </c>
      <c r="F21" s="149">
        <f>D21*E21</f>
        <v>2664816</v>
      </c>
      <c r="G21" s="538">
        <v>0</v>
      </c>
      <c r="H21" s="543">
        <v>1</v>
      </c>
      <c r="I21" s="142">
        <f t="shared" ref="I21:I75" si="2">G21*H21</f>
        <v>0</v>
      </c>
      <c r="J21" s="162">
        <f>+C21+F21</f>
        <v>2664816</v>
      </c>
      <c r="K21" s="534" t="s">
        <v>453</v>
      </c>
      <c r="O21" s="413"/>
      <c r="P21" s="535"/>
      <c r="Q21" s="413"/>
      <c r="T21" s="544" t="s">
        <v>250</v>
      </c>
      <c r="U21" s="544"/>
      <c r="V21" s="544" t="s">
        <v>251</v>
      </c>
      <c r="W21" s="544" t="s">
        <v>252</v>
      </c>
      <c r="X21" s="544" t="s">
        <v>253</v>
      </c>
      <c r="Y21" s="513"/>
      <c r="Z21" s="513"/>
      <c r="AA21" s="513"/>
      <c r="AB21" s="513"/>
      <c r="AC21" s="513"/>
      <c r="AD21" s="513"/>
    </row>
    <row r="22" spans="1:31" ht="15" customHeight="1" x14ac:dyDescent="0.3">
      <c r="A22" s="510"/>
      <c r="B22" s="527" t="s">
        <v>294</v>
      </c>
      <c r="C22" s="541">
        <v>0</v>
      </c>
      <c r="D22" s="538">
        <v>0</v>
      </c>
      <c r="E22" s="545">
        <v>0</v>
      </c>
      <c r="F22" s="161">
        <f>D22*E22</f>
        <v>0</v>
      </c>
      <c r="G22" s="538">
        <v>0</v>
      </c>
      <c r="H22" s="543">
        <v>1</v>
      </c>
      <c r="I22" s="142">
        <f t="shared" si="2"/>
        <v>0</v>
      </c>
      <c r="J22" s="165">
        <f>+F22+C22</f>
        <v>0</v>
      </c>
      <c r="K22" s="147" t="s">
        <v>300</v>
      </c>
      <c r="T22" s="544"/>
      <c r="U22" s="544"/>
      <c r="V22" s="544"/>
      <c r="W22" s="544"/>
      <c r="X22" s="544"/>
      <c r="Y22" s="513"/>
      <c r="Z22" s="513"/>
      <c r="AA22" s="513"/>
      <c r="AB22" s="513"/>
      <c r="AC22" s="513"/>
      <c r="AD22" s="513"/>
    </row>
    <row r="23" spans="1:31" x14ac:dyDescent="0.25">
      <c r="A23" s="510"/>
      <c r="B23" s="63" t="s">
        <v>29</v>
      </c>
      <c r="C23" s="272"/>
      <c r="D23" s="272"/>
      <c r="E23" s="272"/>
      <c r="F23" s="272"/>
      <c r="G23" s="272"/>
      <c r="H23" s="272"/>
      <c r="I23" s="272"/>
      <c r="J23" s="273"/>
      <c r="Q23" s="413"/>
      <c r="T23" s="546" t="s">
        <v>212</v>
      </c>
      <c r="U23" s="544"/>
      <c r="V23" s="547">
        <v>735280.70200000005</v>
      </c>
      <c r="W23" s="547">
        <v>111405.947</v>
      </c>
      <c r="X23" s="547">
        <v>77984.474000000002</v>
      </c>
      <c r="Y23" s="548">
        <f>X23*2</f>
        <v>155968.948</v>
      </c>
      <c r="Z23" s="544" t="s">
        <v>254</v>
      </c>
      <c r="AA23" s="548">
        <f>W23*6</f>
        <v>668435.68200000003</v>
      </c>
      <c r="AB23" s="544" t="s">
        <v>255</v>
      </c>
      <c r="AC23" s="544"/>
      <c r="AD23" s="549" t="s">
        <v>211</v>
      </c>
      <c r="AE23" s="540">
        <f>Y23+AA23</f>
        <v>824404.63</v>
      </c>
    </row>
    <row r="24" spans="1:31" ht="15" customHeight="1" x14ac:dyDescent="0.3">
      <c r="A24" s="510"/>
      <c r="B24" s="527" t="s">
        <v>178</v>
      </c>
      <c r="C24" s="550">
        <v>0</v>
      </c>
      <c r="D24" s="538">
        <v>0</v>
      </c>
      <c r="E24" s="545">
        <v>0</v>
      </c>
      <c r="F24" s="141">
        <f t="shared" si="1"/>
        <v>0</v>
      </c>
      <c r="G24" s="538">
        <v>0</v>
      </c>
      <c r="H24" s="543">
        <v>1</v>
      </c>
      <c r="I24" s="142">
        <f t="shared" si="2"/>
        <v>0</v>
      </c>
      <c r="J24" s="162">
        <f>+C24+F24</f>
        <v>0</v>
      </c>
      <c r="K24" s="105" t="s">
        <v>452</v>
      </c>
      <c r="Q24" s="413"/>
      <c r="T24" s="546" t="s">
        <v>259</v>
      </c>
      <c r="U24" s="544"/>
      <c r="V24" s="547">
        <v>622200</v>
      </c>
      <c r="W24" s="547">
        <v>124440</v>
      </c>
      <c r="X24" s="547">
        <v>41480</v>
      </c>
      <c r="Y24" s="551">
        <f>2*X24</f>
        <v>82960</v>
      </c>
      <c r="Z24" s="544" t="s">
        <v>254</v>
      </c>
      <c r="AA24" s="551">
        <f>6*W24</f>
        <v>746640</v>
      </c>
      <c r="AB24" s="544" t="s">
        <v>255</v>
      </c>
      <c r="AC24" s="544"/>
      <c r="AD24" s="549" t="s">
        <v>211</v>
      </c>
      <c r="AE24" s="540">
        <f>Y24+AA24</f>
        <v>829600</v>
      </c>
    </row>
    <row r="25" spans="1:31" ht="15" customHeight="1" x14ac:dyDescent="0.3">
      <c r="A25" s="510"/>
      <c r="B25" s="527" t="s">
        <v>68</v>
      </c>
      <c r="C25" s="521">
        <v>0</v>
      </c>
      <c r="D25" s="537">
        <v>20000</v>
      </c>
      <c r="E25" s="542">
        <v>10</v>
      </c>
      <c r="F25" s="149">
        <f>+D25*E25</f>
        <v>200000</v>
      </c>
      <c r="G25" s="537">
        <v>0</v>
      </c>
      <c r="H25" s="552">
        <v>1</v>
      </c>
      <c r="I25" s="163">
        <f t="shared" si="2"/>
        <v>0</v>
      </c>
      <c r="J25" s="162">
        <f>+C25+F25</f>
        <v>200000</v>
      </c>
      <c r="K25" s="147" t="s">
        <v>339</v>
      </c>
      <c r="T25" s="513"/>
      <c r="U25" s="513"/>
      <c r="V25" s="513"/>
      <c r="W25" s="513"/>
      <c r="X25" s="513"/>
      <c r="Y25" s="513"/>
      <c r="Z25" s="513"/>
      <c r="AA25" s="513"/>
      <c r="AB25" s="513"/>
      <c r="AC25" s="513"/>
      <c r="AD25" s="513"/>
    </row>
    <row r="26" spans="1:31" ht="15" customHeight="1" x14ac:dyDescent="0.3">
      <c r="A26" s="510"/>
      <c r="B26" s="527" t="s">
        <v>69</v>
      </c>
      <c r="C26" s="521">
        <v>0</v>
      </c>
      <c r="D26" s="538">
        <v>0</v>
      </c>
      <c r="E26" s="545">
        <v>0</v>
      </c>
      <c r="F26" s="141">
        <f t="shared" si="1"/>
        <v>0</v>
      </c>
      <c r="G26" s="538">
        <v>0</v>
      </c>
      <c r="H26" s="543">
        <v>1</v>
      </c>
      <c r="I26" s="142">
        <f t="shared" si="2"/>
        <v>0</v>
      </c>
      <c r="J26" s="143">
        <f>+C26+F26</f>
        <v>0</v>
      </c>
      <c r="AD26" s="513"/>
    </row>
    <row r="27" spans="1:31" x14ac:dyDescent="0.25">
      <c r="A27" s="510"/>
      <c r="B27" s="63" t="s">
        <v>30</v>
      </c>
      <c r="C27" s="272"/>
      <c r="D27" s="272"/>
      <c r="E27" s="272"/>
      <c r="F27" s="272"/>
      <c r="G27" s="272"/>
      <c r="H27" s="272"/>
      <c r="I27" s="272"/>
      <c r="J27" s="273"/>
      <c r="Q27" s="104"/>
      <c r="R27" s="104"/>
    </row>
    <row r="28" spans="1:31" ht="15" customHeight="1" x14ac:dyDescent="0.3">
      <c r="A28" s="510"/>
      <c r="B28" s="553" t="s">
        <v>264</v>
      </c>
      <c r="C28" s="521">
        <v>0</v>
      </c>
      <c r="D28" s="538">
        <v>0</v>
      </c>
      <c r="E28" s="545">
        <v>0</v>
      </c>
      <c r="F28" s="141">
        <f t="shared" si="1"/>
        <v>0</v>
      </c>
      <c r="G28" s="538">
        <v>0</v>
      </c>
      <c r="H28" s="543">
        <v>1</v>
      </c>
      <c r="I28" s="142">
        <f t="shared" si="2"/>
        <v>0</v>
      </c>
      <c r="J28" s="143">
        <f>+C28+F28</f>
        <v>0</v>
      </c>
      <c r="K28" s="147" t="s">
        <v>265</v>
      </c>
      <c r="Q28" s="554"/>
      <c r="R28" s="104"/>
    </row>
    <row r="29" spans="1:31" ht="15" customHeight="1" x14ac:dyDescent="0.3">
      <c r="A29" s="510"/>
      <c r="B29" s="555" t="s">
        <v>70</v>
      </c>
      <c r="C29" s="521">
        <v>0</v>
      </c>
      <c r="D29" s="538">
        <v>0</v>
      </c>
      <c r="E29" s="545">
        <v>0</v>
      </c>
      <c r="F29" s="141">
        <f t="shared" si="1"/>
        <v>0</v>
      </c>
      <c r="G29" s="538">
        <v>0</v>
      </c>
      <c r="H29" s="543">
        <v>1</v>
      </c>
      <c r="I29" s="142">
        <f t="shared" si="2"/>
        <v>0</v>
      </c>
      <c r="J29" s="143">
        <f>+C29+F29</f>
        <v>0</v>
      </c>
      <c r="K29" s="147" t="s">
        <v>279</v>
      </c>
      <c r="R29" s="104"/>
    </row>
    <row r="30" spans="1:31" x14ac:dyDescent="0.25">
      <c r="A30" s="510"/>
      <c r="B30" s="63" t="s">
        <v>32</v>
      </c>
      <c r="C30" s="272"/>
      <c r="D30" s="272"/>
      <c r="E30" s="272"/>
      <c r="F30" s="272"/>
      <c r="G30" s="272"/>
      <c r="H30" s="272"/>
      <c r="I30" s="272"/>
      <c r="J30" s="273"/>
      <c r="O30" s="104"/>
      <c r="P30" s="104"/>
      <c r="Q30" s="104"/>
      <c r="R30" s="104"/>
    </row>
    <row r="31" spans="1:31" ht="15" customHeight="1" x14ac:dyDescent="0.3">
      <c r="A31" s="510"/>
      <c r="B31" s="527" t="s">
        <v>158</v>
      </c>
      <c r="C31" s="556">
        <v>0</v>
      </c>
      <c r="D31" s="521">
        <v>0</v>
      </c>
      <c r="E31" s="545">
        <v>0</v>
      </c>
      <c r="F31" s="141">
        <f>+E31*D31</f>
        <v>0</v>
      </c>
      <c r="G31" s="538">
        <v>0</v>
      </c>
      <c r="H31" s="543">
        <v>1</v>
      </c>
      <c r="I31" s="142">
        <f t="shared" si="2"/>
        <v>0</v>
      </c>
      <c r="J31" s="144">
        <f>C31+F31</f>
        <v>0</v>
      </c>
      <c r="K31" s="147" t="s">
        <v>291</v>
      </c>
      <c r="U31" s="106"/>
    </row>
    <row r="32" spans="1:31" ht="15" customHeight="1" x14ac:dyDescent="0.3">
      <c r="A32" s="510"/>
      <c r="B32" s="527" t="s">
        <v>71</v>
      </c>
      <c r="C32" s="557">
        <v>100000</v>
      </c>
      <c r="D32" s="538">
        <v>0</v>
      </c>
      <c r="E32" s="545">
        <v>0</v>
      </c>
      <c r="F32" s="141">
        <f t="shared" si="1"/>
        <v>0</v>
      </c>
      <c r="G32" s="538">
        <v>0</v>
      </c>
      <c r="H32" s="543">
        <v>1</v>
      </c>
      <c r="I32" s="142">
        <f t="shared" si="2"/>
        <v>0</v>
      </c>
      <c r="J32" s="162">
        <f>C32</f>
        <v>100000</v>
      </c>
      <c r="K32" s="147" t="s">
        <v>441</v>
      </c>
      <c r="U32" s="107"/>
    </row>
    <row r="33" spans="1:21" ht="15" customHeight="1" x14ac:dyDescent="0.3">
      <c r="A33" s="510"/>
      <c r="B33" s="527" t="s">
        <v>72</v>
      </c>
      <c r="C33" s="541">
        <v>0</v>
      </c>
      <c r="D33" s="537">
        <v>22814</v>
      </c>
      <c r="E33" s="542">
        <v>3</v>
      </c>
      <c r="F33" s="149">
        <f t="shared" si="1"/>
        <v>68442</v>
      </c>
      <c r="G33" s="538">
        <v>0</v>
      </c>
      <c r="H33" s="543">
        <v>1</v>
      </c>
      <c r="I33" s="142">
        <f t="shared" si="2"/>
        <v>0</v>
      </c>
      <c r="J33" s="162">
        <f t="shared" ref="J33:J41" si="3">+C33+F33</f>
        <v>68442</v>
      </c>
      <c r="K33" s="147" t="s">
        <v>266</v>
      </c>
      <c r="U33" s="107"/>
    </row>
    <row r="34" spans="1:21" ht="15" customHeight="1" x14ac:dyDescent="0.3">
      <c r="A34" s="510"/>
      <c r="B34" s="553" t="s">
        <v>73</v>
      </c>
      <c r="C34" s="541">
        <v>0</v>
      </c>
      <c r="D34" s="538">
        <v>0</v>
      </c>
      <c r="E34" s="545">
        <v>0</v>
      </c>
      <c r="F34" s="161">
        <f t="shared" si="1"/>
        <v>0</v>
      </c>
      <c r="G34" s="538">
        <v>0</v>
      </c>
      <c r="H34" s="543">
        <v>1</v>
      </c>
      <c r="I34" s="142">
        <f t="shared" si="2"/>
        <v>0</v>
      </c>
      <c r="J34" s="143">
        <f>C34+F34</f>
        <v>0</v>
      </c>
      <c r="K34" s="147" t="s">
        <v>276</v>
      </c>
      <c r="U34" s="107"/>
    </row>
    <row r="35" spans="1:21" ht="15" customHeight="1" x14ac:dyDescent="0.3">
      <c r="A35" s="510"/>
      <c r="B35" s="527" t="s">
        <v>216</v>
      </c>
      <c r="C35" s="541">
        <v>0</v>
      </c>
      <c r="D35" s="537">
        <v>15000</v>
      </c>
      <c r="E35" s="542">
        <v>2</v>
      </c>
      <c r="F35" s="149">
        <f t="shared" si="1"/>
        <v>30000</v>
      </c>
      <c r="G35" s="538">
        <v>0</v>
      </c>
      <c r="H35" s="543">
        <v>1</v>
      </c>
      <c r="I35" s="142">
        <f t="shared" si="2"/>
        <v>0</v>
      </c>
      <c r="J35" s="162">
        <f>C35+F35</f>
        <v>30000</v>
      </c>
      <c r="K35" s="147" t="s">
        <v>277</v>
      </c>
    </row>
    <row r="36" spans="1:21" ht="15" customHeight="1" x14ac:dyDescent="0.3">
      <c r="A36" s="510"/>
      <c r="B36" s="527" t="s">
        <v>74</v>
      </c>
      <c r="C36" s="557">
        <f>83300*1.037</f>
        <v>86382.099999999991</v>
      </c>
      <c r="D36" s="538">
        <v>0</v>
      </c>
      <c r="E36" s="545">
        <v>0</v>
      </c>
      <c r="F36" s="141">
        <f t="shared" si="1"/>
        <v>0</v>
      </c>
      <c r="G36" s="538">
        <v>0</v>
      </c>
      <c r="H36" s="543">
        <v>1</v>
      </c>
      <c r="I36" s="142">
        <f t="shared" si="2"/>
        <v>0</v>
      </c>
      <c r="J36" s="162">
        <f t="shared" si="3"/>
        <v>86382.099999999991</v>
      </c>
      <c r="K36" s="147" t="s">
        <v>295</v>
      </c>
    </row>
    <row r="37" spans="1:21" ht="15" customHeight="1" x14ac:dyDescent="0.3">
      <c r="A37" s="510"/>
      <c r="B37" s="527" t="s">
        <v>75</v>
      </c>
      <c r="C37" s="557">
        <v>200000</v>
      </c>
      <c r="D37" s="538">
        <v>0</v>
      </c>
      <c r="E37" s="545">
        <v>0</v>
      </c>
      <c r="F37" s="141">
        <f t="shared" si="1"/>
        <v>0</v>
      </c>
      <c r="G37" s="538">
        <v>0</v>
      </c>
      <c r="H37" s="543">
        <v>1</v>
      </c>
      <c r="I37" s="142">
        <f t="shared" si="2"/>
        <v>0</v>
      </c>
      <c r="J37" s="162">
        <f t="shared" si="3"/>
        <v>200000</v>
      </c>
      <c r="K37" s="147" t="s">
        <v>296</v>
      </c>
    </row>
    <row r="38" spans="1:21" ht="15" customHeight="1" x14ac:dyDescent="0.3">
      <c r="A38" s="510"/>
      <c r="B38" s="527" t="s">
        <v>35</v>
      </c>
      <c r="C38" s="521">
        <v>0</v>
      </c>
      <c r="D38" s="537">
        <f>39000*1.037</f>
        <v>40443</v>
      </c>
      <c r="E38" s="542">
        <v>10</v>
      </c>
      <c r="F38" s="149">
        <f t="shared" si="1"/>
        <v>404430</v>
      </c>
      <c r="G38" s="538">
        <v>0</v>
      </c>
      <c r="H38" s="543">
        <v>1</v>
      </c>
      <c r="I38" s="142">
        <f t="shared" si="2"/>
        <v>0</v>
      </c>
      <c r="J38" s="162">
        <f t="shared" si="3"/>
        <v>404430</v>
      </c>
      <c r="K38" s="147" t="s">
        <v>283</v>
      </c>
    </row>
    <row r="39" spans="1:21" ht="15" customHeight="1" x14ac:dyDescent="0.3">
      <c r="A39" s="510"/>
      <c r="B39" s="527" t="s">
        <v>76</v>
      </c>
      <c r="C39" s="557">
        <f>191000*1.037</f>
        <v>198066.99999999997</v>
      </c>
      <c r="D39" s="538">
        <v>0</v>
      </c>
      <c r="E39" s="545">
        <v>0</v>
      </c>
      <c r="F39" s="141">
        <f t="shared" si="1"/>
        <v>0</v>
      </c>
      <c r="G39" s="538">
        <v>0</v>
      </c>
      <c r="H39" s="543">
        <v>1</v>
      </c>
      <c r="I39" s="142">
        <f t="shared" si="2"/>
        <v>0</v>
      </c>
      <c r="J39" s="162">
        <f t="shared" si="3"/>
        <v>198066.99999999997</v>
      </c>
      <c r="K39" s="147" t="s">
        <v>284</v>
      </c>
    </row>
    <row r="40" spans="1:21" ht="15" customHeight="1" x14ac:dyDescent="0.3">
      <c r="A40" s="510"/>
      <c r="B40" s="527" t="s">
        <v>77</v>
      </c>
      <c r="C40" s="557">
        <v>948855</v>
      </c>
      <c r="D40" s="538">
        <v>0</v>
      </c>
      <c r="E40" s="545">
        <v>0</v>
      </c>
      <c r="F40" s="141">
        <f t="shared" si="1"/>
        <v>0</v>
      </c>
      <c r="G40" s="538">
        <v>0</v>
      </c>
      <c r="H40" s="543">
        <v>1</v>
      </c>
      <c r="I40" s="142">
        <f t="shared" si="2"/>
        <v>0</v>
      </c>
      <c r="J40" s="162">
        <f t="shared" si="3"/>
        <v>948855</v>
      </c>
      <c r="K40" s="147" t="s">
        <v>292</v>
      </c>
    </row>
    <row r="41" spans="1:21" ht="15" customHeight="1" x14ac:dyDescent="0.3">
      <c r="A41" s="510"/>
      <c r="B41" s="553" t="s">
        <v>78</v>
      </c>
      <c r="C41" s="521">
        <v>0</v>
      </c>
      <c r="D41" s="538">
        <v>0</v>
      </c>
      <c r="E41" s="545">
        <v>0</v>
      </c>
      <c r="F41" s="141">
        <f t="shared" si="1"/>
        <v>0</v>
      </c>
      <c r="G41" s="538">
        <v>0</v>
      </c>
      <c r="H41" s="543">
        <v>1</v>
      </c>
      <c r="I41" s="142">
        <f t="shared" si="2"/>
        <v>0</v>
      </c>
      <c r="J41" s="143">
        <f t="shared" si="3"/>
        <v>0</v>
      </c>
    </row>
    <row r="42" spans="1:21" ht="15.6" x14ac:dyDescent="0.25">
      <c r="A42" s="510"/>
      <c r="B42" s="63" t="s">
        <v>37</v>
      </c>
      <c r="C42" s="272"/>
      <c r="D42" s="272"/>
      <c r="E42" s="272"/>
      <c r="F42" s="272"/>
      <c r="G42" s="272"/>
      <c r="H42" s="272"/>
      <c r="I42" s="272"/>
      <c r="J42" s="273"/>
      <c r="K42" s="558" t="s">
        <v>262</v>
      </c>
    </row>
    <row r="43" spans="1:21" ht="15" customHeight="1" x14ac:dyDescent="0.3">
      <c r="A43" s="510"/>
      <c r="B43" s="527" t="s">
        <v>38</v>
      </c>
      <c r="C43" s="557">
        <f>(1721420)-(1721420)*0.007</f>
        <v>1709370.06</v>
      </c>
      <c r="D43" s="538">
        <v>0</v>
      </c>
      <c r="E43" s="545">
        <v>0</v>
      </c>
      <c r="F43" s="141">
        <f>D43*E43</f>
        <v>0</v>
      </c>
      <c r="G43" s="538">
        <v>0</v>
      </c>
      <c r="H43" s="543">
        <v>1</v>
      </c>
      <c r="I43" s="142">
        <f t="shared" si="2"/>
        <v>0</v>
      </c>
      <c r="J43" s="162">
        <f>+F43+C43</f>
        <v>1709370.06</v>
      </c>
      <c r="K43" s="147" t="s">
        <v>445</v>
      </c>
      <c r="L43" s="559">
        <f>J43/12</f>
        <v>142447.505</v>
      </c>
      <c r="M43" s="560"/>
    </row>
    <row r="44" spans="1:21" ht="15" customHeight="1" x14ac:dyDescent="0.3">
      <c r="A44" s="510"/>
      <c r="B44" s="527" t="s">
        <v>5</v>
      </c>
      <c r="C44" s="557">
        <v>625311</v>
      </c>
      <c r="D44" s="538">
        <v>0</v>
      </c>
      <c r="E44" s="545">
        <v>0</v>
      </c>
      <c r="F44" s="141">
        <f t="shared" ref="F44:F51" si="4">D44*E44</f>
        <v>0</v>
      </c>
      <c r="G44" s="538">
        <v>0</v>
      </c>
      <c r="H44" s="543">
        <v>1</v>
      </c>
      <c r="I44" s="142">
        <f t="shared" si="2"/>
        <v>0</v>
      </c>
      <c r="J44" s="162">
        <f t="shared" ref="J44:J51" si="5">+F44+C44</f>
        <v>625311</v>
      </c>
      <c r="K44" s="147" t="s">
        <v>445</v>
      </c>
      <c r="L44" s="559">
        <f t="shared" ref="L44:L49" si="6">J44/12</f>
        <v>52109.25</v>
      </c>
      <c r="M44" s="560"/>
    </row>
    <row r="45" spans="1:21" ht="15" customHeight="1" x14ac:dyDescent="0.3">
      <c r="A45" s="510"/>
      <c r="B45" s="527" t="s">
        <v>7</v>
      </c>
      <c r="C45" s="557">
        <f>2385100-(2385100)*0.007</f>
        <v>2368404.2999999998</v>
      </c>
      <c r="D45" s="538">
        <v>0</v>
      </c>
      <c r="E45" s="545">
        <v>0</v>
      </c>
      <c r="F45" s="141">
        <f t="shared" si="4"/>
        <v>0</v>
      </c>
      <c r="G45" s="538">
        <v>0</v>
      </c>
      <c r="H45" s="543">
        <v>1</v>
      </c>
      <c r="I45" s="142">
        <f t="shared" si="2"/>
        <v>0</v>
      </c>
      <c r="J45" s="162">
        <f t="shared" si="5"/>
        <v>2368404.2999999998</v>
      </c>
      <c r="K45" s="147" t="s">
        <v>445</v>
      </c>
      <c r="L45" s="559">
        <f t="shared" si="6"/>
        <v>197367.02499999999</v>
      </c>
      <c r="M45" s="560"/>
    </row>
    <row r="46" spans="1:21" ht="15" customHeight="1" x14ac:dyDescent="0.3">
      <c r="A46" s="510"/>
      <c r="B46" s="553" t="s">
        <v>39</v>
      </c>
      <c r="C46" s="521">
        <f>'INFO-CONS'!F10</f>
        <v>0</v>
      </c>
      <c r="D46" s="538">
        <v>0</v>
      </c>
      <c r="E46" s="545">
        <v>0</v>
      </c>
      <c r="F46" s="141">
        <f t="shared" si="4"/>
        <v>0</v>
      </c>
      <c r="G46" s="538">
        <v>0</v>
      </c>
      <c r="H46" s="543">
        <v>1</v>
      </c>
      <c r="I46" s="142">
        <f t="shared" si="2"/>
        <v>0</v>
      </c>
      <c r="J46" s="143">
        <f t="shared" si="5"/>
        <v>0</v>
      </c>
      <c r="L46" s="559">
        <f t="shared" si="6"/>
        <v>0</v>
      </c>
      <c r="M46" s="560"/>
    </row>
    <row r="47" spans="1:21" ht="15" customHeight="1" x14ac:dyDescent="0.3">
      <c r="A47" s="510"/>
      <c r="B47" s="527" t="s">
        <v>40</v>
      </c>
      <c r="C47" s="521">
        <f>'INFO-CONS'!F11</f>
        <v>0</v>
      </c>
      <c r="D47" s="538">
        <v>0</v>
      </c>
      <c r="E47" s="545">
        <v>0</v>
      </c>
      <c r="F47" s="141">
        <f t="shared" si="4"/>
        <v>0</v>
      </c>
      <c r="G47" s="538">
        <v>0</v>
      </c>
      <c r="H47" s="543">
        <v>1</v>
      </c>
      <c r="I47" s="142">
        <f t="shared" si="2"/>
        <v>0</v>
      </c>
      <c r="J47" s="143">
        <f t="shared" si="5"/>
        <v>0</v>
      </c>
      <c r="L47" s="559">
        <f t="shared" si="6"/>
        <v>0</v>
      </c>
      <c r="M47" s="560"/>
    </row>
    <row r="48" spans="1:21" ht="15" customHeight="1" x14ac:dyDescent="0.3">
      <c r="A48" s="510"/>
      <c r="B48" s="527" t="s">
        <v>41</v>
      </c>
      <c r="C48" s="557">
        <v>74664</v>
      </c>
      <c r="D48" s="538">
        <v>0</v>
      </c>
      <c r="E48" s="545">
        <v>0</v>
      </c>
      <c r="F48" s="141">
        <f t="shared" si="4"/>
        <v>0</v>
      </c>
      <c r="G48" s="538">
        <v>0</v>
      </c>
      <c r="H48" s="543">
        <v>1</v>
      </c>
      <c r="I48" s="142">
        <f t="shared" si="2"/>
        <v>0</v>
      </c>
      <c r="J48" s="162">
        <f t="shared" si="5"/>
        <v>74664</v>
      </c>
      <c r="K48" s="147" t="s">
        <v>446</v>
      </c>
      <c r="L48" s="559">
        <f t="shared" si="6"/>
        <v>6222</v>
      </c>
      <c r="M48" s="560"/>
    </row>
    <row r="49" spans="1:13" ht="15" customHeight="1" x14ac:dyDescent="0.3">
      <c r="A49" s="510"/>
      <c r="B49" s="527" t="s">
        <v>42</v>
      </c>
      <c r="C49" s="557">
        <v>305915</v>
      </c>
      <c r="D49" s="538">
        <v>0</v>
      </c>
      <c r="E49" s="545">
        <v>0</v>
      </c>
      <c r="F49" s="141">
        <f t="shared" si="4"/>
        <v>0</v>
      </c>
      <c r="G49" s="538">
        <v>0</v>
      </c>
      <c r="H49" s="543">
        <v>1</v>
      </c>
      <c r="I49" s="142">
        <f t="shared" si="2"/>
        <v>0</v>
      </c>
      <c r="J49" s="162">
        <f t="shared" si="5"/>
        <v>305915</v>
      </c>
      <c r="K49" s="147" t="s">
        <v>447</v>
      </c>
      <c r="L49" s="559">
        <f t="shared" si="6"/>
        <v>25492.916666666668</v>
      </c>
      <c r="M49" s="560"/>
    </row>
    <row r="50" spans="1:13" ht="15" customHeight="1" x14ac:dyDescent="0.3">
      <c r="A50" s="510"/>
      <c r="B50" s="553" t="s">
        <v>79</v>
      </c>
      <c r="C50" s="521">
        <f>'INFO-CONS'!F14</f>
        <v>0</v>
      </c>
      <c r="D50" s="538">
        <v>0</v>
      </c>
      <c r="E50" s="545">
        <v>0</v>
      </c>
      <c r="F50" s="141">
        <f t="shared" si="4"/>
        <v>0</v>
      </c>
      <c r="G50" s="538">
        <v>0</v>
      </c>
      <c r="H50" s="543">
        <v>1</v>
      </c>
      <c r="I50" s="142">
        <f t="shared" si="2"/>
        <v>0</v>
      </c>
      <c r="J50" s="143">
        <f t="shared" si="5"/>
        <v>0</v>
      </c>
      <c r="K50" s="539"/>
      <c r="L50" s="561"/>
      <c r="M50" s="560"/>
    </row>
    <row r="51" spans="1:13" ht="15" customHeight="1" x14ac:dyDescent="0.3">
      <c r="A51" s="510"/>
      <c r="B51" s="553" t="s">
        <v>261</v>
      </c>
      <c r="C51" s="521">
        <f>'INFO-CONS'!F15</f>
        <v>0</v>
      </c>
      <c r="D51" s="538">
        <v>0</v>
      </c>
      <c r="E51" s="545">
        <v>0</v>
      </c>
      <c r="F51" s="141">
        <f t="shared" si="4"/>
        <v>0</v>
      </c>
      <c r="G51" s="538">
        <v>0</v>
      </c>
      <c r="H51" s="543">
        <v>1</v>
      </c>
      <c r="I51" s="142">
        <f t="shared" si="2"/>
        <v>0</v>
      </c>
      <c r="J51" s="143">
        <f t="shared" si="5"/>
        <v>0</v>
      </c>
      <c r="K51" s="539"/>
      <c r="L51" s="561"/>
      <c r="M51" s="560"/>
    </row>
    <row r="52" spans="1:13" x14ac:dyDescent="0.25">
      <c r="A52" s="510"/>
      <c r="B52" s="63" t="s">
        <v>44</v>
      </c>
      <c r="C52" s="272"/>
      <c r="D52" s="272"/>
      <c r="E52" s="272"/>
      <c r="F52" s="272"/>
      <c r="G52" s="272"/>
      <c r="H52" s="272"/>
      <c r="I52" s="272"/>
      <c r="J52" s="273"/>
    </row>
    <row r="53" spans="1:13" ht="15" customHeight="1" x14ac:dyDescent="0.3">
      <c r="A53" s="510"/>
      <c r="B53" s="527" t="s">
        <v>45</v>
      </c>
      <c r="C53" s="557">
        <v>500000</v>
      </c>
      <c r="D53" s="538">
        <v>0</v>
      </c>
      <c r="E53" s="545">
        <v>0</v>
      </c>
      <c r="F53" s="141">
        <f t="shared" si="1"/>
        <v>0</v>
      </c>
      <c r="G53" s="538">
        <v>0</v>
      </c>
      <c r="H53" s="543">
        <v>1</v>
      </c>
      <c r="I53" s="142">
        <f t="shared" si="2"/>
        <v>0</v>
      </c>
      <c r="J53" s="162">
        <f>+F53+C53</f>
        <v>500000</v>
      </c>
      <c r="K53" s="147" t="s">
        <v>285</v>
      </c>
    </row>
    <row r="54" spans="1:13" ht="15" customHeight="1" x14ac:dyDescent="0.3">
      <c r="A54" s="510"/>
      <c r="B54" s="553" t="s">
        <v>286</v>
      </c>
      <c r="C54" s="521">
        <v>0</v>
      </c>
      <c r="D54" s="538">
        <v>0</v>
      </c>
      <c r="E54" s="545">
        <v>0</v>
      </c>
      <c r="F54" s="141">
        <f t="shared" si="1"/>
        <v>0</v>
      </c>
      <c r="G54" s="538">
        <v>0</v>
      </c>
      <c r="H54" s="543">
        <v>1</v>
      </c>
      <c r="I54" s="142">
        <f t="shared" si="2"/>
        <v>0</v>
      </c>
      <c r="J54" s="143">
        <f t="shared" ref="J54:J59" si="7">+F54+C54</f>
        <v>0</v>
      </c>
      <c r="K54" s="105" t="s">
        <v>218</v>
      </c>
    </row>
    <row r="55" spans="1:13" ht="15" customHeight="1" x14ac:dyDescent="0.3">
      <c r="A55" s="510"/>
      <c r="B55" s="527" t="s">
        <v>81</v>
      </c>
      <c r="C55" s="550">
        <v>600000</v>
      </c>
      <c r="D55" s="538">
        <v>0</v>
      </c>
      <c r="E55" s="545">
        <v>0</v>
      </c>
      <c r="F55" s="141">
        <f t="shared" si="1"/>
        <v>0</v>
      </c>
      <c r="G55" s="538">
        <v>0</v>
      </c>
      <c r="H55" s="543">
        <v>1</v>
      </c>
      <c r="I55" s="142">
        <f t="shared" si="2"/>
        <v>0</v>
      </c>
      <c r="J55" s="162">
        <f t="shared" si="7"/>
        <v>600000</v>
      </c>
      <c r="K55" s="147" t="s">
        <v>287</v>
      </c>
    </row>
    <row r="56" spans="1:13" ht="15" customHeight="1" x14ac:dyDescent="0.3">
      <c r="A56" s="510"/>
      <c r="B56" s="553" t="s">
        <v>82</v>
      </c>
      <c r="C56" s="521">
        <f>'INFO-MANT'!E9</f>
        <v>0</v>
      </c>
      <c r="D56" s="538">
        <v>0</v>
      </c>
      <c r="E56" s="545">
        <v>0</v>
      </c>
      <c r="F56" s="141">
        <f t="shared" si="1"/>
        <v>0</v>
      </c>
      <c r="G56" s="538">
        <v>0</v>
      </c>
      <c r="H56" s="543">
        <v>1</v>
      </c>
      <c r="I56" s="142">
        <f t="shared" si="2"/>
        <v>0</v>
      </c>
      <c r="J56" s="143">
        <f t="shared" si="7"/>
        <v>0</v>
      </c>
    </row>
    <row r="57" spans="1:13" ht="15" customHeight="1" x14ac:dyDescent="0.3">
      <c r="A57" s="510"/>
      <c r="B57" s="553" t="s">
        <v>215</v>
      </c>
      <c r="C57" s="521">
        <v>0</v>
      </c>
      <c r="D57" s="538">
        <v>0</v>
      </c>
      <c r="E57" s="545">
        <v>0</v>
      </c>
      <c r="F57" s="141">
        <f t="shared" si="1"/>
        <v>0</v>
      </c>
      <c r="G57" s="538">
        <v>0</v>
      </c>
      <c r="H57" s="543">
        <v>1</v>
      </c>
      <c r="I57" s="142">
        <f t="shared" si="2"/>
        <v>0</v>
      </c>
      <c r="J57" s="143">
        <f t="shared" si="7"/>
        <v>0</v>
      </c>
    </row>
    <row r="58" spans="1:13" ht="15" customHeight="1" x14ac:dyDescent="0.3">
      <c r="A58" s="510"/>
      <c r="B58" s="553" t="s">
        <v>213</v>
      </c>
      <c r="C58" s="521">
        <f>'INFO-MANT'!E11</f>
        <v>0</v>
      </c>
      <c r="D58" s="538">
        <v>0</v>
      </c>
      <c r="E58" s="545">
        <v>0</v>
      </c>
      <c r="F58" s="141">
        <f t="shared" si="1"/>
        <v>0</v>
      </c>
      <c r="G58" s="538">
        <v>0</v>
      </c>
      <c r="H58" s="543">
        <v>1</v>
      </c>
      <c r="I58" s="142">
        <f t="shared" si="2"/>
        <v>0</v>
      </c>
      <c r="J58" s="143">
        <f t="shared" si="7"/>
        <v>0</v>
      </c>
    </row>
    <row r="59" spans="1:13" ht="15" customHeight="1" x14ac:dyDescent="0.3">
      <c r="A59" s="510"/>
      <c r="B59" s="527" t="s">
        <v>214</v>
      </c>
      <c r="C59" s="557">
        <v>200000</v>
      </c>
      <c r="D59" s="538">
        <v>0</v>
      </c>
      <c r="E59" s="545">
        <v>0</v>
      </c>
      <c r="F59" s="141">
        <f t="shared" si="1"/>
        <v>0</v>
      </c>
      <c r="G59" s="538">
        <v>0</v>
      </c>
      <c r="H59" s="543">
        <v>1</v>
      </c>
      <c r="I59" s="142">
        <f t="shared" si="2"/>
        <v>0</v>
      </c>
      <c r="J59" s="162">
        <f t="shared" si="7"/>
        <v>200000</v>
      </c>
      <c r="K59" s="147" t="s">
        <v>297</v>
      </c>
    </row>
    <row r="60" spans="1:13" x14ac:dyDescent="0.25">
      <c r="A60" s="510"/>
      <c r="B60" s="63" t="s">
        <v>46</v>
      </c>
      <c r="C60" s="272"/>
      <c r="D60" s="272"/>
      <c r="E60" s="272"/>
      <c r="F60" s="272"/>
      <c r="G60" s="272"/>
      <c r="H60" s="272"/>
      <c r="I60" s="272"/>
      <c r="J60" s="273"/>
    </row>
    <row r="61" spans="1:13" ht="15" customHeight="1" x14ac:dyDescent="0.3">
      <c r="A61" s="510"/>
      <c r="B61" s="555" t="s">
        <v>84</v>
      </c>
      <c r="C61" s="521">
        <v>0</v>
      </c>
      <c r="D61" s="538">
        <v>0</v>
      </c>
      <c r="E61" s="545">
        <v>0</v>
      </c>
      <c r="F61" s="141">
        <f t="shared" si="1"/>
        <v>0</v>
      </c>
      <c r="G61" s="538">
        <v>0</v>
      </c>
      <c r="H61" s="543">
        <v>1</v>
      </c>
      <c r="I61" s="142">
        <f t="shared" si="2"/>
        <v>0</v>
      </c>
      <c r="J61" s="144">
        <f>C61+F61</f>
        <v>0</v>
      </c>
    </row>
    <row r="62" spans="1:13" ht="15" customHeight="1" x14ac:dyDescent="0.3">
      <c r="A62" s="510"/>
      <c r="B62" s="527" t="s">
        <v>85</v>
      </c>
      <c r="C62" s="541">
        <v>0</v>
      </c>
      <c r="D62" s="537">
        <v>0</v>
      </c>
      <c r="E62" s="542">
        <v>110</v>
      </c>
      <c r="F62" s="141">
        <f t="shared" si="1"/>
        <v>0</v>
      </c>
      <c r="G62" s="538">
        <v>0</v>
      </c>
      <c r="H62" s="543">
        <v>1</v>
      </c>
      <c r="I62" s="142">
        <f t="shared" si="2"/>
        <v>0</v>
      </c>
      <c r="J62" s="144">
        <f t="shared" ref="J62:J63" si="8">+F62+C62</f>
        <v>0</v>
      </c>
      <c r="K62" s="147" t="s">
        <v>451</v>
      </c>
    </row>
    <row r="63" spans="1:13" ht="15" customHeight="1" x14ac:dyDescent="0.3">
      <c r="A63" s="510"/>
      <c r="B63" s="555" t="s">
        <v>86</v>
      </c>
      <c r="C63" s="521">
        <v>0</v>
      </c>
      <c r="D63" s="538">
        <v>0</v>
      </c>
      <c r="E63" s="545">
        <v>0</v>
      </c>
      <c r="F63" s="141">
        <f t="shared" si="1"/>
        <v>0</v>
      </c>
      <c r="G63" s="538">
        <v>0</v>
      </c>
      <c r="H63" s="543">
        <v>1</v>
      </c>
      <c r="I63" s="142">
        <f t="shared" si="2"/>
        <v>0</v>
      </c>
      <c r="J63" s="143">
        <f t="shared" si="8"/>
        <v>0</v>
      </c>
    </row>
    <row r="64" spans="1:13" x14ac:dyDescent="0.25">
      <c r="A64" s="510"/>
      <c r="B64" s="63" t="s">
        <v>22</v>
      </c>
      <c r="C64" s="272"/>
      <c r="D64" s="272"/>
      <c r="E64" s="272"/>
      <c r="F64" s="272"/>
      <c r="G64" s="272"/>
      <c r="H64" s="272"/>
      <c r="I64" s="272"/>
      <c r="J64" s="273"/>
      <c r="K64" s="539"/>
    </row>
    <row r="65" spans="1:11" ht="15" customHeight="1" x14ac:dyDescent="0.3">
      <c r="A65" s="510"/>
      <c r="B65" s="527" t="s">
        <v>268</v>
      </c>
      <c r="C65" s="521">
        <v>0</v>
      </c>
      <c r="D65" s="537">
        <f>2000*10</f>
        <v>20000</v>
      </c>
      <c r="E65" s="562">
        <v>95</v>
      </c>
      <c r="F65" s="149">
        <f>+E65*D65</f>
        <v>1900000</v>
      </c>
      <c r="G65" s="538">
        <v>0</v>
      </c>
      <c r="H65" s="543">
        <v>1</v>
      </c>
      <c r="I65" s="142">
        <f>G65*H65</f>
        <v>0</v>
      </c>
      <c r="J65" s="162">
        <f>+F65+C65</f>
        <v>1900000</v>
      </c>
      <c r="K65" s="150" t="s">
        <v>340</v>
      </c>
    </row>
    <row r="66" spans="1:11" ht="15" customHeight="1" x14ac:dyDescent="0.3">
      <c r="A66" s="510"/>
      <c r="B66" s="553" t="s">
        <v>87</v>
      </c>
      <c r="C66" s="541">
        <v>0</v>
      </c>
      <c r="D66" s="538">
        <v>0</v>
      </c>
      <c r="E66" s="545">
        <v>0</v>
      </c>
      <c r="F66" s="141">
        <f t="shared" si="1"/>
        <v>0</v>
      </c>
      <c r="G66" s="538">
        <v>0</v>
      </c>
      <c r="H66" s="543">
        <v>1</v>
      </c>
      <c r="I66" s="142">
        <f t="shared" si="2"/>
        <v>0</v>
      </c>
      <c r="J66" s="143">
        <f t="shared" ref="J66:J70" si="9">+F66+C66</f>
        <v>0</v>
      </c>
      <c r="K66" s="563"/>
    </row>
    <row r="67" spans="1:11" ht="15" customHeight="1" x14ac:dyDescent="0.3">
      <c r="A67" s="510"/>
      <c r="B67" s="553" t="s">
        <v>88</v>
      </c>
      <c r="C67" s="521">
        <v>0</v>
      </c>
      <c r="D67" s="538">
        <v>0</v>
      </c>
      <c r="E67" s="545">
        <v>0</v>
      </c>
      <c r="F67" s="141">
        <f t="shared" si="1"/>
        <v>0</v>
      </c>
      <c r="G67" s="538">
        <v>0</v>
      </c>
      <c r="H67" s="543">
        <v>1</v>
      </c>
      <c r="I67" s="142">
        <f t="shared" si="2"/>
        <v>0</v>
      </c>
      <c r="J67" s="143">
        <f t="shared" si="9"/>
        <v>0</v>
      </c>
      <c r="K67" s="147" t="s">
        <v>280</v>
      </c>
    </row>
    <row r="68" spans="1:11" ht="15" customHeight="1" x14ac:dyDescent="0.3">
      <c r="A68" s="510"/>
      <c r="B68" s="527" t="s">
        <v>47</v>
      </c>
      <c r="C68" s="521">
        <v>0</v>
      </c>
      <c r="D68" s="537">
        <v>30000</v>
      </c>
      <c r="E68" s="542">
        <v>4</v>
      </c>
      <c r="F68" s="149">
        <f t="shared" si="1"/>
        <v>120000</v>
      </c>
      <c r="G68" s="538">
        <v>0</v>
      </c>
      <c r="H68" s="543">
        <v>1</v>
      </c>
      <c r="I68" s="142">
        <f t="shared" si="2"/>
        <v>0</v>
      </c>
      <c r="J68" s="162">
        <f t="shared" si="9"/>
        <v>120000</v>
      </c>
      <c r="K68" s="147" t="s">
        <v>288</v>
      </c>
    </row>
    <row r="69" spans="1:11" ht="15" customHeight="1" x14ac:dyDescent="0.3">
      <c r="A69" s="510"/>
      <c r="B69" s="527" t="s">
        <v>278</v>
      </c>
      <c r="C69" s="557">
        <v>300000</v>
      </c>
      <c r="D69" s="538">
        <v>0</v>
      </c>
      <c r="E69" s="545">
        <v>0</v>
      </c>
      <c r="F69" s="141">
        <f t="shared" si="1"/>
        <v>0</v>
      </c>
      <c r="G69" s="538">
        <v>0</v>
      </c>
      <c r="H69" s="543">
        <v>1</v>
      </c>
      <c r="I69" s="142">
        <f t="shared" si="2"/>
        <v>0</v>
      </c>
      <c r="J69" s="164">
        <f>C69+F69</f>
        <v>300000</v>
      </c>
      <c r="K69" s="147" t="s">
        <v>290</v>
      </c>
    </row>
    <row r="70" spans="1:11" ht="15" customHeight="1" x14ac:dyDescent="0.3">
      <c r="A70" s="510"/>
      <c r="B70" s="553" t="s">
        <v>59</v>
      </c>
      <c r="C70" s="521">
        <v>0</v>
      </c>
      <c r="D70" s="538">
        <v>0</v>
      </c>
      <c r="E70" s="545">
        <v>0</v>
      </c>
      <c r="F70" s="141">
        <f t="shared" si="1"/>
        <v>0</v>
      </c>
      <c r="G70" s="538">
        <v>0</v>
      </c>
      <c r="H70" s="543">
        <v>1</v>
      </c>
      <c r="I70" s="142">
        <f>G70*H70</f>
        <v>0</v>
      </c>
      <c r="J70" s="143">
        <f t="shared" si="9"/>
        <v>0</v>
      </c>
    </row>
    <row r="71" spans="1:11" x14ac:dyDescent="0.25">
      <c r="A71" s="510"/>
      <c r="B71" s="63" t="s">
        <v>48</v>
      </c>
      <c r="C71" s="272"/>
      <c r="D71" s="272"/>
      <c r="E71" s="272"/>
      <c r="F71" s="272"/>
      <c r="G71" s="272"/>
      <c r="H71" s="272"/>
      <c r="I71" s="272"/>
      <c r="J71" s="273"/>
    </row>
    <row r="72" spans="1:11" ht="15" customHeight="1" x14ac:dyDescent="0.3">
      <c r="A72" s="510"/>
      <c r="B72" s="555" t="s">
        <v>89</v>
      </c>
      <c r="C72" s="521">
        <v>0</v>
      </c>
      <c r="D72" s="538">
        <v>0</v>
      </c>
      <c r="E72" s="545">
        <v>0</v>
      </c>
      <c r="F72" s="141">
        <f t="shared" si="1"/>
        <v>0</v>
      </c>
      <c r="G72" s="538">
        <v>0</v>
      </c>
      <c r="H72" s="543">
        <v>1</v>
      </c>
      <c r="I72" s="142">
        <f t="shared" si="2"/>
        <v>0</v>
      </c>
      <c r="J72" s="143">
        <f>+F72+C72</f>
        <v>0</v>
      </c>
    </row>
    <row r="73" spans="1:11" ht="15" customHeight="1" x14ac:dyDescent="0.3">
      <c r="A73" s="510"/>
      <c r="B73" s="527" t="s">
        <v>90</v>
      </c>
      <c r="C73" s="521">
        <v>0</v>
      </c>
      <c r="D73" s="537">
        <v>0</v>
      </c>
      <c r="E73" s="542">
        <v>2</v>
      </c>
      <c r="F73" s="149">
        <f t="shared" si="1"/>
        <v>0</v>
      </c>
      <c r="G73" s="538">
        <v>0</v>
      </c>
      <c r="H73" s="543">
        <v>1</v>
      </c>
      <c r="I73" s="142">
        <f t="shared" si="2"/>
        <v>0</v>
      </c>
      <c r="J73" s="162">
        <f t="shared" ref="J73:J75" si="10">+F73+C73</f>
        <v>0</v>
      </c>
      <c r="K73" s="534" t="s">
        <v>444</v>
      </c>
    </row>
    <row r="74" spans="1:11" ht="15" customHeight="1" x14ac:dyDescent="0.3">
      <c r="A74" s="510"/>
      <c r="B74" s="555" t="s">
        <v>91</v>
      </c>
      <c r="C74" s="521">
        <v>0</v>
      </c>
      <c r="D74" s="538">
        <v>0</v>
      </c>
      <c r="E74" s="545">
        <v>0</v>
      </c>
      <c r="F74" s="141">
        <f t="shared" si="1"/>
        <v>0</v>
      </c>
      <c r="G74" s="538">
        <v>0</v>
      </c>
      <c r="H74" s="543">
        <v>1</v>
      </c>
      <c r="I74" s="142">
        <f t="shared" si="2"/>
        <v>0</v>
      </c>
      <c r="J74" s="143">
        <f t="shared" si="10"/>
        <v>0</v>
      </c>
    </row>
    <row r="75" spans="1:11" ht="15" customHeight="1" x14ac:dyDescent="0.3">
      <c r="A75" s="510"/>
      <c r="B75" s="527" t="s">
        <v>289</v>
      </c>
      <c r="C75" s="557">
        <v>0</v>
      </c>
      <c r="D75" s="538">
        <v>0</v>
      </c>
      <c r="E75" s="545">
        <v>0</v>
      </c>
      <c r="F75" s="141">
        <f t="shared" si="1"/>
        <v>0</v>
      </c>
      <c r="G75" s="538">
        <v>0</v>
      </c>
      <c r="H75" s="543">
        <v>1</v>
      </c>
      <c r="I75" s="142">
        <f t="shared" si="2"/>
        <v>0</v>
      </c>
      <c r="J75" s="162">
        <f t="shared" si="10"/>
        <v>0</v>
      </c>
      <c r="K75" s="534" t="s">
        <v>443</v>
      </c>
    </row>
    <row r="76" spans="1:11" x14ac:dyDescent="0.25">
      <c r="A76" s="510"/>
      <c r="B76" s="63" t="s">
        <v>49</v>
      </c>
      <c r="C76" s="272"/>
      <c r="D76" s="272"/>
      <c r="E76" s="272"/>
      <c r="F76" s="272"/>
      <c r="G76" s="272"/>
      <c r="H76" s="272"/>
      <c r="I76" s="272"/>
      <c r="J76" s="273"/>
    </row>
    <row r="77" spans="1:11" ht="15" customHeight="1" x14ac:dyDescent="0.3">
      <c r="A77" s="510"/>
      <c r="B77" s="527" t="s">
        <v>282</v>
      </c>
      <c r="C77" s="557">
        <f>1504456</f>
        <v>1504456</v>
      </c>
      <c r="D77" s="541">
        <v>0</v>
      </c>
      <c r="E77" s="545">
        <v>0</v>
      </c>
      <c r="F77" s="141">
        <f>D77*E77</f>
        <v>0</v>
      </c>
      <c r="G77" s="538">
        <v>0</v>
      </c>
      <c r="H77" s="543">
        <v>1</v>
      </c>
      <c r="I77" s="142">
        <f t="shared" ref="I77" si="11">G77*H77</f>
        <v>0</v>
      </c>
      <c r="J77" s="162">
        <f>+F77+C77</f>
        <v>1504456</v>
      </c>
      <c r="K77" s="534" t="s">
        <v>237</v>
      </c>
    </row>
    <row r="78" spans="1:11" ht="15" customHeight="1" x14ac:dyDescent="0.3">
      <c r="A78" s="510"/>
      <c r="B78" s="527" t="s">
        <v>329</v>
      </c>
      <c r="C78" s="564">
        <v>0</v>
      </c>
      <c r="D78" s="565">
        <v>13500</v>
      </c>
      <c r="E78" s="566">
        <v>20</v>
      </c>
      <c r="F78" s="149">
        <f>D78*E78</f>
        <v>270000</v>
      </c>
      <c r="G78" s="538">
        <v>0</v>
      </c>
      <c r="H78" s="543">
        <v>1</v>
      </c>
      <c r="I78" s="142">
        <f t="shared" ref="I78" si="12">G78*H78</f>
        <v>0</v>
      </c>
      <c r="J78" s="162">
        <f>+F78+C78</f>
        <v>270000</v>
      </c>
      <c r="K78" s="366" t="s">
        <v>330</v>
      </c>
    </row>
    <row r="79" spans="1:11" ht="15" customHeight="1" x14ac:dyDescent="0.3">
      <c r="A79" s="510"/>
      <c r="B79" s="527" t="s">
        <v>281</v>
      </c>
      <c r="C79" s="541">
        <v>0</v>
      </c>
      <c r="D79" s="537">
        <v>6400</v>
      </c>
      <c r="E79" s="562">
        <v>93</v>
      </c>
      <c r="F79" s="149">
        <f>D79*E79</f>
        <v>595200</v>
      </c>
      <c r="G79" s="538">
        <v>0</v>
      </c>
      <c r="H79" s="543">
        <v>1</v>
      </c>
      <c r="I79" s="142">
        <f t="shared" ref="I79:I84" si="13">G79*H79</f>
        <v>0</v>
      </c>
      <c r="J79" s="162">
        <f>+F79+C79</f>
        <v>595200</v>
      </c>
      <c r="K79" s="147" t="s">
        <v>237</v>
      </c>
    </row>
    <row r="80" spans="1:11" x14ac:dyDescent="0.25">
      <c r="A80" s="510"/>
      <c r="B80" s="63" t="s">
        <v>50</v>
      </c>
      <c r="C80" s="272"/>
      <c r="D80" s="272"/>
      <c r="E80" s="272"/>
      <c r="F80" s="272"/>
      <c r="G80" s="272"/>
      <c r="H80" s="272"/>
      <c r="I80" s="272"/>
      <c r="J80" s="273"/>
    </row>
    <row r="81" spans="1:11" ht="15" customHeight="1" x14ac:dyDescent="0.3">
      <c r="A81" s="510"/>
      <c r="B81" s="527" t="s">
        <v>92</v>
      </c>
      <c r="C81" s="567">
        <v>350000</v>
      </c>
      <c r="D81" s="538">
        <v>0</v>
      </c>
      <c r="E81" s="545">
        <v>0</v>
      </c>
      <c r="F81" s="141">
        <f t="shared" ref="F81:F94" si="14">D81*E81</f>
        <v>0</v>
      </c>
      <c r="G81" s="538">
        <v>0</v>
      </c>
      <c r="H81" s="543">
        <v>1</v>
      </c>
      <c r="I81" s="142">
        <f t="shared" si="13"/>
        <v>0</v>
      </c>
      <c r="J81" s="164">
        <f>C81+F81</f>
        <v>350000</v>
      </c>
      <c r="K81" s="147" t="s">
        <v>331</v>
      </c>
    </row>
    <row r="82" spans="1:11" ht="15" customHeight="1" x14ac:dyDescent="0.3">
      <c r="A82" s="510"/>
      <c r="B82" s="555" t="s">
        <v>51</v>
      </c>
      <c r="C82" s="521">
        <v>0</v>
      </c>
      <c r="D82" s="538">
        <v>0</v>
      </c>
      <c r="E82" s="545">
        <v>0</v>
      </c>
      <c r="F82" s="141">
        <f t="shared" si="14"/>
        <v>0</v>
      </c>
      <c r="G82" s="538">
        <v>0</v>
      </c>
      <c r="H82" s="543">
        <v>1</v>
      </c>
      <c r="I82" s="142">
        <f t="shared" si="13"/>
        <v>0</v>
      </c>
      <c r="J82" s="143">
        <f t="shared" ref="J82:J84" si="15">+F82+C82</f>
        <v>0</v>
      </c>
    </row>
    <row r="83" spans="1:11" ht="15" customHeight="1" x14ac:dyDescent="0.3">
      <c r="A83" s="510"/>
      <c r="B83" s="555" t="s">
        <v>62</v>
      </c>
      <c r="C83" s="521">
        <v>0</v>
      </c>
      <c r="D83" s="538">
        <v>0</v>
      </c>
      <c r="E83" s="545">
        <v>0</v>
      </c>
      <c r="F83" s="141">
        <f t="shared" si="14"/>
        <v>0</v>
      </c>
      <c r="G83" s="538">
        <v>0</v>
      </c>
      <c r="H83" s="543">
        <v>1</v>
      </c>
      <c r="I83" s="142">
        <f t="shared" si="13"/>
        <v>0</v>
      </c>
      <c r="J83" s="143">
        <f t="shared" si="15"/>
        <v>0</v>
      </c>
    </row>
    <row r="84" spans="1:11" ht="15" customHeight="1" x14ac:dyDescent="0.3">
      <c r="A84" s="510"/>
      <c r="B84" s="527" t="s">
        <v>93</v>
      </c>
      <c r="C84" s="557">
        <v>200000</v>
      </c>
      <c r="D84" s="538">
        <v>0</v>
      </c>
      <c r="E84" s="545">
        <v>0</v>
      </c>
      <c r="F84" s="141">
        <f t="shared" si="14"/>
        <v>0</v>
      </c>
      <c r="G84" s="538">
        <v>0</v>
      </c>
      <c r="H84" s="543">
        <v>1</v>
      </c>
      <c r="I84" s="142">
        <f t="shared" si="13"/>
        <v>0</v>
      </c>
      <c r="J84" s="162">
        <f t="shared" si="15"/>
        <v>200000</v>
      </c>
      <c r="K84" s="147" t="s">
        <v>293</v>
      </c>
    </row>
    <row r="85" spans="1:11" x14ac:dyDescent="0.25">
      <c r="A85" s="510"/>
      <c r="B85" s="63" t="s">
        <v>52</v>
      </c>
      <c r="C85" s="272"/>
      <c r="D85" s="272"/>
      <c r="E85" s="272"/>
      <c r="F85" s="272"/>
      <c r="G85" s="272"/>
      <c r="H85" s="272"/>
      <c r="I85" s="272"/>
      <c r="J85" s="273"/>
    </row>
    <row r="86" spans="1:11" ht="15" customHeight="1" x14ac:dyDescent="0.3">
      <c r="A86" s="510"/>
      <c r="B86" s="527" t="s">
        <v>94</v>
      </c>
      <c r="C86" s="557">
        <v>350000</v>
      </c>
      <c r="D86" s="538">
        <v>0</v>
      </c>
      <c r="E86" s="545">
        <v>0</v>
      </c>
      <c r="F86" s="141">
        <f t="shared" ref="F86" si="16">D86*E86</f>
        <v>0</v>
      </c>
      <c r="G86" s="538">
        <v>0</v>
      </c>
      <c r="H86" s="543">
        <v>1</v>
      </c>
      <c r="I86" s="142">
        <f t="shared" ref="I86" si="17">G86*H86</f>
        <v>0</v>
      </c>
      <c r="J86" s="162">
        <f>+F86+C86</f>
        <v>350000</v>
      </c>
      <c r="K86" s="568" t="s">
        <v>238</v>
      </c>
    </row>
    <row r="87" spans="1:11" ht="15" customHeight="1" x14ac:dyDescent="0.3">
      <c r="A87" s="510"/>
      <c r="B87" s="553" t="s">
        <v>95</v>
      </c>
      <c r="C87" s="521">
        <v>0</v>
      </c>
      <c r="D87" s="538">
        <v>0</v>
      </c>
      <c r="E87" s="545">
        <v>0</v>
      </c>
      <c r="F87" s="141">
        <f t="shared" ref="F87" si="18">D87*E87</f>
        <v>0</v>
      </c>
      <c r="G87" s="538">
        <v>0</v>
      </c>
      <c r="H87" s="543">
        <v>1</v>
      </c>
      <c r="I87" s="142">
        <f t="shared" ref="I87" si="19">G87*H87</f>
        <v>0</v>
      </c>
      <c r="J87" s="143">
        <f>+F87+C87</f>
        <v>0</v>
      </c>
    </row>
    <row r="88" spans="1:11" ht="15.6" x14ac:dyDescent="0.3">
      <c r="A88" s="510"/>
      <c r="B88" s="569" t="s">
        <v>54</v>
      </c>
      <c r="C88" s="152">
        <f>SUM(C89:C94)</f>
        <v>1263340.5</v>
      </c>
      <c r="D88" s="158"/>
      <c r="E88" s="158"/>
      <c r="F88" s="152">
        <f>SUM(F89:F94)</f>
        <v>0</v>
      </c>
      <c r="G88" s="158"/>
      <c r="H88" s="158"/>
      <c r="I88" s="152">
        <f>SUM(I89:I94)</f>
        <v>0</v>
      </c>
      <c r="J88" s="152">
        <f>+F88+C88</f>
        <v>1263340.5</v>
      </c>
    </row>
    <row r="89" spans="1:11" ht="15" customHeight="1" x14ac:dyDescent="0.3">
      <c r="A89" s="510"/>
      <c r="B89" s="527" t="s">
        <v>55</v>
      </c>
      <c r="C89" s="550">
        <f>350000-63631</f>
        <v>286369</v>
      </c>
      <c r="D89" s="538">
        <v>0</v>
      </c>
      <c r="E89" s="542">
        <v>0</v>
      </c>
      <c r="F89" s="141">
        <f t="shared" ref="F89:F90" si="20">D89*E89</f>
        <v>0</v>
      </c>
      <c r="G89" s="570">
        <v>0</v>
      </c>
      <c r="H89" s="571">
        <v>1</v>
      </c>
      <c r="I89" s="145">
        <f t="shared" ref="I89:I94" si="21">G89*H89</f>
        <v>0</v>
      </c>
      <c r="J89" s="162">
        <f>C89</f>
        <v>286369</v>
      </c>
      <c r="K89" s="147" t="s">
        <v>332</v>
      </c>
    </row>
    <row r="90" spans="1:11" ht="15" customHeight="1" x14ac:dyDescent="0.3">
      <c r="A90" s="510"/>
      <c r="B90" s="527" t="s">
        <v>159</v>
      </c>
      <c r="C90" s="557">
        <f>1653943/2</f>
        <v>826971.5</v>
      </c>
      <c r="D90" s="572">
        <v>0</v>
      </c>
      <c r="E90" s="573">
        <v>0</v>
      </c>
      <c r="F90" s="141">
        <f t="shared" si="20"/>
        <v>0</v>
      </c>
      <c r="G90" s="570">
        <v>0</v>
      </c>
      <c r="H90" s="571">
        <v>1</v>
      </c>
      <c r="I90" s="145">
        <f t="shared" si="21"/>
        <v>0</v>
      </c>
      <c r="J90" s="165">
        <f>+F90+C90*0</f>
        <v>0</v>
      </c>
      <c r="K90" s="534" t="s">
        <v>442</v>
      </c>
    </row>
    <row r="91" spans="1:11" ht="15" customHeight="1" x14ac:dyDescent="0.3">
      <c r="A91" s="510"/>
      <c r="B91" s="527" t="s">
        <v>96</v>
      </c>
      <c r="C91" s="557">
        <v>50000</v>
      </c>
      <c r="D91" s="538">
        <v>0</v>
      </c>
      <c r="E91" s="545">
        <v>0</v>
      </c>
      <c r="F91" s="141">
        <f t="shared" si="14"/>
        <v>0</v>
      </c>
      <c r="G91" s="570">
        <v>0</v>
      </c>
      <c r="H91" s="571">
        <v>1</v>
      </c>
      <c r="I91" s="145">
        <f t="shared" si="21"/>
        <v>0</v>
      </c>
      <c r="J91" s="162">
        <f t="shared" ref="J91:J94" si="22">+F91+C91</f>
        <v>50000</v>
      </c>
      <c r="K91" s="147" t="s">
        <v>298</v>
      </c>
    </row>
    <row r="92" spans="1:11" ht="15" customHeight="1" x14ac:dyDescent="0.3">
      <c r="A92" s="510"/>
      <c r="B92" s="527" t="s">
        <v>333</v>
      </c>
      <c r="C92" s="557">
        <v>100000</v>
      </c>
      <c r="D92" s="538">
        <v>0</v>
      </c>
      <c r="E92" s="545">
        <v>0</v>
      </c>
      <c r="F92" s="141">
        <f t="shared" si="14"/>
        <v>0</v>
      </c>
      <c r="G92" s="570">
        <v>0</v>
      </c>
      <c r="H92" s="571">
        <v>1</v>
      </c>
      <c r="I92" s="145">
        <f t="shared" si="21"/>
        <v>0</v>
      </c>
      <c r="J92" s="162">
        <f t="shared" si="22"/>
        <v>100000</v>
      </c>
      <c r="K92" s="147" t="s">
        <v>334</v>
      </c>
    </row>
    <row r="93" spans="1:11" ht="15" customHeight="1" x14ac:dyDescent="0.3">
      <c r="A93" s="510"/>
      <c r="B93" s="553" t="s">
        <v>57</v>
      </c>
      <c r="C93" s="521">
        <v>0</v>
      </c>
      <c r="D93" s="538">
        <v>0</v>
      </c>
      <c r="E93" s="545">
        <v>0</v>
      </c>
      <c r="F93" s="141">
        <f t="shared" si="14"/>
        <v>0</v>
      </c>
      <c r="G93" s="570">
        <v>0</v>
      </c>
      <c r="H93" s="571">
        <v>1</v>
      </c>
      <c r="I93" s="145">
        <f t="shared" si="21"/>
        <v>0</v>
      </c>
      <c r="J93" s="143">
        <f t="shared" si="22"/>
        <v>0</v>
      </c>
      <c r="K93" s="147"/>
    </row>
    <row r="94" spans="1:11" ht="15" customHeight="1" x14ac:dyDescent="0.3">
      <c r="A94" s="510"/>
      <c r="B94" s="553" t="s">
        <v>335</v>
      </c>
      <c r="C94" s="521">
        <v>0</v>
      </c>
      <c r="D94" s="538">
        <v>0</v>
      </c>
      <c r="E94" s="545">
        <v>0</v>
      </c>
      <c r="F94" s="141">
        <f t="shared" si="14"/>
        <v>0</v>
      </c>
      <c r="G94" s="570">
        <v>0</v>
      </c>
      <c r="H94" s="571">
        <v>1</v>
      </c>
      <c r="I94" s="145">
        <f t="shared" si="21"/>
        <v>0</v>
      </c>
      <c r="J94" s="143">
        <f t="shared" si="22"/>
        <v>0</v>
      </c>
      <c r="K94" s="147"/>
    </row>
    <row r="95" spans="1:11" s="576" customFormat="1" ht="21" thickBot="1" x14ac:dyDescent="0.3">
      <c r="A95" s="574"/>
      <c r="B95" s="575" t="s">
        <v>1</v>
      </c>
      <c r="C95" s="159">
        <f>SUM(C88+C19+C7)</f>
        <v>66005743.189599998</v>
      </c>
      <c r="D95" s="160"/>
      <c r="E95" s="160"/>
      <c r="F95" s="159">
        <f>SUM(F88+F19+F7)</f>
        <v>6252888</v>
      </c>
      <c r="G95" s="160"/>
      <c r="H95" s="160"/>
      <c r="I95" s="159">
        <f>SUM(I88+I19+I7)</f>
        <v>0</v>
      </c>
      <c r="J95" s="159">
        <f>SUM(J88+J19+J7)</f>
        <v>72258631.189599991</v>
      </c>
    </row>
    <row r="97" spans="10:10" x14ac:dyDescent="0.25">
      <c r="J97" s="577"/>
    </row>
  </sheetData>
  <sheetProtection algorithmName="SHA-512" hashValue="xwG2rN6xV/hrMw4zWXhG4Cunu2+Y2+x5WSBmo27yzqs/tpvZJM2ayhS2DAzm1mbfK/Q1SMb50Wx26aPkVcGk6A==" saltValue="Yo2HiZaRR8UI9ATAjEY8Dw==" spinCount="100000" sheet="1" objects="1" scenarios="1"/>
  <mergeCells count="21">
    <mergeCell ref="G2:I4"/>
    <mergeCell ref="J2:J4"/>
    <mergeCell ref="L7:M7"/>
    <mergeCell ref="C20:J20"/>
    <mergeCell ref="C14:J14"/>
    <mergeCell ref="D5:F5"/>
    <mergeCell ref="J5:J6"/>
    <mergeCell ref="C8:J8"/>
    <mergeCell ref="C16:J16"/>
    <mergeCell ref="A7:A95"/>
    <mergeCell ref="C60:J60"/>
    <mergeCell ref="C52:J52"/>
    <mergeCell ref="C42:J42"/>
    <mergeCell ref="C30:J30"/>
    <mergeCell ref="C85:J85"/>
    <mergeCell ref="C80:J80"/>
    <mergeCell ref="C76:J76"/>
    <mergeCell ref="C71:J71"/>
    <mergeCell ref="C64:J64"/>
    <mergeCell ref="C27:J27"/>
    <mergeCell ref="C23:J23"/>
  </mergeCells>
  <phoneticPr fontId="0" type="noConversion"/>
  <pageMargins left="0.86614173228346458" right="0.74803149606299213" top="0.55118110236220474" bottom="0.9055118110236221" header="0" footer="0"/>
  <pageSetup scale="70" fitToHeight="12" orientation="landscape" horizontalDpi="1200" verticalDpi="1200" r:id="rId1"/>
  <headerFooter alignWithMargins="0">
    <oddHeader>&amp;LSEPT - 2004&amp;CDIRECTIVA D.B.S.A.
ORDINARIO&amp;R02-BS/0307/02
pag &amp;P de &amp;N</oddHeader>
  </headerFooter>
  <ignoredErrors>
    <ignoredError sqref="C46:C47 C56 C58 C50:C51" unlockedFormula="1"/>
    <ignoredError sqref="G88:I88"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activeCell="B6" sqref="B6"/>
    </sheetView>
  </sheetViews>
  <sheetFormatPr baseColWidth="10" defaultColWidth="11.44140625" defaultRowHeight="13.8" x14ac:dyDescent="0.25"/>
  <cols>
    <col min="1" max="1" width="74.6640625" style="107" bestFit="1" customWidth="1"/>
    <col min="2" max="2" width="20.5546875" style="107" customWidth="1"/>
    <col min="3" max="5" width="11.44140625" style="398"/>
    <col min="6" max="6" width="12.44140625" style="398" bestFit="1" customWidth="1"/>
    <col min="7" max="7" width="11.5546875" style="398" bestFit="1" customWidth="1"/>
    <col min="8" max="16384" width="11.44140625" style="398"/>
  </cols>
  <sheetData>
    <row r="1" spans="1:9" x14ac:dyDescent="0.25">
      <c r="A1" s="579"/>
      <c r="B1" s="579"/>
    </row>
    <row r="2" spans="1:9" x14ac:dyDescent="0.25">
      <c r="A2" s="579"/>
      <c r="B2" s="579"/>
    </row>
    <row r="3" spans="1:9" x14ac:dyDescent="0.25">
      <c r="A3" s="277" t="s">
        <v>260</v>
      </c>
      <c r="B3" s="277"/>
    </row>
    <row r="4" spans="1:9" x14ac:dyDescent="0.25">
      <c r="A4" s="364"/>
    </row>
    <row r="5" spans="1:9" ht="13.2" x14ac:dyDescent="0.25">
      <c r="A5" s="580"/>
      <c r="B5" s="581"/>
    </row>
    <row r="6" spans="1:9" ht="21.75" customHeight="1" x14ac:dyDescent="0.25">
      <c r="A6" s="582" t="s">
        <v>160</v>
      </c>
      <c r="B6" s="583" t="s">
        <v>4</v>
      </c>
    </row>
    <row r="7" spans="1:9" ht="25.5" customHeight="1" x14ac:dyDescent="0.25">
      <c r="A7" s="584" t="s">
        <v>155</v>
      </c>
      <c r="B7" s="4">
        <f>SUM(B18+B8)</f>
        <v>9098030.8991999999</v>
      </c>
      <c r="C7" s="585"/>
      <c r="D7" s="586" t="s">
        <v>342</v>
      </c>
      <c r="E7" s="586"/>
      <c r="F7" s="586"/>
      <c r="G7" s="586"/>
      <c r="H7" s="586"/>
      <c r="I7" s="586"/>
    </row>
    <row r="8" spans="1:9" x14ac:dyDescent="0.25">
      <c r="A8" s="218" t="s">
        <v>61</v>
      </c>
      <c r="B8" s="214">
        <f>SUM(B9:B17)</f>
        <v>9098030.8991999999</v>
      </c>
      <c r="C8" s="585"/>
      <c r="D8" s="587"/>
      <c r="E8" s="587"/>
      <c r="F8" s="587"/>
      <c r="G8" s="587"/>
      <c r="H8" s="588"/>
      <c r="I8" s="588"/>
    </row>
    <row r="9" spans="1:9" ht="15.6" x14ac:dyDescent="0.25">
      <c r="A9" s="217" t="s">
        <v>350</v>
      </c>
      <c r="B9" s="589">
        <f>'Ap. 6 Remuneraciones'!O35</f>
        <v>9098030.8991999999</v>
      </c>
      <c r="C9" s="585"/>
      <c r="D9" s="590" t="s">
        <v>343</v>
      </c>
      <c r="E9" s="590"/>
      <c r="F9" s="590"/>
      <c r="G9" s="590"/>
      <c r="H9" s="591" t="s">
        <v>344</v>
      </c>
      <c r="I9" s="591" t="s">
        <v>345</v>
      </c>
    </row>
    <row r="10" spans="1:9" x14ac:dyDescent="0.25">
      <c r="A10" s="212" t="s">
        <v>24</v>
      </c>
      <c r="B10" s="516">
        <v>0</v>
      </c>
      <c r="C10" s="585"/>
      <c r="D10" s="592" t="s">
        <v>346</v>
      </c>
      <c r="E10" s="592"/>
      <c r="F10" s="592"/>
      <c r="G10" s="592"/>
      <c r="H10" s="593">
        <f>I10/I14</f>
        <v>0.24066945344690813</v>
      </c>
      <c r="I10" s="594">
        <v>30469926.473999999</v>
      </c>
    </row>
    <row r="11" spans="1:9" x14ac:dyDescent="0.25">
      <c r="A11" s="212" t="s">
        <v>63</v>
      </c>
      <c r="B11" s="516">
        <v>0</v>
      </c>
      <c r="C11" s="585"/>
      <c r="D11" s="592" t="s">
        <v>348</v>
      </c>
      <c r="E11" s="592"/>
      <c r="F11" s="592"/>
      <c r="G11" s="592"/>
      <c r="H11" s="595">
        <f>I11/I14</f>
        <v>7.7875039087265674E-2</v>
      </c>
      <c r="I11" s="596">
        <v>9859359.7199999988</v>
      </c>
    </row>
    <row r="12" spans="1:9" x14ac:dyDescent="0.25">
      <c r="A12" s="212" t="s">
        <v>64</v>
      </c>
      <c r="B12" s="516">
        <v>0</v>
      </c>
      <c r="D12" s="597" t="s">
        <v>347</v>
      </c>
      <c r="E12" s="597"/>
      <c r="F12" s="597"/>
      <c r="G12" s="597"/>
      <c r="H12" s="598">
        <f>I12/I14</f>
        <v>9.6819156897868269E-2</v>
      </c>
      <c r="I12" s="599">
        <v>12257777.419199999</v>
      </c>
    </row>
    <row r="13" spans="1:9" x14ac:dyDescent="0.25">
      <c r="A13" s="212" t="s">
        <v>65</v>
      </c>
      <c r="B13" s="516">
        <v>0</v>
      </c>
      <c r="D13" s="592" t="s">
        <v>349</v>
      </c>
      <c r="E13" s="592"/>
      <c r="F13" s="592"/>
      <c r="G13" s="592"/>
      <c r="H13" s="595">
        <f>I13/I14</f>
        <v>0.58463635056795793</v>
      </c>
      <c r="I13" s="596">
        <v>74017813.065599993</v>
      </c>
    </row>
    <row r="14" spans="1:9" x14ac:dyDescent="0.25">
      <c r="A14" s="212" t="s">
        <v>8</v>
      </c>
      <c r="B14" s="516">
        <v>0</v>
      </c>
      <c r="D14" s="590" t="s">
        <v>21</v>
      </c>
      <c r="E14" s="590"/>
      <c r="F14" s="590"/>
      <c r="G14" s="590"/>
      <c r="H14" s="600">
        <v>0.99875121998205529</v>
      </c>
      <c r="I14" s="601">
        <v>126604876.67879999</v>
      </c>
    </row>
    <row r="15" spans="1:9" x14ac:dyDescent="0.25">
      <c r="A15" s="212" t="s">
        <v>97</v>
      </c>
      <c r="B15" s="516">
        <v>0</v>
      </c>
      <c r="D15" s="602"/>
      <c r="E15" s="602"/>
      <c r="F15" s="603"/>
      <c r="G15" s="604"/>
    </row>
    <row r="16" spans="1:9" x14ac:dyDescent="0.25">
      <c r="A16" s="212" t="s">
        <v>98</v>
      </c>
      <c r="B16" s="516">
        <v>0</v>
      </c>
    </row>
    <row r="17" spans="1:2" x14ac:dyDescent="0.25">
      <c r="A17" s="212" t="s">
        <v>99</v>
      </c>
      <c r="B17" s="516">
        <v>0</v>
      </c>
    </row>
    <row r="18" spans="1:2" x14ac:dyDescent="0.25">
      <c r="A18" s="213" t="s">
        <v>26</v>
      </c>
      <c r="B18" s="214">
        <f>SUM(B49:B51,B39:B47,B34:B37,B31:B32,B26:B29,B24,B22,B20)</f>
        <v>0</v>
      </c>
    </row>
    <row r="19" spans="1:2" x14ac:dyDescent="0.3">
      <c r="A19" s="605" t="s">
        <v>27</v>
      </c>
      <c r="B19" s="606"/>
    </row>
    <row r="20" spans="1:2" x14ac:dyDescent="0.25">
      <c r="A20" s="212" t="s">
        <v>28</v>
      </c>
      <c r="B20" s="516">
        <v>0</v>
      </c>
    </row>
    <row r="21" spans="1:2" x14ac:dyDescent="0.3">
      <c r="A21" s="605" t="s">
        <v>29</v>
      </c>
      <c r="B21" s="606"/>
    </row>
    <row r="22" spans="1:2" x14ac:dyDescent="0.25">
      <c r="A22" s="212" t="s">
        <v>100</v>
      </c>
      <c r="B22" s="516">
        <v>0</v>
      </c>
    </row>
    <row r="23" spans="1:2" x14ac:dyDescent="0.3">
      <c r="A23" s="605" t="s">
        <v>30</v>
      </c>
      <c r="B23" s="606"/>
    </row>
    <row r="24" spans="1:2" s="607" customFormat="1" x14ac:dyDescent="0.25">
      <c r="A24" s="215" t="s">
        <v>31</v>
      </c>
      <c r="B24" s="538">
        <v>0</v>
      </c>
    </row>
    <row r="25" spans="1:2" x14ac:dyDescent="0.25">
      <c r="A25" s="275" t="s">
        <v>50</v>
      </c>
      <c r="B25" s="276"/>
    </row>
    <row r="26" spans="1:2" x14ac:dyDescent="0.25">
      <c r="A26" s="212" t="s">
        <v>92</v>
      </c>
      <c r="B26" s="516">
        <v>0</v>
      </c>
    </row>
    <row r="27" spans="1:2" x14ac:dyDescent="0.25">
      <c r="A27" s="212" t="s">
        <v>51</v>
      </c>
      <c r="B27" s="516">
        <v>0</v>
      </c>
    </row>
    <row r="28" spans="1:2" x14ac:dyDescent="0.25">
      <c r="A28" s="212" t="s">
        <v>62</v>
      </c>
      <c r="B28" s="516">
        <v>0</v>
      </c>
    </row>
    <row r="29" spans="1:2" x14ac:dyDescent="0.25">
      <c r="A29" s="212" t="s">
        <v>93</v>
      </c>
      <c r="B29" s="516">
        <v>0</v>
      </c>
    </row>
    <row r="30" spans="1:2" x14ac:dyDescent="0.25">
      <c r="A30" s="275" t="s">
        <v>52</v>
      </c>
      <c r="B30" s="276"/>
    </row>
    <row r="31" spans="1:2" x14ac:dyDescent="0.25">
      <c r="A31" s="212" t="s">
        <v>104</v>
      </c>
      <c r="B31" s="516">
        <v>0</v>
      </c>
    </row>
    <row r="32" spans="1:2" x14ac:dyDescent="0.3">
      <c r="A32" s="608" t="s">
        <v>105</v>
      </c>
      <c r="B32" s="516">
        <v>0</v>
      </c>
    </row>
    <row r="33" spans="1:2" x14ac:dyDescent="0.3">
      <c r="A33" s="605" t="s">
        <v>32</v>
      </c>
      <c r="B33" s="606"/>
    </row>
    <row r="34" spans="1:2" x14ac:dyDescent="0.25">
      <c r="A34" s="212" t="s">
        <v>33</v>
      </c>
      <c r="B34" s="516">
        <v>0</v>
      </c>
    </row>
    <row r="35" spans="1:2" x14ac:dyDescent="0.25">
      <c r="A35" s="212" t="s">
        <v>34</v>
      </c>
      <c r="B35" s="516">
        <v>0</v>
      </c>
    </row>
    <row r="36" spans="1:2" x14ac:dyDescent="0.25">
      <c r="A36" s="212" t="s">
        <v>106</v>
      </c>
      <c r="B36" s="516">
        <v>0</v>
      </c>
    </row>
    <row r="37" spans="1:2" x14ac:dyDescent="0.25">
      <c r="A37" s="212" t="s">
        <v>36</v>
      </c>
      <c r="B37" s="516">
        <v>0</v>
      </c>
    </row>
    <row r="38" spans="1:2" x14ac:dyDescent="0.3">
      <c r="A38" s="605" t="s">
        <v>37</v>
      </c>
      <c r="B38" s="606"/>
    </row>
    <row r="39" spans="1:2" x14ac:dyDescent="0.25">
      <c r="A39" s="212" t="s">
        <v>5</v>
      </c>
      <c r="B39" s="516">
        <v>0</v>
      </c>
    </row>
    <row r="40" spans="1:2" x14ac:dyDescent="0.25">
      <c r="A40" s="212" t="s">
        <v>6</v>
      </c>
      <c r="B40" s="516">
        <v>0</v>
      </c>
    </row>
    <row r="41" spans="1:2" x14ac:dyDescent="0.25">
      <c r="A41" s="212" t="s">
        <v>7</v>
      </c>
      <c r="B41" s="516">
        <v>0</v>
      </c>
    </row>
    <row r="42" spans="1:2" x14ac:dyDescent="0.25">
      <c r="A42" s="212" t="s">
        <v>39</v>
      </c>
      <c r="B42" s="516">
        <v>0</v>
      </c>
    </row>
    <row r="43" spans="1:2" x14ac:dyDescent="0.25">
      <c r="A43" s="212" t="s">
        <v>40</v>
      </c>
      <c r="B43" s="516">
        <v>0</v>
      </c>
    </row>
    <row r="44" spans="1:2" x14ac:dyDescent="0.25">
      <c r="A44" s="212" t="s">
        <v>41</v>
      </c>
      <c r="B44" s="516">
        <v>0</v>
      </c>
    </row>
    <row r="45" spans="1:2" x14ac:dyDescent="0.25">
      <c r="A45" s="212" t="s">
        <v>42</v>
      </c>
      <c r="B45" s="516">
        <v>0</v>
      </c>
    </row>
    <row r="46" spans="1:2" x14ac:dyDescent="0.25">
      <c r="A46" s="212" t="s">
        <v>43</v>
      </c>
      <c r="B46" s="516">
        <v>0</v>
      </c>
    </row>
    <row r="47" spans="1:2" x14ac:dyDescent="0.25">
      <c r="A47" s="212" t="s">
        <v>101</v>
      </c>
      <c r="B47" s="516">
        <v>0</v>
      </c>
    </row>
    <row r="48" spans="1:2" x14ac:dyDescent="0.25">
      <c r="A48" s="275" t="s">
        <v>46</v>
      </c>
      <c r="B48" s="276"/>
    </row>
    <row r="49" spans="1:2" x14ac:dyDescent="0.25">
      <c r="A49" s="212" t="s">
        <v>103</v>
      </c>
      <c r="B49" s="516">
        <v>0</v>
      </c>
    </row>
    <row r="50" spans="1:2" x14ac:dyDescent="0.25">
      <c r="A50" s="212" t="s">
        <v>102</v>
      </c>
      <c r="B50" s="516">
        <v>0</v>
      </c>
    </row>
    <row r="51" spans="1:2" x14ac:dyDescent="0.25">
      <c r="A51" s="212" t="s">
        <v>86</v>
      </c>
      <c r="B51" s="516">
        <v>0</v>
      </c>
    </row>
  </sheetData>
  <sheetProtection algorithmName="SHA-512" hashValue="3e8UJ9cgm+xH6Lj+dpqA/VZIkoQYmA+2W0XsqLyONB0fAD80MUlhxw2lbyy9/oxQitSjNLmCtFJgJe8HZj83AQ==" saltValue="EIUZp7i0SLJSCPeE0gpMqA==" spinCount="100000" sheet="1" objects="1" scenarios="1"/>
  <mergeCells count="18">
    <mergeCell ref="A48:B48"/>
    <mergeCell ref="A23:B23"/>
    <mergeCell ref="A1:B1"/>
    <mergeCell ref="A2:B2"/>
    <mergeCell ref="A3:B3"/>
    <mergeCell ref="A19:B19"/>
    <mergeCell ref="A21:B21"/>
    <mergeCell ref="A25:B25"/>
    <mergeCell ref="A30:B30"/>
    <mergeCell ref="A33:B33"/>
    <mergeCell ref="A38:B38"/>
    <mergeCell ref="D14:G14"/>
    <mergeCell ref="D7:I7"/>
    <mergeCell ref="D9:G9"/>
    <mergeCell ref="D10:G10"/>
    <mergeCell ref="D11:G11"/>
    <mergeCell ref="D12:G12"/>
    <mergeCell ref="D13:G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IN11"/>
  <sheetViews>
    <sheetView showGridLines="0" zoomScale="90" zoomScaleNormal="90" zoomScaleSheetLayoutView="75" workbookViewId="0">
      <selection activeCell="D6" sqref="D6:G6"/>
    </sheetView>
  </sheetViews>
  <sheetFormatPr baseColWidth="10" defaultColWidth="11.44140625" defaultRowHeight="13.2" x14ac:dyDescent="0.25"/>
  <cols>
    <col min="1" max="1" width="11.44140625" style="611"/>
    <col min="2" max="2" width="14.5546875" style="611" bestFit="1" customWidth="1"/>
    <col min="3" max="3" width="18.88671875" style="611" customWidth="1"/>
    <col min="4" max="4" width="11.109375" style="611" bestFit="1" customWidth="1"/>
    <col min="5" max="5" width="11.5546875" style="611" bestFit="1" customWidth="1"/>
    <col min="6" max="6" width="12.88671875" style="611" customWidth="1"/>
    <col min="7" max="7" width="12.33203125" style="611" customWidth="1"/>
    <col min="8" max="8" width="11.109375" style="611" bestFit="1" customWidth="1"/>
    <col min="9" max="10" width="11.5546875" style="611" bestFit="1" customWidth="1"/>
    <col min="11" max="16384" width="11.44140625" style="611"/>
  </cols>
  <sheetData>
    <row r="1" spans="2:248" x14ac:dyDescent="0.25">
      <c r="B1" s="609"/>
      <c r="C1" s="609"/>
      <c r="D1" s="609"/>
      <c r="E1" s="609"/>
      <c r="F1" s="609"/>
      <c r="G1" s="609"/>
      <c r="H1" s="609"/>
      <c r="I1" s="609"/>
      <c r="J1" s="609"/>
      <c r="K1" s="609"/>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c r="AW1" s="610"/>
      <c r="AX1" s="610"/>
      <c r="AY1" s="610"/>
      <c r="AZ1" s="610"/>
      <c r="BA1" s="610"/>
      <c r="BB1" s="610"/>
      <c r="BC1" s="610"/>
      <c r="BD1" s="610"/>
      <c r="BE1" s="610"/>
      <c r="BF1" s="610"/>
      <c r="BG1" s="610"/>
      <c r="BH1" s="610"/>
      <c r="BI1" s="610"/>
      <c r="BJ1" s="610"/>
      <c r="BK1" s="610"/>
      <c r="BL1" s="610"/>
      <c r="BM1" s="610"/>
      <c r="BN1" s="610"/>
      <c r="BO1" s="610"/>
      <c r="BP1" s="610"/>
      <c r="BQ1" s="610"/>
      <c r="BR1" s="610"/>
      <c r="BS1" s="610"/>
      <c r="BT1" s="610"/>
      <c r="BU1" s="610"/>
      <c r="BV1" s="610"/>
      <c r="BW1" s="610"/>
      <c r="BX1" s="610"/>
      <c r="BY1" s="610"/>
      <c r="BZ1" s="610"/>
      <c r="CA1" s="610"/>
      <c r="CB1" s="610"/>
      <c r="CC1" s="610"/>
      <c r="CD1" s="610"/>
      <c r="CE1" s="610"/>
      <c r="CF1" s="610"/>
      <c r="CG1" s="610"/>
      <c r="CH1" s="610"/>
      <c r="CI1" s="610"/>
      <c r="CJ1" s="610"/>
      <c r="CK1" s="610"/>
      <c r="CL1" s="610"/>
      <c r="CM1" s="610"/>
      <c r="CN1" s="610"/>
      <c r="CO1" s="610"/>
      <c r="CP1" s="610"/>
      <c r="CQ1" s="610"/>
      <c r="CR1" s="610"/>
      <c r="CS1" s="610"/>
      <c r="CT1" s="610"/>
      <c r="CU1" s="610"/>
      <c r="CV1" s="610"/>
      <c r="CW1" s="610"/>
      <c r="CX1" s="610"/>
      <c r="CY1" s="610"/>
      <c r="CZ1" s="610"/>
      <c r="DA1" s="610"/>
      <c r="DB1" s="610"/>
      <c r="DC1" s="610"/>
      <c r="DD1" s="610"/>
      <c r="DE1" s="610"/>
      <c r="DF1" s="610"/>
      <c r="DG1" s="610"/>
      <c r="DH1" s="610"/>
      <c r="DI1" s="610"/>
      <c r="DJ1" s="610"/>
      <c r="DK1" s="610"/>
      <c r="DL1" s="610"/>
      <c r="DM1" s="610"/>
      <c r="DN1" s="610"/>
      <c r="DO1" s="610"/>
      <c r="DP1" s="610"/>
      <c r="DQ1" s="610"/>
      <c r="DR1" s="610"/>
      <c r="DS1" s="610"/>
      <c r="DT1" s="610"/>
      <c r="DU1" s="610"/>
      <c r="DV1" s="610"/>
      <c r="DW1" s="610"/>
      <c r="DX1" s="610"/>
      <c r="DY1" s="610"/>
      <c r="DZ1" s="610"/>
      <c r="EA1" s="610"/>
      <c r="EB1" s="610"/>
      <c r="EC1" s="610"/>
      <c r="ED1" s="610"/>
      <c r="EE1" s="610"/>
      <c r="EF1" s="610"/>
      <c r="EG1" s="610"/>
      <c r="EH1" s="610"/>
      <c r="EI1" s="610"/>
      <c r="EJ1" s="610"/>
      <c r="EK1" s="610"/>
      <c r="EL1" s="610"/>
      <c r="EM1" s="610"/>
      <c r="EN1" s="610"/>
      <c r="EO1" s="610"/>
      <c r="EP1" s="610"/>
      <c r="EQ1" s="610"/>
      <c r="ER1" s="610"/>
      <c r="ES1" s="610"/>
      <c r="ET1" s="610"/>
      <c r="EU1" s="610"/>
      <c r="EV1" s="610"/>
      <c r="EW1" s="610"/>
      <c r="EX1" s="610"/>
      <c r="EY1" s="610"/>
      <c r="EZ1" s="610"/>
      <c r="FA1" s="610"/>
      <c r="FB1" s="610"/>
      <c r="FC1" s="610"/>
      <c r="FD1" s="610"/>
      <c r="FE1" s="610"/>
      <c r="FF1" s="610"/>
      <c r="FG1" s="610"/>
      <c r="FH1" s="610"/>
      <c r="FI1" s="610"/>
      <c r="FJ1" s="610"/>
      <c r="FK1" s="610"/>
      <c r="FL1" s="610"/>
      <c r="FM1" s="610"/>
      <c r="FN1" s="610"/>
      <c r="FO1" s="610"/>
      <c r="FP1" s="610"/>
      <c r="FQ1" s="610"/>
      <c r="FR1" s="610"/>
      <c r="FS1" s="610"/>
      <c r="FT1" s="610"/>
      <c r="FU1" s="610"/>
      <c r="FV1" s="610"/>
      <c r="FW1" s="610"/>
      <c r="FX1" s="610"/>
      <c r="FY1" s="610"/>
      <c r="FZ1" s="610"/>
      <c r="GA1" s="610"/>
      <c r="GB1" s="610"/>
      <c r="GC1" s="610"/>
      <c r="GD1" s="610"/>
      <c r="GE1" s="610"/>
      <c r="GF1" s="610"/>
      <c r="GG1" s="610"/>
      <c r="GH1" s="610"/>
      <c r="GI1" s="610"/>
      <c r="GJ1" s="610"/>
      <c r="GK1" s="610"/>
      <c r="GL1" s="610"/>
      <c r="GM1" s="610"/>
      <c r="GN1" s="610"/>
      <c r="GO1" s="610"/>
      <c r="GP1" s="610"/>
      <c r="GQ1" s="610"/>
      <c r="GR1" s="610"/>
      <c r="GS1" s="610"/>
      <c r="GT1" s="610"/>
      <c r="GU1" s="610"/>
      <c r="GV1" s="610"/>
      <c r="GW1" s="610"/>
      <c r="GX1" s="610"/>
      <c r="GY1" s="610"/>
      <c r="GZ1" s="610"/>
      <c r="HA1" s="610"/>
      <c r="HB1" s="610"/>
      <c r="HC1" s="610"/>
      <c r="HD1" s="610"/>
      <c r="HE1" s="610"/>
      <c r="HF1" s="610"/>
      <c r="HG1" s="610"/>
      <c r="HH1" s="610"/>
      <c r="HI1" s="610"/>
      <c r="HJ1" s="610"/>
      <c r="HK1" s="610"/>
      <c r="HL1" s="610"/>
      <c r="HM1" s="610"/>
      <c r="HN1" s="610"/>
      <c r="HO1" s="610"/>
      <c r="HP1" s="610"/>
      <c r="HQ1" s="610"/>
      <c r="HR1" s="610"/>
      <c r="HS1" s="610"/>
      <c r="HT1" s="610"/>
      <c r="HU1" s="610"/>
      <c r="HV1" s="610"/>
      <c r="HW1" s="610"/>
      <c r="HX1" s="610"/>
      <c r="HY1" s="610"/>
      <c r="HZ1" s="610"/>
      <c r="IA1" s="610"/>
      <c r="IB1" s="610"/>
      <c r="IC1" s="610"/>
      <c r="ID1" s="610"/>
      <c r="IE1" s="610"/>
      <c r="IF1" s="610"/>
      <c r="IG1" s="610"/>
      <c r="IH1" s="610"/>
      <c r="II1" s="610"/>
      <c r="IJ1" s="610"/>
      <c r="IK1" s="610"/>
      <c r="IL1" s="610"/>
      <c r="IM1" s="610"/>
      <c r="IN1" s="610"/>
    </row>
    <row r="2" spans="2:248" x14ac:dyDescent="0.25">
      <c r="B2" s="609"/>
      <c r="C2" s="609"/>
      <c r="D2" s="609"/>
      <c r="E2" s="609"/>
      <c r="F2" s="609"/>
      <c r="G2" s="609"/>
      <c r="H2" s="609"/>
      <c r="I2" s="609"/>
      <c r="J2" s="609"/>
      <c r="K2" s="609"/>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c r="AY2" s="610"/>
      <c r="AZ2" s="610"/>
      <c r="BA2" s="610"/>
      <c r="BB2" s="610"/>
      <c r="BC2" s="610"/>
      <c r="BD2" s="610"/>
      <c r="BE2" s="610"/>
      <c r="BF2" s="610"/>
      <c r="BG2" s="610"/>
      <c r="BH2" s="610"/>
      <c r="BI2" s="610"/>
      <c r="BJ2" s="610"/>
      <c r="BK2" s="610"/>
      <c r="BL2" s="610"/>
      <c r="BM2" s="610"/>
      <c r="BN2" s="610"/>
      <c r="BO2" s="610"/>
      <c r="BP2" s="610"/>
      <c r="BQ2" s="610"/>
      <c r="BR2" s="610"/>
      <c r="BS2" s="610"/>
      <c r="BT2" s="610"/>
      <c r="BU2" s="610"/>
      <c r="BV2" s="610"/>
      <c r="BW2" s="610"/>
      <c r="BX2" s="610"/>
      <c r="BY2" s="610"/>
      <c r="BZ2" s="610"/>
      <c r="CA2" s="610"/>
      <c r="CB2" s="610"/>
      <c r="CC2" s="610"/>
      <c r="CD2" s="610"/>
      <c r="CE2" s="610"/>
      <c r="CF2" s="610"/>
      <c r="CG2" s="610"/>
      <c r="CH2" s="610"/>
      <c r="CI2" s="610"/>
      <c r="CJ2" s="610"/>
      <c r="CK2" s="610"/>
      <c r="CL2" s="610"/>
      <c r="CM2" s="610"/>
      <c r="CN2" s="610"/>
      <c r="CO2" s="610"/>
      <c r="CP2" s="610"/>
      <c r="CQ2" s="610"/>
      <c r="CR2" s="610"/>
      <c r="CS2" s="610"/>
      <c r="CT2" s="610"/>
      <c r="CU2" s="610"/>
      <c r="CV2" s="610"/>
      <c r="CW2" s="610"/>
      <c r="CX2" s="610"/>
      <c r="CY2" s="610"/>
      <c r="CZ2" s="610"/>
      <c r="DA2" s="610"/>
      <c r="DB2" s="610"/>
      <c r="DC2" s="610"/>
      <c r="DD2" s="610"/>
      <c r="DE2" s="610"/>
      <c r="DF2" s="610"/>
      <c r="DG2" s="610"/>
      <c r="DH2" s="610"/>
      <c r="DI2" s="610"/>
      <c r="DJ2" s="610"/>
      <c r="DK2" s="610"/>
      <c r="DL2" s="610"/>
      <c r="DM2" s="610"/>
      <c r="DN2" s="610"/>
      <c r="DO2" s="610"/>
      <c r="DP2" s="610"/>
      <c r="DQ2" s="610"/>
      <c r="DR2" s="610"/>
      <c r="DS2" s="610"/>
      <c r="DT2" s="610"/>
      <c r="DU2" s="610"/>
      <c r="DV2" s="610"/>
      <c r="DW2" s="610"/>
      <c r="DX2" s="610"/>
      <c r="DY2" s="610"/>
      <c r="DZ2" s="610"/>
      <c r="EA2" s="610"/>
      <c r="EB2" s="610"/>
      <c r="EC2" s="610"/>
      <c r="ED2" s="610"/>
      <c r="EE2" s="610"/>
      <c r="EF2" s="610"/>
      <c r="EG2" s="610"/>
      <c r="EH2" s="610"/>
      <c r="EI2" s="610"/>
      <c r="EJ2" s="610"/>
      <c r="EK2" s="610"/>
      <c r="EL2" s="610"/>
      <c r="EM2" s="610"/>
      <c r="EN2" s="610"/>
      <c r="EO2" s="610"/>
      <c r="EP2" s="610"/>
      <c r="EQ2" s="610"/>
      <c r="ER2" s="610"/>
      <c r="ES2" s="610"/>
      <c r="ET2" s="610"/>
      <c r="EU2" s="610"/>
      <c r="EV2" s="610"/>
      <c r="EW2" s="610"/>
      <c r="EX2" s="610"/>
      <c r="EY2" s="610"/>
      <c r="EZ2" s="610"/>
      <c r="FA2" s="610"/>
      <c r="FB2" s="610"/>
      <c r="FC2" s="610"/>
      <c r="FD2" s="610"/>
      <c r="FE2" s="610"/>
      <c r="FF2" s="610"/>
      <c r="FG2" s="610"/>
      <c r="FH2" s="610"/>
      <c r="FI2" s="610"/>
      <c r="FJ2" s="610"/>
      <c r="FK2" s="610"/>
      <c r="FL2" s="610"/>
      <c r="FM2" s="610"/>
      <c r="FN2" s="610"/>
      <c r="FO2" s="610"/>
      <c r="FP2" s="610"/>
      <c r="FQ2" s="610"/>
      <c r="FR2" s="610"/>
      <c r="FS2" s="610"/>
      <c r="FT2" s="610"/>
      <c r="FU2" s="610"/>
      <c r="FV2" s="610"/>
      <c r="FW2" s="610"/>
      <c r="FX2" s="610"/>
      <c r="FY2" s="610"/>
      <c r="FZ2" s="610"/>
      <c r="GA2" s="610"/>
      <c r="GB2" s="610"/>
      <c r="GC2" s="610"/>
      <c r="GD2" s="610"/>
      <c r="GE2" s="610"/>
      <c r="GF2" s="610"/>
      <c r="GG2" s="610"/>
      <c r="GH2" s="610"/>
      <c r="GI2" s="610"/>
      <c r="GJ2" s="610"/>
      <c r="GK2" s="610"/>
      <c r="GL2" s="610"/>
      <c r="GM2" s="610"/>
      <c r="GN2" s="610"/>
      <c r="GO2" s="610"/>
      <c r="GP2" s="610"/>
      <c r="GQ2" s="610"/>
      <c r="GR2" s="610"/>
      <c r="GS2" s="610"/>
      <c r="GT2" s="610"/>
      <c r="GU2" s="610"/>
      <c r="GV2" s="610"/>
      <c r="GW2" s="610"/>
      <c r="GX2" s="610"/>
      <c r="GY2" s="610"/>
      <c r="GZ2" s="610"/>
      <c r="HA2" s="610"/>
      <c r="HB2" s="610"/>
      <c r="HC2" s="610"/>
      <c r="HD2" s="610"/>
      <c r="HE2" s="610"/>
      <c r="HF2" s="610"/>
      <c r="HG2" s="610"/>
      <c r="HH2" s="610"/>
      <c r="HI2" s="610"/>
      <c r="HJ2" s="610"/>
      <c r="HK2" s="610"/>
      <c r="HL2" s="610"/>
      <c r="HM2" s="610"/>
      <c r="HN2" s="610"/>
      <c r="HO2" s="610"/>
      <c r="HP2" s="610"/>
      <c r="HQ2" s="610"/>
      <c r="HR2" s="610"/>
      <c r="HS2" s="610"/>
      <c r="HT2" s="610"/>
      <c r="HU2" s="610"/>
      <c r="HV2" s="610"/>
      <c r="HW2" s="610"/>
      <c r="HX2" s="610"/>
      <c r="HY2" s="610"/>
      <c r="HZ2" s="610"/>
      <c r="IA2" s="610"/>
      <c r="IB2" s="610"/>
      <c r="IC2" s="610"/>
      <c r="ID2" s="610"/>
      <c r="IE2" s="610"/>
      <c r="IF2" s="610"/>
      <c r="IG2" s="610"/>
      <c r="IH2" s="610"/>
      <c r="II2" s="610"/>
      <c r="IJ2" s="610"/>
      <c r="IK2" s="610"/>
      <c r="IL2" s="610"/>
      <c r="IM2" s="610"/>
      <c r="IN2" s="610"/>
    </row>
    <row r="3" spans="2:248" ht="26.25" customHeight="1" x14ac:dyDescent="0.25">
      <c r="B3" s="612" t="s">
        <v>352</v>
      </c>
      <c r="C3" s="612"/>
      <c r="D3" s="612"/>
      <c r="E3" s="612"/>
      <c r="F3" s="612"/>
      <c r="G3" s="612"/>
      <c r="H3" s="612"/>
      <c r="I3" s="612"/>
      <c r="J3" s="612"/>
      <c r="K3" s="612"/>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c r="AX3" s="610"/>
      <c r="AY3" s="610"/>
      <c r="AZ3" s="610"/>
      <c r="BA3" s="610"/>
      <c r="BB3" s="610"/>
      <c r="BC3" s="610"/>
      <c r="BD3" s="610"/>
      <c r="BE3" s="610"/>
      <c r="BF3" s="610"/>
      <c r="BG3" s="610"/>
      <c r="BH3" s="610"/>
      <c r="BI3" s="610"/>
      <c r="BJ3" s="610"/>
      <c r="BK3" s="610"/>
      <c r="BL3" s="610"/>
      <c r="BM3" s="610"/>
      <c r="BN3" s="610"/>
      <c r="BO3" s="610"/>
      <c r="BP3" s="610"/>
      <c r="BQ3" s="610"/>
      <c r="BR3" s="610"/>
      <c r="BS3" s="610"/>
      <c r="BT3" s="610"/>
      <c r="BU3" s="610"/>
      <c r="BV3" s="610"/>
      <c r="BW3" s="610"/>
      <c r="BX3" s="610"/>
      <c r="BY3" s="610"/>
      <c r="BZ3" s="610"/>
      <c r="CA3" s="610"/>
      <c r="CB3" s="610"/>
      <c r="CC3" s="610"/>
      <c r="CD3" s="610"/>
      <c r="CE3" s="610"/>
      <c r="CF3" s="610"/>
      <c r="CG3" s="610"/>
      <c r="CH3" s="610"/>
      <c r="CI3" s="610"/>
      <c r="CJ3" s="610"/>
      <c r="CK3" s="610"/>
      <c r="CL3" s="610"/>
      <c r="CM3" s="610"/>
      <c r="CN3" s="610"/>
      <c r="CO3" s="610"/>
      <c r="CP3" s="610"/>
      <c r="CQ3" s="610"/>
      <c r="CR3" s="610"/>
      <c r="CS3" s="610"/>
      <c r="CT3" s="610"/>
      <c r="CU3" s="610"/>
      <c r="CV3" s="610"/>
      <c r="CW3" s="610"/>
      <c r="CX3" s="610"/>
      <c r="CY3" s="610"/>
      <c r="CZ3" s="610"/>
      <c r="DA3" s="610"/>
      <c r="DB3" s="610"/>
      <c r="DC3" s="610"/>
      <c r="DD3" s="610"/>
      <c r="DE3" s="610"/>
      <c r="DF3" s="610"/>
      <c r="DG3" s="610"/>
      <c r="DH3" s="610"/>
      <c r="DI3" s="610"/>
      <c r="DJ3" s="610"/>
      <c r="DK3" s="610"/>
      <c r="DL3" s="610"/>
      <c r="DM3" s="610"/>
      <c r="DN3" s="610"/>
      <c r="DO3" s="610"/>
      <c r="DP3" s="610"/>
      <c r="DQ3" s="610"/>
      <c r="DR3" s="610"/>
      <c r="DS3" s="610"/>
      <c r="DT3" s="610"/>
      <c r="DU3" s="610"/>
      <c r="DV3" s="610"/>
      <c r="DW3" s="610"/>
      <c r="DX3" s="610"/>
      <c r="DY3" s="610"/>
      <c r="DZ3" s="610"/>
      <c r="EA3" s="610"/>
      <c r="EB3" s="610"/>
      <c r="EC3" s="610"/>
      <c r="ED3" s="610"/>
      <c r="EE3" s="610"/>
      <c r="EF3" s="610"/>
      <c r="EG3" s="610"/>
      <c r="EH3" s="610"/>
      <c r="EI3" s="610"/>
      <c r="EJ3" s="610"/>
      <c r="EK3" s="610"/>
      <c r="EL3" s="610"/>
      <c r="EM3" s="610"/>
      <c r="EN3" s="610"/>
      <c r="EO3" s="610"/>
      <c r="EP3" s="610"/>
      <c r="EQ3" s="610"/>
      <c r="ER3" s="610"/>
      <c r="ES3" s="610"/>
      <c r="ET3" s="610"/>
      <c r="EU3" s="610"/>
      <c r="EV3" s="610"/>
      <c r="EW3" s="610"/>
      <c r="EX3" s="610"/>
      <c r="EY3" s="610"/>
      <c r="EZ3" s="610"/>
      <c r="FA3" s="610"/>
      <c r="FB3" s="610"/>
      <c r="FC3" s="610"/>
      <c r="FD3" s="610"/>
      <c r="FE3" s="610"/>
      <c r="FF3" s="610"/>
      <c r="FG3" s="610"/>
      <c r="FH3" s="610"/>
      <c r="FI3" s="610"/>
      <c r="FJ3" s="610"/>
      <c r="FK3" s="610"/>
      <c r="FL3" s="610"/>
      <c r="FM3" s="610"/>
      <c r="FN3" s="610"/>
      <c r="FO3" s="610"/>
      <c r="FP3" s="610"/>
      <c r="FQ3" s="610"/>
      <c r="FR3" s="610"/>
      <c r="FS3" s="610"/>
      <c r="FT3" s="610"/>
      <c r="FU3" s="610"/>
      <c r="FV3" s="610"/>
      <c r="FW3" s="610"/>
      <c r="FX3" s="610"/>
      <c r="FY3" s="610"/>
      <c r="FZ3" s="610"/>
      <c r="GA3" s="610"/>
      <c r="GB3" s="610"/>
      <c r="GC3" s="610"/>
      <c r="GD3" s="610"/>
      <c r="GE3" s="610"/>
      <c r="GF3" s="610"/>
      <c r="GG3" s="610"/>
      <c r="GH3" s="610"/>
      <c r="GI3" s="610"/>
      <c r="GJ3" s="610"/>
      <c r="GK3" s="610"/>
      <c r="GL3" s="610"/>
      <c r="GM3" s="610"/>
      <c r="GN3" s="610"/>
      <c r="GO3" s="610"/>
      <c r="GP3" s="610"/>
      <c r="GQ3" s="610"/>
      <c r="GR3" s="610"/>
      <c r="GS3" s="610"/>
      <c r="GT3" s="610"/>
      <c r="GU3" s="610"/>
      <c r="GV3" s="610"/>
      <c r="GW3" s="610"/>
      <c r="GX3" s="610"/>
      <c r="GY3" s="610"/>
      <c r="GZ3" s="610"/>
      <c r="HA3" s="610"/>
      <c r="HB3" s="610"/>
      <c r="HC3" s="610"/>
      <c r="HD3" s="610"/>
      <c r="HE3" s="610"/>
      <c r="HF3" s="610"/>
      <c r="HG3" s="610"/>
      <c r="HH3" s="610"/>
      <c r="HI3" s="610"/>
      <c r="HJ3" s="610"/>
      <c r="HK3" s="610"/>
      <c r="HL3" s="610"/>
      <c r="HM3" s="610"/>
      <c r="HN3" s="610"/>
      <c r="HO3" s="610"/>
      <c r="HP3" s="610"/>
      <c r="HQ3" s="610"/>
      <c r="HR3" s="610"/>
      <c r="HS3" s="610"/>
      <c r="HT3" s="610"/>
      <c r="HU3" s="610"/>
      <c r="HV3" s="610"/>
      <c r="HW3" s="610"/>
      <c r="HX3" s="610"/>
      <c r="HY3" s="610"/>
      <c r="HZ3" s="610"/>
      <c r="IA3" s="610"/>
      <c r="IB3" s="610"/>
      <c r="IC3" s="610"/>
      <c r="ID3" s="610"/>
      <c r="IE3" s="610"/>
      <c r="IF3" s="610"/>
      <c r="IG3" s="610"/>
      <c r="IH3" s="610"/>
      <c r="II3" s="610"/>
      <c r="IJ3" s="610"/>
      <c r="IK3" s="610"/>
      <c r="IL3" s="610"/>
      <c r="IM3" s="610"/>
      <c r="IN3" s="610"/>
    </row>
    <row r="4" spans="2:248" ht="18.75" customHeight="1" x14ac:dyDescent="0.25">
      <c r="B4" s="613" t="s">
        <v>351</v>
      </c>
      <c r="C4" s="613"/>
      <c r="D4" s="613"/>
      <c r="E4" s="613"/>
      <c r="F4" s="613"/>
      <c r="G4" s="613"/>
      <c r="H4" s="613"/>
      <c r="I4" s="613"/>
      <c r="J4" s="613"/>
      <c r="K4" s="613"/>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c r="AZ4" s="610"/>
      <c r="BA4" s="610"/>
      <c r="BB4" s="610"/>
      <c r="BC4" s="610"/>
      <c r="BD4" s="610"/>
      <c r="BE4" s="610"/>
      <c r="BF4" s="610"/>
      <c r="BG4" s="610"/>
      <c r="BH4" s="610"/>
      <c r="BI4" s="610"/>
      <c r="BJ4" s="610"/>
      <c r="BK4" s="610"/>
      <c r="BL4" s="610"/>
      <c r="BM4" s="610"/>
      <c r="BN4" s="610"/>
      <c r="BO4" s="610"/>
      <c r="BP4" s="610"/>
      <c r="BQ4" s="610"/>
      <c r="BR4" s="610"/>
      <c r="BS4" s="610"/>
      <c r="BT4" s="610"/>
      <c r="BU4" s="610"/>
      <c r="BV4" s="610"/>
      <c r="BW4" s="610"/>
      <c r="BX4" s="610"/>
      <c r="BY4" s="610"/>
      <c r="BZ4" s="610"/>
      <c r="CA4" s="610"/>
      <c r="CB4" s="610"/>
      <c r="CC4" s="610"/>
      <c r="CD4" s="610"/>
      <c r="CE4" s="610"/>
      <c r="CF4" s="610"/>
      <c r="CG4" s="610"/>
      <c r="CH4" s="610"/>
      <c r="CI4" s="610"/>
      <c r="CJ4" s="610"/>
      <c r="CK4" s="610"/>
      <c r="CL4" s="610"/>
      <c r="CM4" s="610"/>
      <c r="CN4" s="610"/>
      <c r="CO4" s="610"/>
      <c r="CP4" s="610"/>
      <c r="CQ4" s="610"/>
      <c r="CR4" s="610"/>
      <c r="CS4" s="610"/>
      <c r="CT4" s="610"/>
      <c r="CU4" s="610"/>
      <c r="CV4" s="610"/>
      <c r="CW4" s="610"/>
      <c r="CX4" s="610"/>
      <c r="CY4" s="610"/>
      <c r="CZ4" s="610"/>
      <c r="DA4" s="610"/>
      <c r="DB4" s="610"/>
      <c r="DC4" s="610"/>
      <c r="DD4" s="610"/>
      <c r="DE4" s="610"/>
      <c r="DF4" s="610"/>
      <c r="DG4" s="610"/>
      <c r="DH4" s="610"/>
      <c r="DI4" s="610"/>
      <c r="DJ4" s="610"/>
      <c r="DK4" s="610"/>
      <c r="DL4" s="610"/>
      <c r="DM4" s="610"/>
      <c r="DN4" s="610"/>
      <c r="DO4" s="610"/>
      <c r="DP4" s="610"/>
      <c r="DQ4" s="610"/>
      <c r="DR4" s="610"/>
      <c r="DS4" s="610"/>
      <c r="DT4" s="610"/>
      <c r="DU4" s="610"/>
      <c r="DV4" s="610"/>
      <c r="DW4" s="610"/>
      <c r="DX4" s="610"/>
      <c r="DY4" s="610"/>
      <c r="DZ4" s="610"/>
      <c r="EA4" s="610"/>
      <c r="EB4" s="610"/>
      <c r="EC4" s="610"/>
      <c r="ED4" s="610"/>
      <c r="EE4" s="610"/>
      <c r="EF4" s="610"/>
      <c r="EG4" s="610"/>
      <c r="EH4" s="610"/>
      <c r="EI4" s="610"/>
      <c r="EJ4" s="610"/>
      <c r="EK4" s="610"/>
      <c r="EL4" s="610"/>
      <c r="EM4" s="610"/>
      <c r="EN4" s="610"/>
      <c r="EO4" s="610"/>
      <c r="EP4" s="610"/>
      <c r="EQ4" s="610"/>
      <c r="ER4" s="610"/>
      <c r="ES4" s="610"/>
      <c r="ET4" s="610"/>
      <c r="EU4" s="610"/>
      <c r="EV4" s="610"/>
      <c r="EW4" s="610"/>
      <c r="EX4" s="610"/>
      <c r="EY4" s="610"/>
      <c r="EZ4" s="610"/>
      <c r="FA4" s="610"/>
      <c r="FB4" s="610"/>
      <c r="FC4" s="610"/>
      <c r="FD4" s="610"/>
      <c r="FE4" s="610"/>
      <c r="FF4" s="610"/>
      <c r="FG4" s="610"/>
      <c r="FH4" s="610"/>
      <c r="FI4" s="610"/>
      <c r="FJ4" s="610"/>
      <c r="FK4" s="610"/>
      <c r="FL4" s="610"/>
      <c r="FM4" s="610"/>
      <c r="FN4" s="610"/>
      <c r="FO4" s="610"/>
      <c r="FP4" s="610"/>
      <c r="FQ4" s="610"/>
      <c r="FR4" s="610"/>
      <c r="FS4" s="610"/>
      <c r="FT4" s="610"/>
      <c r="FU4" s="610"/>
      <c r="FV4" s="610"/>
      <c r="FW4" s="610"/>
      <c r="FX4" s="610"/>
      <c r="FY4" s="610"/>
      <c r="FZ4" s="610"/>
      <c r="GA4" s="610"/>
      <c r="GB4" s="610"/>
      <c r="GC4" s="610"/>
      <c r="GD4" s="610"/>
      <c r="GE4" s="610"/>
      <c r="GF4" s="610"/>
      <c r="GG4" s="610"/>
      <c r="GH4" s="610"/>
      <c r="GI4" s="610"/>
      <c r="GJ4" s="610"/>
      <c r="GK4" s="610"/>
      <c r="GL4" s="610"/>
      <c r="GM4" s="610"/>
      <c r="GN4" s="610"/>
      <c r="GO4" s="610"/>
      <c r="GP4" s="610"/>
      <c r="GQ4" s="610"/>
      <c r="GR4" s="610"/>
      <c r="GS4" s="610"/>
      <c r="GT4" s="610"/>
      <c r="GU4" s="610"/>
      <c r="GV4" s="610"/>
      <c r="GW4" s="610"/>
      <c r="GX4" s="610"/>
      <c r="GY4" s="610"/>
      <c r="GZ4" s="610"/>
      <c r="HA4" s="610"/>
      <c r="HB4" s="610"/>
      <c r="HC4" s="610"/>
      <c r="HD4" s="610"/>
      <c r="HE4" s="610"/>
      <c r="HF4" s="610"/>
      <c r="HG4" s="610"/>
      <c r="HH4" s="610"/>
      <c r="HI4" s="610"/>
      <c r="HJ4" s="610"/>
      <c r="HK4" s="610"/>
      <c r="HL4" s="610"/>
      <c r="HM4" s="610"/>
      <c r="HN4" s="610"/>
      <c r="HO4" s="610"/>
      <c r="HP4" s="610"/>
      <c r="HQ4" s="610"/>
      <c r="HR4" s="610"/>
      <c r="HS4" s="610"/>
      <c r="HT4" s="610"/>
      <c r="HU4" s="610"/>
      <c r="HV4" s="610"/>
      <c r="HW4" s="610"/>
      <c r="HX4" s="610"/>
      <c r="HY4" s="610"/>
      <c r="HZ4" s="610"/>
      <c r="IA4" s="610"/>
      <c r="IB4" s="610"/>
      <c r="IC4" s="610"/>
      <c r="ID4" s="610"/>
      <c r="IE4" s="610"/>
      <c r="IF4" s="610"/>
      <c r="IG4" s="610"/>
      <c r="IH4" s="610"/>
      <c r="II4" s="610"/>
      <c r="IJ4" s="610"/>
      <c r="IK4" s="610"/>
      <c r="IL4" s="610"/>
      <c r="IM4" s="610"/>
      <c r="IN4" s="610"/>
    </row>
    <row r="5" spans="2:248" ht="12" customHeight="1" thickBot="1" x14ac:dyDescent="0.3">
      <c r="E5" s="614"/>
      <c r="F5" s="615"/>
      <c r="G5" s="616"/>
      <c r="H5" s="616"/>
      <c r="I5" s="610">
        <v>2018</v>
      </c>
      <c r="J5" s="610"/>
      <c r="K5" s="610"/>
      <c r="L5" s="610"/>
      <c r="M5" s="610">
        <v>2017</v>
      </c>
      <c r="N5" s="610"/>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c r="AY5" s="610"/>
      <c r="AZ5" s="610"/>
      <c r="BA5" s="610"/>
      <c r="BB5" s="610"/>
      <c r="BC5" s="610"/>
      <c r="BD5" s="610"/>
      <c r="BE5" s="610"/>
      <c r="BF5" s="610"/>
      <c r="BG5" s="610"/>
      <c r="BH5" s="610"/>
      <c r="BI5" s="610"/>
      <c r="BJ5" s="610"/>
      <c r="BK5" s="610"/>
      <c r="BL5" s="610"/>
      <c r="BM5" s="610"/>
      <c r="BN5" s="610"/>
      <c r="BO5" s="610"/>
      <c r="BP5" s="610"/>
      <c r="BQ5" s="610"/>
      <c r="BR5" s="610"/>
      <c r="BS5" s="610"/>
      <c r="BT5" s="610"/>
      <c r="BU5" s="610"/>
      <c r="BV5" s="610"/>
      <c r="BW5" s="610"/>
      <c r="BX5" s="610"/>
      <c r="BY5" s="610"/>
      <c r="BZ5" s="610"/>
      <c r="CA5" s="610"/>
      <c r="CB5" s="610"/>
      <c r="CC5" s="610"/>
      <c r="CD5" s="610"/>
      <c r="CE5" s="610"/>
      <c r="CF5" s="610"/>
      <c r="CG5" s="610"/>
      <c r="CH5" s="610"/>
      <c r="CI5" s="610"/>
      <c r="CJ5" s="610"/>
      <c r="CK5" s="610"/>
      <c r="CL5" s="610"/>
      <c r="CM5" s="610"/>
      <c r="CN5" s="610"/>
      <c r="CO5" s="610"/>
      <c r="CP5" s="610"/>
      <c r="CQ5" s="610"/>
      <c r="CR5" s="610"/>
      <c r="CS5" s="610"/>
      <c r="CT5" s="610"/>
      <c r="CU5" s="610"/>
      <c r="CV5" s="610"/>
      <c r="CW5" s="610"/>
      <c r="CX5" s="610"/>
      <c r="CY5" s="610"/>
      <c r="CZ5" s="610"/>
      <c r="DA5" s="610"/>
      <c r="DB5" s="610"/>
      <c r="DC5" s="610"/>
      <c r="DD5" s="610"/>
      <c r="DE5" s="610"/>
      <c r="DF5" s="610"/>
      <c r="DG5" s="610"/>
      <c r="DH5" s="610"/>
      <c r="DI5" s="610"/>
      <c r="DJ5" s="610"/>
      <c r="DK5" s="610"/>
      <c r="DL5" s="610"/>
      <c r="DM5" s="610"/>
      <c r="DN5" s="610"/>
      <c r="DO5" s="610"/>
      <c r="DP5" s="610"/>
      <c r="DQ5" s="610"/>
      <c r="DR5" s="610"/>
      <c r="DS5" s="610"/>
      <c r="DT5" s="610"/>
      <c r="DU5" s="610"/>
      <c r="DV5" s="610"/>
      <c r="DW5" s="610"/>
      <c r="DX5" s="610"/>
      <c r="DY5" s="610"/>
      <c r="DZ5" s="610"/>
      <c r="EA5" s="610"/>
      <c r="EB5" s="610"/>
      <c r="EC5" s="610"/>
      <c r="ED5" s="610"/>
      <c r="EE5" s="610"/>
      <c r="EF5" s="610"/>
      <c r="EG5" s="610"/>
      <c r="EH5" s="610"/>
      <c r="EI5" s="610"/>
      <c r="EJ5" s="610"/>
      <c r="EK5" s="610"/>
      <c r="EL5" s="610"/>
      <c r="EM5" s="610"/>
      <c r="EN5" s="610"/>
      <c r="EO5" s="610"/>
      <c r="EP5" s="610"/>
      <c r="EQ5" s="610"/>
      <c r="ER5" s="610"/>
      <c r="ES5" s="610"/>
      <c r="ET5" s="610"/>
      <c r="EU5" s="610"/>
      <c r="EV5" s="610"/>
      <c r="EW5" s="610"/>
      <c r="EX5" s="610"/>
      <c r="EY5" s="610"/>
      <c r="EZ5" s="610"/>
      <c r="FA5" s="610"/>
      <c r="FB5" s="610"/>
      <c r="FC5" s="610"/>
      <c r="FD5" s="610"/>
      <c r="FE5" s="610"/>
      <c r="FF5" s="610"/>
      <c r="FG5" s="610"/>
      <c r="FH5" s="610"/>
      <c r="FI5" s="610"/>
      <c r="FJ5" s="610"/>
      <c r="FK5" s="610"/>
      <c r="FL5" s="610"/>
      <c r="FM5" s="610"/>
      <c r="FN5" s="610"/>
      <c r="FO5" s="610"/>
      <c r="FP5" s="610"/>
      <c r="FQ5" s="610"/>
      <c r="FR5" s="610"/>
      <c r="FS5" s="610"/>
      <c r="FT5" s="610"/>
      <c r="FU5" s="610"/>
      <c r="FV5" s="610"/>
      <c r="FW5" s="610"/>
      <c r="FX5" s="610"/>
      <c r="FY5" s="610"/>
      <c r="FZ5" s="610"/>
      <c r="GA5" s="610"/>
      <c r="GB5" s="610"/>
      <c r="GC5" s="610"/>
      <c r="GD5" s="610"/>
      <c r="GE5" s="610"/>
      <c r="GF5" s="610"/>
      <c r="GG5" s="610"/>
      <c r="GH5" s="610"/>
      <c r="GI5" s="610"/>
      <c r="GJ5" s="610"/>
      <c r="GK5" s="610"/>
      <c r="GL5" s="610"/>
      <c r="GM5" s="610"/>
      <c r="GN5" s="610"/>
      <c r="GO5" s="610"/>
      <c r="GP5" s="610"/>
      <c r="GQ5" s="610"/>
      <c r="GR5" s="610"/>
      <c r="GS5" s="610"/>
      <c r="GT5" s="610"/>
      <c r="GU5" s="610"/>
      <c r="GV5" s="610"/>
      <c r="GW5" s="610"/>
      <c r="GX5" s="610"/>
      <c r="GY5" s="610"/>
      <c r="GZ5" s="610"/>
      <c r="HA5" s="610"/>
      <c r="HB5" s="610"/>
      <c r="HC5" s="610"/>
      <c r="HD5" s="610"/>
      <c r="HE5" s="610"/>
      <c r="HF5" s="610"/>
      <c r="HG5" s="610"/>
      <c r="HH5" s="610"/>
      <c r="HI5" s="610"/>
      <c r="HJ5" s="610"/>
      <c r="HK5" s="610"/>
      <c r="HL5" s="610"/>
      <c r="HM5" s="610"/>
      <c r="HN5" s="610"/>
      <c r="HO5" s="610"/>
      <c r="HP5" s="610"/>
      <c r="HQ5" s="610"/>
      <c r="HR5" s="610"/>
      <c r="HS5" s="610"/>
      <c r="HT5" s="610"/>
      <c r="HU5" s="610"/>
      <c r="HV5" s="610"/>
      <c r="HW5" s="610"/>
      <c r="HX5" s="610"/>
      <c r="HY5" s="610"/>
      <c r="HZ5" s="610"/>
      <c r="IA5" s="610"/>
      <c r="IB5" s="610"/>
      <c r="IC5" s="610"/>
      <c r="ID5" s="610"/>
      <c r="IE5" s="610"/>
      <c r="IF5" s="610"/>
      <c r="IG5" s="610"/>
      <c r="IH5" s="610"/>
      <c r="II5" s="610"/>
      <c r="IJ5" s="610"/>
      <c r="IK5" s="610"/>
      <c r="IL5" s="610"/>
      <c r="IM5" s="610"/>
      <c r="IN5" s="610"/>
    </row>
    <row r="6" spans="2:248" ht="13.5" customHeight="1" thickBot="1" x14ac:dyDescent="0.3">
      <c r="B6" s="278" t="s">
        <v>17</v>
      </c>
      <c r="C6" s="280" t="s">
        <v>23</v>
      </c>
      <c r="D6" s="617" t="s">
        <v>164</v>
      </c>
      <c r="E6" s="618"/>
      <c r="F6" s="618"/>
      <c r="G6" s="619"/>
      <c r="H6" s="620" t="s">
        <v>165</v>
      </c>
      <c r="I6" s="621"/>
      <c r="J6" s="621"/>
      <c r="K6" s="622"/>
      <c r="L6" s="620" t="s">
        <v>165</v>
      </c>
      <c r="M6" s="621"/>
      <c r="N6" s="621"/>
      <c r="O6" s="622"/>
      <c r="P6" s="623" t="s">
        <v>448</v>
      </c>
      <c r="Q6" s="624"/>
      <c r="R6" s="624"/>
      <c r="S6" s="625"/>
    </row>
    <row r="7" spans="2:248" ht="42" thickBot="1" x14ac:dyDescent="0.3">
      <c r="B7" s="279"/>
      <c r="C7" s="281"/>
      <c r="D7" s="626" t="s">
        <v>173</v>
      </c>
      <c r="E7" s="627" t="s">
        <v>166</v>
      </c>
      <c r="F7" s="628" t="s">
        <v>190</v>
      </c>
      <c r="G7" s="629" t="s">
        <v>191</v>
      </c>
      <c r="H7" s="630" t="s">
        <v>173</v>
      </c>
      <c r="I7" s="631" t="s">
        <v>166</v>
      </c>
      <c r="J7" s="632" t="s">
        <v>192</v>
      </c>
      <c r="K7" s="633" t="s">
        <v>191</v>
      </c>
      <c r="L7" s="633" t="s">
        <v>173</v>
      </c>
      <c r="M7" s="633" t="s">
        <v>166</v>
      </c>
      <c r="N7" s="633" t="s">
        <v>192</v>
      </c>
      <c r="O7" s="633" t="s">
        <v>191</v>
      </c>
      <c r="P7" s="630" t="s">
        <v>173</v>
      </c>
      <c r="Q7" s="631" t="s">
        <v>166</v>
      </c>
      <c r="R7" s="632" t="s">
        <v>192</v>
      </c>
      <c r="S7" s="633" t="s">
        <v>191</v>
      </c>
    </row>
    <row r="8" spans="2:248" ht="45" customHeight="1" thickBot="1" x14ac:dyDescent="0.3">
      <c r="B8" s="634" t="s">
        <v>221</v>
      </c>
      <c r="C8" s="219" t="s">
        <v>450</v>
      </c>
      <c r="D8" s="635">
        <f>+'Ap. 2 Ingresos C. Benef.'!D18</f>
        <v>50200</v>
      </c>
      <c r="E8" s="636">
        <f>+'Ap. 2 Ingresos C. Benef.'!E18</f>
        <v>60300</v>
      </c>
      <c r="F8" s="636">
        <f>+'Ap. 2 Ingresos C. Benef.'!F18</f>
        <v>78900</v>
      </c>
      <c r="G8" s="637">
        <f>+'Ap. 2 Ingresos C. Benef.'!G18</f>
        <v>93100</v>
      </c>
      <c r="H8" s="638">
        <f t="shared" ref="H8:K9" si="0">+D8</f>
        <v>50200</v>
      </c>
      <c r="I8" s="639">
        <f t="shared" si="0"/>
        <v>60300</v>
      </c>
      <c r="J8" s="639">
        <f t="shared" si="0"/>
        <v>78900</v>
      </c>
      <c r="K8" s="640">
        <f t="shared" si="0"/>
        <v>93100</v>
      </c>
      <c r="L8" s="641">
        <v>46900</v>
      </c>
      <c r="M8" s="642">
        <v>56300</v>
      </c>
      <c r="N8" s="642">
        <v>73700</v>
      </c>
      <c r="O8" s="643">
        <v>87000</v>
      </c>
      <c r="P8" s="644">
        <f>H8-L8</f>
        <v>3300</v>
      </c>
      <c r="Q8" s="644">
        <f t="shared" ref="Q8:S8" si="1">I8-M8</f>
        <v>4000</v>
      </c>
      <c r="R8" s="644">
        <f t="shared" si="1"/>
        <v>5200</v>
      </c>
      <c r="S8" s="644">
        <f t="shared" si="1"/>
        <v>6100</v>
      </c>
    </row>
    <row r="9" spans="2:248" ht="45" customHeight="1" thickBot="1" x14ac:dyDescent="0.3">
      <c r="B9" s="645"/>
      <c r="C9" s="220" t="s">
        <v>353</v>
      </c>
      <c r="D9" s="646">
        <f>+'Ap. 2 Ingresos C. Benef.'!D21</f>
        <v>74900</v>
      </c>
      <c r="E9" s="647">
        <f>+'Ap. 2 Ingresos C. Benef.'!E21</f>
        <v>91000</v>
      </c>
      <c r="F9" s="647">
        <f>+'Ap. 2 Ingresos C. Benef.'!F21</f>
        <v>112400</v>
      </c>
      <c r="G9" s="648">
        <f>+'Ap. 2 Ingresos C. Benef.'!G21</f>
        <v>131700</v>
      </c>
      <c r="H9" s="649">
        <f t="shared" si="0"/>
        <v>74900</v>
      </c>
      <c r="I9" s="650">
        <f t="shared" si="0"/>
        <v>91000</v>
      </c>
      <c r="J9" s="650">
        <f t="shared" si="0"/>
        <v>112400</v>
      </c>
      <c r="K9" s="651">
        <f t="shared" si="0"/>
        <v>131700</v>
      </c>
      <c r="L9" s="652">
        <v>70000</v>
      </c>
      <c r="M9" s="653">
        <v>85000</v>
      </c>
      <c r="N9" s="653">
        <v>105000</v>
      </c>
      <c r="O9" s="654">
        <v>123000</v>
      </c>
      <c r="P9" s="655">
        <f>H9-L9</f>
        <v>4900</v>
      </c>
      <c r="Q9" s="656">
        <f t="shared" ref="Q9" si="2">I9-M9</f>
        <v>6000</v>
      </c>
      <c r="R9" s="656">
        <f t="shared" ref="R9" si="3">J9-N9</f>
        <v>7400</v>
      </c>
      <c r="S9" s="657">
        <f t="shared" ref="S9" si="4">K9-O9</f>
        <v>8700</v>
      </c>
    </row>
    <row r="10" spans="2:248" ht="13.8" x14ac:dyDescent="0.25">
      <c r="C10" s="140"/>
    </row>
    <row r="11" spans="2:248" ht="13.8" x14ac:dyDescent="0.25">
      <c r="C11" s="140"/>
    </row>
  </sheetData>
  <sheetProtection algorithmName="SHA-512" hashValue="XFG4eMYnVA6kEPlg0WXjXFnqW0czyRXLJ514wltBFRVDjD5KMG0mw/j318bA00D6mvgQln/zybFZubLdrdCELw==" saltValue="Vm+iKlp3xK+Cax0qzXxz1w==" spinCount="100000" sheet="1" objects="1" scenarios="1"/>
  <mergeCells count="11">
    <mergeCell ref="L6:O6"/>
    <mergeCell ref="P6:S6"/>
    <mergeCell ref="B8:B9"/>
    <mergeCell ref="B1:K1"/>
    <mergeCell ref="B2:K2"/>
    <mergeCell ref="B6:B7"/>
    <mergeCell ref="C6:C7"/>
    <mergeCell ref="D6:G6"/>
    <mergeCell ref="H6:K6"/>
    <mergeCell ref="B4:K4"/>
    <mergeCell ref="B3:K3"/>
  </mergeCells>
  <phoneticPr fontId="0" type="noConversion"/>
  <pageMargins left="0.75" right="0.75" top="1" bottom="1" header="0" footer="0"/>
  <pageSetup scale="73" fitToHeight="14" orientation="landscape" horizontalDpi="4294967294" r:id="rId1"/>
  <headerFooter alignWithMargins="0">
    <oddHeader>&amp;LSEPT - 2004&amp;CDIRECTIVA D.B.S.A.
ORDINARIA&amp;R02-BS0307/02
Pag &amp;P de &amp;N/</oddHeader>
  </headerFooter>
  <ignoredErrors>
    <ignoredError sqref="K8 J8 I8 H8 G8 F8 E8 D8 K9 J9 I9 H9 G9 F9 E9 D9"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U23"/>
  <sheetViews>
    <sheetView zoomScale="90" zoomScaleNormal="90" workbookViewId="0">
      <selection activeCell="F11" sqref="F11"/>
    </sheetView>
  </sheetViews>
  <sheetFormatPr baseColWidth="10" defaultColWidth="11.44140625" defaultRowHeight="13.2" x14ac:dyDescent="0.25"/>
  <cols>
    <col min="1" max="1" width="5.5546875" style="2" customWidth="1"/>
    <col min="2" max="2" width="40" style="2" customWidth="1"/>
    <col min="3" max="3" width="29" style="2" customWidth="1"/>
    <col min="4" max="5" width="15.33203125" style="2" customWidth="1"/>
    <col min="6" max="6" width="13.88671875" style="2" customWidth="1"/>
    <col min="7" max="7" width="14" style="2" customWidth="1"/>
    <col min="8" max="8" width="16.6640625" style="2" customWidth="1"/>
    <col min="9" max="9" width="2.33203125" style="3" customWidth="1"/>
    <col min="10" max="10" width="21.33203125" style="2" customWidth="1"/>
    <col min="11" max="11" width="13" style="2" customWidth="1"/>
    <col min="12" max="12" width="16.33203125" style="2" bestFit="1" customWidth="1"/>
    <col min="13" max="13" width="11.44140625" style="2"/>
    <col min="14" max="14" width="16.33203125" style="2" bestFit="1" customWidth="1"/>
    <col min="15" max="15" width="12.109375" style="2" bestFit="1" customWidth="1"/>
    <col min="16" max="16" width="15" style="2" bestFit="1" customWidth="1"/>
    <col min="17" max="16384" width="11.44140625" style="2"/>
  </cols>
  <sheetData>
    <row r="2" spans="1:21" ht="24.75" customHeight="1" x14ac:dyDescent="0.25">
      <c r="A2" s="287" t="s">
        <v>175</v>
      </c>
      <c r="B2" s="287"/>
      <c r="C2" s="287"/>
      <c r="D2" s="287"/>
      <c r="E2" s="287"/>
      <c r="F2" s="287"/>
      <c r="G2" s="287"/>
      <c r="H2" s="287"/>
      <c r="I2" s="14"/>
    </row>
    <row r="3" spans="1:21" ht="12.75" customHeight="1" thickBot="1" x14ac:dyDescent="0.3">
      <c r="B3" s="14"/>
      <c r="C3" s="14"/>
      <c r="D3" s="14"/>
      <c r="E3" s="14"/>
      <c r="F3" s="14"/>
      <c r="G3" s="14"/>
      <c r="H3" s="14"/>
      <c r="I3" s="14"/>
    </row>
    <row r="4" spans="1:21" ht="51" customHeight="1" thickBot="1" x14ac:dyDescent="0.3">
      <c r="A4" s="288" t="s">
        <v>132</v>
      </c>
      <c r="B4" s="288" t="s">
        <v>131</v>
      </c>
      <c r="C4" s="288" t="s">
        <v>128</v>
      </c>
      <c r="D4" s="289" t="s">
        <v>202</v>
      </c>
      <c r="E4" s="289" t="s">
        <v>201</v>
      </c>
      <c r="F4" s="284" t="s">
        <v>127</v>
      </c>
      <c r="G4" s="285" t="s">
        <v>107</v>
      </c>
      <c r="H4" s="6" t="s">
        <v>129</v>
      </c>
      <c r="I4" s="2"/>
      <c r="J4" s="27" t="s">
        <v>134</v>
      </c>
      <c r="K4" s="35">
        <f>+M4+O4+Q4</f>
        <v>7</v>
      </c>
      <c r="L4" s="27" t="s">
        <v>134</v>
      </c>
      <c r="M4" s="35">
        <v>1</v>
      </c>
      <c r="N4" s="27" t="s">
        <v>134</v>
      </c>
      <c r="O4" s="35">
        <v>4</v>
      </c>
      <c r="P4" s="27" t="s">
        <v>134</v>
      </c>
      <c r="Q4" s="35">
        <v>2</v>
      </c>
      <c r="R4" s="21"/>
      <c r="S4" s="21"/>
      <c r="T4" s="21"/>
      <c r="U4" s="21"/>
    </row>
    <row r="5" spans="1:21" ht="38.25" customHeight="1" x14ac:dyDescent="0.25">
      <c r="A5" s="288"/>
      <c r="B5" s="288"/>
      <c r="C5" s="288"/>
      <c r="D5" s="290"/>
      <c r="E5" s="290"/>
      <c r="F5" s="284"/>
      <c r="G5" s="286"/>
      <c r="H5" s="76">
        <v>1.0449999999999999</v>
      </c>
      <c r="I5" s="21"/>
      <c r="J5" s="33" t="s">
        <v>133</v>
      </c>
      <c r="K5" s="282">
        <f>+M5+O5+Q5</f>
        <v>481000</v>
      </c>
      <c r="L5" s="33" t="s">
        <v>133</v>
      </c>
      <c r="M5" s="282">
        <f>+M4*L6</f>
        <v>49000</v>
      </c>
      <c r="N5" s="33" t="s">
        <v>133</v>
      </c>
      <c r="O5" s="282">
        <f>+O4*N6</f>
        <v>288000</v>
      </c>
      <c r="P5" s="33" t="s">
        <v>133</v>
      </c>
      <c r="Q5" s="282">
        <f>+Q4*P6</f>
        <v>144000</v>
      </c>
      <c r="R5" s="66"/>
      <c r="S5" s="67"/>
      <c r="T5" s="67"/>
      <c r="U5" s="21"/>
    </row>
    <row r="6" spans="1:21" ht="17.25" customHeight="1" thickBot="1" x14ac:dyDescent="0.3">
      <c r="A6" s="24">
        <v>1</v>
      </c>
      <c r="B6" s="61" t="s">
        <v>193</v>
      </c>
      <c r="C6" s="61" t="s">
        <v>176</v>
      </c>
      <c r="D6" s="18"/>
      <c r="E6" s="18"/>
      <c r="F6" s="81">
        <v>790155</v>
      </c>
      <c r="G6" s="19">
        <f>F6*12</f>
        <v>9481860</v>
      </c>
      <c r="H6" s="19">
        <f>G6*H$5</f>
        <v>9908543.6999999993</v>
      </c>
      <c r="I6" s="22"/>
      <c r="J6" s="34"/>
      <c r="K6" s="283"/>
      <c r="L6" s="34">
        <v>49000</v>
      </c>
      <c r="M6" s="283"/>
      <c r="N6" s="34">
        <v>72000</v>
      </c>
      <c r="O6" s="283"/>
      <c r="P6" s="34">
        <v>72000</v>
      </c>
      <c r="Q6" s="283"/>
      <c r="R6" s="66"/>
      <c r="S6" s="67"/>
      <c r="T6" s="67"/>
      <c r="U6" s="21"/>
    </row>
    <row r="7" spans="1:21" ht="17.25" customHeight="1" x14ac:dyDescent="0.25">
      <c r="A7" s="24">
        <f>A6+1</f>
        <v>2</v>
      </c>
      <c r="B7" s="59" t="s">
        <v>198</v>
      </c>
      <c r="C7" s="59" t="s">
        <v>194</v>
      </c>
      <c r="D7" s="16"/>
      <c r="E7" s="80"/>
      <c r="F7" s="16">
        <v>325692</v>
      </c>
      <c r="G7" s="19">
        <f>F7*12</f>
        <v>3908304</v>
      </c>
      <c r="H7" s="19">
        <f t="shared" ref="H7:H11" si="0">G7*H$5</f>
        <v>4084177.6799999997</v>
      </c>
      <c r="I7" s="17"/>
      <c r="J7" s="33" t="s">
        <v>110</v>
      </c>
      <c r="K7" s="282">
        <f>+M7+O7+Q7</f>
        <v>555000</v>
      </c>
      <c r="L7" s="33" t="s">
        <v>110</v>
      </c>
      <c r="M7" s="282">
        <f>+M4*L8</f>
        <v>111000</v>
      </c>
      <c r="N7" s="33" t="s">
        <v>110</v>
      </c>
      <c r="O7" s="282">
        <f>+O4*N8</f>
        <v>444000</v>
      </c>
      <c r="P7" s="33" t="s">
        <v>110</v>
      </c>
      <c r="Q7" s="282">
        <v>0</v>
      </c>
      <c r="R7" s="66"/>
      <c r="S7" s="67"/>
      <c r="T7" s="67"/>
      <c r="U7" s="21"/>
    </row>
    <row r="8" spans="1:21" ht="17.25" customHeight="1" thickBot="1" x14ac:dyDescent="0.3">
      <c r="A8" s="24">
        <f>A7+1</f>
        <v>3</v>
      </c>
      <c r="B8" s="59" t="s">
        <v>196</v>
      </c>
      <c r="C8" s="59" t="s">
        <v>194</v>
      </c>
      <c r="D8" s="16"/>
      <c r="E8" s="16"/>
      <c r="F8" s="16">
        <v>316788</v>
      </c>
      <c r="G8" s="19">
        <f t="shared" ref="G8:G12" si="1">F8*12</f>
        <v>3801456</v>
      </c>
      <c r="H8" s="19">
        <f t="shared" si="0"/>
        <v>3972521.5199999996</v>
      </c>
      <c r="I8" s="17"/>
      <c r="J8" s="34"/>
      <c r="K8" s="283"/>
      <c r="L8" s="34">
        <v>111000</v>
      </c>
      <c r="M8" s="283"/>
      <c r="N8" s="34">
        <v>111000</v>
      </c>
      <c r="O8" s="283"/>
      <c r="P8" s="34">
        <v>111000</v>
      </c>
      <c r="Q8" s="283"/>
      <c r="R8" s="66"/>
      <c r="S8" s="67"/>
      <c r="T8" s="67"/>
      <c r="U8" s="21"/>
    </row>
    <row r="9" spans="1:21" ht="17.25" customHeight="1" x14ac:dyDescent="0.25">
      <c r="A9" s="24">
        <v>4</v>
      </c>
      <c r="B9" s="59" t="s">
        <v>197</v>
      </c>
      <c r="C9" s="59" t="s">
        <v>194</v>
      </c>
      <c r="D9" s="16"/>
      <c r="E9" s="16"/>
      <c r="F9" s="16">
        <v>316788</v>
      </c>
      <c r="G9" s="19">
        <f>F9*12</f>
        <v>3801456</v>
      </c>
      <c r="H9" s="19">
        <f t="shared" si="0"/>
        <v>3972521.5199999996</v>
      </c>
      <c r="I9" s="17"/>
      <c r="J9" s="74"/>
      <c r="K9" s="75"/>
      <c r="L9" s="74"/>
      <c r="M9" s="75"/>
      <c r="N9" s="74"/>
      <c r="O9" s="75"/>
      <c r="P9" s="74"/>
      <c r="Q9" s="75"/>
      <c r="R9" s="66"/>
      <c r="S9" s="67"/>
      <c r="T9" s="67"/>
      <c r="U9" s="21"/>
    </row>
    <row r="10" spans="1:21" ht="17.25" customHeight="1" x14ac:dyDescent="0.25">
      <c r="A10" s="24">
        <v>5</v>
      </c>
      <c r="B10" s="59" t="s">
        <v>195</v>
      </c>
      <c r="C10" s="59" t="s">
        <v>194</v>
      </c>
      <c r="D10" s="16"/>
      <c r="E10" s="16"/>
      <c r="F10" s="16">
        <v>325692</v>
      </c>
      <c r="G10" s="19">
        <f>F10*12</f>
        <v>3908304</v>
      </c>
      <c r="H10" s="19">
        <f t="shared" si="0"/>
        <v>4084177.6799999997</v>
      </c>
      <c r="I10" s="17"/>
      <c r="J10" s="74"/>
      <c r="K10" s="75"/>
      <c r="L10" s="74"/>
      <c r="M10" s="75"/>
      <c r="N10" s="74"/>
      <c r="O10" s="75"/>
      <c r="P10" s="74"/>
      <c r="Q10" s="75"/>
      <c r="R10" s="66"/>
      <c r="S10" s="67"/>
      <c r="T10" s="67"/>
      <c r="U10" s="21"/>
    </row>
    <row r="11" spans="1:21" ht="17.25" customHeight="1" thickBot="1" x14ac:dyDescent="0.3">
      <c r="A11" s="24">
        <v>6</v>
      </c>
      <c r="B11" s="15" t="s">
        <v>199</v>
      </c>
      <c r="C11" s="59" t="s">
        <v>194</v>
      </c>
      <c r="D11" s="16"/>
      <c r="E11" s="16"/>
      <c r="F11" s="98">
        <v>316788</v>
      </c>
      <c r="G11" s="19">
        <f>F11*12</f>
        <v>3801456</v>
      </c>
      <c r="H11" s="19">
        <f t="shared" si="0"/>
        <v>3972521.5199999996</v>
      </c>
      <c r="I11" s="17"/>
      <c r="J11" s="74"/>
      <c r="K11" s="75"/>
      <c r="L11" s="74"/>
      <c r="M11" s="75"/>
      <c r="N11" s="74"/>
      <c r="O11" s="75"/>
      <c r="P11" s="74"/>
      <c r="Q11" s="75"/>
      <c r="R11" s="66"/>
      <c r="S11" s="67"/>
      <c r="T11" s="67"/>
      <c r="U11" s="21"/>
    </row>
    <row r="12" spans="1:21" ht="17.25" customHeight="1" x14ac:dyDescent="0.25">
      <c r="A12" s="24">
        <v>7</v>
      </c>
      <c r="B12" s="15" t="s">
        <v>199</v>
      </c>
      <c r="C12" s="59" t="s">
        <v>194</v>
      </c>
      <c r="D12" s="16"/>
      <c r="E12" s="16"/>
      <c r="F12" s="16">
        <v>316788</v>
      </c>
      <c r="G12" s="19">
        <f t="shared" si="1"/>
        <v>3801456</v>
      </c>
      <c r="H12" s="19">
        <f t="shared" ref="H12" si="2">G12*H$5</f>
        <v>3972521.5199999996</v>
      </c>
      <c r="I12" s="17"/>
      <c r="J12" s="33" t="s">
        <v>108</v>
      </c>
      <c r="K12" s="282">
        <f>+M12+O12+Q12</f>
        <v>1031000</v>
      </c>
      <c r="L12" s="33" t="s">
        <v>108</v>
      </c>
      <c r="M12" s="282">
        <f>+M4*L13</f>
        <v>115000</v>
      </c>
      <c r="N12" s="33" t="s">
        <v>108</v>
      </c>
      <c r="O12" s="282">
        <f>+O4*N13</f>
        <v>916000</v>
      </c>
      <c r="P12" s="33" t="s">
        <v>108</v>
      </c>
      <c r="Q12" s="282">
        <v>0</v>
      </c>
      <c r="R12" s="21"/>
      <c r="S12" s="21"/>
      <c r="T12" s="21"/>
      <c r="U12" s="21"/>
    </row>
    <row r="13" spans="1:21" ht="17.25" customHeight="1" thickBot="1" x14ac:dyDescent="0.3">
      <c r="A13" s="24">
        <v>8</v>
      </c>
      <c r="B13" s="15" t="s">
        <v>204</v>
      </c>
      <c r="C13" s="60" t="s">
        <v>205</v>
      </c>
      <c r="D13" s="18">
        <f>+C13*C15*H5</f>
        <v>209000</v>
      </c>
      <c r="E13" s="18"/>
      <c r="F13" s="30"/>
      <c r="G13" s="31"/>
      <c r="H13" s="31"/>
      <c r="I13" s="17"/>
      <c r="J13" s="34"/>
      <c r="K13" s="283"/>
      <c r="L13" s="34">
        <v>115000</v>
      </c>
      <c r="M13" s="283"/>
      <c r="N13" s="34">
        <v>229000</v>
      </c>
      <c r="O13" s="283"/>
      <c r="P13" s="34">
        <v>229000</v>
      </c>
      <c r="Q13" s="283"/>
      <c r="R13" s="21"/>
      <c r="S13" s="21"/>
      <c r="T13" s="21"/>
      <c r="U13" s="21"/>
    </row>
    <row r="14" spans="1:21" ht="32.25" customHeight="1" thickBot="1" x14ac:dyDescent="0.3">
      <c r="C14" s="77" t="s">
        <v>130</v>
      </c>
      <c r="D14" s="32">
        <f t="shared" ref="D14:E14" si="3">SUM(D6:D13)</f>
        <v>209000</v>
      </c>
      <c r="E14" s="32">
        <f t="shared" si="3"/>
        <v>0</v>
      </c>
      <c r="F14" s="78"/>
      <c r="G14" s="79"/>
      <c r="H14" s="32">
        <f>SUM(H6:H13)</f>
        <v>33966985.140000001</v>
      </c>
      <c r="J14" s="29" t="s">
        <v>135</v>
      </c>
      <c r="K14" s="28">
        <f>SUM(K5:K13)</f>
        <v>2067000</v>
      </c>
      <c r="L14" s="29" t="s">
        <v>135</v>
      </c>
      <c r="M14" s="28">
        <f>+M5+M7+M12</f>
        <v>275000</v>
      </c>
      <c r="N14" s="29" t="s">
        <v>135</v>
      </c>
      <c r="O14" s="28">
        <f>+O5+O7+O12</f>
        <v>1648000</v>
      </c>
      <c r="P14" s="29" t="s">
        <v>135</v>
      </c>
      <c r="Q14" s="28">
        <f>+Q5+Q7+Q12</f>
        <v>144000</v>
      </c>
      <c r="R14" s="21"/>
      <c r="S14" s="21"/>
      <c r="T14" s="21"/>
      <c r="U14" s="21"/>
    </row>
    <row r="15" spans="1:21" ht="39.75" customHeight="1" x14ac:dyDescent="0.25">
      <c r="B15" s="15" t="s">
        <v>206</v>
      </c>
      <c r="C15" s="2">
        <v>20000</v>
      </c>
      <c r="K15" s="2">
        <v>2884000</v>
      </c>
    </row>
    <row r="16" spans="1:21" ht="22.5" customHeight="1" x14ac:dyDescent="0.25">
      <c r="C16" s="13"/>
      <c r="D16" s="13"/>
      <c r="E16" s="13"/>
      <c r="F16" s="13">
        <v>790155</v>
      </c>
      <c r="G16" s="13"/>
      <c r="H16" s="25"/>
    </row>
    <row r="17" spans="8:9" ht="22.5" customHeight="1" x14ac:dyDescent="0.25">
      <c r="H17" s="3"/>
      <c r="I17" s="2"/>
    </row>
    <row r="18" spans="8:9" ht="30.75" customHeight="1" x14ac:dyDescent="0.25">
      <c r="H18" s="3"/>
      <c r="I18" s="2"/>
    </row>
    <row r="19" spans="8:9" ht="12.75" customHeight="1" x14ac:dyDescent="0.25">
      <c r="H19" s="3"/>
      <c r="I19" s="2"/>
    </row>
    <row r="20" spans="8:9" ht="12.75" customHeight="1" x14ac:dyDescent="0.25">
      <c r="H20" s="10"/>
    </row>
    <row r="21" spans="8:9" ht="12.75" customHeight="1" x14ac:dyDescent="0.25">
      <c r="H21" s="10"/>
    </row>
    <row r="22" spans="8:9" ht="12.75" customHeight="1" x14ac:dyDescent="0.25">
      <c r="H22" s="10"/>
    </row>
    <row r="23" spans="8:9" ht="22.5" customHeight="1" x14ac:dyDescent="0.25"/>
  </sheetData>
  <mergeCells count="20">
    <mergeCell ref="A2:H2"/>
    <mergeCell ref="B4:B5"/>
    <mergeCell ref="C4:C5"/>
    <mergeCell ref="A4:A5"/>
    <mergeCell ref="D4:D5"/>
    <mergeCell ref="E4:E5"/>
    <mergeCell ref="K5:K6"/>
    <mergeCell ref="F4:F5"/>
    <mergeCell ref="G4:G5"/>
    <mergeCell ref="K7:K8"/>
    <mergeCell ref="K12:K13"/>
    <mergeCell ref="M12:M13"/>
    <mergeCell ref="O12:O13"/>
    <mergeCell ref="Q12:Q13"/>
    <mergeCell ref="M5:M6"/>
    <mergeCell ref="O5:O6"/>
    <mergeCell ref="Q5:Q6"/>
    <mergeCell ref="M7:M8"/>
    <mergeCell ref="O7:O8"/>
    <mergeCell ref="Q7:Q8"/>
  </mergeCells>
  <hyperlinks>
    <hyperlink ref="A2:H2" location="'Ap. 3 Costos Directos'!A1" display="CENTRO DE COSTO:JARDÍN INFANTIL XXX"/>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F15"/>
  <sheetViews>
    <sheetView zoomScale="110" zoomScaleNormal="110" workbookViewId="0">
      <selection activeCell="E11" sqref="E11"/>
    </sheetView>
  </sheetViews>
  <sheetFormatPr baseColWidth="10" defaultColWidth="11.44140625" defaultRowHeight="13.8" x14ac:dyDescent="0.3"/>
  <cols>
    <col min="1" max="1" width="11.44140625" style="65"/>
    <col min="2" max="2" width="35" style="65" customWidth="1"/>
    <col min="3" max="3" width="24.44140625" style="65" customWidth="1"/>
    <col min="4" max="4" width="25.33203125" style="65" customWidth="1"/>
    <col min="5" max="5" width="26.33203125" style="65" customWidth="1"/>
    <col min="6" max="6" width="21.44140625" style="65" customWidth="1"/>
    <col min="7" max="16384" width="11.44140625" style="65"/>
  </cols>
  <sheetData>
    <row r="2" spans="1:6" ht="12" customHeight="1" x14ac:dyDescent="0.3">
      <c r="A2" s="287" t="s">
        <v>162</v>
      </c>
      <c r="B2" s="287"/>
      <c r="C2" s="287"/>
      <c r="D2" s="287"/>
      <c r="E2" s="287"/>
      <c r="F2" s="287"/>
    </row>
    <row r="3" spans="1:6" ht="31.5" customHeight="1" x14ac:dyDescent="0.3">
      <c r="A3" s="287"/>
      <c r="B3" s="287"/>
      <c r="C3" s="287"/>
      <c r="D3" s="287"/>
      <c r="E3" s="287"/>
      <c r="F3" s="287"/>
    </row>
    <row r="4" spans="1:6" ht="11.25" customHeight="1" x14ac:dyDescent="0.3"/>
    <row r="5" spans="1:6" ht="25.5" customHeight="1" x14ac:dyDescent="0.3">
      <c r="A5" s="292" t="s">
        <v>109</v>
      </c>
      <c r="B5" s="293"/>
      <c r="C5" s="69" t="s">
        <v>179</v>
      </c>
      <c r="D5" s="69" t="s">
        <v>181</v>
      </c>
      <c r="E5" s="69" t="s">
        <v>207</v>
      </c>
      <c r="F5" s="296" t="s">
        <v>151</v>
      </c>
    </row>
    <row r="6" spans="1:6" ht="25.5" customHeight="1" x14ac:dyDescent="0.3">
      <c r="A6" s="294"/>
      <c r="B6" s="295"/>
      <c r="C6" s="47" t="s">
        <v>180</v>
      </c>
      <c r="D6" s="47" t="s">
        <v>182</v>
      </c>
      <c r="E6" s="70">
        <v>1.0449999999999999</v>
      </c>
      <c r="F6" s="297"/>
    </row>
    <row r="7" spans="1:6" s="73" customFormat="1" ht="20.100000000000001" customHeight="1" x14ac:dyDescent="0.3">
      <c r="A7" s="291" t="s">
        <v>38</v>
      </c>
      <c r="B7" s="291"/>
      <c r="C7" s="71">
        <v>1145350</v>
      </c>
      <c r="D7" s="71">
        <f>540053/7*12</f>
        <v>925805.14285714272</v>
      </c>
      <c r="E7" s="71">
        <f>D7*E$6</f>
        <v>967466.37428571412</v>
      </c>
      <c r="F7" s="72">
        <f>+E7</f>
        <v>967466.37428571412</v>
      </c>
    </row>
    <row r="8" spans="1:6" s="73" customFormat="1" ht="20.100000000000001" customHeight="1" x14ac:dyDescent="0.3">
      <c r="A8" s="291" t="s">
        <v>5</v>
      </c>
      <c r="B8" s="291"/>
      <c r="C8" s="71">
        <v>358826</v>
      </c>
      <c r="D8" s="71">
        <f>207079/7*12</f>
        <v>354992.57142857142</v>
      </c>
      <c r="E8" s="71">
        <f t="shared" ref="E8:E15" si="0">D8*E$6</f>
        <v>370967.23714285711</v>
      </c>
      <c r="F8" s="72">
        <f t="shared" ref="F8:F15" si="1">+E8</f>
        <v>370967.23714285711</v>
      </c>
    </row>
    <row r="9" spans="1:6" s="73" customFormat="1" ht="20.100000000000001" customHeight="1" x14ac:dyDescent="0.3">
      <c r="A9" s="291" t="s">
        <v>7</v>
      </c>
      <c r="B9" s="291"/>
      <c r="C9" s="71">
        <v>1356467</v>
      </c>
      <c r="D9" s="71">
        <f>529374/7*12</f>
        <v>907498.28571428568</v>
      </c>
      <c r="E9" s="71">
        <f t="shared" si="0"/>
        <v>948335.70857142843</v>
      </c>
      <c r="F9" s="72">
        <f t="shared" si="1"/>
        <v>948335.70857142843</v>
      </c>
    </row>
    <row r="10" spans="1:6" s="73" customFormat="1" ht="20.100000000000001" customHeight="1" x14ac:dyDescent="0.3">
      <c r="A10" s="291" t="s">
        <v>39</v>
      </c>
      <c r="B10" s="291"/>
      <c r="C10" s="71">
        <v>0</v>
      </c>
      <c r="D10" s="71">
        <v>0</v>
      </c>
      <c r="E10" s="71">
        <f t="shared" si="0"/>
        <v>0</v>
      </c>
      <c r="F10" s="72">
        <f t="shared" si="1"/>
        <v>0</v>
      </c>
    </row>
    <row r="11" spans="1:6" s="73" customFormat="1" ht="20.100000000000001" customHeight="1" x14ac:dyDescent="0.3">
      <c r="A11" s="291" t="s">
        <v>40</v>
      </c>
      <c r="B11" s="291"/>
      <c r="C11" s="71">
        <v>0</v>
      </c>
      <c r="D11" s="71">
        <v>0</v>
      </c>
      <c r="E11" s="71">
        <f t="shared" si="0"/>
        <v>0</v>
      </c>
      <c r="F11" s="72">
        <f t="shared" si="1"/>
        <v>0</v>
      </c>
    </row>
    <row r="12" spans="1:6" s="73" customFormat="1" ht="20.100000000000001" customHeight="1" x14ac:dyDescent="0.3">
      <c r="A12" s="291" t="s">
        <v>41</v>
      </c>
      <c r="B12" s="291"/>
      <c r="C12" s="71">
        <v>0</v>
      </c>
      <c r="D12" s="71">
        <v>0</v>
      </c>
      <c r="E12" s="71">
        <f t="shared" si="0"/>
        <v>0</v>
      </c>
      <c r="F12" s="72">
        <f t="shared" si="1"/>
        <v>0</v>
      </c>
    </row>
    <row r="13" spans="1:6" s="73" customFormat="1" ht="20.100000000000001" customHeight="1" x14ac:dyDescent="0.3">
      <c r="A13" s="291" t="s">
        <v>42</v>
      </c>
      <c r="B13" s="291"/>
      <c r="C13" s="71">
        <v>461271</v>
      </c>
      <c r="D13" s="71">
        <f>174128/7*12</f>
        <v>298505.14285714284</v>
      </c>
      <c r="E13" s="71">
        <f t="shared" si="0"/>
        <v>311937.87428571424</v>
      </c>
      <c r="F13" s="72">
        <f t="shared" si="1"/>
        <v>311937.87428571424</v>
      </c>
    </row>
    <row r="14" spans="1:6" s="73" customFormat="1" ht="20.100000000000001" customHeight="1" x14ac:dyDescent="0.3">
      <c r="A14" s="291" t="s">
        <v>79</v>
      </c>
      <c r="B14" s="291"/>
      <c r="C14" s="71">
        <v>0</v>
      </c>
      <c r="D14" s="71">
        <v>0</v>
      </c>
      <c r="E14" s="71">
        <f t="shared" si="0"/>
        <v>0</v>
      </c>
      <c r="F14" s="72">
        <f t="shared" si="1"/>
        <v>0</v>
      </c>
    </row>
    <row r="15" spans="1:6" s="73" customFormat="1" ht="20.100000000000001" customHeight="1" x14ac:dyDescent="0.3">
      <c r="A15" s="291" t="s">
        <v>80</v>
      </c>
      <c r="B15" s="291"/>
      <c r="C15" s="71">
        <v>0</v>
      </c>
      <c r="D15" s="71">
        <v>0</v>
      </c>
      <c r="E15" s="71">
        <f t="shared" si="0"/>
        <v>0</v>
      </c>
      <c r="F15" s="72">
        <f t="shared" si="1"/>
        <v>0</v>
      </c>
    </row>
  </sheetData>
  <mergeCells count="12">
    <mergeCell ref="A13:B13"/>
    <mergeCell ref="A14:B14"/>
    <mergeCell ref="A15:B15"/>
    <mergeCell ref="A2:F3"/>
    <mergeCell ref="A5:B6"/>
    <mergeCell ref="F5:F6"/>
    <mergeCell ref="A7:B7"/>
    <mergeCell ref="A8:B8"/>
    <mergeCell ref="A9:B9"/>
    <mergeCell ref="A10:B10"/>
    <mergeCell ref="A11:B11"/>
    <mergeCell ref="A12:B12"/>
  </mergeCells>
  <hyperlinks>
    <hyperlink ref="A2:F3" location="'Ap. 3 Costos Directos'!A1" display="JARDÍN INFANTIL XXX"/>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K14"/>
  <sheetViews>
    <sheetView topLeftCell="B1" zoomScale="110" zoomScaleNormal="110" workbookViewId="0">
      <selection activeCell="D12" sqref="B12:D12"/>
    </sheetView>
  </sheetViews>
  <sheetFormatPr baseColWidth="10" defaultColWidth="11.44140625" defaultRowHeight="13.2" x14ac:dyDescent="0.25"/>
  <cols>
    <col min="1" max="1" width="54.6640625" style="2" customWidth="1"/>
    <col min="2" max="2" width="39.33203125" style="2" customWidth="1"/>
    <col min="3" max="3" width="15.109375" style="2" customWidth="1"/>
    <col min="4" max="4" width="12.5546875" style="2" customWidth="1"/>
    <col min="5" max="5" width="15.109375" style="2" customWidth="1"/>
    <col min="6" max="6" width="23" style="2" customWidth="1"/>
    <col min="7" max="7" width="11.44140625" style="2"/>
    <col min="8" max="8" width="18.6640625" style="2" customWidth="1"/>
    <col min="9" max="16384" width="11.44140625" style="2"/>
  </cols>
  <sheetData>
    <row r="2" spans="1:11" x14ac:dyDescent="0.25">
      <c r="A2" s="287" t="s">
        <v>162</v>
      </c>
      <c r="B2" s="287"/>
      <c r="C2" s="287"/>
      <c r="D2" s="287"/>
      <c r="E2" s="287"/>
      <c r="F2" s="287"/>
    </row>
    <row r="3" spans="1:11" s="36" customFormat="1" x14ac:dyDescent="0.25">
      <c r="A3" s="287"/>
      <c r="B3" s="287"/>
      <c r="C3" s="287"/>
      <c r="D3" s="287"/>
      <c r="E3" s="287"/>
      <c r="F3" s="287"/>
    </row>
    <row r="4" spans="1:11" s="36" customFormat="1" x14ac:dyDescent="0.25">
      <c r="A4" s="2"/>
      <c r="B4" s="2"/>
      <c r="C4" s="2"/>
      <c r="D4" s="2"/>
      <c r="E4" s="2"/>
      <c r="F4" s="2"/>
      <c r="G4" s="2"/>
    </row>
    <row r="5" spans="1:11" s="42" customFormat="1" ht="33" customHeight="1" x14ac:dyDescent="0.25">
      <c r="A5" s="6" t="s">
        <v>136</v>
      </c>
      <c r="B5" s="6" t="s">
        <v>137</v>
      </c>
      <c r="C5" s="6" t="s">
        <v>116</v>
      </c>
      <c r="D5" s="7" t="s">
        <v>144</v>
      </c>
      <c r="E5" s="7" t="s">
        <v>143</v>
      </c>
      <c r="F5" s="6" t="s">
        <v>117</v>
      </c>
      <c r="H5" s="26" t="s">
        <v>142</v>
      </c>
    </row>
    <row r="6" spans="1:11" ht="21" customHeight="1" x14ac:dyDescent="0.25">
      <c r="A6" s="90" t="s">
        <v>111</v>
      </c>
      <c r="B6" s="94" t="s">
        <v>208</v>
      </c>
      <c r="C6" s="82">
        <v>1</v>
      </c>
      <c r="D6" s="83">
        <v>6000000</v>
      </c>
      <c r="E6" s="84">
        <f>D6*C6</f>
        <v>6000000</v>
      </c>
      <c r="F6" s="91"/>
      <c r="H6" s="43" t="s">
        <v>138</v>
      </c>
      <c r="J6" s="5"/>
      <c r="K6" s="5"/>
    </row>
    <row r="7" spans="1:11" ht="21" customHeight="1" x14ac:dyDescent="0.25">
      <c r="A7" s="92" t="s">
        <v>183</v>
      </c>
      <c r="B7" s="95" t="s">
        <v>200</v>
      </c>
      <c r="C7" s="85">
        <v>1</v>
      </c>
      <c r="D7" s="86">
        <v>260000</v>
      </c>
      <c r="E7" s="84">
        <f t="shared" ref="E7:E12" si="0">D7*C7</f>
        <v>260000</v>
      </c>
      <c r="F7" s="91"/>
      <c r="H7" s="43" t="s">
        <v>139</v>
      </c>
      <c r="J7" s="5"/>
      <c r="K7" s="5"/>
    </row>
    <row r="8" spans="1:11" ht="21" customHeight="1" x14ac:dyDescent="0.25">
      <c r="A8" s="92" t="s">
        <v>112</v>
      </c>
      <c r="B8" s="95"/>
      <c r="C8" s="85">
        <v>0</v>
      </c>
      <c r="D8" s="86">
        <v>0</v>
      </c>
      <c r="E8" s="84">
        <f t="shared" si="0"/>
        <v>0</v>
      </c>
      <c r="F8" s="91"/>
      <c r="H8" s="43" t="s">
        <v>140</v>
      </c>
      <c r="J8" s="5"/>
      <c r="K8" s="5"/>
    </row>
    <row r="9" spans="1:11" ht="21" customHeight="1" x14ac:dyDescent="0.25">
      <c r="A9" s="92" t="s">
        <v>113</v>
      </c>
      <c r="B9" s="95"/>
      <c r="C9" s="85">
        <v>1</v>
      </c>
      <c r="D9" s="86"/>
      <c r="E9" s="84">
        <f t="shared" si="0"/>
        <v>0</v>
      </c>
      <c r="F9" s="91"/>
      <c r="H9" s="43" t="s">
        <v>141</v>
      </c>
      <c r="J9" s="5"/>
      <c r="K9" s="5"/>
    </row>
    <row r="10" spans="1:11" ht="30" customHeight="1" x14ac:dyDescent="0.25">
      <c r="A10" s="92" t="s">
        <v>114</v>
      </c>
      <c r="B10" s="96" t="s">
        <v>210</v>
      </c>
      <c r="C10" s="85">
        <v>1</v>
      </c>
      <c r="D10" s="86">
        <v>1350000</v>
      </c>
      <c r="E10" s="84">
        <f t="shared" si="0"/>
        <v>1350000</v>
      </c>
      <c r="F10" s="91"/>
      <c r="H10" s="43" t="s">
        <v>147</v>
      </c>
      <c r="J10" s="5"/>
      <c r="K10" s="5"/>
    </row>
    <row r="11" spans="1:11" ht="21" customHeight="1" x14ac:dyDescent="0.25">
      <c r="A11" s="92" t="s">
        <v>115</v>
      </c>
      <c r="B11" s="95" t="s">
        <v>184</v>
      </c>
      <c r="C11" s="85">
        <v>0</v>
      </c>
      <c r="D11" s="86">
        <v>0</v>
      </c>
      <c r="E11" s="84">
        <f t="shared" si="0"/>
        <v>0</v>
      </c>
      <c r="F11" s="91"/>
    </row>
    <row r="12" spans="1:11" ht="21" customHeight="1" thickBot="1" x14ac:dyDescent="0.3">
      <c r="A12" s="93" t="s">
        <v>83</v>
      </c>
      <c r="B12" s="97" t="s">
        <v>209</v>
      </c>
      <c r="C12" s="87">
        <v>1</v>
      </c>
      <c r="D12" s="88">
        <v>420000</v>
      </c>
      <c r="E12" s="89">
        <f t="shared" si="0"/>
        <v>420000</v>
      </c>
      <c r="F12" s="91"/>
    </row>
    <row r="13" spans="1:11" ht="30.75" customHeight="1" thickBot="1" x14ac:dyDescent="0.3">
      <c r="C13" s="298" t="s">
        <v>145</v>
      </c>
      <c r="D13" s="299"/>
      <c r="E13" s="49">
        <f>SUM(E6:E12)</f>
        <v>8030000</v>
      </c>
    </row>
    <row r="14" spans="1:11" x14ac:dyDescent="0.25">
      <c r="A14" s="39"/>
      <c r="B14" s="39"/>
      <c r="C14" s="40"/>
      <c r="D14" s="41"/>
      <c r="E14" s="41"/>
      <c r="F14" s="39"/>
    </row>
  </sheetData>
  <mergeCells count="2">
    <mergeCell ref="A2:F3"/>
    <mergeCell ref="C13:D13"/>
  </mergeCells>
  <hyperlinks>
    <hyperlink ref="A2:F3" location="'Ap. 3 Costos Directos'!A1" display="JARDÍN INFANTIL XX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12"/>
  <sheetViews>
    <sheetView topLeftCell="B1" zoomScale="110" zoomScaleNormal="110" workbookViewId="0">
      <selection activeCell="E9" sqref="E9"/>
    </sheetView>
  </sheetViews>
  <sheetFormatPr baseColWidth="10" defaultColWidth="11.44140625" defaultRowHeight="13.2" x14ac:dyDescent="0.25"/>
  <cols>
    <col min="1" max="1" width="30.5546875" style="2" customWidth="1"/>
    <col min="2" max="2" width="41.33203125" style="2" customWidth="1"/>
    <col min="3" max="3" width="13.5546875" style="2" customWidth="1"/>
    <col min="4" max="4" width="17.109375" style="2" customWidth="1"/>
    <col min="5" max="5" width="19.5546875" style="2" customWidth="1"/>
    <col min="6" max="6" width="25.109375" style="2" customWidth="1"/>
    <col min="7" max="7" width="3.109375" style="21" customWidth="1"/>
    <col min="8" max="8" width="20.6640625" style="2" customWidth="1"/>
    <col min="9" max="16384" width="11.44140625" style="2"/>
  </cols>
  <sheetData>
    <row r="2" spans="1:8" ht="25.5" customHeight="1" x14ac:dyDescent="0.25">
      <c r="A2" s="287" t="s">
        <v>162</v>
      </c>
      <c r="B2" s="287"/>
      <c r="C2" s="287"/>
      <c r="D2" s="287"/>
      <c r="E2" s="287"/>
      <c r="F2" s="287"/>
    </row>
    <row r="3" spans="1:8" ht="6.75" customHeight="1" x14ac:dyDescent="0.25"/>
    <row r="4" spans="1:8" s="23" customFormat="1" ht="32.25" customHeight="1" x14ac:dyDescent="0.25">
      <c r="A4" s="45" t="s">
        <v>54</v>
      </c>
      <c r="B4" s="47" t="s">
        <v>118</v>
      </c>
      <c r="C4" s="47" t="s">
        <v>116</v>
      </c>
      <c r="D4" s="48" t="s">
        <v>144</v>
      </c>
      <c r="E4" s="48" t="s">
        <v>143</v>
      </c>
      <c r="F4" s="47" t="s">
        <v>117</v>
      </c>
      <c r="G4" s="10"/>
      <c r="H4" s="26" t="s">
        <v>142</v>
      </c>
    </row>
    <row r="5" spans="1:8" ht="21" customHeight="1" x14ac:dyDescent="0.25">
      <c r="A5" s="99" t="s">
        <v>187</v>
      </c>
      <c r="B5" s="43" t="s">
        <v>185</v>
      </c>
      <c r="C5" s="100">
        <v>0.25</v>
      </c>
      <c r="D5" s="83">
        <v>3800000</v>
      </c>
      <c r="E5" s="84">
        <f>D5*C5</f>
        <v>950000</v>
      </c>
      <c r="F5" s="101"/>
      <c r="G5" s="46"/>
      <c r="H5" s="43" t="s">
        <v>138</v>
      </c>
    </row>
    <row r="6" spans="1:8" ht="15" customHeight="1" x14ac:dyDescent="0.25">
      <c r="A6" s="99" t="s">
        <v>188</v>
      </c>
      <c r="B6" s="43" t="s">
        <v>189</v>
      </c>
      <c r="C6" s="102">
        <v>0.125</v>
      </c>
      <c r="D6" s="86">
        <v>2000000</v>
      </c>
      <c r="E6" s="84">
        <f>D6*C6</f>
        <v>250000</v>
      </c>
      <c r="F6" s="101"/>
      <c r="G6" s="46"/>
      <c r="H6" s="43" t="s">
        <v>139</v>
      </c>
    </row>
    <row r="7" spans="1:8" ht="15" customHeight="1" x14ac:dyDescent="0.25">
      <c r="A7" s="99" t="s">
        <v>56</v>
      </c>
      <c r="B7" s="43" t="s">
        <v>186</v>
      </c>
      <c r="C7" s="102">
        <v>0.2</v>
      </c>
      <c r="D7" s="86">
        <v>500000</v>
      </c>
      <c r="E7" s="84">
        <f>D7*C7</f>
        <v>100000</v>
      </c>
      <c r="F7" s="101"/>
      <c r="G7" s="46"/>
      <c r="H7" s="43" t="s">
        <v>140</v>
      </c>
    </row>
    <row r="8" spans="1:8" ht="15" customHeight="1" x14ac:dyDescent="0.25">
      <c r="A8" s="99" t="s">
        <v>57</v>
      </c>
      <c r="B8" s="43"/>
      <c r="C8" s="102">
        <v>1</v>
      </c>
      <c r="D8" s="86">
        <v>350000</v>
      </c>
      <c r="E8" s="84">
        <f t="shared" ref="E8" si="0">D8*C8</f>
        <v>350000</v>
      </c>
      <c r="F8" s="101"/>
      <c r="G8" s="46"/>
      <c r="H8" s="43" t="s">
        <v>141</v>
      </c>
    </row>
    <row r="9" spans="1:8" ht="15" customHeight="1" x14ac:dyDescent="0.25">
      <c r="A9" s="99" t="s">
        <v>58</v>
      </c>
      <c r="B9" s="43" t="s">
        <v>203</v>
      </c>
      <c r="C9" s="103">
        <v>0.1</v>
      </c>
      <c r="D9" s="86">
        <v>400000</v>
      </c>
      <c r="E9" s="84">
        <f>D9*C9</f>
        <v>40000</v>
      </c>
      <c r="F9" s="101"/>
      <c r="G9" s="46"/>
      <c r="H9" s="43" t="s">
        <v>147</v>
      </c>
    </row>
    <row r="10" spans="1:8" ht="15" customHeight="1" thickBot="1" x14ac:dyDescent="0.3">
      <c r="G10" s="46"/>
    </row>
    <row r="11" spans="1:8" ht="33.75" customHeight="1" thickBot="1" x14ac:dyDescent="0.3">
      <c r="C11" s="300" t="s">
        <v>146</v>
      </c>
      <c r="D11" s="301"/>
      <c r="E11" s="49">
        <f>SUM(E5:E9)</f>
        <v>1690000</v>
      </c>
      <c r="G11" s="46"/>
    </row>
    <row r="12" spans="1:8" x14ac:dyDescent="0.25">
      <c r="G12" s="46"/>
    </row>
  </sheetData>
  <mergeCells count="2">
    <mergeCell ref="A2:F2"/>
    <mergeCell ref="C11:D11"/>
  </mergeCells>
  <hyperlinks>
    <hyperlink ref="A2:F2" location="'Ap. 3 Costos Directos'!A1" display="JARDÍN INFANTIL XX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25"/>
  <sheetViews>
    <sheetView showGridLines="0" zoomScaleNormal="100" workbookViewId="0">
      <selection activeCell="B25" sqref="B25"/>
    </sheetView>
  </sheetViews>
  <sheetFormatPr baseColWidth="10" defaultColWidth="11.44140625" defaultRowHeight="13.2" x14ac:dyDescent="0.25"/>
  <cols>
    <col min="1" max="1" width="6" style="2" customWidth="1"/>
    <col min="2" max="2" width="19" style="2" bestFit="1" customWidth="1"/>
    <col min="3" max="3" width="8.44140625" style="2" customWidth="1"/>
    <col min="4" max="4" width="11.44140625" style="2"/>
    <col min="5" max="5" width="12.44140625" style="2" customWidth="1"/>
    <col min="6" max="6" width="16.88671875" style="2" customWidth="1"/>
    <col min="7" max="7" width="10" style="2" customWidth="1"/>
    <col min="8" max="8" width="20" style="2" bestFit="1" customWidth="1"/>
    <col min="9" max="9" width="11.5546875" style="2" bestFit="1" customWidth="1"/>
    <col min="10" max="16384" width="11.44140625" style="2"/>
  </cols>
  <sheetData>
    <row r="1" spans="2:12" ht="13.8" thickBot="1" x14ac:dyDescent="0.3"/>
    <row r="2" spans="2:12" ht="34.5" customHeight="1" thickBot="1" x14ac:dyDescent="0.3">
      <c r="B2" s="305" t="s">
        <v>156</v>
      </c>
      <c r="C2" s="306"/>
      <c r="D2" s="306"/>
      <c r="E2" s="306"/>
      <c r="F2" s="306"/>
      <c r="G2" s="306"/>
      <c r="H2" s="306"/>
      <c r="I2" s="307"/>
    </row>
    <row r="4" spans="2:12" ht="37.5" customHeight="1" x14ac:dyDescent="0.25">
      <c r="B4" s="284" t="s">
        <v>123</v>
      </c>
      <c r="C4" s="288"/>
      <c r="E4" s="284" t="s">
        <v>126</v>
      </c>
      <c r="F4" s="284"/>
      <c r="G4" s="8"/>
      <c r="H4" s="308" t="s">
        <v>148</v>
      </c>
      <c r="I4" s="309"/>
    </row>
    <row r="5" spans="2:12" x14ac:dyDescent="0.25">
      <c r="B5" s="44" t="s">
        <v>177</v>
      </c>
      <c r="C5" s="20">
        <v>1059</v>
      </c>
      <c r="E5" s="310">
        <v>1133560</v>
      </c>
      <c r="F5" s="310"/>
      <c r="G5" s="9"/>
      <c r="H5" s="44" t="s">
        <v>177</v>
      </c>
      <c r="I5" s="38"/>
    </row>
    <row r="6" spans="2:12" x14ac:dyDescent="0.25">
      <c r="B6" s="44" t="s">
        <v>166</v>
      </c>
      <c r="C6" s="20">
        <v>80</v>
      </c>
      <c r="H6" s="44" t="s">
        <v>166</v>
      </c>
      <c r="I6" s="38" t="e">
        <f>'Ap. 2 Ingresos C. Benef.'!#REF!</f>
        <v>#REF!</v>
      </c>
    </row>
    <row r="7" spans="2:12" x14ac:dyDescent="0.25">
      <c r="B7" s="44" t="s">
        <v>167</v>
      </c>
      <c r="C7" s="20">
        <v>54</v>
      </c>
      <c r="H7" s="44" t="s">
        <v>167</v>
      </c>
      <c r="I7" s="38" t="e">
        <f>'Ap. 2 Ingresos C. Benef.'!#REF!</f>
        <v>#REF!</v>
      </c>
    </row>
    <row r="8" spans="2:12" x14ac:dyDescent="0.25">
      <c r="B8" s="44" t="s">
        <v>168</v>
      </c>
      <c r="C8" s="20">
        <v>30</v>
      </c>
      <c r="H8" s="44" t="s">
        <v>168</v>
      </c>
      <c r="I8" s="38" t="e">
        <f>'Ap. 2 Ingresos C. Benef.'!#REF!</f>
        <v>#REF!</v>
      </c>
      <c r="K8" s="13"/>
      <c r="L8" s="13"/>
    </row>
    <row r="9" spans="2:12" x14ac:dyDescent="0.25">
      <c r="B9" s="68" t="s">
        <v>149</v>
      </c>
      <c r="C9" s="68">
        <f>SUM(C5:C8)</f>
        <v>1223</v>
      </c>
      <c r="H9" s="68" t="s">
        <v>150</v>
      </c>
      <c r="I9" s="68" t="e">
        <f>SUM(I6:I8)</f>
        <v>#REF!</v>
      </c>
      <c r="K9" s="9"/>
      <c r="L9" s="9"/>
    </row>
    <row r="11" spans="2:12" ht="13.8" thickBot="1" x14ac:dyDescent="0.3"/>
    <row r="12" spans="2:12" ht="18" customHeight="1" thickBot="1" x14ac:dyDescent="0.35">
      <c r="B12" s="311" t="s">
        <v>125</v>
      </c>
      <c r="C12" s="312"/>
      <c r="D12" s="312"/>
      <c r="E12" s="312"/>
      <c r="F12" s="313"/>
      <c r="I12" s="50"/>
    </row>
    <row r="13" spans="2:12" ht="18" thickBot="1" x14ac:dyDescent="0.35">
      <c r="B13" s="52">
        <f>E5</f>
        <v>1133560</v>
      </c>
      <c r="C13" s="53"/>
      <c r="D13" s="54">
        <f>C9</f>
        <v>1223</v>
      </c>
      <c r="E13" s="53"/>
      <c r="F13" s="55">
        <f>B13/D13</f>
        <v>926.86835650040882</v>
      </c>
      <c r="G13" s="11"/>
    </row>
    <row r="15" spans="2:12" ht="14.4" thickBot="1" x14ac:dyDescent="0.3">
      <c r="D15" s="12"/>
      <c r="E15" s="12"/>
      <c r="F15" s="12"/>
      <c r="G15" s="12"/>
      <c r="H15" s="12"/>
    </row>
    <row r="16" spans="2:12" ht="14.4" thickBot="1" x14ac:dyDescent="0.3">
      <c r="B16" s="302" t="s">
        <v>124</v>
      </c>
      <c r="C16" s="303"/>
      <c r="D16" s="303"/>
      <c r="E16" s="303"/>
      <c r="F16" s="304"/>
    </row>
    <row r="17" spans="2:6" ht="18" thickBot="1" x14ac:dyDescent="0.35">
      <c r="B17" s="56" t="e">
        <f>I9</f>
        <v>#REF!</v>
      </c>
      <c r="C17" s="57"/>
      <c r="D17" s="58">
        <f>F13</f>
        <v>926.86835650040882</v>
      </c>
      <c r="E17" s="58"/>
      <c r="F17" s="51" t="e">
        <f>B17*D17</f>
        <v>#REF!</v>
      </c>
    </row>
    <row r="21" spans="2:6" x14ac:dyDescent="0.25">
      <c r="B21" s="5">
        <v>99</v>
      </c>
    </row>
    <row r="23" spans="2:6" x14ac:dyDescent="0.25">
      <c r="B23" s="2">
        <v>600</v>
      </c>
    </row>
    <row r="25" spans="2:6" x14ac:dyDescent="0.25">
      <c r="B25" s="2">
        <f>+B21*B23</f>
        <v>59400</v>
      </c>
    </row>
  </sheetData>
  <mergeCells count="7">
    <mergeCell ref="B16:F16"/>
    <mergeCell ref="B4:C4"/>
    <mergeCell ref="B2:I2"/>
    <mergeCell ref="H4:I4"/>
    <mergeCell ref="E4:F4"/>
    <mergeCell ref="E5:F5"/>
    <mergeCell ref="B12:F1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Ap. 2 Ingresos C. Benef.</vt:lpstr>
      <vt:lpstr>Ap. 3 Costos Directos</vt:lpstr>
      <vt:lpstr>Ap. 4 Costos Indirectos</vt:lpstr>
      <vt:lpstr>Ap. 5 Tarifado </vt:lpstr>
      <vt:lpstr>INFO-REM</vt:lpstr>
      <vt:lpstr>INFO-CONS</vt:lpstr>
      <vt:lpstr>INFO-MANT</vt:lpstr>
      <vt:lpstr>INFO-ACT</vt:lpstr>
      <vt:lpstr>INFO DESAY</vt:lpstr>
      <vt:lpstr>INFO AMENITIES</vt:lpstr>
      <vt:lpstr>Hoja1</vt:lpstr>
      <vt:lpstr>Hoja2</vt:lpstr>
      <vt:lpstr>Hoja3</vt:lpstr>
      <vt:lpstr>Ap. 6 Remuneraciones</vt:lpstr>
      <vt:lpstr>Ocupación</vt:lpstr>
      <vt:lpstr>'Ap. 3 Costos Directos'!Área_de_impresión</vt:lpstr>
      <vt:lpstr>'Ap. 5 Tarifado '!Área_de_impresión</vt:lpstr>
      <vt:lpstr>'Ap. 3 Costos Directos'!Títulos_a_imprimir</vt:lpstr>
    </vt:vector>
  </TitlesOfParts>
  <Company>Direbien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Ejemplo Cálculo Tarifas</dc:subject>
  <dc:creator>Carolina Vera</dc:creator>
  <cp:lastModifiedBy>lmondaca</cp:lastModifiedBy>
  <cp:lastPrinted>2017-05-15T18:59:10Z</cp:lastPrinted>
  <dcterms:created xsi:type="dcterms:W3CDTF">2004-08-23T01:48:25Z</dcterms:created>
  <dcterms:modified xsi:type="dcterms:W3CDTF">2017-12-12T17:44:05Z</dcterms:modified>
</cp:coreProperties>
</file>