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4400" windowHeight="9240" tabRatio="749" activeTab="5"/>
  </bookViews>
  <sheets>
    <sheet name="Ap. 2 Ingresos C. Benef." sheetId="1" r:id="rId1"/>
    <sheet name="Ap. 3 Costos Directos" sheetId="2" r:id="rId2"/>
    <sheet name="Ap. 4 Costos Indirectos" sheetId="3" r:id="rId3"/>
    <sheet name="Ap. 5 Tarifado " sheetId="4" r:id="rId4"/>
    <sheet name="Ap. 1 Est. Precios " sheetId="5" r:id="rId5"/>
    <sheet name="CALCULOS" sheetId="6" r:id="rId6"/>
    <sheet name="OCUPACION" sheetId="7" r:id="rId7"/>
  </sheets>
  <definedNames>
    <definedName name="_xlnm.Print_Area" localSheetId="4">'Ap. 1 Est. Precios '!$A$1:$E$23</definedName>
    <definedName name="_xlnm.Print_Area" localSheetId="0">'Ap. 2 Ingresos C. Benef.'!$A$1:$O$25</definedName>
    <definedName name="_xlnm.Print_Area" localSheetId="1">'Ap. 3 Costos Directos'!$A$1:$H$91</definedName>
    <definedName name="_xlnm.Print_Area" localSheetId="2">'Ap. 4 Costos Indirectos'!$A$1:$B$54</definedName>
    <definedName name="_xlnm.Print_Area" localSheetId="3">'Ap. 5 Tarifado '!$A$1:$J$11</definedName>
    <definedName name="_xlnm.Print_Area" localSheetId="5">'CALCULOS'!$A$27:$M$88</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0">'Ap. 2 Ingresos C. Benef.'!$1:$18</definedName>
    <definedName name="_xlnm.Print_Titles" localSheetId="1">'Ap. 3 Costos Directos'!$1:$8</definedName>
    <definedName name="_xlnm.Print_Titles" localSheetId="2">'Ap. 4 Costos Indirectos'!$7:$8</definedName>
  </definedNames>
  <calcPr fullCalcOnLoad="1"/>
</workbook>
</file>

<file path=xl/comments2.xml><?xml version="1.0" encoding="utf-8"?>
<comments xmlns="http://schemas.openxmlformats.org/spreadsheetml/2006/main">
  <authors>
    <author>134340738</author>
  </authors>
  <commentList>
    <comment ref="B55" authorId="0">
      <text>
        <r>
          <rPr>
            <b/>
            <sz val="9"/>
            <rFont val="Tahoma"/>
            <family val="2"/>
          </rPr>
          <t>NO SE CONSIDERA TRABAJOS, A LO MAS SON POR EMERGENCIA Y ES REALIZADA POR LA BRIGADA DE REPARACIONES</t>
        </r>
        <r>
          <rPr>
            <sz val="9"/>
            <rFont val="Tahoma"/>
            <family val="2"/>
          </rPr>
          <t xml:space="preserve">
</t>
        </r>
      </text>
    </comment>
    <comment ref="D43" authorId="0">
      <text>
        <r>
          <rPr>
            <b/>
            <sz val="9"/>
            <rFont val="Tahoma"/>
            <family val="2"/>
          </rPr>
          <t>SE CONSIDERA UN MONTO PARA EMERGENCIAS</t>
        </r>
        <r>
          <rPr>
            <sz val="9"/>
            <rFont val="Tahoma"/>
            <family val="2"/>
          </rPr>
          <t xml:space="preserve">
</t>
        </r>
      </text>
    </comment>
    <comment ref="D34" authorId="0">
      <text>
        <r>
          <rPr>
            <b/>
            <sz val="9"/>
            <rFont val="Tahoma"/>
            <family val="2"/>
          </rPr>
          <t>GASTO 2014 + IPC</t>
        </r>
        <r>
          <rPr>
            <sz val="9"/>
            <rFont val="Tahoma"/>
            <family val="2"/>
          </rPr>
          <t xml:space="preserve">
</t>
        </r>
      </text>
    </comment>
    <comment ref="D11" authorId="0">
      <text>
        <r>
          <rPr>
            <sz val="9"/>
            <rFont val="Tahoma"/>
            <family val="2"/>
          </rPr>
          <t xml:space="preserve">CONSIDERA EL APORTE PATRONAL
</t>
        </r>
      </text>
    </comment>
    <comment ref="D12" authorId="0">
      <text>
        <r>
          <rPr>
            <b/>
            <sz val="9"/>
            <rFont val="Tahoma"/>
            <family val="2"/>
          </rPr>
          <t>ESTA CONSIDERADO EN ITEM SUELDOS Y SOBRESUELDOS</t>
        </r>
        <r>
          <rPr>
            <sz val="9"/>
            <rFont val="Tahoma"/>
            <family val="2"/>
          </rPr>
          <t xml:space="preserve">
</t>
        </r>
      </text>
    </comment>
    <comment ref="D14" authorId="0">
      <text>
        <r>
          <rPr>
            <b/>
            <sz val="9"/>
            <rFont val="Tahoma"/>
            <family val="2"/>
          </rPr>
          <t>CALCULO SEGÚN INDICACIONES MSG DIREBIEN</t>
        </r>
        <r>
          <rPr>
            <sz val="9"/>
            <rFont val="Tahoma"/>
            <family val="2"/>
          </rPr>
          <t xml:space="preserve">
</t>
        </r>
      </text>
    </comment>
    <comment ref="D83" authorId="0">
      <text>
        <r>
          <rPr>
            <sz val="9"/>
            <rFont val="Tahoma"/>
            <family val="2"/>
          </rPr>
          <t xml:space="preserve">$15.000.- mensuales app
</t>
        </r>
      </text>
    </comment>
    <comment ref="D52" authorId="0">
      <text>
        <r>
          <rPr>
            <sz val="9"/>
            <rFont val="Tahoma"/>
            <family val="0"/>
          </rPr>
          <t xml:space="preserve">CAMBIO SERVICIO INTERNET, MAYOR COSTO
</t>
        </r>
      </text>
    </comment>
    <comment ref="D56" authorId="0">
      <text>
        <r>
          <rPr>
            <b/>
            <sz val="9"/>
            <rFont val="Tahoma"/>
            <family val="0"/>
          </rPr>
          <t>Pintado interior, se hace anualmente</t>
        </r>
      </text>
    </comment>
  </commentList>
</comments>
</file>

<file path=xl/sharedStrings.xml><?xml version="1.0" encoding="utf-8"?>
<sst xmlns="http://schemas.openxmlformats.org/spreadsheetml/2006/main" count="372" uniqueCount="252">
  <si>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</si>
  <si>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</si>
  <si>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</si>
  <si>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</si>
  <si>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</si>
  <si>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</si>
  <si>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</si>
  <si>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</si>
  <si>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</si>
  <si>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</si>
  <si>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</si>
  <si>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</si>
  <si>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</si>
  <si>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</si>
  <si>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</si>
  <si>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Cálculo Ingreso</t>
  </si>
  <si>
    <t>Matrícula</t>
  </si>
  <si>
    <t>Mensualidad</t>
  </si>
  <si>
    <t>Casos Especiales</t>
  </si>
  <si>
    <t>Ingresos
Matrícula</t>
  </si>
  <si>
    <t>Ingresos
Mensualidad</t>
  </si>
  <si>
    <t xml:space="preserve">Total Anual </t>
  </si>
  <si>
    <t>Jardín [Media Jornada]</t>
  </si>
  <si>
    <t>Tarifa [$/U]</t>
  </si>
  <si>
    <t>Unid. Anuales [Nr]</t>
  </si>
  <si>
    <t>Ingreso Anual [$]</t>
  </si>
  <si>
    <t>Todos las Prestaciones</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</si>
  <si>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</si>
  <si>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</si>
  <si>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</si>
  <si>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</si>
  <si>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</si>
  <si>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</si>
  <si>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</si>
  <si>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</si>
  <si>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</si>
  <si>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</si>
  <si>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</si>
  <si>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</si>
  <si>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</si>
  <si>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</si>
  <si>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</si>
  <si>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</si>
  <si>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</si>
  <si>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</si>
  <si>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</si>
  <si>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</si>
  <si>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</si>
  <si>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</si>
  <si>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</si>
  <si>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</si>
  <si>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</si>
  <si>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</si>
  <si>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</si>
  <si>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</si>
  <si>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</si>
  <si>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</si>
  <si>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 en Retiro</t>
  </si>
  <si>
    <t>Personal</t>
  </si>
  <si>
    <t>Sueldos y Sobresueldos (Personal Estable)</t>
  </si>
  <si>
    <t>Aportes Patronales</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</si>
  <si>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</si>
  <si>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</si>
  <si>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</si>
  <si>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</si>
  <si>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</si>
  <si>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</si>
  <si>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</si>
  <si>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</si>
  <si>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</si>
  <si>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</si>
  <si>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</si>
  <si>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</si>
  <si>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</si>
  <si>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</si>
  <si>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</si>
  <si>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</si>
  <si>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</si>
  <si>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</si>
  <si>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</si>
  <si>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</si>
  <si>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</si>
  <si>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</si>
  <si>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</si>
  <si>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</si>
  <si>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</si>
  <si>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</si>
  <si>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</si>
  <si>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</si>
  <si>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</si>
  <si>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</si>
  <si>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</si>
  <si>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</si>
  <si>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</si>
  <si>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</si>
  <si>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</si>
  <si>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</si>
  <si>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</si>
  <si>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</si>
  <si>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</si>
  <si>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</si>
  <si>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</si>
  <si>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</si>
  <si>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</si>
  <si>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</si>
  <si>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</si>
  <si>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</si>
  <si>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</si>
  <si>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</si>
  <si>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</si>
  <si>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</si>
  <si>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</si>
  <si>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</si>
  <si>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</si>
  <si>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</si>
  <si>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</si>
  <si>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</si>
  <si>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</si>
  <si>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</si>
  <si>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</si>
  <si>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</si>
  <si>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</si>
  <si>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</si>
  <si>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</si>
  <si>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</si>
  <si>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</si>
  <si>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</si>
  <si>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</si>
  <si>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</si>
  <si>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Materiales de Apoyo Educativo</t>
  </si>
  <si>
    <t>Personal por reemplazo (reemplazos EAC o EC no FF.PP. puesto que estos reemplazos se pagan con el sueldo del reemplazado)</t>
  </si>
  <si>
    <t xml:space="preserve">Electricidad </t>
  </si>
  <si>
    <t>Muebles para implementación de sala</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</si>
  <si>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</si>
  <si>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</si>
  <si>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</si>
  <si>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</si>
  <si>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</si>
  <si>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</si>
  <si>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</si>
  <si>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</si>
  <si>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</si>
  <si>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</si>
  <si>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</si>
  <si>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</si>
  <si>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</si>
  <si>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</si>
  <si>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</si>
  <si>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</si>
  <si>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</si>
  <si>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</si>
  <si>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</si>
  <si>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</si>
  <si>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</si>
  <si>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</si>
  <si>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</si>
  <si>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</si>
  <si>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</si>
  <si>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</si>
  <si>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</si>
  <si>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</si>
  <si>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</si>
  <si>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</si>
  <si>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</si>
  <si>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</si>
  <si>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</si>
  <si>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Mantenimiento y Reparaciones de Mobiliarios y Otros (Mantenimiento y reparación mobiliario salas)</t>
  </si>
  <si>
    <t xml:space="preserve">Mantenimiento y Reparaciones de Otras Maquinarias y Equipos </t>
  </si>
  <si>
    <t>Productos Químicos (Ej. recarga de extintores)</t>
  </si>
  <si>
    <t>JARDIN INFANTIL CERCANO</t>
  </si>
  <si>
    <t>DELBIENWILL</t>
  </si>
  <si>
    <t xml:space="preserve">TOTAL  DELBIENWILL </t>
  </si>
  <si>
    <t>JARDIN INFANTIL "PEQUEÑOS COLONOS"</t>
  </si>
  <si>
    <t>Jardín [Jornada Completa sin alimentación]</t>
  </si>
  <si>
    <t>EDUCAD</t>
  </si>
  <si>
    <t>ASISTENTE</t>
  </si>
  <si>
    <t>AUX ASEO</t>
  </si>
  <si>
    <t>DOTACION:</t>
  </si>
  <si>
    <t>MES</t>
  </si>
  <si>
    <t>AÑO</t>
  </si>
  <si>
    <t>AGUINALDO</t>
  </si>
  <si>
    <t>Servicio de entretención para niños (ACTIV EXTRAPROG)</t>
  </si>
  <si>
    <t>OCUPACION</t>
  </si>
  <si>
    <t>APOYO VIDA</t>
  </si>
  <si>
    <t>FINAL</t>
  </si>
  <si>
    <t>BONO VACACIONES</t>
  </si>
  <si>
    <t xml:space="preserve">Jardín [Jornada Completa sin alimentación] </t>
  </si>
  <si>
    <t>PROYECCIÓN DEMANDA</t>
  </si>
  <si>
    <t>BONO T. AÑO</t>
  </si>
  <si>
    <t>REMUNERACION TOTAL</t>
  </si>
  <si>
    <t>REAJUSTE</t>
  </si>
  <si>
    <t>TOTAL</t>
  </si>
  <si>
    <t>ASIG. PERMANENCIA</t>
  </si>
  <si>
    <t>GARCES CARO</t>
  </si>
  <si>
    <t>MARCELA</t>
  </si>
  <si>
    <t>GONZALEZ POZO</t>
  </si>
  <si>
    <t>ROSSANA</t>
  </si>
  <si>
    <t>GARCIA IBACACHE</t>
  </si>
  <si>
    <t>YENIFFER</t>
  </si>
  <si>
    <t>TOTALES</t>
  </si>
  <si>
    <t>APOYO EDUCACIÓN</t>
  </si>
  <si>
    <t xml:space="preserve">PROMEDIO </t>
  </si>
  <si>
    <t xml:space="preserve">REMUNERACIONES </t>
  </si>
  <si>
    <t>NOTA: SE CONSIDERA EL PROMEDIO DOS AÑOS MAS IPC</t>
  </si>
  <si>
    <t xml:space="preserve">Materiales de Oficina </t>
  </si>
  <si>
    <t>Productos Químicos</t>
  </si>
  <si>
    <t xml:space="preserve">Productos Farmaceúticos </t>
  </si>
  <si>
    <t>Materiales y útiles quirúrgicos</t>
  </si>
  <si>
    <t xml:space="preserve">Fertilizantes, insecticidas, Fungicidas y otros </t>
  </si>
  <si>
    <t xml:space="preserve">Menaje para oficina,  cocina y otros </t>
  </si>
  <si>
    <t>Materiales y Utiles de Aseo</t>
  </si>
  <si>
    <t xml:space="preserve">Insumos, Repuestos y Accesorios Computacionales </t>
  </si>
  <si>
    <t xml:space="preserve">Materiales para Mantención y Reparación de Inmuebles </t>
  </si>
  <si>
    <t>MATERIALES DE USO O CONSUMO</t>
  </si>
  <si>
    <t>ITEM</t>
  </si>
  <si>
    <t>CONSUMOS BÁSICOS</t>
  </si>
  <si>
    <t>Personal Servicio Activo Armada y otras FFAA</t>
  </si>
  <si>
    <t>Gendarmeria y PDI</t>
  </si>
  <si>
    <t>Medio menor</t>
  </si>
  <si>
    <t>Medio mayor</t>
  </si>
  <si>
    <t>Transicion 1</t>
  </si>
  <si>
    <t>Transicion 2</t>
  </si>
  <si>
    <t xml:space="preserve">Centro de Costo "Jardín Infantil Pequeños Colonos" </t>
  </si>
  <si>
    <t>CAPACIDAD</t>
  </si>
  <si>
    <t>OCUPACIÓN</t>
  </si>
  <si>
    <t>% OCUPACIÓN</t>
  </si>
  <si>
    <t>PROM. 2 AÑOS</t>
  </si>
  <si>
    <t>PEÑA NAVARRETE</t>
  </si>
  <si>
    <t>CONSTANZA</t>
  </si>
  <si>
    <t xml:space="preserve">ASIST. PARVULOS  </t>
  </si>
  <si>
    <t>JORNADA COMPLETA</t>
  </si>
  <si>
    <t xml:space="preserve">EDUC. DIFERENCIAL </t>
  </si>
  <si>
    <t>MEDIA JORNADA</t>
  </si>
  <si>
    <t>XX</t>
  </si>
  <si>
    <t>SERVICIOS GENERALES</t>
  </si>
  <si>
    <t>GASTO EMPRESA</t>
  </si>
  <si>
    <t>GASTO TOTAL PROY. 2017</t>
  </si>
  <si>
    <t>NOTA: ACTUALMENTE NO HAY PERSONAL PARA SERVICIOS GENERALES, SE ESTA GESTIONANDO CONTRATAR POR MEDIA JORNADA (DOS HORAS MAÑANA - DOS HORAS TARDE)</t>
  </si>
  <si>
    <t>CONDICION</t>
  </si>
  <si>
    <t>CARGO</t>
  </si>
  <si>
    <t>PROVISION IAS</t>
  </si>
  <si>
    <t>2016 PROY DIC</t>
  </si>
  <si>
    <t>Alimentacion y bebidas</t>
  </si>
  <si>
    <t>2016 JUNIO</t>
  </si>
  <si>
    <r>
      <t>TARIFAS</t>
    </r>
    <r>
      <rPr>
        <b/>
        <sz val="10"/>
        <color indexed="10"/>
        <rFont val="Arial Narrow"/>
        <family val="2"/>
      </rPr>
      <t xml:space="preserve"> 2016</t>
    </r>
  </si>
  <si>
    <r>
      <t xml:space="preserve">TARIFAS </t>
    </r>
    <r>
      <rPr>
        <b/>
        <sz val="10"/>
        <color indexed="10"/>
        <rFont val="Arial Narrow"/>
        <family val="2"/>
      </rPr>
      <t>2017</t>
    </r>
  </si>
  <si>
    <t>TARIFAS 2017</t>
  </si>
  <si>
    <t>DEFICIT</t>
  </si>
  <si>
    <t>INCREMENTO DEL 9.3% SIGNIFICA UN AUMENTO DE $4600 EN MEDIA JORNADA Y $6100 EN JORNADA COMPLETA</t>
  </si>
  <si>
    <t>INCREMENTO DEL 30% SIGNIFICA UN AUMENTO DE $14820 EN MEDIA JORNADA Y $19500 EN JORNADA COMPLETA</t>
  </si>
  <si>
    <t>INCREMENTO DEL 15% SIGNIFICA UN AUMENTO DE $7410 EN MEDIA JORNADA Y $9750 EN JORNADA COMPLETA</t>
  </si>
  <si>
    <t>INCREMENTO DEL 50% SIGNIFICA UN AUMENTO DE $24700 EN MEDIA JORNADA Y $32500 EN JORNADA COMPLETA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</si>
</sst>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quot;-$&quot;* #,##0.00_-;_-\$* \-??_-;_-@_-"/>
    <numFmt numFmtId="165" formatCode="_-\$* #,##0_-;&quot;-$&quot;* #,##0_-;_-\$* \-_-;_-@_-"/>
    <numFmt numFmtId="166" formatCode="\$#,##0;[Red]&quot;-$&quot;#,##0"/>
    <numFmt numFmtId="167" formatCode="\$#,##0_);[Red]&quot;($&quot;#,##0\)"/>
    <numFmt numFmtId="168" formatCode="_-* #,##0.00_-;\-* #,##0.00_-;_-* \-??_-;_-@_-"/>
    <numFmt numFmtId="169" formatCode="_-* #,##0.0_-;\-* #,##0.0_-;_-* \-??_-;_-@_-"/>
    <numFmt numFmtId="170" formatCode="_-* #,##0_-;\-* #,##0_-;_-* \-??_-;_-@_-"/>
    <numFmt numFmtId="171" formatCode="_(* #,##0_);_(* \(#,##0\);_(* &quot;-&quot;_);_(@_)"/>
    <numFmt numFmtId="172" formatCode="_-&quot;$&quot;* #,##0.00_-;\-&quot;$&quot;* #,##0.00_-;_-&quot;$&quot;* &quot;-&quot;??_-;_-@_-"/>
    <numFmt numFmtId="173" formatCode="&quot;$&quot;#,##0_);[Red]\(&quot;$&quot;#,##0\)"/>
    <numFmt numFmtId="174" formatCode="#,##0.0"/>
    <numFmt numFmtId="175" formatCode="_-\$* #,##0.0_-;&quot;-$&quot;* #,##0.0_-;_-\$* \-??_-;_-@_-"/>
    <numFmt numFmtId="176" formatCode="_-\$* #,##0_-;&quot;-$&quot;* #,##0_-;_-\$* \-??_-;_-@_-"/>
    <numFmt numFmtId="177" formatCode="_-* #,##0_-;\-* #,##0_-;_-* &quot;-&quot;??_-;_-@_-"/>
    <numFmt numFmtId="178" formatCode="0.0%"/>
    <numFmt numFmtId="179" formatCode="#,##0.000"/>
    <numFmt numFmtId="180" formatCode="_-* #,##0.000_-;\-* #,##0.000_-;_-* &quot;-&quot;???_-;_-@_-"/>
  </numFmts>
  <fonts count="91">
    <font>
      <sz val="10"/>
      <name val="Arial"/>
      <family val="2"/>
    </font>
    <font>
      <sz val="10"/>
      <name val="Arial Narrow"/>
      <family val="2"/>
    </font>
    <font>
      <b/>
      <sz val="10"/>
      <name val="Arial Narrow"/>
      <family val="2"/>
    </font>
    <font>
      <b/>
      <u val="single"/>
      <sz val="10"/>
      <name val="Arial Narrow"/>
      <family val="2"/>
    </font>
    <font>
      <sz val="10"/>
      <color indexed="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b/>
      <sz val="14"/>
      <name val="Arial Narrow"/>
      <family val="2"/>
    </font>
    <font>
      <b/>
      <i/>
      <sz val="10"/>
      <name val="Arial Narrow"/>
      <family val="2"/>
    </font>
    <font>
      <b/>
      <sz val="10"/>
      <name val="Arial"/>
      <family val="2"/>
    </font>
    <font>
      <b/>
      <sz val="10"/>
      <color indexed="10"/>
      <name val="Arial Narrow"/>
      <family val="2"/>
    </font>
    <font>
      <sz val="9"/>
      <name val="Tahoma"/>
      <family val="2"/>
    </font>
    <font>
      <b/>
      <sz val="9"/>
      <name val="Tahoma"/>
      <family val="2"/>
    </font>
    <font>
      <sz val="12"/>
      <name val="Courier"/>
      <family val="3"/>
    </font>
    <font>
      <sz val="12"/>
      <color indexed="8"/>
      <name val="Courier"/>
      <family val="3"/>
    </font>
    <font>
      <b/>
      <sz val="16"/>
      <name val="Arial"/>
      <family val="2"/>
    </font>
    <font>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u val="single"/>
      <sz val="9"/>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0"/>
      <color indexed="30"/>
      <name val="Arial Narrow"/>
      <family val="2"/>
    </font>
    <font>
      <sz val="11"/>
      <name val="Calibri"/>
      <family val="2"/>
    </font>
    <font>
      <b/>
      <sz val="16"/>
      <color indexed="17"/>
      <name val="Arial Narrow"/>
      <family val="2"/>
    </font>
    <font>
      <b/>
      <sz val="16"/>
      <color indexed="17"/>
      <name val="Arial"/>
      <family val="2"/>
    </font>
    <font>
      <b/>
      <sz val="9"/>
      <color indexed="8"/>
      <name val="Arial"/>
      <family val="2"/>
    </font>
    <font>
      <b/>
      <sz val="8"/>
      <color indexed="8"/>
      <name val="Arial"/>
      <family val="2"/>
    </font>
    <font>
      <sz val="10"/>
      <color indexed="8"/>
      <name val="Arial"/>
      <family val="2"/>
    </font>
    <font>
      <b/>
      <sz val="9"/>
      <color indexed="9"/>
      <name val="Arial"/>
      <family val="2"/>
    </font>
    <font>
      <b/>
      <sz val="10"/>
      <color indexed="9"/>
      <name val="Arial"/>
      <family val="2"/>
    </font>
    <font>
      <sz val="10"/>
      <name val="Calibri"/>
      <family val="2"/>
    </font>
    <font>
      <sz val="10"/>
      <color indexed="8"/>
      <name val="Calibri"/>
      <family val="2"/>
    </font>
    <font>
      <sz val="10"/>
      <color indexed="9"/>
      <name val="Arial Narrow"/>
      <family val="2"/>
    </font>
    <font>
      <sz val="10"/>
      <color indexed="9"/>
      <name val="Arial"/>
      <family val="2"/>
    </font>
    <font>
      <b/>
      <sz val="16"/>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Narrow"/>
      <family val="2"/>
    </font>
    <font>
      <sz val="10"/>
      <color rgb="FFFF0000"/>
      <name val="Arial Narrow"/>
      <family val="2"/>
    </font>
    <font>
      <b/>
      <sz val="10"/>
      <color rgb="FF0070C0"/>
      <name val="Arial Narrow"/>
      <family val="2"/>
    </font>
    <font>
      <b/>
      <sz val="16"/>
      <color rgb="FF00B050"/>
      <name val="Arial Narrow"/>
      <family val="2"/>
    </font>
    <font>
      <b/>
      <sz val="16"/>
      <color rgb="FF00B050"/>
      <name val="Arial"/>
      <family val="2"/>
    </font>
    <font>
      <b/>
      <sz val="9"/>
      <color rgb="FF000000"/>
      <name val="Arial"/>
      <family val="2"/>
    </font>
    <font>
      <b/>
      <sz val="8"/>
      <color rgb="FF000000"/>
      <name val="Arial"/>
      <family val="2"/>
    </font>
    <font>
      <sz val="10"/>
      <color rgb="FF000000"/>
      <name val="Arial"/>
      <family val="2"/>
    </font>
    <font>
      <b/>
      <sz val="9"/>
      <color theme="0"/>
      <name val="Arial"/>
      <family val="2"/>
    </font>
    <font>
      <b/>
      <sz val="10"/>
      <color theme="0"/>
      <name val="Arial"/>
      <family val="2"/>
    </font>
    <font>
      <sz val="10"/>
      <color theme="1"/>
      <name val="Calibri"/>
      <family val="2"/>
    </font>
    <font>
      <sz val="10"/>
      <color theme="0"/>
      <name val="Arial Narrow"/>
      <family val="2"/>
    </font>
    <font>
      <sz val="10"/>
      <color theme="0"/>
      <name val="Arial"/>
      <family val="2"/>
    </font>
    <font>
      <b/>
      <sz val="16"/>
      <color theme="0"/>
      <name val="Arial"/>
      <family val="2"/>
    </font>
    <font>
      <b/>
      <sz val="8"/>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58"/>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tint="-0.24997000396251678"/>
        <bgColor indexed="64"/>
      </patternFill>
    </fill>
    <fill>
      <patternFill patternType="lightUp">
        <bgColor theme="0" tint="-0.24997000396251678"/>
      </patternFill>
    </fill>
    <fill>
      <patternFill patternType="lightUp">
        <fgColor indexed="55"/>
        <bgColor indexed="23"/>
      </patternFill>
    </fill>
    <fill>
      <patternFill patternType="solid">
        <fgColor theme="0"/>
        <bgColor indexed="64"/>
      </patternFill>
    </fill>
    <fill>
      <patternFill patternType="solid">
        <fgColor rgb="FFFF66FF"/>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4999699890613556"/>
        <bgColor indexed="64"/>
      </patternFill>
    </fill>
    <fill>
      <patternFill patternType="solid">
        <fgColor rgb="FFFF0000"/>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theme="9" tint="0.5999900102615356"/>
        <bgColor indexed="64"/>
      </patternFill>
    </fill>
    <fill>
      <patternFill patternType="solid">
        <fgColor theme="0"/>
        <bgColor indexed="64"/>
      </patternFill>
    </fill>
    <fill>
      <patternFill patternType="solid">
        <fgColor theme="9" tint="0.39998000860214233"/>
        <bgColor indexed="64"/>
      </patternFill>
    </fill>
    <fill>
      <patternFill patternType="solid">
        <fgColor theme="9" tint="0.39998000860214233"/>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bottom style="thin"/>
    </border>
    <border>
      <left/>
      <right style="medium"/>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color indexed="8"/>
      </left>
      <right style="thin">
        <color indexed="8"/>
      </right>
      <top>
        <color indexed="63"/>
      </top>
      <bottom>
        <color indexed="63"/>
      </bottom>
    </border>
    <border>
      <left style="thin"/>
      <right/>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right style="thin"/>
      <top style="thin"/>
      <bottom style="medium"/>
    </border>
    <border>
      <left style="medium"/>
      <right style="thin">
        <color indexed="8"/>
      </right>
      <top style="medium">
        <color indexed="8"/>
      </top>
      <bottom>
        <color indexed="63"/>
      </bottom>
    </border>
    <border>
      <left style="thin">
        <color indexed="8"/>
      </left>
      <right style="medium"/>
      <top style="medium">
        <color indexed="8"/>
      </top>
      <bottom>
        <color indexed="63"/>
      </bottom>
    </border>
    <border>
      <left style="medium"/>
      <right style="thin"/>
      <top style="thin"/>
      <bottom style="thin"/>
    </border>
    <border>
      <left style="thin"/>
      <right style="medium"/>
      <top style="thin"/>
      <bottom style="thin"/>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medium">
        <color indexed="8"/>
      </top>
      <bottom style="thin">
        <color indexed="8"/>
      </bottom>
    </border>
    <border>
      <left style="thin">
        <color indexed="8"/>
      </left>
      <right style="medium"/>
      <top style="thin">
        <color indexed="8"/>
      </top>
      <bottom style="medium">
        <color indexed="8"/>
      </bottom>
    </border>
    <border>
      <left style="thin">
        <color indexed="8"/>
      </left>
      <right style="medium"/>
      <top>
        <color indexed="63"/>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right style="thin"/>
      <top style="thin"/>
      <bottom>
        <color indexed="63"/>
      </bottom>
    </border>
    <border>
      <left style="medium"/>
      <right style="medium"/>
      <top style="medium"/>
      <bottom style="medium"/>
    </border>
    <border>
      <left style="medium"/>
      <right style="thin">
        <color indexed="8"/>
      </right>
      <top style="medium"/>
      <bottom>
        <color indexed="63"/>
      </bottom>
    </border>
    <border>
      <left>
        <color indexed="63"/>
      </left>
      <right style="thin">
        <color indexed="8"/>
      </right>
      <top style="medium"/>
      <bottom>
        <color indexed="63"/>
      </bottom>
    </border>
    <border>
      <left style="medium"/>
      <right style="thin">
        <color indexed="8"/>
      </right>
      <top style="medium"/>
      <bottom style="medium"/>
    </border>
    <border>
      <left style="medium"/>
      <right>
        <color indexed="63"/>
      </right>
      <top>
        <color indexed="63"/>
      </top>
      <bottom style="medium"/>
    </border>
    <border>
      <left style="medium"/>
      <right/>
      <top style="medium"/>
      <bottom style="medium"/>
    </border>
    <border>
      <left/>
      <right style="thin"/>
      <top style="medium"/>
      <bottom style="medium"/>
    </border>
    <border>
      <left style="thin"/>
      <right style="medium"/>
      <top style="medium"/>
      <bottom style="medium"/>
    </border>
    <border>
      <left style="medium"/>
      <right/>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style="thin"/>
    </border>
    <border>
      <left/>
      <right style="thin"/>
      <top style="thin"/>
      <bottom style="thin"/>
    </border>
    <border>
      <left style="medium"/>
      <right style="medium"/>
      <top style="thin"/>
      <bottom/>
    </border>
    <border>
      <left/>
      <right style="thin"/>
      <top style="thin"/>
      <bottom/>
    </border>
    <border>
      <left style="medium"/>
      <right>
        <color indexed="63"/>
      </right>
      <top>
        <color indexed="63"/>
      </top>
      <bottom>
        <color indexed="63"/>
      </bottom>
    </border>
    <border>
      <left style="medium"/>
      <right style="medium"/>
      <top>
        <color indexed="63"/>
      </top>
      <bottom>
        <color indexed="63"/>
      </bottom>
    </border>
    <border>
      <left/>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style="medium"/>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medium">
        <color indexed="8"/>
      </bottom>
    </border>
    <border>
      <left style="medium"/>
      <right style="thin">
        <color indexed="8"/>
      </right>
      <top style="medium"/>
      <bottom style="medium">
        <color indexed="8"/>
      </bottom>
    </border>
    <border>
      <left style="medium"/>
      <right style="thin">
        <color indexed="8"/>
      </right>
      <top style="thin">
        <color indexed="8"/>
      </top>
      <bottom style="medium">
        <color indexed="8"/>
      </bottom>
    </border>
    <border>
      <left style="thin">
        <color indexed="8"/>
      </left>
      <right style="medium"/>
      <top style="medium"/>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top style="thin"/>
      <bottom style="medium"/>
    </border>
    <border>
      <left/>
      <right style="medium"/>
      <top style="thin"/>
      <bottom style="medium"/>
    </border>
    <border>
      <left>
        <color indexed="63"/>
      </left>
      <right/>
      <top style="thin"/>
      <bottom style="thin"/>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medium"/>
      <top style="medium"/>
      <bottom>
        <color indexed="63"/>
      </bottom>
    </border>
    <border>
      <left style="medium"/>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168" fontId="0" fillId="0" borderId="0" applyFill="0" applyBorder="0" applyAlignment="0" applyProtection="0"/>
    <xf numFmtId="41" fontId="0" fillId="0" borderId="0" applyFill="0" applyBorder="0" applyAlignment="0" applyProtection="0"/>
    <xf numFmtId="171" fontId="0" fillId="0" borderId="0" applyFont="0" applyFill="0" applyBorder="0" applyAlignment="0" applyProtection="0"/>
    <xf numFmtId="168" fontId="0"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67" fillId="31" borderId="0" applyNumberFormat="0" applyBorder="0" applyAlignment="0" applyProtection="0"/>
    <xf numFmtId="0" fontId="18" fillId="0" borderId="0">
      <alignment/>
      <protection/>
    </xf>
    <xf numFmtId="0" fontId="0" fillId="0" borderId="0">
      <alignment/>
      <protection/>
    </xf>
    <xf numFmtId="0" fontId="56"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398">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65" fontId="1" fillId="33" borderId="11" xfId="66" applyNumberFormat="1" applyFont="1" applyFill="1" applyBorder="1" applyAlignment="1" applyProtection="1">
      <alignment vertical="center"/>
      <protection/>
    </xf>
    <xf numFmtId="165" fontId="2" fillId="34" borderId="12" xfId="66" applyNumberFormat="1" applyFont="1" applyFill="1" applyBorder="1" applyAlignment="1" applyProtection="1">
      <alignment vertical="center"/>
      <protection/>
    </xf>
    <xf numFmtId="0" fontId="2" fillId="35" borderId="0" xfId="0" applyFont="1" applyFill="1" applyBorder="1" applyAlignment="1" applyProtection="1">
      <alignment vertical="center"/>
      <protection/>
    </xf>
    <xf numFmtId="165" fontId="2" fillId="35" borderId="0" xfId="66"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64" fontId="2" fillId="0" borderId="0" xfId="66"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3"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3" fontId="1" fillId="36" borderId="14" xfId="66" applyNumberFormat="1" applyFont="1" applyFill="1" applyBorder="1" applyAlignment="1" applyProtection="1">
      <alignment vertical="center"/>
      <protection/>
    </xf>
    <xf numFmtId="167" fontId="1" fillId="37" borderId="15" xfId="66" applyNumberFormat="1" applyFont="1" applyFill="1" applyBorder="1" applyAlignment="1" applyProtection="1">
      <alignment vertical="center"/>
      <protection/>
    </xf>
    <xf numFmtId="167" fontId="1" fillId="36" borderId="14" xfId="66" applyNumberFormat="1" applyFont="1" applyFill="1" applyBorder="1" applyAlignment="1" applyProtection="1">
      <alignment vertical="center"/>
      <protection/>
    </xf>
    <xf numFmtId="0" fontId="1" fillId="0" borderId="0" xfId="0" applyFont="1" applyFill="1" applyAlignment="1" applyProtection="1">
      <alignment vertical="center"/>
      <protection/>
    </xf>
    <xf numFmtId="1" fontId="1" fillId="0" borderId="0" xfId="0" applyNumberFormat="1" applyFont="1" applyAlignment="1" applyProtection="1">
      <alignment vertical="center"/>
      <protection/>
    </xf>
    <xf numFmtId="0" fontId="4" fillId="0" borderId="0" xfId="0" applyFont="1" applyAlignment="1" applyProtection="1">
      <alignment vertical="center"/>
      <protection/>
    </xf>
    <xf numFmtId="169" fontId="1" fillId="0" borderId="0" xfId="55"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6" fillId="38" borderId="16" xfId="0" applyFont="1" applyFill="1" applyBorder="1" applyAlignment="1" applyProtection="1">
      <alignment vertical="center"/>
      <protection/>
    </xf>
    <xf numFmtId="0" fontId="2" fillId="39" borderId="16" xfId="0" applyFont="1" applyFill="1" applyBorder="1" applyAlignment="1" applyProtection="1">
      <alignment horizontal="center" vertical="center" wrapText="1"/>
      <protection/>
    </xf>
    <xf numFmtId="165" fontId="5" fillId="40" borderId="12" xfId="66" applyNumberFormat="1" applyFont="1" applyFill="1" applyBorder="1" applyAlignment="1" applyProtection="1">
      <alignment vertical="center"/>
      <protection/>
    </xf>
    <xf numFmtId="165" fontId="5" fillId="39" borderId="11" xfId="66" applyNumberFormat="1" applyFont="1" applyFill="1" applyBorder="1" applyAlignment="1" applyProtection="1">
      <alignment vertical="center"/>
      <protection/>
    </xf>
    <xf numFmtId="165" fontId="5" fillId="41" borderId="11" xfId="66" applyNumberFormat="1" applyFont="1" applyFill="1" applyBorder="1" applyAlignment="1" applyProtection="1">
      <alignment vertical="center"/>
      <protection/>
    </xf>
    <xf numFmtId="168" fontId="7" fillId="0" borderId="11" xfId="55" applyFont="1" applyFill="1" applyBorder="1" applyAlignment="1" applyProtection="1">
      <alignment vertical="center"/>
      <protection locked="0"/>
    </xf>
    <xf numFmtId="168" fontId="7" fillId="0" borderId="11" xfId="55" applyFont="1" applyFill="1" applyBorder="1" applyAlignment="1" applyProtection="1">
      <alignment vertical="center"/>
      <protection/>
    </xf>
    <xf numFmtId="168" fontId="5" fillId="0" borderId="11" xfId="55" applyFont="1" applyFill="1" applyBorder="1" applyAlignment="1" applyProtection="1">
      <alignment vertical="center"/>
      <protection/>
    </xf>
    <xf numFmtId="164" fontId="1" fillId="0" borderId="0" xfId="66"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5" fillId="35" borderId="0" xfId="0" applyFont="1" applyFill="1" applyBorder="1" applyAlignment="1" applyProtection="1">
      <alignment vertical="center"/>
      <protection/>
    </xf>
    <xf numFmtId="0" fontId="6" fillId="38" borderId="11" xfId="0" applyFont="1" applyFill="1" applyBorder="1" applyAlignment="1" applyProtection="1">
      <alignment vertical="center" wrapText="1"/>
      <protection/>
    </xf>
    <xf numFmtId="0" fontId="1" fillId="42" borderId="11" xfId="0" applyFont="1" applyFill="1" applyBorder="1" applyAlignment="1" applyProtection="1">
      <alignment vertical="center" wrapText="1"/>
      <protection/>
    </xf>
    <xf numFmtId="165" fontId="1" fillId="42" borderId="11" xfId="66" applyNumberFormat="1" applyFont="1" applyFill="1" applyBorder="1" applyAlignment="1" applyProtection="1">
      <alignment vertical="center"/>
      <protection/>
    </xf>
    <xf numFmtId="165" fontId="1" fillId="42" borderId="11" xfId="0" applyNumberFormat="1" applyFont="1" applyFill="1" applyBorder="1" applyAlignment="1" applyProtection="1">
      <alignment vertical="center"/>
      <protection/>
    </xf>
    <xf numFmtId="0" fontId="2" fillId="42" borderId="1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7" borderId="0" xfId="0" applyFont="1" applyFill="1" applyAlignment="1" applyProtection="1">
      <alignment horizontal="left" vertical="center"/>
      <protection/>
    </xf>
    <xf numFmtId="0" fontId="1" fillId="37" borderId="0" xfId="0" applyFont="1" applyFill="1" applyAlignment="1" applyProtection="1">
      <alignment vertical="center"/>
      <protection/>
    </xf>
    <xf numFmtId="0" fontId="2" fillId="37" borderId="1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170" fontId="2" fillId="35" borderId="11" xfId="55" applyNumberFormat="1" applyFont="1" applyFill="1" applyBorder="1" applyAlignment="1" applyProtection="1">
      <alignment horizontal="center" vertical="center"/>
      <protection locked="0"/>
    </xf>
    <xf numFmtId="0" fontId="2" fillId="37" borderId="0" xfId="0" applyFont="1" applyFill="1" applyBorder="1" applyAlignment="1" applyProtection="1">
      <alignment vertical="center"/>
      <protection/>
    </xf>
    <xf numFmtId="170" fontId="2" fillId="37" borderId="0" xfId="55" applyNumberFormat="1" applyFont="1" applyFill="1" applyBorder="1" applyAlignment="1" applyProtection="1">
      <alignment horizontal="center" vertical="center"/>
      <protection/>
    </xf>
    <xf numFmtId="0" fontId="1" fillId="42" borderId="18" xfId="0" applyFont="1" applyFill="1" applyBorder="1" applyAlignment="1" applyProtection="1">
      <alignment horizontal="center" vertical="center" wrapText="1"/>
      <protection/>
    </xf>
    <xf numFmtId="0" fontId="1" fillId="41" borderId="18"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165" fontId="5" fillId="39" borderId="16" xfId="66" applyNumberFormat="1" applyFont="1" applyFill="1" applyBorder="1" applyAlignment="1" applyProtection="1">
      <alignment vertical="center"/>
      <protection/>
    </xf>
    <xf numFmtId="165" fontId="5" fillId="41" borderId="16" xfId="66" applyNumberFormat="1" applyFont="1" applyFill="1" applyBorder="1" applyAlignment="1" applyProtection="1">
      <alignment vertical="center"/>
      <protection/>
    </xf>
    <xf numFmtId="168" fontId="7" fillId="0" borderId="16" xfId="55" applyFont="1" applyFill="1" applyBorder="1" applyAlignment="1" applyProtection="1">
      <alignment vertical="center"/>
      <protection/>
    </xf>
    <xf numFmtId="0" fontId="5" fillId="34" borderId="16" xfId="0" applyFont="1" applyFill="1" applyBorder="1" applyAlignment="1" applyProtection="1">
      <alignment vertical="center"/>
      <protection/>
    </xf>
    <xf numFmtId="171" fontId="7" fillId="43" borderId="19" xfId="0" applyNumberFormat="1" applyFont="1" applyFill="1" applyBorder="1" applyAlignment="1">
      <alignment/>
    </xf>
    <xf numFmtId="171" fontId="7" fillId="43" borderId="20" xfId="0" applyNumberFormat="1" applyFont="1" applyFill="1" applyBorder="1" applyAlignment="1">
      <alignment/>
    </xf>
    <xf numFmtId="171" fontId="1" fillId="43" borderId="19" xfId="0" applyNumberFormat="1" applyFont="1" applyFill="1" applyBorder="1" applyAlignment="1">
      <alignment/>
    </xf>
    <xf numFmtId="171" fontId="1" fillId="43" borderId="19" xfId="0" applyNumberFormat="1" applyFont="1" applyFill="1" applyBorder="1" applyAlignment="1">
      <alignment horizontal="left"/>
    </xf>
    <xf numFmtId="171" fontId="1" fillId="43" borderId="20" xfId="0" applyNumberFormat="1" applyFont="1" applyFill="1" applyBorder="1" applyAlignment="1">
      <alignment horizontal="left"/>
    </xf>
    <xf numFmtId="171" fontId="7" fillId="43" borderId="20" xfId="0" applyNumberFormat="1" applyFont="1" applyFill="1" applyBorder="1" applyAlignment="1">
      <alignment horizontal="left"/>
    </xf>
    <xf numFmtId="171" fontId="7" fillId="43" borderId="19" xfId="0" applyNumberFormat="1" applyFont="1" applyFill="1" applyBorder="1" applyAlignment="1">
      <alignment horizontal="left"/>
    </xf>
    <xf numFmtId="165" fontId="5" fillId="40" borderId="21" xfId="66" applyNumberFormat="1" applyFont="1" applyFill="1" applyBorder="1" applyAlignment="1" applyProtection="1">
      <alignment vertical="center"/>
      <protection/>
    </xf>
    <xf numFmtId="165" fontId="5" fillId="40" borderId="22" xfId="66" applyNumberFormat="1" applyFont="1" applyFill="1" applyBorder="1" applyAlignment="1" applyProtection="1">
      <alignment vertical="center"/>
      <protection/>
    </xf>
    <xf numFmtId="165" fontId="5" fillId="40" borderId="23" xfId="66" applyNumberFormat="1" applyFont="1" applyFill="1" applyBorder="1" applyAlignment="1" applyProtection="1">
      <alignment vertical="center"/>
      <protection/>
    </xf>
    <xf numFmtId="165" fontId="5" fillId="39" borderId="24" xfId="66" applyNumberFormat="1" applyFont="1" applyFill="1" applyBorder="1" applyAlignment="1" applyProtection="1">
      <alignment vertical="center"/>
      <protection/>
    </xf>
    <xf numFmtId="165" fontId="5" fillId="41" borderId="25" xfId="66" applyNumberFormat="1" applyFont="1" applyFill="1" applyBorder="1" applyAlignment="1" applyProtection="1">
      <alignment vertical="center"/>
      <protection/>
    </xf>
    <xf numFmtId="165" fontId="5" fillId="40" borderId="26" xfId="66" applyNumberFormat="1" applyFont="1" applyFill="1" applyBorder="1" applyAlignment="1" applyProtection="1">
      <alignment vertical="center"/>
      <protection/>
    </xf>
    <xf numFmtId="165" fontId="5" fillId="40" borderId="27" xfId="66" applyNumberFormat="1" applyFont="1" applyFill="1" applyBorder="1" applyAlignment="1" applyProtection="1">
      <alignment vertical="center"/>
      <protection/>
    </xf>
    <xf numFmtId="165" fontId="5" fillId="39" borderId="28" xfId="66" applyNumberFormat="1" applyFont="1" applyFill="1" applyBorder="1" applyAlignment="1" applyProtection="1">
      <alignment vertical="center"/>
      <protection/>
    </xf>
    <xf numFmtId="165" fontId="5" fillId="41" borderId="29" xfId="66" applyNumberFormat="1" applyFont="1" applyFill="1" applyBorder="1" applyAlignment="1" applyProtection="1">
      <alignment vertical="center"/>
      <protection/>
    </xf>
    <xf numFmtId="165" fontId="1" fillId="44" borderId="30" xfId="0" applyNumberFormat="1" applyFont="1" applyFill="1" applyBorder="1" applyAlignment="1" applyProtection="1">
      <alignment vertical="center"/>
      <protection/>
    </xf>
    <xf numFmtId="165" fontId="2" fillId="44" borderId="30" xfId="0" applyNumberFormat="1" applyFont="1" applyFill="1" applyBorder="1" applyAlignment="1" applyProtection="1">
      <alignment vertical="center"/>
      <protection/>
    </xf>
    <xf numFmtId="165" fontId="2" fillId="44" borderId="31" xfId="0" applyNumberFormat="1" applyFont="1" applyFill="1" applyBorder="1" applyAlignment="1" applyProtection="1">
      <alignment vertical="center"/>
      <protection/>
    </xf>
    <xf numFmtId="169" fontId="1" fillId="45" borderId="30" xfId="55" applyNumberFormat="1" applyFont="1" applyFill="1" applyBorder="1" applyAlignment="1" applyProtection="1">
      <alignment vertical="center"/>
      <protection/>
    </xf>
    <xf numFmtId="169" fontId="5" fillId="46" borderId="12" xfId="55" applyNumberFormat="1" applyFont="1" applyFill="1" applyBorder="1" applyAlignment="1" applyProtection="1">
      <alignment vertical="center"/>
      <protection/>
    </xf>
    <xf numFmtId="169" fontId="5" fillId="46" borderId="22" xfId="55" applyNumberFormat="1" applyFont="1" applyFill="1" applyBorder="1" applyAlignment="1" applyProtection="1">
      <alignment vertical="center"/>
      <protection/>
    </xf>
    <xf numFmtId="0" fontId="5" fillId="42" borderId="32" xfId="0" applyFont="1" applyFill="1" applyBorder="1" applyAlignment="1" applyProtection="1">
      <alignment horizontal="center" vertical="center"/>
      <protection/>
    </xf>
    <xf numFmtId="0" fontId="5" fillId="39" borderId="11" xfId="0" applyFont="1" applyFill="1" applyBorder="1" applyAlignment="1" applyProtection="1">
      <alignment horizontal="center" vertical="center"/>
      <protection/>
    </xf>
    <xf numFmtId="0" fontId="5" fillId="41" borderId="11" xfId="0" applyFont="1" applyFill="1" applyBorder="1" applyAlignment="1" applyProtection="1">
      <alignment horizontal="center" vertical="center"/>
      <protection/>
    </xf>
    <xf numFmtId="0" fontId="2" fillId="42" borderId="33" xfId="0" applyFont="1" applyFill="1" applyBorder="1" applyAlignment="1" applyProtection="1">
      <alignment horizontal="center" vertical="center"/>
      <protection/>
    </xf>
    <xf numFmtId="0" fontId="2" fillId="39" borderId="16" xfId="0" applyFont="1" applyFill="1" applyBorder="1" applyAlignment="1" applyProtection="1">
      <alignment horizontal="center" vertical="center"/>
      <protection/>
    </xf>
    <xf numFmtId="0" fontId="2" fillId="41" borderId="16" xfId="0" applyFont="1" applyFill="1" applyBorder="1" applyAlignment="1" applyProtection="1">
      <alignment horizontal="center" vertical="center"/>
      <protection/>
    </xf>
    <xf numFmtId="0" fontId="2" fillId="47" borderId="0" xfId="0" applyFont="1" applyFill="1" applyBorder="1"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10" fillId="0" borderId="0" xfId="0" applyFont="1" applyAlignment="1" applyProtection="1">
      <alignment/>
      <protection/>
    </xf>
    <xf numFmtId="0" fontId="9" fillId="0" borderId="0" xfId="0" applyFont="1" applyAlignment="1" applyProtection="1">
      <alignment horizontal="right" vertical="center"/>
      <protection/>
    </xf>
    <xf numFmtId="0" fontId="9" fillId="0" borderId="10" xfId="0" applyFont="1" applyBorder="1" applyAlignment="1" applyProtection="1">
      <alignment horizontal="right" vertical="center"/>
      <protection/>
    </xf>
    <xf numFmtId="0" fontId="2" fillId="48" borderId="32" xfId="0" applyFont="1" applyFill="1" applyBorder="1" applyAlignment="1" applyProtection="1">
      <alignment vertical="center"/>
      <protection/>
    </xf>
    <xf numFmtId="173" fontId="5" fillId="48" borderId="32" xfId="66" applyNumberFormat="1" applyFont="1" applyFill="1" applyBorder="1" applyAlignment="1" applyProtection="1">
      <alignment vertical="center"/>
      <protection/>
    </xf>
    <xf numFmtId="0" fontId="7" fillId="49" borderId="32" xfId="0" applyFont="1" applyFill="1" applyBorder="1" applyAlignment="1" applyProtection="1">
      <alignment vertical="center"/>
      <protection/>
    </xf>
    <xf numFmtId="173" fontId="7" fillId="0" borderId="32" xfId="66" applyNumberFormat="1" applyFont="1" applyFill="1" applyBorder="1" applyAlignment="1" applyProtection="1">
      <alignment vertical="center"/>
      <protection locked="0"/>
    </xf>
    <xf numFmtId="0" fontId="5" fillId="48" borderId="34" xfId="0" applyFont="1" applyFill="1" applyBorder="1" applyAlignment="1" applyProtection="1">
      <alignment horizontal="left" vertical="center"/>
      <protection/>
    </xf>
    <xf numFmtId="0" fontId="1" fillId="49" borderId="32" xfId="0" applyFont="1" applyFill="1" applyBorder="1" applyAlignment="1" applyProtection="1">
      <alignment vertical="center"/>
      <protection/>
    </xf>
    <xf numFmtId="173" fontId="1" fillId="0" borderId="32" xfId="66" applyNumberFormat="1" applyFont="1" applyFill="1" applyBorder="1" applyAlignment="1" applyProtection="1">
      <alignment vertical="center"/>
      <protection locked="0"/>
    </xf>
    <xf numFmtId="171" fontId="1" fillId="49" borderId="34" xfId="0" applyNumberFormat="1" applyFont="1" applyFill="1" applyBorder="1" applyAlignment="1">
      <alignment horizontal="left"/>
    </xf>
    <xf numFmtId="165" fontId="7" fillId="34" borderId="16" xfId="66" applyNumberFormat="1" applyFont="1" applyFill="1" applyBorder="1" applyAlignment="1" applyProtection="1">
      <alignment vertical="center"/>
      <protection/>
    </xf>
    <xf numFmtId="165" fontId="7" fillId="50" borderId="0" xfId="66" applyNumberFormat="1" applyFont="1" applyFill="1" applyBorder="1" applyAlignment="1" applyProtection="1">
      <alignment vertical="center"/>
      <protection locked="0"/>
    </xf>
    <xf numFmtId="0" fontId="5" fillId="50" borderId="0" xfId="0" applyFont="1" applyFill="1" applyBorder="1" applyAlignment="1" applyProtection="1">
      <alignment vertical="center"/>
      <protection/>
    </xf>
    <xf numFmtId="0" fontId="1" fillId="47" borderId="0" xfId="0" applyFont="1" applyFill="1" applyBorder="1" applyAlignment="1" applyProtection="1">
      <alignment vertical="center"/>
      <protection/>
    </xf>
    <xf numFmtId="171" fontId="7" fillId="49" borderId="32" xfId="0" applyNumberFormat="1" applyFont="1" applyFill="1" applyBorder="1" applyAlignment="1">
      <alignment/>
    </xf>
    <xf numFmtId="166" fontId="1" fillId="0" borderId="35" xfId="66" applyNumberFormat="1" applyFont="1" applyFill="1" applyBorder="1" applyAlignment="1" applyProtection="1">
      <alignment vertical="center"/>
      <protection locked="0"/>
    </xf>
    <xf numFmtId="167" fontId="1" fillId="37" borderId="36" xfId="66" applyNumberFormat="1" applyFont="1" applyFill="1" applyBorder="1" applyAlignment="1" applyProtection="1">
      <alignment vertical="center"/>
      <protection/>
    </xf>
    <xf numFmtId="1" fontId="1" fillId="0" borderId="32" xfId="66" applyNumberFormat="1" applyFont="1" applyFill="1" applyBorder="1" applyAlignment="1" applyProtection="1">
      <alignment vertical="center"/>
      <protection locked="0"/>
    </xf>
    <xf numFmtId="165" fontId="1" fillId="47" borderId="11" xfId="66" applyNumberFormat="1" applyFont="1" applyFill="1" applyBorder="1" applyAlignment="1" applyProtection="1">
      <alignment vertical="center"/>
      <protection locked="0"/>
    </xf>
    <xf numFmtId="165" fontId="1" fillId="51" borderId="11" xfId="66" applyNumberFormat="1" applyFont="1" applyFill="1" applyBorder="1" applyAlignment="1" applyProtection="1">
      <alignment vertical="center"/>
      <protection/>
    </xf>
    <xf numFmtId="0" fontId="2" fillId="42" borderId="11" xfId="0" applyFont="1" applyFill="1" applyBorder="1" applyAlignment="1" applyProtection="1">
      <alignment horizontal="center" vertical="center"/>
      <protection/>
    </xf>
    <xf numFmtId="0" fontId="5" fillId="42" borderId="11" xfId="0" applyFont="1" applyFill="1" applyBorder="1" applyAlignment="1" applyProtection="1">
      <alignment horizontal="center" vertical="center"/>
      <protection/>
    </xf>
    <xf numFmtId="0" fontId="1" fillId="0" borderId="17" xfId="0" applyFont="1" applyFill="1" applyBorder="1" applyAlignment="1" applyProtection="1">
      <alignment vertical="center"/>
      <protection locked="0"/>
    </xf>
    <xf numFmtId="0" fontId="0" fillId="41" borderId="11" xfId="0" applyFont="1" applyFill="1" applyBorder="1" applyAlignment="1" applyProtection="1">
      <alignment horizontal="center"/>
      <protection/>
    </xf>
    <xf numFmtId="0" fontId="0" fillId="0" borderId="0" xfId="0" applyFont="1" applyAlignment="1">
      <alignment/>
    </xf>
    <xf numFmtId="0" fontId="75" fillId="0" borderId="0" xfId="0" applyFont="1" applyAlignment="1">
      <alignment/>
    </xf>
    <xf numFmtId="165" fontId="2" fillId="44" borderId="37" xfId="0" applyNumberFormat="1" applyFont="1" applyFill="1" applyBorder="1" applyAlignment="1" applyProtection="1">
      <alignment vertical="center"/>
      <protection/>
    </xf>
    <xf numFmtId="3" fontId="1" fillId="0" borderId="0" xfId="0" applyNumberFormat="1" applyFont="1" applyAlignment="1" applyProtection="1">
      <alignment vertical="center"/>
      <protection/>
    </xf>
    <xf numFmtId="165" fontId="2" fillId="34" borderId="16" xfId="66" applyNumberFormat="1" applyFont="1" applyFill="1" applyBorder="1" applyAlignment="1" applyProtection="1">
      <alignment vertical="center"/>
      <protection/>
    </xf>
    <xf numFmtId="165" fontId="76" fillId="34" borderId="16" xfId="66" applyNumberFormat="1" applyFont="1" applyFill="1" applyBorder="1" applyAlignment="1" applyProtection="1">
      <alignment vertical="center"/>
      <protection/>
    </xf>
    <xf numFmtId="165" fontId="77" fillId="33" borderId="11" xfId="66" applyNumberFormat="1" applyFont="1" applyFill="1" applyBorder="1" applyAlignment="1" applyProtection="1">
      <alignment vertical="center"/>
      <protection/>
    </xf>
    <xf numFmtId="165" fontId="78" fillId="52" borderId="32" xfId="66" applyNumberFormat="1" applyFont="1" applyFill="1" applyBorder="1" applyAlignment="1" applyProtection="1">
      <alignment horizontal="right" vertical="center"/>
      <protection/>
    </xf>
    <xf numFmtId="165" fontId="78" fillId="52" borderId="32" xfId="66" applyNumberFormat="1" applyFont="1" applyFill="1" applyBorder="1" applyAlignment="1" applyProtection="1">
      <alignment vertical="center"/>
      <protection/>
    </xf>
    <xf numFmtId="164" fontId="2" fillId="53" borderId="32" xfId="66" applyFont="1" applyFill="1" applyBorder="1" applyAlignment="1" applyProtection="1">
      <alignment horizontal="right" vertical="center"/>
      <protection/>
    </xf>
    <xf numFmtId="178" fontId="74" fillId="43" borderId="32" xfId="72" applyNumberFormat="1" applyFont="1" applyFill="1" applyBorder="1" applyAlignment="1">
      <alignment horizontal="center" vertical="center"/>
      <protection/>
    </xf>
    <xf numFmtId="171" fontId="7" fillId="47" borderId="32" xfId="0" applyNumberFormat="1" applyFont="1" applyFill="1" applyBorder="1" applyAlignment="1">
      <alignment/>
    </xf>
    <xf numFmtId="177" fontId="56" fillId="43" borderId="32" xfId="65" applyNumberFormat="1" applyFont="1" applyFill="1" applyBorder="1" applyAlignment="1">
      <alignment/>
    </xf>
    <xf numFmtId="0" fontId="56" fillId="0" borderId="0" xfId="72">
      <alignment/>
      <protection/>
    </xf>
    <xf numFmtId="3" fontId="1" fillId="0" borderId="0" xfId="71" applyNumberFormat="1" applyFont="1" applyAlignment="1" applyProtection="1">
      <alignment vertical="center"/>
      <protection/>
    </xf>
    <xf numFmtId="3" fontId="2" fillId="54" borderId="32" xfId="71" applyNumberFormat="1" applyFont="1" applyFill="1" applyBorder="1" applyAlignment="1" applyProtection="1">
      <alignment vertical="center"/>
      <protection/>
    </xf>
    <xf numFmtId="3" fontId="74" fillId="16" borderId="32" xfId="72" applyNumberFormat="1" applyFont="1" applyFill="1" applyBorder="1" applyAlignment="1">
      <alignment horizontal="center" vertical="center"/>
      <protection/>
    </xf>
    <xf numFmtId="0" fontId="74" fillId="10" borderId="32" xfId="72" applyFont="1" applyFill="1" applyBorder="1" applyAlignment="1">
      <alignment horizontal="center" vertical="center" wrapText="1"/>
      <protection/>
    </xf>
    <xf numFmtId="0" fontId="0" fillId="43" borderId="32" xfId="0" applyFill="1" applyBorder="1" applyAlignment="1">
      <alignment/>
    </xf>
    <xf numFmtId="171" fontId="0" fillId="43" borderId="32" xfId="0" applyNumberFormat="1" applyFill="1" applyBorder="1" applyAlignment="1">
      <alignment/>
    </xf>
    <xf numFmtId="170" fontId="0" fillId="0" borderId="32" xfId="55" applyNumberFormat="1" applyBorder="1" applyAlignment="1">
      <alignment/>
    </xf>
    <xf numFmtId="170" fontId="0" fillId="43" borderId="32" xfId="55" applyNumberFormat="1" applyFill="1" applyBorder="1" applyAlignment="1">
      <alignment/>
    </xf>
    <xf numFmtId="170" fontId="0" fillId="0" borderId="32" xfId="0" applyNumberFormat="1" applyBorder="1" applyAlignment="1">
      <alignment/>
    </xf>
    <xf numFmtId="171" fontId="7" fillId="47" borderId="0" xfId="0" applyNumberFormat="1" applyFont="1" applyFill="1" applyBorder="1" applyAlignment="1">
      <alignment/>
    </xf>
    <xf numFmtId="170" fontId="0" fillId="43" borderId="32" xfId="0" applyNumberFormat="1" applyFill="1" applyBorder="1" applyAlignment="1">
      <alignment/>
    </xf>
    <xf numFmtId="0" fontId="14" fillId="16" borderId="32" xfId="0" applyFont="1" applyFill="1" applyBorder="1" applyAlignment="1">
      <alignment horizontal="center" vertical="center" wrapText="1"/>
    </xf>
    <xf numFmtId="0" fontId="14" fillId="16" borderId="32" xfId="0" applyFont="1" applyFill="1" applyBorder="1" applyAlignment="1">
      <alignment horizontal="center" vertical="center"/>
    </xf>
    <xf numFmtId="0" fontId="21" fillId="0" borderId="32" xfId="71" applyFont="1" applyBorder="1" applyAlignment="1" applyProtection="1">
      <alignment vertical="center"/>
      <protection/>
    </xf>
    <xf numFmtId="0" fontId="1" fillId="0" borderId="32" xfId="71" applyFont="1" applyBorder="1" applyAlignment="1" applyProtection="1">
      <alignment vertical="center"/>
      <protection/>
    </xf>
    <xf numFmtId="0" fontId="1" fillId="0" borderId="0" xfId="71" applyFont="1" applyAlignment="1" applyProtection="1">
      <alignment vertical="center"/>
      <protection/>
    </xf>
    <xf numFmtId="0" fontId="0" fillId="0" borderId="0" xfId="71" applyFont="1">
      <alignment/>
      <protection/>
    </xf>
    <xf numFmtId="0" fontId="43" fillId="0" borderId="0" xfId="72" applyFont="1">
      <alignment/>
      <protection/>
    </xf>
    <xf numFmtId="3" fontId="1" fillId="0" borderId="32" xfId="71" applyNumberFormat="1" applyFont="1" applyBorder="1" applyAlignment="1" applyProtection="1">
      <alignment vertical="center"/>
      <protection/>
    </xf>
    <xf numFmtId="0" fontId="1" fillId="0" borderId="32" xfId="71" applyFont="1" applyFill="1" applyBorder="1" applyAlignment="1" applyProtection="1">
      <alignment vertical="center"/>
      <protection/>
    </xf>
    <xf numFmtId="0" fontId="3" fillId="0" borderId="0" xfId="0" applyFont="1" applyBorder="1" applyAlignment="1" applyProtection="1">
      <alignment vertical="center"/>
      <protection/>
    </xf>
    <xf numFmtId="166" fontId="1" fillId="0" borderId="38" xfId="66" applyNumberFormat="1" applyFont="1" applyFill="1" applyBorder="1" applyAlignment="1" applyProtection="1">
      <alignment vertical="center"/>
      <protection locked="0"/>
    </xf>
    <xf numFmtId="166" fontId="1" fillId="0" borderId="39" xfId="66" applyNumberFormat="1" applyFont="1" applyFill="1" applyBorder="1" applyAlignment="1" applyProtection="1">
      <alignment vertical="center"/>
      <protection locked="0"/>
    </xf>
    <xf numFmtId="1" fontId="1" fillId="0" borderId="40" xfId="66" applyNumberFormat="1" applyFont="1" applyFill="1" applyBorder="1" applyAlignment="1" applyProtection="1">
      <alignment vertical="center"/>
      <protection locked="0"/>
    </xf>
    <xf numFmtId="1" fontId="1" fillId="0" borderId="41" xfId="66" applyNumberFormat="1" applyFont="1" applyFill="1" applyBorder="1" applyAlignment="1" applyProtection="1">
      <alignment vertical="center"/>
      <protection locked="0"/>
    </xf>
    <xf numFmtId="167" fontId="1" fillId="37" borderId="42" xfId="66" applyNumberFormat="1" applyFont="1" applyFill="1" applyBorder="1" applyAlignment="1" applyProtection="1">
      <alignment vertical="center"/>
      <protection/>
    </xf>
    <xf numFmtId="167" fontId="1" fillId="37" borderId="43" xfId="0" applyNumberFormat="1" applyFont="1" applyFill="1" applyBorder="1" applyAlignment="1" applyProtection="1">
      <alignment vertical="center"/>
      <protection/>
    </xf>
    <xf numFmtId="167" fontId="1" fillId="42" borderId="44" xfId="66" applyNumberFormat="1" applyFont="1" applyFill="1" applyBorder="1" applyAlignment="1" applyProtection="1">
      <alignment vertical="center" wrapText="1"/>
      <protection/>
    </xf>
    <xf numFmtId="167" fontId="1" fillId="42" borderId="45" xfId="66" applyNumberFormat="1" applyFont="1" applyFill="1" applyBorder="1" applyAlignment="1" applyProtection="1">
      <alignment vertical="center" wrapText="1"/>
      <protection/>
    </xf>
    <xf numFmtId="167" fontId="1" fillId="42" borderId="46" xfId="66" applyNumberFormat="1" applyFont="1" applyFill="1" applyBorder="1" applyAlignment="1" applyProtection="1">
      <alignment vertical="center" wrapText="1"/>
      <protection/>
    </xf>
    <xf numFmtId="0" fontId="1" fillId="42" borderId="47" xfId="0" applyFont="1" applyFill="1" applyBorder="1" applyAlignment="1" applyProtection="1">
      <alignment horizontal="center" vertical="center" wrapText="1"/>
      <protection/>
    </xf>
    <xf numFmtId="0" fontId="1" fillId="41" borderId="47" xfId="0" applyFont="1" applyFill="1" applyBorder="1" applyAlignment="1" applyProtection="1">
      <alignment horizontal="center" vertical="center" wrapText="1"/>
      <protection/>
    </xf>
    <xf numFmtId="0" fontId="1" fillId="37" borderId="48" xfId="0" applyFont="1" applyFill="1" applyBorder="1" applyAlignment="1" applyProtection="1">
      <alignment horizontal="center" vertical="center" wrapText="1"/>
      <protection/>
    </xf>
    <xf numFmtId="3" fontId="1" fillId="36" borderId="49" xfId="66" applyNumberFormat="1" applyFont="1" applyFill="1" applyBorder="1" applyAlignment="1" applyProtection="1">
      <alignment vertical="center"/>
      <protection/>
    </xf>
    <xf numFmtId="167" fontId="1" fillId="37" borderId="50" xfId="66" applyNumberFormat="1" applyFont="1" applyFill="1" applyBorder="1" applyAlignment="1" applyProtection="1">
      <alignment vertical="center"/>
      <protection/>
    </xf>
    <xf numFmtId="167" fontId="1" fillId="36" borderId="49" xfId="66" applyNumberFormat="1" applyFont="1" applyFill="1" applyBorder="1" applyAlignment="1" applyProtection="1">
      <alignment vertical="center"/>
      <protection/>
    </xf>
    <xf numFmtId="0" fontId="1" fillId="37" borderId="49" xfId="0" applyFont="1" applyFill="1" applyBorder="1" applyAlignment="1" applyProtection="1">
      <alignment vertical="center" wrapText="1"/>
      <protection/>
    </xf>
    <xf numFmtId="0" fontId="1" fillId="37" borderId="25" xfId="0" applyFont="1" applyFill="1" applyBorder="1" applyAlignment="1" applyProtection="1">
      <alignment vertical="center" wrapText="1"/>
      <protection/>
    </xf>
    <xf numFmtId="0" fontId="1" fillId="37" borderId="50" xfId="0" applyFont="1" applyFill="1" applyBorder="1" applyAlignment="1" applyProtection="1">
      <alignment vertical="center" wrapText="1"/>
      <protection/>
    </xf>
    <xf numFmtId="0" fontId="1" fillId="42" borderId="44" xfId="0" applyFont="1" applyFill="1" applyBorder="1" applyAlignment="1" applyProtection="1">
      <alignment horizontal="center" vertical="center" wrapText="1"/>
      <protection/>
    </xf>
    <xf numFmtId="0" fontId="2" fillId="42" borderId="46" xfId="0" applyFont="1" applyFill="1" applyBorder="1" applyAlignment="1" applyProtection="1">
      <alignment vertical="center" wrapText="1"/>
      <protection/>
    </xf>
    <xf numFmtId="0" fontId="1" fillId="34" borderId="33" xfId="0" applyFont="1" applyFill="1" applyBorder="1" applyAlignment="1" applyProtection="1">
      <alignment horizontal="center" vertical="center" wrapText="1"/>
      <protection/>
    </xf>
    <xf numFmtId="0" fontId="1" fillId="34" borderId="51" xfId="0" applyFont="1" applyFill="1" applyBorder="1" applyAlignment="1" applyProtection="1">
      <alignment horizontal="center" vertical="center" wrapText="1"/>
      <protection/>
    </xf>
    <xf numFmtId="0" fontId="1" fillId="34" borderId="52" xfId="0" applyFont="1" applyFill="1" applyBorder="1" applyAlignment="1" applyProtection="1">
      <alignment horizontal="center" vertical="center" wrapText="1"/>
      <protection/>
    </xf>
    <xf numFmtId="0" fontId="1" fillId="34" borderId="53" xfId="0" applyFont="1" applyFill="1" applyBorder="1" applyAlignment="1" applyProtection="1">
      <alignment horizontal="center" vertical="center" wrapText="1"/>
      <protection/>
    </xf>
    <xf numFmtId="178" fontId="0" fillId="0" borderId="0" xfId="74" applyNumberFormat="1" applyBorder="1" applyAlignment="1" applyProtection="1">
      <alignment horizontal="center" vertical="center"/>
      <protection/>
    </xf>
    <xf numFmtId="165" fontId="2" fillId="41" borderId="25" xfId="66" applyNumberFormat="1" applyFont="1" applyFill="1" applyBorder="1" applyAlignment="1" applyProtection="1">
      <alignment vertical="center"/>
      <protection/>
    </xf>
    <xf numFmtId="3" fontId="74" fillId="16" borderId="54" xfId="72" applyNumberFormat="1" applyFont="1" applyFill="1" applyBorder="1" applyAlignment="1">
      <alignment horizontal="center" vertical="center"/>
      <protection/>
    </xf>
    <xf numFmtId="3" fontId="75" fillId="0" borderId="55" xfId="0" applyNumberFormat="1" applyFont="1" applyBorder="1" applyAlignment="1">
      <alignment/>
    </xf>
    <xf numFmtId="0" fontId="1" fillId="0" borderId="32" xfId="0" applyFont="1" applyBorder="1" applyAlignment="1" applyProtection="1">
      <alignment horizontal="center" vertical="center"/>
      <protection/>
    </xf>
    <xf numFmtId="165" fontId="2" fillId="41" borderId="11" xfId="66" applyNumberFormat="1" applyFont="1" applyFill="1" applyBorder="1" applyAlignment="1" applyProtection="1">
      <alignment vertical="center"/>
      <protection/>
    </xf>
    <xf numFmtId="168" fontId="1" fillId="0" borderId="11" xfId="55" applyFont="1" applyFill="1" applyBorder="1" applyAlignment="1" applyProtection="1">
      <alignment vertical="center"/>
      <protection/>
    </xf>
    <xf numFmtId="165" fontId="2" fillId="39" borderId="11" xfId="66" applyNumberFormat="1" applyFont="1" applyFill="1" applyBorder="1" applyAlignment="1" applyProtection="1">
      <alignment vertical="center"/>
      <protection/>
    </xf>
    <xf numFmtId="176" fontId="76" fillId="53" borderId="32" xfId="66" applyNumberFormat="1" applyFont="1" applyFill="1" applyBorder="1" applyAlignment="1" applyProtection="1">
      <alignment horizontal="left" vertical="center"/>
      <protection/>
    </xf>
    <xf numFmtId="0" fontId="1" fillId="34" borderId="28" xfId="0" applyFont="1" applyFill="1" applyBorder="1" applyAlignment="1" applyProtection="1">
      <alignment vertical="center" wrapText="1"/>
      <protection/>
    </xf>
    <xf numFmtId="0" fontId="1" fillId="34" borderId="16" xfId="0" applyFont="1" applyFill="1" applyBorder="1" applyAlignment="1" applyProtection="1">
      <alignment horizontal="center" vertical="center" wrapText="1"/>
      <protection/>
    </xf>
    <xf numFmtId="0" fontId="1" fillId="34" borderId="56" xfId="0" applyFont="1" applyFill="1" applyBorder="1" applyAlignment="1" applyProtection="1">
      <alignment vertical="center" wrapText="1"/>
      <protection/>
    </xf>
    <xf numFmtId="0" fontId="1" fillId="34" borderId="47"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79" fillId="47" borderId="32" xfId="0" applyFont="1" applyFill="1" applyBorder="1" applyAlignment="1" applyProtection="1">
      <alignment horizontal="center" vertical="center"/>
      <protection/>
    </xf>
    <xf numFmtId="179" fontId="80" fillId="47" borderId="32" xfId="74" applyNumberFormat="1" applyFont="1" applyFill="1" applyBorder="1" applyAlignment="1" applyProtection="1">
      <alignment horizontal="center" vertical="center"/>
      <protection/>
    </xf>
    <xf numFmtId="9" fontId="0" fillId="0" borderId="32" xfId="74" applyFont="1" applyBorder="1" applyAlignment="1" applyProtection="1">
      <alignment horizontal="center" vertical="center"/>
      <protection/>
    </xf>
    <xf numFmtId="0" fontId="1" fillId="34" borderId="48" xfId="0" applyFont="1" applyFill="1" applyBorder="1" applyAlignment="1" applyProtection="1">
      <alignment horizontal="center" vertical="center" wrapText="1"/>
      <protection/>
    </xf>
    <xf numFmtId="0" fontId="1" fillId="34" borderId="57" xfId="0" applyFont="1" applyFill="1" applyBorder="1" applyAlignment="1" applyProtection="1">
      <alignment vertical="center" wrapText="1"/>
      <protection/>
    </xf>
    <xf numFmtId="0" fontId="2" fillId="55" borderId="58" xfId="0" applyFont="1" applyFill="1" applyBorder="1" applyAlignment="1" applyProtection="1">
      <alignment horizontal="center" vertical="center" wrapText="1"/>
      <protection/>
    </xf>
    <xf numFmtId="165" fontId="2" fillId="39" borderId="24" xfId="66" applyNumberFormat="1" applyFont="1" applyFill="1" applyBorder="1" applyAlignment="1" applyProtection="1">
      <alignment vertical="center"/>
      <protection/>
    </xf>
    <xf numFmtId="168" fontId="1" fillId="0" borderId="11" xfId="55" applyFont="1" applyFill="1" applyBorder="1" applyAlignment="1" applyProtection="1">
      <alignment vertical="center"/>
      <protection locked="0"/>
    </xf>
    <xf numFmtId="0" fontId="2" fillId="0" borderId="40" xfId="0" applyFont="1" applyBorder="1" applyAlignment="1" applyProtection="1">
      <alignment vertical="center"/>
      <protection/>
    </xf>
    <xf numFmtId="0" fontId="15" fillId="0" borderId="59" xfId="0" applyFont="1" applyBorder="1" applyAlignment="1" applyProtection="1">
      <alignment vertical="center"/>
      <protection/>
    </xf>
    <xf numFmtId="0" fontId="2" fillId="0" borderId="41"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14" fillId="0" borderId="41" xfId="0" applyFont="1" applyBorder="1" applyAlignment="1">
      <alignment horizontal="center" vertical="center"/>
    </xf>
    <xf numFmtId="0" fontId="81" fillId="56" borderId="60" xfId="0" applyFont="1" applyFill="1" applyBorder="1" applyAlignment="1">
      <alignment horizontal="center" vertical="center" wrapText="1" readingOrder="1"/>
    </xf>
    <xf numFmtId="0" fontId="82" fillId="56" borderId="55" xfId="0" applyFont="1" applyFill="1" applyBorder="1" applyAlignment="1">
      <alignment horizontal="center" vertical="center" wrapText="1" readingOrder="1"/>
    </xf>
    <xf numFmtId="0" fontId="82" fillId="56" borderId="61" xfId="0" applyFont="1" applyFill="1" applyBorder="1" applyAlignment="1">
      <alignment horizontal="center" vertical="center" wrapText="1" readingOrder="1"/>
    </xf>
    <xf numFmtId="0" fontId="82" fillId="56" borderId="62" xfId="0" applyFont="1" applyFill="1" applyBorder="1" applyAlignment="1">
      <alignment horizontal="center" vertical="center" wrapText="1" readingOrder="1"/>
    </xf>
    <xf numFmtId="0" fontId="83" fillId="0" borderId="63" xfId="0" applyFont="1" applyBorder="1" applyAlignment="1">
      <alignment horizontal="center" vertical="center" wrapText="1" readingOrder="1"/>
    </xf>
    <xf numFmtId="0" fontId="83" fillId="53" borderId="64" xfId="0" applyFont="1" applyFill="1" applyBorder="1" applyAlignment="1">
      <alignment horizontal="center" vertical="center" wrapText="1" readingOrder="1"/>
    </xf>
    <xf numFmtId="3" fontId="83" fillId="0" borderId="65" xfId="0" applyNumberFormat="1" applyFont="1" applyBorder="1" applyAlignment="1">
      <alignment horizontal="center" vertical="center" wrapText="1" readingOrder="1"/>
    </xf>
    <xf numFmtId="9" fontId="83" fillId="0" borderId="66" xfId="74" applyFont="1" applyBorder="1" applyAlignment="1">
      <alignment horizontal="center" vertical="center" wrapText="1" readingOrder="1"/>
    </xf>
    <xf numFmtId="0" fontId="83" fillId="0" borderId="19" xfId="0" applyFont="1" applyBorder="1" applyAlignment="1">
      <alignment horizontal="center" vertical="center" wrapText="1" readingOrder="1"/>
    </xf>
    <xf numFmtId="0" fontId="83" fillId="53" borderId="67" xfId="0" applyFont="1" applyFill="1" applyBorder="1" applyAlignment="1">
      <alignment horizontal="center" vertical="center" wrapText="1" readingOrder="1"/>
    </xf>
    <xf numFmtId="0" fontId="83" fillId="0" borderId="68" xfId="0" applyFont="1" applyBorder="1" applyAlignment="1">
      <alignment horizontal="center" vertical="center" wrapText="1" readingOrder="1"/>
    </xf>
    <xf numFmtId="9" fontId="83" fillId="0" borderId="41" xfId="74" applyFont="1" applyBorder="1" applyAlignment="1">
      <alignment horizontal="center" vertical="center" wrapText="1" readingOrder="1"/>
    </xf>
    <xf numFmtId="0" fontId="0" fillId="0" borderId="19" xfId="0" applyFont="1" applyBorder="1" applyAlignment="1">
      <alignment horizontal="center" vertical="center" wrapText="1" readingOrder="1"/>
    </xf>
    <xf numFmtId="0" fontId="0" fillId="53" borderId="67" xfId="0" applyFont="1" applyFill="1" applyBorder="1" applyAlignment="1">
      <alignment horizontal="center" vertical="center" wrapText="1" readingOrder="1"/>
    </xf>
    <xf numFmtId="3" fontId="0" fillId="0" borderId="68" xfId="0" applyNumberFormat="1" applyFont="1" applyBorder="1" applyAlignment="1">
      <alignment horizontal="center" vertical="center" wrapText="1" readingOrder="1"/>
    </xf>
    <xf numFmtId="0" fontId="0" fillId="43" borderId="19" xfId="0" applyFont="1" applyFill="1" applyBorder="1" applyAlignment="1">
      <alignment horizontal="center" vertical="center" wrapText="1" readingOrder="1"/>
    </xf>
    <xf numFmtId="0" fontId="0" fillId="43" borderId="69" xfId="0" applyFont="1" applyFill="1" applyBorder="1" applyAlignment="1">
      <alignment horizontal="center" vertical="center" wrapText="1" readingOrder="1"/>
    </xf>
    <xf numFmtId="0" fontId="0" fillId="43" borderId="70" xfId="0" applyFont="1" applyFill="1" applyBorder="1" applyAlignment="1">
      <alignment horizontal="center" vertical="center" wrapText="1" readingOrder="1"/>
    </xf>
    <xf numFmtId="9" fontId="83" fillId="43" borderId="41" xfId="74" applyFont="1" applyFill="1" applyBorder="1" applyAlignment="1">
      <alignment horizontal="center" vertical="center" wrapText="1" readingOrder="1"/>
    </xf>
    <xf numFmtId="0" fontId="0" fillId="43" borderId="71" xfId="0" applyFont="1" applyFill="1" applyBorder="1" applyAlignment="1">
      <alignment horizontal="center" vertical="center" wrapText="1" readingOrder="1"/>
    </xf>
    <xf numFmtId="0" fontId="0" fillId="43" borderId="72" xfId="0" applyFont="1" applyFill="1" applyBorder="1" applyAlignment="1">
      <alignment horizontal="center" vertical="center" wrapText="1" readingOrder="1"/>
    </xf>
    <xf numFmtId="0" fontId="0" fillId="43" borderId="73" xfId="0" applyFont="1" applyFill="1" applyBorder="1" applyAlignment="1">
      <alignment horizontal="center" vertical="center" wrapText="1" readingOrder="1"/>
    </xf>
    <xf numFmtId="0" fontId="84" fillId="57" borderId="60" xfId="0" applyFont="1" applyFill="1" applyBorder="1" applyAlignment="1">
      <alignment horizontal="center" vertical="center" wrapText="1" readingOrder="1"/>
    </xf>
    <xf numFmtId="1" fontId="84" fillId="57" borderId="55" xfId="0" applyNumberFormat="1" applyFont="1" applyFill="1" applyBorder="1" applyAlignment="1">
      <alignment horizontal="center" vertical="center" wrapText="1" readingOrder="1"/>
    </xf>
    <xf numFmtId="3" fontId="85" fillId="57" borderId="61" xfId="0" applyNumberFormat="1" applyFont="1" applyFill="1" applyBorder="1" applyAlignment="1">
      <alignment horizontal="center" vertical="center" wrapText="1" readingOrder="1"/>
    </xf>
    <xf numFmtId="9" fontId="85" fillId="57" borderId="62" xfId="74" applyFont="1" applyFill="1" applyBorder="1" applyAlignment="1">
      <alignment horizontal="center" vertical="center" wrapText="1" readingOrder="1"/>
    </xf>
    <xf numFmtId="170" fontId="0" fillId="0" borderId="0" xfId="55" applyNumberFormat="1" applyBorder="1" applyAlignment="1">
      <alignment/>
    </xf>
    <xf numFmtId="3" fontId="0" fillId="0" borderId="0" xfId="0" applyNumberFormat="1" applyAlignment="1">
      <alignment/>
    </xf>
    <xf numFmtId="3" fontId="56" fillId="0" borderId="0" xfId="72" applyNumberFormat="1">
      <alignment/>
      <protection/>
    </xf>
    <xf numFmtId="0" fontId="51" fillId="0" borderId="32" xfId="0" applyFont="1" applyBorder="1" applyAlignment="1">
      <alignment/>
    </xf>
    <xf numFmtId="0" fontId="51" fillId="0" borderId="32" xfId="70" applyFont="1" applyFill="1" applyBorder="1">
      <alignment/>
      <protection/>
    </xf>
    <xf numFmtId="3" fontId="51" fillId="0" borderId="74" xfId="70" applyNumberFormat="1" applyFont="1" applyFill="1" applyBorder="1" applyAlignment="1">
      <alignment horizontal="center"/>
      <protection/>
    </xf>
    <xf numFmtId="3" fontId="86" fillId="0" borderId="74" xfId="72" applyNumberFormat="1" applyFont="1" applyBorder="1" applyAlignment="1">
      <alignment horizontal="center"/>
      <protection/>
    </xf>
    <xf numFmtId="177" fontId="86" fillId="0" borderId="32" xfId="65" applyNumberFormat="1" applyFont="1" applyBorder="1" applyAlignment="1">
      <alignment/>
    </xf>
    <xf numFmtId="3" fontId="86" fillId="0" borderId="32" xfId="72" applyNumberFormat="1" applyFont="1" applyBorder="1" applyAlignment="1">
      <alignment horizontal="center"/>
      <protection/>
    </xf>
    <xf numFmtId="0" fontId="51" fillId="0" borderId="34" xfId="70" applyFont="1" applyFill="1" applyBorder="1">
      <alignment/>
      <protection/>
    </xf>
    <xf numFmtId="0" fontId="51" fillId="0" borderId="68" xfId="70" applyFont="1" applyFill="1" applyBorder="1">
      <alignment/>
      <protection/>
    </xf>
    <xf numFmtId="3" fontId="51" fillId="0" borderId="32" xfId="70" applyNumberFormat="1" applyFont="1" applyFill="1" applyBorder="1" applyAlignment="1">
      <alignment horizontal="center"/>
      <protection/>
    </xf>
    <xf numFmtId="0" fontId="20" fillId="53" borderId="0" xfId="0" applyFont="1" applyFill="1" applyAlignment="1">
      <alignment/>
    </xf>
    <xf numFmtId="0" fontId="20" fillId="0" borderId="0" xfId="0" applyFont="1" applyFill="1" applyAlignment="1">
      <alignment/>
    </xf>
    <xf numFmtId="0" fontId="0" fillId="0" borderId="0" xfId="0" applyFill="1" applyAlignment="1">
      <alignment/>
    </xf>
    <xf numFmtId="3" fontId="51" fillId="0" borderId="32" xfId="72" applyNumberFormat="1" applyFont="1" applyBorder="1">
      <alignment/>
      <protection/>
    </xf>
    <xf numFmtId="170" fontId="0" fillId="0" borderId="32" xfId="55" applyNumberFormat="1" applyFont="1" applyBorder="1" applyAlignment="1">
      <alignment/>
    </xf>
    <xf numFmtId="0" fontId="14" fillId="0" borderId="0" xfId="0" applyFont="1" applyFill="1" applyBorder="1" applyAlignment="1">
      <alignment horizontal="center" vertical="center" wrapText="1"/>
    </xf>
    <xf numFmtId="170" fontId="0" fillId="0" borderId="0" xfId="55" applyNumberFormat="1" applyFill="1" applyBorder="1" applyAlignment="1">
      <alignment/>
    </xf>
    <xf numFmtId="170" fontId="0" fillId="0" borderId="0" xfId="0" applyNumberFormat="1" applyFill="1" applyBorder="1" applyAlignment="1">
      <alignment/>
    </xf>
    <xf numFmtId="176" fontId="1" fillId="0" borderId="0" xfId="0" applyNumberFormat="1" applyFont="1" applyAlignment="1" applyProtection="1">
      <alignment vertical="center"/>
      <protection/>
    </xf>
    <xf numFmtId="9" fontId="1" fillId="0" borderId="0" xfId="0" applyNumberFormat="1" applyFont="1" applyAlignment="1" applyProtection="1">
      <alignment vertical="center"/>
      <protection/>
    </xf>
    <xf numFmtId="0" fontId="87" fillId="58" borderId="0" xfId="0" applyFont="1" applyFill="1" applyAlignment="1" applyProtection="1">
      <alignment vertical="center"/>
      <protection/>
    </xf>
    <xf numFmtId="170" fontId="88" fillId="58" borderId="0" xfId="55" applyNumberFormat="1" applyFont="1" applyFill="1" applyAlignment="1" applyProtection="1">
      <alignment vertical="center"/>
      <protection/>
    </xf>
    <xf numFmtId="178" fontId="1" fillId="0" borderId="0" xfId="0" applyNumberFormat="1" applyFont="1" applyAlignment="1" applyProtection="1">
      <alignment vertical="center"/>
      <protection/>
    </xf>
    <xf numFmtId="166" fontId="1" fillId="0" borderId="75" xfId="66" applyNumberFormat="1" applyFont="1" applyFill="1" applyBorder="1" applyAlignment="1" applyProtection="1">
      <alignment horizontal="center" vertical="center"/>
      <protection locked="0"/>
    </xf>
    <xf numFmtId="166" fontId="1" fillId="0" borderId="40" xfId="66" applyNumberFormat="1" applyFont="1" applyFill="1" applyBorder="1" applyAlignment="1" applyProtection="1">
      <alignment horizontal="center" vertical="center"/>
      <protection locked="0"/>
    </xf>
    <xf numFmtId="166" fontId="1" fillId="0" borderId="37" xfId="66" applyNumberFormat="1" applyFont="1" applyFill="1" applyBorder="1" applyAlignment="1" applyProtection="1">
      <alignment horizontal="center" vertical="center"/>
      <protection locked="0"/>
    </xf>
    <xf numFmtId="166" fontId="1" fillId="0" borderId="76" xfId="66" applyNumberFormat="1" applyFont="1" applyFill="1" applyBorder="1" applyAlignment="1" applyProtection="1">
      <alignment horizontal="center" vertical="center"/>
      <protection locked="0"/>
    </xf>
    <xf numFmtId="166" fontId="1" fillId="0" borderId="32" xfId="66" applyNumberFormat="1" applyFont="1" applyFill="1" applyBorder="1" applyAlignment="1" applyProtection="1">
      <alignment horizontal="center" vertical="center"/>
      <protection locked="0"/>
    </xf>
    <xf numFmtId="166" fontId="1" fillId="0" borderId="30" xfId="66" applyNumberFormat="1" applyFont="1" applyFill="1" applyBorder="1" applyAlignment="1" applyProtection="1">
      <alignment horizontal="center" vertical="center"/>
      <protection locked="0"/>
    </xf>
    <xf numFmtId="166" fontId="1" fillId="0" borderId="77" xfId="66" applyNumberFormat="1" applyFont="1" applyFill="1" applyBorder="1" applyAlignment="1" applyProtection="1">
      <alignment horizontal="center" vertical="center"/>
      <protection locked="0"/>
    </xf>
    <xf numFmtId="166" fontId="1" fillId="0" borderId="41" xfId="66" applyNumberFormat="1" applyFont="1" applyFill="1" applyBorder="1" applyAlignment="1" applyProtection="1">
      <alignment horizontal="center" vertical="center"/>
      <protection locked="0"/>
    </xf>
    <xf numFmtId="166" fontId="1" fillId="0" borderId="31" xfId="66" applyNumberFormat="1" applyFont="1" applyFill="1" applyBorder="1" applyAlignment="1" applyProtection="1">
      <alignment horizontal="center" vertical="center"/>
      <protection locked="0"/>
    </xf>
    <xf numFmtId="166" fontId="1" fillId="0" borderId="78" xfId="66" applyNumberFormat="1" applyFont="1" applyFill="1" applyBorder="1" applyAlignment="1" applyProtection="1">
      <alignment horizontal="center" vertical="center"/>
      <protection locked="0"/>
    </xf>
    <xf numFmtId="166" fontId="1" fillId="0" borderId="74" xfId="66" applyNumberFormat="1" applyFont="1" applyFill="1" applyBorder="1" applyAlignment="1" applyProtection="1">
      <alignment horizontal="center" vertical="center"/>
      <protection locked="0"/>
    </xf>
    <xf numFmtId="166" fontId="1" fillId="0" borderId="66" xfId="66" applyNumberFormat="1" applyFont="1" applyFill="1" applyBorder="1" applyAlignment="1" applyProtection="1">
      <alignment horizontal="center" vertical="center"/>
      <protection locked="0"/>
    </xf>
    <xf numFmtId="0" fontId="2" fillId="34" borderId="79" xfId="0" applyFont="1" applyFill="1" applyBorder="1" applyAlignment="1" applyProtection="1">
      <alignment horizontal="center" vertical="center" wrapText="1"/>
      <protection/>
    </xf>
    <xf numFmtId="0" fontId="2" fillId="34" borderId="80" xfId="0" applyFont="1" applyFill="1" applyBorder="1" applyAlignment="1" applyProtection="1">
      <alignment horizontal="center" vertical="center" wrapText="1"/>
      <protection/>
    </xf>
    <xf numFmtId="0" fontId="1" fillId="42" borderId="38" xfId="0" applyFont="1" applyFill="1" applyBorder="1" applyAlignment="1" applyProtection="1">
      <alignment horizontal="center" vertical="center" wrapText="1"/>
      <protection/>
    </xf>
    <xf numFmtId="0" fontId="1" fillId="42" borderId="81" xfId="0" applyFont="1" applyFill="1" applyBorder="1" applyAlignment="1" applyProtection="1">
      <alignment horizontal="center" vertical="center" wrapText="1"/>
      <protection/>
    </xf>
    <xf numFmtId="0" fontId="1" fillId="42" borderId="42" xfId="0" applyFont="1" applyFill="1" applyBorder="1" applyAlignment="1" applyProtection="1">
      <alignment horizontal="center" vertical="center" wrapText="1"/>
      <protection/>
    </xf>
    <xf numFmtId="0" fontId="2" fillId="34" borderId="82" xfId="0" applyFont="1" applyFill="1" applyBorder="1" applyAlignment="1" applyProtection="1">
      <alignment vertical="center"/>
      <protection/>
    </xf>
    <xf numFmtId="0" fontId="2" fillId="34" borderId="83" xfId="0" applyFont="1" applyFill="1" applyBorder="1" applyAlignment="1" applyProtection="1">
      <alignment vertical="center" wrapText="1"/>
      <protection/>
    </xf>
    <xf numFmtId="0" fontId="2" fillId="34" borderId="84" xfId="0" applyFont="1" applyFill="1" applyBorder="1" applyAlignment="1" applyProtection="1">
      <alignment vertical="center" wrapText="1"/>
      <protection/>
    </xf>
    <xf numFmtId="0" fontId="2" fillId="34" borderId="85" xfId="0" applyFont="1" applyFill="1" applyBorder="1" applyAlignment="1" applyProtection="1">
      <alignment vertical="center" wrapText="1"/>
      <protection/>
    </xf>
    <xf numFmtId="0" fontId="2" fillId="34" borderId="86" xfId="0" applyFont="1" applyFill="1" applyBorder="1" applyAlignment="1" applyProtection="1">
      <alignment vertical="center" wrapText="1"/>
      <protection/>
    </xf>
    <xf numFmtId="0" fontId="2" fillId="34" borderId="50" xfId="0" applyFont="1" applyFill="1" applyBorder="1" applyAlignment="1" applyProtection="1">
      <alignment vertical="center" wrapText="1"/>
      <protection/>
    </xf>
    <xf numFmtId="0" fontId="2" fillId="37" borderId="87"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1" fillId="42" borderId="90" xfId="0" applyFont="1" applyFill="1" applyBorder="1" applyAlignment="1" applyProtection="1">
      <alignment horizontal="center" vertical="center" wrapText="1"/>
      <protection/>
    </xf>
    <xf numFmtId="0" fontId="1" fillId="42" borderId="67" xfId="0" applyFont="1" applyFill="1" applyBorder="1" applyAlignment="1" applyProtection="1">
      <alignment horizontal="center" vertical="center" wrapText="1"/>
      <protection/>
    </xf>
    <xf numFmtId="0" fontId="1" fillId="42" borderId="91" xfId="0" applyFont="1" applyFill="1" applyBorder="1" applyAlignment="1" applyProtection="1">
      <alignment horizontal="center" vertical="center" wrapText="1"/>
      <protection/>
    </xf>
    <xf numFmtId="0" fontId="1" fillId="42" borderId="64" xfId="0" applyFont="1" applyFill="1" applyBorder="1" applyAlignment="1" applyProtection="1">
      <alignment horizontal="center" vertical="center" wrapText="1"/>
      <protection/>
    </xf>
    <xf numFmtId="0" fontId="2" fillId="41" borderId="58" xfId="0" applyFont="1" applyFill="1" applyBorder="1" applyAlignment="1" applyProtection="1">
      <alignment horizontal="center" vertical="center" wrapText="1"/>
      <protection/>
    </xf>
    <xf numFmtId="0" fontId="2" fillId="41" borderId="52" xfId="0" applyFont="1" applyFill="1" applyBorder="1" applyAlignment="1" applyProtection="1">
      <alignment horizontal="center" vertical="center" wrapText="1"/>
      <protection/>
    </xf>
    <xf numFmtId="0" fontId="2" fillId="41" borderId="53"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34" borderId="11"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12" fillId="0" borderId="18"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2" fillId="42" borderId="58" xfId="0" applyFont="1" applyFill="1" applyBorder="1" applyAlignment="1" applyProtection="1">
      <alignment horizontal="center" vertical="center" wrapText="1"/>
      <protection/>
    </xf>
    <xf numFmtId="0" fontId="2" fillId="42" borderId="52" xfId="0" applyFont="1" applyFill="1" applyBorder="1" applyAlignment="1" applyProtection="1">
      <alignment horizontal="center" vertical="center" wrapText="1"/>
      <protection/>
    </xf>
    <xf numFmtId="0" fontId="2" fillId="42" borderId="53" xfId="0" applyFont="1" applyFill="1" applyBorder="1" applyAlignment="1" applyProtection="1">
      <alignment horizontal="center" vertical="center" wrapText="1"/>
      <protection/>
    </xf>
    <xf numFmtId="0" fontId="1" fillId="42" borderId="92" xfId="0" applyFont="1" applyFill="1" applyBorder="1" applyAlignment="1" applyProtection="1">
      <alignment horizontal="center" vertical="center" wrapText="1"/>
      <protection/>
    </xf>
    <xf numFmtId="0" fontId="1" fillId="42" borderId="71" xfId="0" applyFont="1" applyFill="1" applyBorder="1" applyAlignment="1" applyProtection="1">
      <alignment horizontal="center" vertical="center" wrapText="1"/>
      <protection/>
    </xf>
    <xf numFmtId="0" fontId="1" fillId="42" borderId="59" xfId="0" applyFont="1" applyFill="1" applyBorder="1" applyAlignment="1" applyProtection="1">
      <alignment horizontal="center" vertical="center" wrapText="1"/>
      <protection/>
    </xf>
    <xf numFmtId="166" fontId="77" fillId="0" borderId="75" xfId="66" applyNumberFormat="1" applyFont="1" applyFill="1" applyBorder="1" applyAlignment="1" applyProtection="1">
      <alignment horizontal="center" vertical="center"/>
      <protection locked="0"/>
    </xf>
    <xf numFmtId="166" fontId="77" fillId="0" borderId="40" xfId="66" applyNumberFormat="1" applyFont="1" applyFill="1" applyBorder="1" applyAlignment="1" applyProtection="1">
      <alignment horizontal="center" vertical="center"/>
      <protection locked="0"/>
    </xf>
    <xf numFmtId="166" fontId="77" fillId="0" borderId="37" xfId="66" applyNumberFormat="1" applyFont="1" applyFill="1" applyBorder="1" applyAlignment="1" applyProtection="1">
      <alignment horizontal="center" vertical="center"/>
      <protection locked="0"/>
    </xf>
    <xf numFmtId="166" fontId="77" fillId="0" borderId="78" xfId="66" applyNumberFormat="1" applyFont="1" applyFill="1" applyBorder="1" applyAlignment="1" applyProtection="1">
      <alignment horizontal="center" vertical="center"/>
      <protection locked="0"/>
    </xf>
    <xf numFmtId="176" fontId="77" fillId="0" borderId="93" xfId="66" applyNumberFormat="1" applyFont="1" applyBorder="1" applyAlignment="1" applyProtection="1">
      <alignment horizontal="center" vertical="center"/>
      <protection/>
    </xf>
    <xf numFmtId="176" fontId="77" fillId="0" borderId="68" xfId="66" applyNumberFormat="1" applyFont="1" applyBorder="1" applyAlignment="1" applyProtection="1">
      <alignment horizontal="center" vertical="center"/>
      <protection/>
    </xf>
    <xf numFmtId="176" fontId="77" fillId="0" borderId="94" xfId="66" applyNumberFormat="1" applyFont="1" applyBorder="1" applyAlignment="1" applyProtection="1">
      <alignment horizontal="center" vertical="center"/>
      <protection/>
    </xf>
    <xf numFmtId="176" fontId="1" fillId="0" borderId="76" xfId="66" applyNumberFormat="1" applyFont="1" applyBorder="1" applyAlignment="1" applyProtection="1">
      <alignment horizontal="center" vertical="center"/>
      <protection/>
    </xf>
    <xf numFmtId="176" fontId="1" fillId="0" borderId="32" xfId="66" applyNumberFormat="1" applyFont="1" applyBorder="1" applyAlignment="1" applyProtection="1">
      <alignment horizontal="center" vertical="center"/>
      <protection/>
    </xf>
    <xf numFmtId="176" fontId="1" fillId="0" borderId="30" xfId="66" applyNumberFormat="1" applyFont="1" applyBorder="1" applyAlignment="1" applyProtection="1">
      <alignment horizontal="center" vertical="center"/>
      <protection/>
    </xf>
    <xf numFmtId="176" fontId="1" fillId="0" borderId="77" xfId="66" applyNumberFormat="1" applyFont="1" applyBorder="1" applyAlignment="1" applyProtection="1">
      <alignment horizontal="center" vertical="center"/>
      <protection/>
    </xf>
    <xf numFmtId="176" fontId="1" fillId="0" borderId="41" xfId="66" applyNumberFormat="1" applyFont="1" applyBorder="1" applyAlignment="1" applyProtection="1">
      <alignment horizontal="center" vertical="center"/>
      <protection/>
    </xf>
    <xf numFmtId="176" fontId="1" fillId="0" borderId="31" xfId="66" applyNumberFormat="1" applyFont="1" applyBorder="1" applyAlignment="1" applyProtection="1">
      <alignment horizontal="center" vertical="center"/>
      <protection/>
    </xf>
    <xf numFmtId="176" fontId="77" fillId="0" borderId="65" xfId="66" applyNumberFormat="1" applyFont="1" applyBorder="1" applyAlignment="1" applyProtection="1">
      <alignment horizontal="center" vertical="center"/>
      <protection/>
    </xf>
    <xf numFmtId="176" fontId="1" fillId="0" borderId="74" xfId="66" applyNumberFormat="1" applyFont="1" applyBorder="1" applyAlignment="1" applyProtection="1">
      <alignment horizontal="center" vertical="center"/>
      <protection/>
    </xf>
    <xf numFmtId="176" fontId="1" fillId="0" borderId="66" xfId="66" applyNumberFormat="1" applyFont="1" applyBorder="1" applyAlignment="1" applyProtection="1">
      <alignment horizontal="center" vertical="center"/>
      <protection/>
    </xf>
    <xf numFmtId="176" fontId="1" fillId="0" borderId="93" xfId="66" applyNumberFormat="1" applyFont="1" applyBorder="1" applyAlignment="1" applyProtection="1">
      <alignment horizontal="center" vertical="center"/>
      <protection/>
    </xf>
    <xf numFmtId="176" fontId="1" fillId="0" borderId="68" xfId="66" applyNumberFormat="1" applyFont="1" applyBorder="1" applyAlignment="1" applyProtection="1">
      <alignment horizontal="center" vertical="center"/>
      <protection/>
    </xf>
    <xf numFmtId="176" fontId="1" fillId="0" borderId="94" xfId="66" applyNumberFormat="1" applyFont="1" applyBorder="1" applyAlignment="1" applyProtection="1">
      <alignment horizontal="center" vertical="center"/>
      <protection/>
    </xf>
    <xf numFmtId="0" fontId="1" fillId="0" borderId="92" xfId="0" applyFont="1" applyBorder="1" applyAlignment="1" applyProtection="1">
      <alignment horizontal="center" vertical="center" wrapText="1"/>
      <protection/>
    </xf>
    <xf numFmtId="0" fontId="1" fillId="0" borderId="95" xfId="0" applyFont="1" applyBorder="1" applyAlignment="1" applyProtection="1">
      <alignment horizontal="center" vertical="center" wrapText="1"/>
      <protection/>
    </xf>
    <xf numFmtId="0" fontId="1" fillId="0" borderId="96"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97"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98" xfId="0" applyFont="1" applyBorder="1" applyAlignment="1" applyProtection="1">
      <alignment horizontal="center" vertical="center" wrapText="1"/>
      <protection/>
    </xf>
    <xf numFmtId="0" fontId="1" fillId="0" borderId="99" xfId="0" applyFont="1" applyBorder="1" applyAlignment="1" applyProtection="1">
      <alignment horizontal="center" vertical="center" wrapText="1"/>
      <protection/>
    </xf>
    <xf numFmtId="171" fontId="7" fillId="43" borderId="19" xfId="0" applyNumberFormat="1" applyFont="1" applyFill="1" applyBorder="1" applyAlignment="1">
      <alignment horizontal="left"/>
    </xf>
    <xf numFmtId="171" fontId="7" fillId="43" borderId="20" xfId="0" applyNumberFormat="1" applyFont="1" applyFill="1" applyBorder="1" applyAlignment="1">
      <alignment horizontal="left"/>
    </xf>
    <xf numFmtId="0" fontId="5" fillId="59" borderId="19" xfId="0" applyFont="1" applyFill="1" applyBorder="1" applyAlignment="1" applyProtection="1">
      <alignment horizontal="left" vertical="center"/>
      <protection/>
    </xf>
    <xf numFmtId="0" fontId="5" fillId="59" borderId="20" xfId="0" applyFont="1" applyFill="1" applyBorder="1" applyAlignment="1" applyProtection="1">
      <alignment horizontal="left" vertical="center"/>
      <protection/>
    </xf>
    <xf numFmtId="171" fontId="1" fillId="43" borderId="19" xfId="0" applyNumberFormat="1" applyFont="1" applyFill="1" applyBorder="1" applyAlignment="1">
      <alignment horizontal="left"/>
    </xf>
    <xf numFmtId="171" fontId="1" fillId="43" borderId="20" xfId="0" applyNumberFormat="1" applyFont="1" applyFill="1" applyBorder="1" applyAlignment="1">
      <alignment horizontal="left"/>
    </xf>
    <xf numFmtId="0" fontId="75" fillId="0" borderId="0" xfId="0" applyFont="1" applyAlignment="1">
      <alignment horizontal="justify"/>
    </xf>
    <xf numFmtId="0" fontId="1" fillId="0" borderId="0" xfId="0" applyFont="1" applyAlignment="1" applyProtection="1">
      <alignment vertical="center"/>
      <protection/>
    </xf>
    <xf numFmtId="0" fontId="0" fillId="0" borderId="0" xfId="0" applyAlignment="1">
      <alignment/>
    </xf>
    <xf numFmtId="0" fontId="5" fillId="60" borderId="100" xfId="0" applyFont="1" applyFill="1" applyBorder="1" applyAlignment="1">
      <alignment vertical="center"/>
    </xf>
    <xf numFmtId="0" fontId="5" fillId="60" borderId="101" xfId="0" applyFont="1" applyFill="1" applyBorder="1" applyAlignment="1">
      <alignment vertical="center"/>
    </xf>
    <xf numFmtId="0" fontId="1" fillId="19" borderId="19" xfId="0" applyFont="1" applyFill="1" applyBorder="1" applyAlignment="1" applyProtection="1">
      <alignment horizontal="center" vertical="center"/>
      <protection/>
    </xf>
    <xf numFmtId="0" fontId="1" fillId="19" borderId="102" xfId="0" applyFont="1" applyFill="1" applyBorder="1" applyAlignment="1" applyProtection="1">
      <alignment horizontal="center" vertical="center"/>
      <protection/>
    </xf>
    <xf numFmtId="0" fontId="1" fillId="19" borderId="20" xfId="0" applyFont="1" applyFill="1" applyBorder="1" applyAlignment="1" applyProtection="1">
      <alignment horizontal="center" vertical="center"/>
      <protection/>
    </xf>
    <xf numFmtId="171" fontId="2" fillId="59" borderId="19" xfId="0" applyNumberFormat="1" applyFont="1" applyFill="1" applyBorder="1" applyAlignment="1">
      <alignment horizontal="left"/>
    </xf>
    <xf numFmtId="171" fontId="2" fillId="59" borderId="20" xfId="0" applyNumberFormat="1" applyFont="1" applyFill="1" applyBorder="1" applyAlignment="1">
      <alignment horizontal="left"/>
    </xf>
    <xf numFmtId="0" fontId="5" fillId="61" borderId="19" xfId="0" applyFont="1" applyFill="1" applyBorder="1" applyAlignment="1" applyProtection="1">
      <alignment horizontal="left" vertical="center"/>
      <protection/>
    </xf>
    <xf numFmtId="0" fontId="5" fillId="61" borderId="20" xfId="0" applyFont="1" applyFill="1" applyBorder="1" applyAlignment="1" applyProtection="1">
      <alignment horizontal="left" vertical="center"/>
      <protection/>
    </xf>
    <xf numFmtId="165" fontId="5" fillId="62" borderId="103" xfId="66" applyNumberFormat="1" applyFont="1" applyFill="1" applyBorder="1" applyAlignment="1" applyProtection="1">
      <alignment horizontal="center" vertical="center"/>
      <protection/>
    </xf>
    <xf numFmtId="165" fontId="5" fillId="62" borderId="104" xfId="66" applyNumberFormat="1" applyFont="1" applyFill="1" applyBorder="1" applyAlignment="1" applyProtection="1">
      <alignment horizontal="center" vertical="center"/>
      <protection/>
    </xf>
    <xf numFmtId="165" fontId="5" fillId="62" borderId="105" xfId="66" applyNumberFormat="1" applyFont="1" applyFill="1" applyBorder="1" applyAlignment="1" applyProtection="1">
      <alignment horizontal="center" vertical="center"/>
      <protection/>
    </xf>
    <xf numFmtId="0" fontId="5" fillId="40" borderId="21" xfId="0" applyFont="1" applyFill="1" applyBorder="1" applyAlignment="1" applyProtection="1">
      <alignment vertical="center"/>
      <protection/>
    </xf>
    <xf numFmtId="0" fontId="5" fillId="40" borderId="23" xfId="0" applyFont="1" applyFill="1" applyBorder="1" applyAlignment="1" applyProtection="1">
      <alignment vertical="center"/>
      <protection/>
    </xf>
    <xf numFmtId="0" fontId="9" fillId="42" borderId="34" xfId="0" applyFont="1" applyFill="1" applyBorder="1" applyAlignment="1" applyProtection="1">
      <alignment horizontal="center" vertical="center"/>
      <protection/>
    </xf>
    <xf numFmtId="0" fontId="9" fillId="42" borderId="68" xfId="0" applyFont="1" applyFill="1" applyBorder="1" applyAlignment="1" applyProtection="1">
      <alignment horizontal="center" vertical="center"/>
      <protection/>
    </xf>
    <xf numFmtId="0" fontId="5" fillId="39" borderId="106" xfId="0" applyFont="1" applyFill="1" applyBorder="1" applyAlignment="1" applyProtection="1">
      <alignment horizontal="center" vertical="center"/>
      <protection/>
    </xf>
    <xf numFmtId="0" fontId="5" fillId="39" borderId="17" xfId="0"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0" fontId="5" fillId="63" borderId="0" xfId="0" applyFont="1" applyFill="1" applyBorder="1" applyAlignment="1" applyProtection="1">
      <alignment vertical="center"/>
      <protection/>
    </xf>
    <xf numFmtId="0" fontId="1" fillId="43" borderId="19" xfId="0" applyFont="1" applyFill="1" applyBorder="1" applyAlignment="1">
      <alignment horizontal="left"/>
    </xf>
    <xf numFmtId="0" fontId="1" fillId="43" borderId="20" xfId="0" applyFont="1" applyFill="1" applyBorder="1" applyAlignment="1">
      <alignment horizontal="left"/>
    </xf>
    <xf numFmtId="165" fontId="5" fillId="64" borderId="103" xfId="66" applyNumberFormat="1" applyFont="1" applyFill="1" applyBorder="1" applyAlignment="1" applyProtection="1">
      <alignment horizontal="center" vertical="center"/>
      <protection/>
    </xf>
    <xf numFmtId="165" fontId="5" fillId="64" borderId="104" xfId="66" applyNumberFormat="1" applyFont="1" applyFill="1" applyBorder="1" applyAlignment="1" applyProtection="1">
      <alignment horizontal="center" vertical="center"/>
      <protection/>
    </xf>
    <xf numFmtId="165" fontId="5" fillId="64" borderId="105" xfId="66" applyNumberFormat="1" applyFont="1" applyFill="1" applyBorder="1" applyAlignment="1" applyProtection="1">
      <alignment horizontal="center" vertical="center"/>
      <protection/>
    </xf>
    <xf numFmtId="165" fontId="5" fillId="65" borderId="107" xfId="66" applyNumberFormat="1" applyFont="1" applyFill="1" applyBorder="1" applyAlignment="1" applyProtection="1">
      <alignment horizontal="center" vertical="center"/>
      <protection/>
    </xf>
    <xf numFmtId="165" fontId="5" fillId="65" borderId="13" xfId="66" applyNumberFormat="1" applyFont="1" applyFill="1" applyBorder="1" applyAlignment="1" applyProtection="1">
      <alignment horizontal="center" vertical="center"/>
      <protection/>
    </xf>
    <xf numFmtId="165" fontId="5" fillId="65" borderId="108" xfId="66" applyNumberFormat="1" applyFont="1" applyFill="1" applyBorder="1" applyAlignment="1" applyProtection="1">
      <alignment horizontal="center" vertical="center"/>
      <protection/>
    </xf>
    <xf numFmtId="0" fontId="2" fillId="37" borderId="109" xfId="0" applyFont="1" applyFill="1" applyBorder="1" applyAlignment="1" applyProtection="1">
      <alignment horizontal="center" vertical="center" wrapText="1"/>
      <protection/>
    </xf>
    <xf numFmtId="0" fontId="2" fillId="37" borderId="72" xfId="0" applyFont="1" applyFill="1" applyBorder="1" applyAlignment="1" applyProtection="1">
      <alignment horizontal="center" vertical="center" wrapText="1"/>
      <protection/>
    </xf>
    <xf numFmtId="0" fontId="2" fillId="37" borderId="110" xfId="0" applyFont="1" applyFill="1" applyBorder="1" applyAlignment="1" applyProtection="1">
      <alignment horizontal="center" vertical="center" wrapText="1"/>
      <protection/>
    </xf>
    <xf numFmtId="171" fontId="2" fillId="61" borderId="19" xfId="0" applyNumberFormat="1" applyFont="1" applyFill="1" applyBorder="1" applyAlignment="1">
      <alignment horizontal="left"/>
    </xf>
    <xf numFmtId="171" fontId="2" fillId="61" borderId="20" xfId="0" applyNumberFormat="1" applyFont="1" applyFill="1" applyBorder="1" applyAlignment="1">
      <alignment horizontal="left"/>
    </xf>
    <xf numFmtId="0" fontId="2" fillId="13" borderId="102" xfId="0" applyFont="1" applyFill="1" applyBorder="1" applyAlignment="1" applyProtection="1">
      <alignment horizontal="left" vertical="center"/>
      <protection/>
    </xf>
    <xf numFmtId="0" fontId="2" fillId="13" borderId="68" xfId="0" applyFont="1" applyFill="1" applyBorder="1" applyAlignment="1" applyProtection="1">
      <alignment horizontal="left" vertical="center"/>
      <protection/>
    </xf>
    <xf numFmtId="171" fontId="2" fillId="13" borderId="34" xfId="0" applyNumberFormat="1" applyFont="1" applyFill="1" applyBorder="1" applyAlignment="1">
      <alignment horizontal="left"/>
    </xf>
    <xf numFmtId="171" fontId="2" fillId="13" borderId="68" xfId="0" applyNumberFormat="1" applyFont="1" applyFill="1" applyBorder="1" applyAlignment="1">
      <alignment horizontal="left"/>
    </xf>
    <xf numFmtId="0" fontId="2" fillId="42" borderId="11" xfId="0" applyFont="1" applyFill="1" applyBorder="1" applyAlignment="1" applyProtection="1">
      <alignment vertical="center" wrapText="1"/>
      <protection/>
    </xf>
    <xf numFmtId="0" fontId="2" fillId="42" borderId="11" xfId="0" applyFont="1" applyFill="1" applyBorder="1" applyAlignment="1" applyProtection="1">
      <alignment horizontal="center" vertical="center"/>
      <protection/>
    </xf>
    <xf numFmtId="0" fontId="2" fillId="34" borderId="11" xfId="0" applyFont="1" applyFill="1" applyBorder="1" applyAlignment="1" applyProtection="1">
      <alignment vertical="center" wrapText="1"/>
      <protection/>
    </xf>
    <xf numFmtId="0" fontId="2" fillId="42" borderId="11"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2" fillId="42" borderId="33" xfId="0" applyFont="1" applyFill="1" applyBorder="1" applyAlignment="1" applyProtection="1">
      <alignment horizontal="center" vertical="center" wrapText="1"/>
      <protection/>
    </xf>
    <xf numFmtId="0" fontId="13" fillId="0" borderId="54" xfId="0" applyFont="1" applyFill="1" applyBorder="1" applyAlignment="1" applyProtection="1">
      <alignment horizontal="left" vertical="center" wrapText="1"/>
      <protection locked="0"/>
    </xf>
    <xf numFmtId="0" fontId="13" fillId="0" borderId="74" xfId="0" applyFont="1" applyFill="1" applyBorder="1" applyAlignment="1" applyProtection="1">
      <alignment horizontal="left" vertical="center" wrapText="1"/>
      <protection locked="0"/>
    </xf>
    <xf numFmtId="0" fontId="75" fillId="0" borderId="0" xfId="0" applyFont="1" applyAlignment="1">
      <alignment horizontal="center"/>
    </xf>
    <xf numFmtId="0" fontId="1" fillId="0" borderId="0" xfId="0" applyFont="1" applyAlignment="1" applyProtection="1">
      <alignment horizontal="center" vertical="center"/>
      <protection/>
    </xf>
    <xf numFmtId="0" fontId="0" fillId="0" borderId="0" xfId="0" applyAlignment="1">
      <alignment horizontal="center"/>
    </xf>
    <xf numFmtId="0" fontId="2" fillId="0" borderId="10" xfId="0" applyFont="1" applyBorder="1" applyAlignment="1" applyProtection="1">
      <alignment horizontal="right" vertical="center"/>
      <protection/>
    </xf>
    <xf numFmtId="0" fontId="0" fillId="43" borderId="34" xfId="0" applyFill="1" applyBorder="1" applyAlignment="1">
      <alignment horizontal="center"/>
    </xf>
    <xf numFmtId="0" fontId="0" fillId="43" borderId="68" xfId="0" applyFill="1" applyBorder="1" applyAlignment="1">
      <alignment horizontal="center"/>
    </xf>
    <xf numFmtId="171" fontId="1" fillId="0" borderId="32" xfId="0" applyNumberFormat="1" applyFont="1" applyFill="1" applyBorder="1" applyAlignment="1">
      <alignment horizontal="left" vertical="center"/>
    </xf>
    <xf numFmtId="0" fontId="14" fillId="16" borderId="34" xfId="0" applyFont="1" applyFill="1" applyBorder="1" applyAlignment="1">
      <alignment horizontal="center" vertical="center"/>
    </xf>
    <xf numFmtId="0" fontId="14" fillId="16" borderId="68" xfId="0" applyFont="1" applyFill="1" applyBorder="1" applyAlignment="1">
      <alignment horizontal="center" vertical="center"/>
    </xf>
    <xf numFmtId="0" fontId="74" fillId="10" borderId="34" xfId="72" applyFont="1" applyFill="1" applyBorder="1" applyAlignment="1">
      <alignment horizontal="center" vertical="center" wrapText="1"/>
      <protection/>
    </xf>
    <xf numFmtId="0" fontId="74" fillId="10" borderId="68" xfId="72" applyFont="1" applyFill="1" applyBorder="1" applyAlignment="1">
      <alignment horizontal="center" vertical="center" wrapText="1"/>
      <protection/>
    </xf>
    <xf numFmtId="0" fontId="89" fillId="57" borderId="0" xfId="0" applyFont="1" applyFill="1" applyAlignment="1">
      <alignment horizontal="center"/>
    </xf>
    <xf numFmtId="0" fontId="74" fillId="16" borderId="34" xfId="72" applyFont="1" applyFill="1" applyBorder="1" applyAlignment="1">
      <alignment horizontal="center"/>
      <protection/>
    </xf>
    <xf numFmtId="0" fontId="74" fillId="16" borderId="68" xfId="72" applyFont="1" applyFill="1" applyBorder="1" applyAlignment="1">
      <alignment horizontal="center"/>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F2" xfId="45"/>
    <cellStyle name="F3" xfId="46"/>
    <cellStyle name="F4" xfId="47"/>
    <cellStyle name="F5" xfId="48"/>
    <cellStyle name="F6" xfId="49"/>
    <cellStyle name="F7" xfId="50"/>
    <cellStyle name="F8" xfId="51"/>
    <cellStyle name="Hyperlink" xfId="52"/>
    <cellStyle name="Followed Hyperlink" xfId="53"/>
    <cellStyle name="Incorrecto" xfId="54"/>
    <cellStyle name="Comma" xfId="55"/>
    <cellStyle name="Comma [0]" xfId="56"/>
    <cellStyle name="Millares [0] 2" xfId="57"/>
    <cellStyle name="Millares 2" xfId="58"/>
    <cellStyle name="Millares 3" xfId="59"/>
    <cellStyle name="Millares 4" xfId="60"/>
    <cellStyle name="Millares 5" xfId="61"/>
    <cellStyle name="Millares 6" xfId="62"/>
    <cellStyle name="Millares 7" xfId="63"/>
    <cellStyle name="Millares 8" xfId="64"/>
    <cellStyle name="Millares 9" xfId="65"/>
    <cellStyle name="Currency" xfId="66"/>
    <cellStyle name="Currency [0]" xfId="67"/>
    <cellStyle name="Moneda 2" xfId="68"/>
    <cellStyle name="Neutral" xfId="69"/>
    <cellStyle name="Normal 2" xfId="70"/>
    <cellStyle name="Normal 3" xfId="71"/>
    <cellStyle name="Normal 4" xfId="72"/>
    <cellStyle name="Notas" xfId="73"/>
    <cellStyle name="Percent" xfId="74"/>
    <cellStyle name="Porcentual 2"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742950</xdr:colOff>
      <xdr:row>12</xdr:row>
      <xdr:rowOff>76200</xdr:rowOff>
    </xdr:to>
    <xdr:sp fLocksText="0">
      <xdr:nvSpPr>
        <xdr:cNvPr id="1" name="Text 1"/>
        <xdr:cNvSpPr txBox="1">
          <a:spLocks noChangeArrowheads="1"/>
        </xdr:cNvSpPr>
      </xdr:nvSpPr>
      <xdr:spPr>
        <a:xfrm>
          <a:off x="38100" y="1143000"/>
          <a:ext cx="8077200" cy="89535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pageSetUpPr fitToPage="1"/>
  </sheetPr>
  <dimension ref="A1:IV76"/>
  <sheetViews>
    <sheetView showGridLines="0" zoomScale="90" zoomScaleNormal="90" workbookViewId="0" topLeftCell="C8">
      <selection activeCell="J12" sqref="J12"/>
    </sheetView>
  </sheetViews>
  <sheetFormatPr defaultColWidth="11.421875" defaultRowHeight="12.75"/>
  <cols>
    <col min="1" max="1" width="15.7109375" style="1" customWidth="1"/>
    <col min="2" max="2" width="22.00390625" style="1" customWidth="1"/>
    <col min="3" max="3" width="14.00390625" style="1" customWidth="1"/>
    <col min="4" max="7" width="17.8515625" style="1" customWidth="1"/>
    <col min="8" max="8" width="19.28125" style="1" customWidth="1"/>
    <col min="9" max="10" width="18.7109375" style="1" customWidth="1"/>
    <col min="11" max="11" width="19.00390625" style="1" customWidth="1"/>
    <col min="12" max="12" width="20.28125" style="1" customWidth="1"/>
    <col min="13" max="13" width="12.140625" style="1" customWidth="1"/>
    <col min="14" max="14" width="15.57421875" style="1" customWidth="1"/>
    <col min="15" max="15" width="18.57421875" style="1" customWidth="1"/>
    <col min="16" max="17" width="12.7109375" style="1" customWidth="1"/>
    <col min="18" max="18" width="11.140625" style="1" customWidth="1"/>
    <col min="19" max="16384" width="11.421875" style="1" customWidth="1"/>
  </cols>
  <sheetData>
    <row r="1" spans="1:18" s="4" customFormat="1" ht="13.5">
      <c r="A1" s="290">
        <v>8</v>
      </c>
      <c r="B1" s="290"/>
      <c r="C1" s="290"/>
      <c r="D1" s="290"/>
      <c r="E1" s="2"/>
      <c r="F1" s="2"/>
      <c r="G1" s="2"/>
      <c r="H1" s="2"/>
      <c r="I1" s="2"/>
      <c r="J1" s="2"/>
      <c r="K1" s="2"/>
      <c r="L1" s="2"/>
      <c r="M1" s="2"/>
      <c r="N1" s="2"/>
      <c r="O1" s="2"/>
      <c r="P1" s="3"/>
      <c r="Q1" s="3"/>
      <c r="R1" s="3"/>
    </row>
    <row r="2" spans="1:18" s="4" customFormat="1" ht="13.5">
      <c r="A2" s="290" t="s">
        <v>1</v>
      </c>
      <c r="B2" s="290"/>
      <c r="C2" s="290"/>
      <c r="D2" s="290"/>
      <c r="E2" s="2"/>
      <c r="F2" s="2"/>
      <c r="I2" s="179"/>
      <c r="J2" s="2"/>
      <c r="K2" s="2"/>
      <c r="L2" s="2"/>
      <c r="M2" s="2"/>
      <c r="N2" s="2"/>
      <c r="O2" s="2"/>
      <c r="P2" s="3"/>
      <c r="Q2" s="3"/>
      <c r="R2" s="3"/>
    </row>
    <row r="3" spans="1:18" s="4" customFormat="1" ht="13.5">
      <c r="A3" s="290" t="s">
        <v>2</v>
      </c>
      <c r="B3" s="290"/>
      <c r="C3" s="290"/>
      <c r="D3" s="290"/>
      <c r="E3" s="2"/>
      <c r="F3" s="2"/>
      <c r="I3" s="2"/>
      <c r="J3" s="2"/>
      <c r="K3" s="2"/>
      <c r="L3" s="2"/>
      <c r="M3" s="2"/>
      <c r="N3" s="2"/>
      <c r="O3" s="2"/>
      <c r="P3" s="3"/>
      <c r="Q3" s="3"/>
      <c r="R3" s="3"/>
    </row>
    <row r="4" spans="1:2" s="4" customFormat="1" ht="14.25" customHeight="1">
      <c r="A4" s="1"/>
      <c r="B4" s="1"/>
    </row>
    <row r="5" spans="1:256" s="4" customFormat="1" ht="12" customHeight="1">
      <c r="A5" s="1"/>
      <c r="B5" s="96" t="s">
        <v>3</v>
      </c>
      <c r="C5" s="97"/>
      <c r="D5" s="293" t="s">
        <v>170</v>
      </c>
      <c r="E5" s="294"/>
      <c r="F5" s="1"/>
      <c r="IV5" s="1"/>
    </row>
    <row r="6" spans="1:11" s="4" customFormat="1" ht="12" customHeight="1">
      <c r="A6" s="1"/>
      <c r="B6" s="1"/>
      <c r="C6" s="1"/>
      <c r="D6" s="1"/>
      <c r="E6" s="1"/>
      <c r="F6" s="1"/>
      <c r="G6" s="5"/>
      <c r="H6" s="7"/>
      <c r="I6" s="7"/>
      <c r="J6" s="8"/>
      <c r="K6" s="8"/>
    </row>
    <row r="7" ht="18" customHeight="1">
      <c r="A7" s="9" t="s">
        <v>4</v>
      </c>
    </row>
    <row r="8" spans="1:11" ht="13.5">
      <c r="A8" s="291" t="str">
        <f>$A$17</f>
        <v>Centro Beneficio</v>
      </c>
      <c r="B8" s="291"/>
      <c r="C8" s="291"/>
      <c r="D8" s="58" t="s">
        <v>5</v>
      </c>
      <c r="E8" s="58" t="s">
        <v>6</v>
      </c>
      <c r="F8" s="58" t="s">
        <v>7</v>
      </c>
      <c r="G8" s="58" t="s">
        <v>8</v>
      </c>
      <c r="H8" s="58" t="s">
        <v>9</v>
      </c>
      <c r="I8" s="58" t="s">
        <v>10</v>
      </c>
      <c r="J8" s="58" t="s">
        <v>11</v>
      </c>
      <c r="K8" s="10"/>
    </row>
    <row r="9" spans="1:11" ht="13.5">
      <c r="A9" s="292" t="str">
        <f>$A$19</f>
        <v>JARDIN INFANTIL "PEQUEÑOS COLONOS"</v>
      </c>
      <c r="B9" s="292"/>
      <c r="C9" s="292"/>
      <c r="D9" s="11">
        <f>L25</f>
        <v>1987944</v>
      </c>
      <c r="E9" s="11">
        <f>M25</f>
        <v>19879440</v>
      </c>
      <c r="F9" s="11">
        <f>N25</f>
        <v>21867384</v>
      </c>
      <c r="G9" s="11">
        <f>'Ap. 3 Costos Directos'!$H$91</f>
        <v>33494791.09956</v>
      </c>
      <c r="H9" s="11">
        <f>'Ap. 4 Costos Indirectos'!$B$9</f>
        <v>0</v>
      </c>
      <c r="I9" s="11">
        <f>SUM(G9:H9)</f>
        <v>33494791.09956</v>
      </c>
      <c r="J9" s="126">
        <f>F9-I9</f>
        <v>-11627407.09956</v>
      </c>
      <c r="K9" s="10"/>
    </row>
    <row r="10" spans="1:256" s="4" customFormat="1" ht="16.5" customHeight="1">
      <c r="A10" s="274" t="s">
        <v>171</v>
      </c>
      <c r="B10" s="274"/>
      <c r="C10" s="274"/>
      <c r="D10" s="12">
        <f>SUM(D9:D9)</f>
        <v>1987944</v>
      </c>
      <c r="E10" s="12">
        <f>SUM(E9:E9)</f>
        <v>19879440</v>
      </c>
      <c r="F10" s="12">
        <f>SUM(F9:F9)</f>
        <v>21867384</v>
      </c>
      <c r="G10" s="12">
        <f>SUM(G9:G9)</f>
        <v>33494791.09956</v>
      </c>
      <c r="H10" s="12">
        <f>SUM(H9:H9)</f>
        <v>0</v>
      </c>
      <c r="I10" s="124">
        <f>SUM(G10:H10)</f>
        <v>33494791.09956</v>
      </c>
      <c r="J10" s="125">
        <f>J9</f>
        <v>-11627407.09956</v>
      </c>
      <c r="K10" s="10"/>
      <c r="L10" s="10"/>
      <c r="IR10" s="1"/>
      <c r="IS10" s="1"/>
      <c r="IT10" s="1"/>
      <c r="IU10" s="1"/>
      <c r="IV10" s="1"/>
    </row>
    <row r="11" spans="1:256" s="16" customFormat="1" ht="16.5" customHeight="1">
      <c r="A11" s="13"/>
      <c r="B11" s="13"/>
      <c r="C11" s="13"/>
      <c r="D11" s="14"/>
      <c r="E11" s="14"/>
      <c r="F11" s="14"/>
      <c r="G11" s="14"/>
      <c r="H11" s="14"/>
      <c r="I11" s="127" t="s">
        <v>183</v>
      </c>
      <c r="J11" s="128">
        <v>12000000</v>
      </c>
      <c r="K11" s="14"/>
      <c r="L11" s="14"/>
      <c r="M11" s="15"/>
      <c r="N11" s="15"/>
      <c r="IT11" s="17"/>
      <c r="IU11" s="17"/>
      <c r="IV11" s="17"/>
    </row>
    <row r="12" spans="1:11" s="20" customFormat="1" ht="16.5" customHeight="1">
      <c r="A12" s="18"/>
      <c r="B12" s="18"/>
      <c r="C12" s="18"/>
      <c r="D12" s="19"/>
      <c r="E12" s="19"/>
      <c r="F12" s="19"/>
      <c r="G12" s="19"/>
      <c r="H12" s="19"/>
      <c r="I12" s="129" t="s">
        <v>184</v>
      </c>
      <c r="J12" s="187">
        <f>J10+J11</f>
        <v>372592.90044</v>
      </c>
      <c r="K12" s="19"/>
    </row>
    <row r="13" spans="1:11" s="20" customFormat="1" ht="16.5" customHeight="1">
      <c r="A13" s="193" t="s">
        <v>190</v>
      </c>
      <c r="B13" s="194">
        <v>1.065</v>
      </c>
      <c r="C13" s="18"/>
      <c r="D13" s="183" t="s">
        <v>182</v>
      </c>
      <c r="E13" s="195">
        <f>29/38</f>
        <v>0.7631578947368421</v>
      </c>
      <c r="F13" s="19"/>
      <c r="G13" s="19"/>
      <c r="H13" s="19"/>
      <c r="I13" s="19"/>
      <c r="J13" s="19"/>
      <c r="K13" s="19"/>
    </row>
    <row r="14" spans="3:11" s="20" customFormat="1" ht="16.5" customHeight="1">
      <c r="C14" s="18"/>
      <c r="D14" s="19"/>
      <c r="E14" s="19"/>
      <c r="F14" s="19"/>
      <c r="G14" s="19"/>
      <c r="H14" s="19"/>
      <c r="I14" s="19"/>
      <c r="J14" s="19"/>
      <c r="K14" s="19"/>
    </row>
    <row r="15" spans="1:7" s="20" customFormat="1" ht="16.5" customHeight="1">
      <c r="A15" s="18"/>
      <c r="B15" s="18"/>
      <c r="C15" s="18"/>
      <c r="D15" s="19"/>
      <c r="E15" s="19"/>
      <c r="F15" s="19"/>
      <c r="G15" s="19"/>
    </row>
    <row r="16" spans="1:11" s="20" customFormat="1" ht="16.5" customHeight="1" thickBot="1">
      <c r="A16" s="21" t="s">
        <v>12</v>
      </c>
      <c r="B16" s="154"/>
      <c r="C16" s="154"/>
      <c r="D16" s="154"/>
      <c r="E16" s="154"/>
      <c r="F16" s="154"/>
      <c r="G16" s="154"/>
      <c r="H16" s="154"/>
      <c r="I16" s="154"/>
      <c r="J16" s="19"/>
      <c r="K16" s="19"/>
    </row>
    <row r="17" spans="1:16" ht="12.75" customHeight="1" thickBot="1">
      <c r="A17" s="275" t="s">
        <v>13</v>
      </c>
      <c r="B17" s="276" t="s">
        <v>14</v>
      </c>
      <c r="C17" s="278" t="s">
        <v>15</v>
      </c>
      <c r="D17" s="295" t="s">
        <v>16</v>
      </c>
      <c r="E17" s="296"/>
      <c r="F17" s="296"/>
      <c r="G17" s="297"/>
      <c r="H17" s="287" t="s">
        <v>17</v>
      </c>
      <c r="I17" s="288"/>
      <c r="J17" s="288"/>
      <c r="K17" s="289"/>
      <c r="L17" s="22"/>
      <c r="M17" s="22"/>
      <c r="N17" s="22"/>
      <c r="O17" s="22"/>
      <c r="P17" s="23"/>
    </row>
    <row r="18" spans="1:14" ht="48" customHeight="1" thickBot="1">
      <c r="A18" s="275"/>
      <c r="B18" s="277"/>
      <c r="C18" s="279"/>
      <c r="D18" s="188" t="s">
        <v>216</v>
      </c>
      <c r="E18" s="189" t="s">
        <v>217</v>
      </c>
      <c r="F18" s="175" t="s">
        <v>57</v>
      </c>
      <c r="G18" s="176" t="s">
        <v>18</v>
      </c>
      <c r="H18" s="188" t="s">
        <v>216</v>
      </c>
      <c r="I18" s="189" t="s">
        <v>217</v>
      </c>
      <c r="J18" s="175" t="s">
        <v>57</v>
      </c>
      <c r="K18" s="176" t="s">
        <v>18</v>
      </c>
      <c r="L18" s="164" t="s">
        <v>19</v>
      </c>
      <c r="M18" s="165" t="s">
        <v>20</v>
      </c>
      <c r="N18" s="166" t="s">
        <v>21</v>
      </c>
    </row>
    <row r="19" spans="1:14" ht="23.25" customHeight="1" thickBot="1">
      <c r="A19" s="280" t="s">
        <v>172</v>
      </c>
      <c r="B19" s="271" t="s">
        <v>22</v>
      </c>
      <c r="C19" s="170" t="s">
        <v>23</v>
      </c>
      <c r="D19" s="155">
        <f>I30</f>
        <v>52611</v>
      </c>
      <c r="E19" s="111">
        <v>64800</v>
      </c>
      <c r="F19" s="111">
        <v>103900</v>
      </c>
      <c r="G19" s="156">
        <v>126200</v>
      </c>
      <c r="H19" s="155">
        <f>D19</f>
        <v>52611</v>
      </c>
      <c r="I19" s="111">
        <f>E19</f>
        <v>64800</v>
      </c>
      <c r="J19" s="111">
        <f>F19</f>
        <v>103900</v>
      </c>
      <c r="K19" s="156">
        <f>G19</f>
        <v>126200</v>
      </c>
      <c r="L19" s="24"/>
      <c r="M19" s="24"/>
      <c r="N19" s="167"/>
    </row>
    <row r="20" spans="1:14" ht="26.25" customHeight="1">
      <c r="A20" s="281"/>
      <c r="B20" s="272"/>
      <c r="C20" s="171" t="s">
        <v>24</v>
      </c>
      <c r="D20" s="157">
        <v>4</v>
      </c>
      <c r="E20" s="113">
        <v>0</v>
      </c>
      <c r="F20" s="113">
        <v>0</v>
      </c>
      <c r="G20" s="158">
        <v>0</v>
      </c>
      <c r="H20" s="157">
        <v>4</v>
      </c>
      <c r="I20" s="113">
        <v>0</v>
      </c>
      <c r="J20" s="113">
        <v>0</v>
      </c>
      <c r="K20" s="158">
        <v>0</v>
      </c>
      <c r="L20" s="24"/>
      <c r="M20" s="24"/>
      <c r="N20" s="167"/>
    </row>
    <row r="21" spans="1:14" ht="26.25" customHeight="1" thickBot="1">
      <c r="A21" s="281"/>
      <c r="B21" s="273"/>
      <c r="C21" s="172" t="s">
        <v>25</v>
      </c>
      <c r="D21" s="159">
        <f>D19*D20</f>
        <v>210444</v>
      </c>
      <c r="E21" s="112">
        <f>E19*E20</f>
        <v>0</v>
      </c>
      <c r="F21" s="112">
        <f>F19*F20</f>
        <v>0</v>
      </c>
      <c r="G21" s="160">
        <f>G19*G20</f>
        <v>0</v>
      </c>
      <c r="H21" s="159">
        <f>H20*H19*10</f>
        <v>2104440</v>
      </c>
      <c r="I21" s="112">
        <f>I20*I19*10</f>
        <v>0</v>
      </c>
      <c r="J21" s="112">
        <f>J20*J19*10</f>
        <v>0</v>
      </c>
      <c r="K21" s="160">
        <f>K20*K19*10</f>
        <v>0</v>
      </c>
      <c r="L21" s="25">
        <f>SUM(D21:G21)</f>
        <v>210444</v>
      </c>
      <c r="M21" s="25">
        <f>SUM(H21:K21)</f>
        <v>2104440</v>
      </c>
      <c r="N21" s="168">
        <f>SUM(L21:M21)</f>
        <v>2314884</v>
      </c>
    </row>
    <row r="22" spans="1:14" ht="24" customHeight="1" thickBot="1">
      <c r="A22" s="281"/>
      <c r="B22" s="271" t="s">
        <v>186</v>
      </c>
      <c r="C22" s="170" t="s">
        <v>23</v>
      </c>
      <c r="D22" s="155">
        <v>71100</v>
      </c>
      <c r="E22" s="111">
        <v>85400</v>
      </c>
      <c r="F22" s="111">
        <v>128100</v>
      </c>
      <c r="G22" s="156">
        <v>153700</v>
      </c>
      <c r="H22" s="155">
        <f aca="true" t="shared" si="0" ref="H22:K23">D22</f>
        <v>71100</v>
      </c>
      <c r="I22" s="111">
        <f t="shared" si="0"/>
        <v>85400</v>
      </c>
      <c r="J22" s="111">
        <f t="shared" si="0"/>
        <v>128100</v>
      </c>
      <c r="K22" s="156">
        <f>G22</f>
        <v>153700</v>
      </c>
      <c r="L22" s="26"/>
      <c r="M22" s="26"/>
      <c r="N22" s="169"/>
    </row>
    <row r="23" spans="1:14" ht="25.5" customHeight="1">
      <c r="A23" s="281"/>
      <c r="B23" s="272"/>
      <c r="C23" s="171" t="s">
        <v>24</v>
      </c>
      <c r="D23" s="157">
        <v>25</v>
      </c>
      <c r="E23" s="113">
        <v>0</v>
      </c>
      <c r="F23" s="113">
        <v>0</v>
      </c>
      <c r="G23" s="158">
        <v>0</v>
      </c>
      <c r="H23" s="157">
        <f t="shared" si="0"/>
        <v>25</v>
      </c>
      <c r="I23" s="113">
        <f t="shared" si="0"/>
        <v>0</v>
      </c>
      <c r="J23" s="113">
        <f t="shared" si="0"/>
        <v>0</v>
      </c>
      <c r="K23" s="158">
        <f t="shared" si="0"/>
        <v>0</v>
      </c>
      <c r="L23" s="26"/>
      <c r="M23" s="26"/>
      <c r="N23" s="169"/>
    </row>
    <row r="24" spans="1:14" ht="26.25" customHeight="1" thickBot="1">
      <c r="A24" s="281"/>
      <c r="B24" s="273"/>
      <c r="C24" s="172" t="s">
        <v>25</v>
      </c>
      <c r="D24" s="159">
        <f>D23*D22</f>
        <v>1777500</v>
      </c>
      <c r="E24" s="112">
        <f>E23*E22</f>
        <v>0</v>
      </c>
      <c r="F24" s="112">
        <f>F23*F22</f>
        <v>0</v>
      </c>
      <c r="G24" s="160">
        <f>G23*G22</f>
        <v>0</v>
      </c>
      <c r="H24" s="159">
        <f>H23*H22*10</f>
        <v>17775000</v>
      </c>
      <c r="I24" s="112">
        <f>I23*I22*10</f>
        <v>0</v>
      </c>
      <c r="J24" s="112">
        <f>J23*J22*10</f>
        <v>0</v>
      </c>
      <c r="K24" s="160">
        <f>K23*K22*10</f>
        <v>0</v>
      </c>
      <c r="L24" s="25">
        <f>SUM(D24:G24)</f>
        <v>1777500</v>
      </c>
      <c r="M24" s="25">
        <f>SUM(H24:K24)</f>
        <v>17775000</v>
      </c>
      <c r="N24" s="168">
        <f>SUM(L24:M24)</f>
        <v>19552500</v>
      </c>
    </row>
    <row r="25" spans="1:14" s="27" customFormat="1" ht="29.25" customHeight="1" thickBot="1">
      <c r="A25" s="282"/>
      <c r="B25" s="173" t="s">
        <v>26</v>
      </c>
      <c r="C25" s="174" t="s">
        <v>27</v>
      </c>
      <c r="D25" s="161">
        <f>D21+D24</f>
        <v>1987944</v>
      </c>
      <c r="E25" s="162">
        <f aca="true" t="shared" si="1" ref="E25:K25">E21+E24</f>
        <v>0</v>
      </c>
      <c r="F25" s="162">
        <f t="shared" si="1"/>
        <v>0</v>
      </c>
      <c r="G25" s="163">
        <f t="shared" si="1"/>
        <v>0</v>
      </c>
      <c r="H25" s="161">
        <f t="shared" si="1"/>
        <v>19879440</v>
      </c>
      <c r="I25" s="162">
        <f t="shared" si="1"/>
        <v>0</v>
      </c>
      <c r="J25" s="162">
        <f t="shared" si="1"/>
        <v>0</v>
      </c>
      <c r="K25" s="163">
        <f t="shared" si="1"/>
        <v>0</v>
      </c>
      <c r="L25" s="162">
        <f>L21+L24</f>
        <v>1987944</v>
      </c>
      <c r="M25" s="162">
        <f>M21+M24</f>
        <v>19879440</v>
      </c>
      <c r="N25" s="163">
        <f>N21+N24</f>
        <v>21867384</v>
      </c>
    </row>
    <row r="28" ht="14.25" thickBot="1">
      <c r="D28" s="28"/>
    </row>
    <row r="29" spans="2:15" ht="42" thickBot="1">
      <c r="B29" s="198" t="s">
        <v>244</v>
      </c>
      <c r="C29" s="190" t="s">
        <v>216</v>
      </c>
      <c r="D29" s="191" t="s">
        <v>217</v>
      </c>
      <c r="E29" s="177" t="s">
        <v>57</v>
      </c>
      <c r="F29" s="178" t="s">
        <v>18</v>
      </c>
      <c r="H29" s="198" t="s">
        <v>245</v>
      </c>
      <c r="I29" s="197" t="s">
        <v>216</v>
      </c>
      <c r="J29" s="191" t="s">
        <v>217</v>
      </c>
      <c r="K29" s="191" t="s">
        <v>57</v>
      </c>
      <c r="L29" s="196" t="s">
        <v>18</v>
      </c>
      <c r="N29" s="269" t="s">
        <v>187</v>
      </c>
      <c r="O29" s="270"/>
    </row>
    <row r="30" spans="2:15" ht="13.5">
      <c r="B30" s="298" t="s">
        <v>22</v>
      </c>
      <c r="C30" s="301">
        <v>49400</v>
      </c>
      <c r="D30" s="260">
        <v>59300</v>
      </c>
      <c r="E30" s="260">
        <v>95000</v>
      </c>
      <c r="F30" s="263">
        <v>115400</v>
      </c>
      <c r="H30" s="283" t="s">
        <v>22</v>
      </c>
      <c r="I30" s="257">
        <f>C30*B13</f>
        <v>52611</v>
      </c>
      <c r="J30" s="260">
        <f>D30*B13</f>
        <v>63154.5</v>
      </c>
      <c r="K30" s="260">
        <f>E30*B13</f>
        <v>101175</v>
      </c>
      <c r="L30" s="263">
        <f>F30*B13</f>
        <v>122901</v>
      </c>
      <c r="N30" s="201" t="s">
        <v>218</v>
      </c>
      <c r="O30" s="205">
        <v>8</v>
      </c>
    </row>
    <row r="31" spans="2:15" ht="13.5">
      <c r="B31" s="299"/>
      <c r="C31" s="302"/>
      <c r="D31" s="261"/>
      <c r="E31" s="261"/>
      <c r="F31" s="264"/>
      <c r="H31" s="284"/>
      <c r="I31" s="258"/>
      <c r="J31" s="261"/>
      <c r="K31" s="261"/>
      <c r="L31" s="264"/>
      <c r="N31" s="201" t="s">
        <v>219</v>
      </c>
      <c r="O31" s="205">
        <v>8</v>
      </c>
    </row>
    <row r="32" spans="2:15" ht="14.25" thickBot="1">
      <c r="B32" s="300"/>
      <c r="C32" s="303"/>
      <c r="D32" s="262"/>
      <c r="E32" s="262"/>
      <c r="F32" s="265"/>
      <c r="H32" s="285"/>
      <c r="I32" s="259"/>
      <c r="J32" s="262"/>
      <c r="K32" s="262"/>
      <c r="L32" s="265"/>
      <c r="N32" s="201" t="s">
        <v>220</v>
      </c>
      <c r="O32" s="203">
        <v>8</v>
      </c>
    </row>
    <row r="33" spans="2:15" ht="12.75" customHeight="1">
      <c r="B33" s="299" t="s">
        <v>186</v>
      </c>
      <c r="C33" s="304">
        <v>65000</v>
      </c>
      <c r="D33" s="267">
        <v>78100</v>
      </c>
      <c r="E33" s="267">
        <v>117200</v>
      </c>
      <c r="F33" s="268">
        <v>140600</v>
      </c>
      <c r="H33" s="286" t="s">
        <v>186</v>
      </c>
      <c r="I33" s="266">
        <f>C33*B13</f>
        <v>69225</v>
      </c>
      <c r="J33" s="267">
        <f>D33*B13</f>
        <v>83176.5</v>
      </c>
      <c r="K33" s="267">
        <f>E33*B13</f>
        <v>124818</v>
      </c>
      <c r="L33" s="268">
        <f>F33*B13</f>
        <v>149739</v>
      </c>
      <c r="N33" s="201" t="s">
        <v>221</v>
      </c>
      <c r="O33" s="203">
        <v>4</v>
      </c>
    </row>
    <row r="34" spans="2:15" ht="14.25" thickBot="1">
      <c r="B34" s="299"/>
      <c r="C34" s="302"/>
      <c r="D34" s="261"/>
      <c r="E34" s="261"/>
      <c r="F34" s="264"/>
      <c r="H34" s="284"/>
      <c r="I34" s="258"/>
      <c r="J34" s="261"/>
      <c r="K34" s="261"/>
      <c r="L34" s="264"/>
      <c r="N34" s="202" t="s">
        <v>191</v>
      </c>
      <c r="O34" s="204">
        <f>SUM(O30:O33)</f>
        <v>28</v>
      </c>
    </row>
    <row r="35" spans="2:15" ht="14.25" thickBot="1">
      <c r="B35" s="300"/>
      <c r="C35" s="303"/>
      <c r="D35" s="262"/>
      <c r="E35" s="262"/>
      <c r="F35" s="265"/>
      <c r="H35" s="285"/>
      <c r="I35" s="259"/>
      <c r="J35" s="262"/>
      <c r="K35" s="262"/>
      <c r="L35" s="265"/>
      <c r="O35" s="192"/>
    </row>
    <row r="36" spans="3:10" ht="13.5">
      <c r="C36" s="29"/>
      <c r="D36" s="29"/>
      <c r="H36" s="4"/>
      <c r="I36" s="3"/>
      <c r="J36" s="3"/>
    </row>
    <row r="37" spans="3:10" ht="13.5">
      <c r="C37" s="29"/>
      <c r="D37" s="29"/>
      <c r="H37" s="4"/>
      <c r="I37" s="3"/>
      <c r="J37" s="3"/>
    </row>
    <row r="38" spans="8:10" ht="13.5">
      <c r="H38" s="4"/>
      <c r="I38" s="3"/>
      <c r="J38" s="3"/>
    </row>
    <row r="41" ht="14.25" thickBot="1">
      <c r="F41" s="256">
        <v>0.093</v>
      </c>
    </row>
    <row r="42" spans="2:10" ht="42" thickBot="1">
      <c r="B42" s="198" t="s">
        <v>246</v>
      </c>
      <c r="C42" s="197" t="s">
        <v>216</v>
      </c>
      <c r="D42" s="191" t="s">
        <v>217</v>
      </c>
      <c r="E42" s="191" t="s">
        <v>57</v>
      </c>
      <c r="F42" s="196" t="s">
        <v>18</v>
      </c>
      <c r="J42" s="252"/>
    </row>
    <row r="43" spans="2:10" ht="13.5">
      <c r="B43" s="283" t="s">
        <v>22</v>
      </c>
      <c r="C43" s="305">
        <v>54000</v>
      </c>
      <c r="D43" s="308">
        <v>64800</v>
      </c>
      <c r="E43" s="308">
        <v>103900</v>
      </c>
      <c r="F43" s="311">
        <v>126200</v>
      </c>
      <c r="G43" s="320" t="s">
        <v>248</v>
      </c>
      <c r="H43" s="321"/>
      <c r="I43" s="322"/>
      <c r="J43" s="252"/>
    </row>
    <row r="44" spans="2:9" ht="13.5">
      <c r="B44" s="284"/>
      <c r="C44" s="306"/>
      <c r="D44" s="309"/>
      <c r="E44" s="309"/>
      <c r="F44" s="312"/>
      <c r="G44" s="323"/>
      <c r="H44" s="324"/>
      <c r="I44" s="325"/>
    </row>
    <row r="45" spans="2:9" ht="14.25" thickBot="1">
      <c r="B45" s="285"/>
      <c r="C45" s="307"/>
      <c r="D45" s="310"/>
      <c r="E45" s="310"/>
      <c r="F45" s="313"/>
      <c r="G45" s="326"/>
      <c r="H45" s="327"/>
      <c r="I45" s="328"/>
    </row>
    <row r="46" spans="2:6" ht="13.5">
      <c r="B46" s="286" t="s">
        <v>186</v>
      </c>
      <c r="C46" s="314">
        <v>71100</v>
      </c>
      <c r="D46" s="315">
        <v>85400</v>
      </c>
      <c r="E46" s="315">
        <v>128100</v>
      </c>
      <c r="F46" s="316">
        <v>153700</v>
      </c>
    </row>
    <row r="47" spans="2:8" ht="13.5">
      <c r="B47" s="284"/>
      <c r="C47" s="306"/>
      <c r="D47" s="309"/>
      <c r="E47" s="309"/>
      <c r="F47" s="312"/>
      <c r="G47" s="254" t="s">
        <v>247</v>
      </c>
      <c r="H47" s="255">
        <f>(C43*4*11)+(C46*25*11)-$G$10</f>
        <v>-11566291.09956</v>
      </c>
    </row>
    <row r="48" spans="2:6" ht="14.25" thickBot="1">
      <c r="B48" s="285"/>
      <c r="C48" s="307"/>
      <c r="D48" s="310"/>
      <c r="E48" s="310"/>
      <c r="F48" s="313"/>
    </row>
    <row r="50" ht="14.25" thickBot="1">
      <c r="F50" s="253">
        <v>0.15</v>
      </c>
    </row>
    <row r="51" spans="2:6" ht="42" thickBot="1">
      <c r="B51" s="198" t="s">
        <v>245</v>
      </c>
      <c r="C51" s="197" t="s">
        <v>216</v>
      </c>
      <c r="D51" s="191" t="s">
        <v>217</v>
      </c>
      <c r="E51" s="191" t="s">
        <v>57</v>
      </c>
      <c r="F51" s="196" t="s">
        <v>18</v>
      </c>
    </row>
    <row r="52" spans="2:11" ht="13.5">
      <c r="B52" s="283" t="s">
        <v>22</v>
      </c>
      <c r="C52" s="305">
        <f>C30*1.15</f>
        <v>56809.99999999999</v>
      </c>
      <c r="D52" s="317">
        <f>D30*1.15</f>
        <v>68195</v>
      </c>
      <c r="E52" s="317">
        <f>E30*1.15</f>
        <v>109249.99999999999</v>
      </c>
      <c r="F52" s="317">
        <f>F30*1.15</f>
        <v>132710</v>
      </c>
      <c r="G52" s="320" t="s">
        <v>250</v>
      </c>
      <c r="H52" s="321"/>
      <c r="I52" s="322"/>
      <c r="K52" s="252"/>
    </row>
    <row r="53" spans="2:11" ht="13.5">
      <c r="B53" s="284"/>
      <c r="C53" s="306"/>
      <c r="D53" s="318"/>
      <c r="E53" s="318"/>
      <c r="F53" s="318"/>
      <c r="G53" s="323"/>
      <c r="H53" s="324"/>
      <c r="I53" s="325"/>
      <c r="K53" s="252"/>
    </row>
    <row r="54" spans="2:9" ht="14.25" thickBot="1">
      <c r="B54" s="285"/>
      <c r="C54" s="307"/>
      <c r="D54" s="319"/>
      <c r="E54" s="319"/>
      <c r="F54" s="319"/>
      <c r="G54" s="326"/>
      <c r="H54" s="327"/>
      <c r="I54" s="328"/>
    </row>
    <row r="55" spans="2:6" ht="13.5">
      <c r="B55" s="286" t="s">
        <v>186</v>
      </c>
      <c r="C55" s="305">
        <f>C33*1.15</f>
        <v>74750</v>
      </c>
      <c r="D55" s="317">
        <f>D33*1.15</f>
        <v>89815</v>
      </c>
      <c r="E55" s="317">
        <f>E33*1.15</f>
        <v>134780</v>
      </c>
      <c r="F55" s="317">
        <f>F33*1.15</f>
        <v>161690</v>
      </c>
    </row>
    <row r="56" spans="2:8" ht="13.5">
      <c r="B56" s="284"/>
      <c r="C56" s="306"/>
      <c r="D56" s="318"/>
      <c r="E56" s="318"/>
      <c r="F56" s="318"/>
      <c r="G56" s="254" t="s">
        <v>247</v>
      </c>
      <c r="H56" s="255">
        <f>(C52*4*11)+(C55*25*11)-$G$10</f>
        <v>-10438901.09956</v>
      </c>
    </row>
    <row r="57" spans="2:6" ht="14.25" thickBot="1">
      <c r="B57" s="285"/>
      <c r="C57" s="307"/>
      <c r="D57" s="319"/>
      <c r="E57" s="319"/>
      <c r="F57" s="319"/>
    </row>
    <row r="59" ht="14.25" thickBot="1">
      <c r="F59" s="253">
        <v>0.3</v>
      </c>
    </row>
    <row r="60" spans="2:6" ht="42" thickBot="1">
      <c r="B60" s="198" t="s">
        <v>245</v>
      </c>
      <c r="C60" s="197" t="s">
        <v>216</v>
      </c>
      <c r="D60" s="191" t="s">
        <v>217</v>
      </c>
      <c r="E60" s="191" t="s">
        <v>57</v>
      </c>
      <c r="F60" s="196" t="s">
        <v>18</v>
      </c>
    </row>
    <row r="61" spans="2:11" ht="13.5">
      <c r="B61" s="283" t="s">
        <v>22</v>
      </c>
      <c r="C61" s="305">
        <f>49400*1.3</f>
        <v>64220</v>
      </c>
      <c r="D61" s="308">
        <f>D30*1.3</f>
        <v>77090</v>
      </c>
      <c r="E61" s="308">
        <f>E30*1.3</f>
        <v>123500</v>
      </c>
      <c r="F61" s="311">
        <f>F30*1.3</f>
        <v>150020</v>
      </c>
      <c r="G61" s="320" t="s">
        <v>249</v>
      </c>
      <c r="H61" s="321"/>
      <c r="I61" s="322"/>
      <c r="K61" s="252"/>
    </row>
    <row r="62" spans="2:11" ht="13.5">
      <c r="B62" s="284"/>
      <c r="C62" s="306"/>
      <c r="D62" s="309"/>
      <c r="E62" s="309"/>
      <c r="F62" s="312"/>
      <c r="G62" s="323"/>
      <c r="H62" s="324"/>
      <c r="I62" s="325"/>
      <c r="K62" s="252"/>
    </row>
    <row r="63" spans="2:9" ht="14.25" thickBot="1">
      <c r="B63" s="285"/>
      <c r="C63" s="307"/>
      <c r="D63" s="310"/>
      <c r="E63" s="310"/>
      <c r="F63" s="313"/>
      <c r="G63" s="326"/>
      <c r="H63" s="327"/>
      <c r="I63" s="328"/>
    </row>
    <row r="64" spans="2:6" ht="13.5">
      <c r="B64" s="286" t="s">
        <v>186</v>
      </c>
      <c r="C64" s="314">
        <f>65000*1.3</f>
        <v>84500</v>
      </c>
      <c r="D64" s="315">
        <f>D33*1.3</f>
        <v>101530</v>
      </c>
      <c r="E64" s="315">
        <f>E33*1.3</f>
        <v>152360</v>
      </c>
      <c r="F64" s="316">
        <f>F33*1.3</f>
        <v>182780</v>
      </c>
    </row>
    <row r="65" spans="2:8" ht="13.5">
      <c r="B65" s="284"/>
      <c r="C65" s="306"/>
      <c r="D65" s="309"/>
      <c r="E65" s="309"/>
      <c r="F65" s="312"/>
      <c r="G65" s="254" t="s">
        <v>247</v>
      </c>
      <c r="H65" s="255">
        <f>(C61*4*11)+(C64*25*11)-$G$10</f>
        <v>-7431611.09956</v>
      </c>
    </row>
    <row r="66" spans="2:6" ht="14.25" thickBot="1">
      <c r="B66" s="285"/>
      <c r="C66" s="307"/>
      <c r="D66" s="310"/>
      <c r="E66" s="310"/>
      <c r="F66" s="313"/>
    </row>
    <row r="69" ht="14.25" thickBot="1">
      <c r="F69" s="253">
        <v>0.5</v>
      </c>
    </row>
    <row r="70" spans="2:6" ht="42" thickBot="1">
      <c r="B70" s="198" t="s">
        <v>245</v>
      </c>
      <c r="C70" s="197" t="s">
        <v>216</v>
      </c>
      <c r="D70" s="191" t="s">
        <v>217</v>
      </c>
      <c r="E70" s="191" t="s">
        <v>57</v>
      </c>
      <c r="F70" s="196" t="s">
        <v>18</v>
      </c>
    </row>
    <row r="71" spans="2:11" ht="13.5">
      <c r="B71" s="283" t="s">
        <v>22</v>
      </c>
      <c r="C71" s="305">
        <f>C30*1.5</f>
        <v>74100</v>
      </c>
      <c r="D71" s="317">
        <f>D30*1.5</f>
        <v>88950</v>
      </c>
      <c r="E71" s="317">
        <f>E30*1.5</f>
        <v>142500</v>
      </c>
      <c r="F71" s="317">
        <f>F30*1.5</f>
        <v>173100</v>
      </c>
      <c r="G71" s="320" t="s">
        <v>251</v>
      </c>
      <c r="H71" s="321"/>
      <c r="I71" s="322"/>
      <c r="K71" s="252"/>
    </row>
    <row r="72" spans="2:11" ht="13.5">
      <c r="B72" s="284"/>
      <c r="C72" s="306"/>
      <c r="D72" s="318"/>
      <c r="E72" s="318"/>
      <c r="F72" s="318"/>
      <c r="G72" s="323"/>
      <c r="H72" s="324"/>
      <c r="I72" s="325"/>
      <c r="K72" s="252"/>
    </row>
    <row r="73" spans="2:9" ht="14.25" thickBot="1">
      <c r="B73" s="285"/>
      <c r="C73" s="307"/>
      <c r="D73" s="319"/>
      <c r="E73" s="319"/>
      <c r="F73" s="319"/>
      <c r="G73" s="326"/>
      <c r="H73" s="327"/>
      <c r="I73" s="328"/>
    </row>
    <row r="74" spans="2:6" ht="13.5">
      <c r="B74" s="286" t="s">
        <v>186</v>
      </c>
      <c r="C74" s="305">
        <f>C33*1.5</f>
        <v>97500</v>
      </c>
      <c r="D74" s="317">
        <f>D33*1.5</f>
        <v>117150</v>
      </c>
      <c r="E74" s="317">
        <f>E33*1.5</f>
        <v>175800</v>
      </c>
      <c r="F74" s="317">
        <f>F33*1.5</f>
        <v>210900</v>
      </c>
    </row>
    <row r="75" spans="2:8" ht="13.5">
      <c r="B75" s="284"/>
      <c r="C75" s="306"/>
      <c r="D75" s="318"/>
      <c r="E75" s="318"/>
      <c r="F75" s="318"/>
      <c r="G75" s="254" t="s">
        <v>247</v>
      </c>
      <c r="H75" s="255">
        <f>(C71*4*11)+(C74*25*11)-$G$10</f>
        <v>-3421891.09956</v>
      </c>
    </row>
    <row r="76" spans="2:6" ht="14.25" thickBot="1">
      <c r="B76" s="285"/>
      <c r="C76" s="307"/>
      <c r="D76" s="319"/>
      <c r="E76" s="319"/>
      <c r="F76" s="319"/>
    </row>
  </sheetData>
  <sheetProtection selectLockedCells="1" selectUnlockedCells="1"/>
  <mergeCells count="80">
    <mergeCell ref="C55:C57"/>
    <mergeCell ref="D55:D57"/>
    <mergeCell ref="E55:E57"/>
    <mergeCell ref="F55:F57"/>
    <mergeCell ref="G43:I45"/>
    <mergeCell ref="G61:I63"/>
    <mergeCell ref="G71:I73"/>
    <mergeCell ref="B52:B54"/>
    <mergeCell ref="C52:C54"/>
    <mergeCell ref="D52:D54"/>
    <mergeCell ref="E52:E54"/>
    <mergeCell ref="F52:F54"/>
    <mergeCell ref="G52:I54"/>
    <mergeCell ref="B55:B57"/>
    <mergeCell ref="B71:B73"/>
    <mergeCell ref="C71:C73"/>
    <mergeCell ref="D71:D73"/>
    <mergeCell ref="E71:E73"/>
    <mergeCell ref="F71:F73"/>
    <mergeCell ref="B74:B76"/>
    <mergeCell ref="C74:C76"/>
    <mergeCell ref="D74:D76"/>
    <mergeCell ref="E74:E76"/>
    <mergeCell ref="F74:F76"/>
    <mergeCell ref="B61:B63"/>
    <mergeCell ref="C61:C63"/>
    <mergeCell ref="D61:D63"/>
    <mergeCell ref="E61:E63"/>
    <mergeCell ref="F61:F63"/>
    <mergeCell ref="B64:B66"/>
    <mergeCell ref="C64:C66"/>
    <mergeCell ref="D64:D66"/>
    <mergeCell ref="E64:E66"/>
    <mergeCell ref="F64:F66"/>
    <mergeCell ref="B43:B45"/>
    <mergeCell ref="C43:C45"/>
    <mergeCell ref="D43:D45"/>
    <mergeCell ref="E43:E45"/>
    <mergeCell ref="F43:F45"/>
    <mergeCell ref="B46:B48"/>
    <mergeCell ref="C46:C48"/>
    <mergeCell ref="D46:D48"/>
    <mergeCell ref="E46:E48"/>
    <mergeCell ref="F46:F48"/>
    <mergeCell ref="B30:B32"/>
    <mergeCell ref="B33:B35"/>
    <mergeCell ref="C30:C32"/>
    <mergeCell ref="D30:D32"/>
    <mergeCell ref="E30:E32"/>
    <mergeCell ref="F30:F32"/>
    <mergeCell ref="C33:C35"/>
    <mergeCell ref="D33:D35"/>
    <mergeCell ref="E33:E35"/>
    <mergeCell ref="F33:F35"/>
    <mergeCell ref="H30:H32"/>
    <mergeCell ref="H33:H35"/>
    <mergeCell ref="H17:K17"/>
    <mergeCell ref="A1:D1"/>
    <mergeCell ref="A2:D2"/>
    <mergeCell ref="A3:D3"/>
    <mergeCell ref="A8:C8"/>
    <mergeCell ref="A9:C9"/>
    <mergeCell ref="D5:E5"/>
    <mergeCell ref="D17:G17"/>
    <mergeCell ref="N29:O29"/>
    <mergeCell ref="B19:B21"/>
    <mergeCell ref="B22:B24"/>
    <mergeCell ref="A10:C10"/>
    <mergeCell ref="A17:A18"/>
    <mergeCell ref="B17:B18"/>
    <mergeCell ref="C17:C18"/>
    <mergeCell ref="A19:A25"/>
    <mergeCell ref="I30:I32"/>
    <mergeCell ref="J30:J32"/>
    <mergeCell ref="K30:K32"/>
    <mergeCell ref="L30:L32"/>
    <mergeCell ref="I33:I35"/>
    <mergeCell ref="J33:J35"/>
    <mergeCell ref="K33:K35"/>
    <mergeCell ref="L33:L35"/>
  </mergeCells>
  <printOptions/>
  <pageMargins left="0.7480314960629921" right="0.7480314960629921" top="0.8661417322834646" bottom="0.7086614173228347" header="0.4330708661417323" footer="0.4724409448818898"/>
  <pageSetup fitToHeight="2" fitToWidth="1" horizontalDpi="300" verticalDpi="300" orientation="landscape" scale="46" r:id="rId1"/>
  <headerFooter alignWithMargins="0">
    <oddHeader>&amp;LNOV - 2013&amp;CDIRECTIVA D.B.S.A.
ORDINARIA&amp;R01-BS/0305/04</oddHeader>
    <oddFooter>&amp;LASISTENCIA
EDUCACIONAL JI Y SC&amp;C01-BS&amp;RPAG &amp;P</oddFooter>
  </headerFooter>
  <ignoredErrors>
    <ignoredError sqref="H19:K19 H22:K23" unlockedFormula="1"/>
  </ignoredErrors>
</worksheet>
</file>

<file path=xl/worksheets/sheet2.xml><?xml version="1.0" encoding="utf-8"?>
<worksheet xmlns="http://schemas.openxmlformats.org/spreadsheetml/2006/main" xmlns:r="http://schemas.openxmlformats.org/officeDocument/2006/relationships">
  <sheetPr codeName="Hoja1">
    <pageSetUpPr fitToPage="1"/>
  </sheetPr>
  <dimension ref="A1:N111"/>
  <sheetViews>
    <sheetView showGridLines="0" zoomScale="90" zoomScaleNormal="90" workbookViewId="0" topLeftCell="C1">
      <selection activeCell="D11" sqref="D11"/>
    </sheetView>
  </sheetViews>
  <sheetFormatPr defaultColWidth="11.421875" defaultRowHeight="12.75"/>
  <cols>
    <col min="1" max="1" width="19.28125" style="1" customWidth="1"/>
    <col min="2" max="2" width="21.140625" style="1" customWidth="1"/>
    <col min="3" max="3" width="68.28125" style="1" customWidth="1"/>
    <col min="4" max="4" width="20.421875" style="1" customWidth="1"/>
    <col min="5" max="5" width="20.57421875" style="1" customWidth="1"/>
    <col min="6" max="6" width="12.140625" style="30" customWidth="1"/>
    <col min="7" max="8" width="18.140625" style="4" customWidth="1"/>
    <col min="9" max="9" width="13.8515625" style="1" bestFit="1" customWidth="1"/>
    <col min="10" max="16384" width="11.421875" style="1" customWidth="1"/>
  </cols>
  <sheetData>
    <row r="1" spans="2:8" ht="12.75">
      <c r="B1" s="290" t="s">
        <v>0</v>
      </c>
      <c r="C1" s="290"/>
      <c r="D1" s="290"/>
      <c r="E1" s="290"/>
      <c r="F1" s="290"/>
      <c r="G1" s="290"/>
      <c r="H1" s="1"/>
    </row>
    <row r="2" spans="2:8" ht="12.75">
      <c r="B2" s="290" t="s">
        <v>28</v>
      </c>
      <c r="C2" s="290"/>
      <c r="D2" s="290"/>
      <c r="E2" s="290"/>
      <c r="F2" s="290"/>
      <c r="G2" s="290"/>
      <c r="H2" s="1"/>
    </row>
    <row r="3" spans="2:8" ht="12.75">
      <c r="B3" s="290" t="s">
        <v>29</v>
      </c>
      <c r="C3" s="290"/>
      <c r="D3" s="290"/>
      <c r="E3" s="290"/>
      <c r="F3" s="290"/>
      <c r="G3" s="290"/>
      <c r="H3" s="1"/>
    </row>
    <row r="4" spans="2:3" ht="6.75" customHeight="1">
      <c r="B4" s="4"/>
      <c r="C4" s="4"/>
    </row>
    <row r="5" spans="2:8" s="93" customFormat="1" ht="15.75">
      <c r="B5" s="94" t="s">
        <v>30</v>
      </c>
      <c r="C5" s="94"/>
      <c r="D5" s="352" t="str">
        <f>'Ap. 2 Ingresos C. Benef.'!$D$5</f>
        <v>DELBIENWILL</v>
      </c>
      <c r="E5" s="353"/>
      <c r="F5" s="95"/>
      <c r="G5" s="95"/>
      <c r="H5" s="95"/>
    </row>
    <row r="6" spans="1:4" ht="15" customHeight="1">
      <c r="A6" s="92"/>
      <c r="B6" s="92"/>
      <c r="C6" s="357"/>
      <c r="D6" s="357"/>
    </row>
    <row r="7" spans="4:8" ht="12.75">
      <c r="D7" s="86" t="s">
        <v>31</v>
      </c>
      <c r="E7" s="354" t="s">
        <v>32</v>
      </c>
      <c r="F7" s="355"/>
      <c r="G7" s="87" t="s">
        <v>33</v>
      </c>
      <c r="H7" s="88" t="s">
        <v>34</v>
      </c>
    </row>
    <row r="8" spans="1:8" ht="25.5" customHeight="1" thickBot="1">
      <c r="A8" s="32" t="s">
        <v>35</v>
      </c>
      <c r="B8" s="356" t="s">
        <v>36</v>
      </c>
      <c r="C8" s="356"/>
      <c r="D8" s="89" t="s">
        <v>37</v>
      </c>
      <c r="E8" s="33" t="s">
        <v>38</v>
      </c>
      <c r="F8" s="33" t="s">
        <v>39</v>
      </c>
      <c r="G8" s="90" t="s">
        <v>40</v>
      </c>
      <c r="H8" s="91" t="s">
        <v>40</v>
      </c>
    </row>
    <row r="9" spans="1:8" ht="15.75" customHeight="1">
      <c r="A9" s="366" t="str">
        <f>'Ap. 2 Ingresos C. Benef.'!$A$19</f>
        <v>JARDIN INFANTIL "PEQUEÑOS COLONOS"</v>
      </c>
      <c r="B9" s="350" t="s">
        <v>115</v>
      </c>
      <c r="C9" s="351"/>
      <c r="D9" s="71">
        <f>SUM(D19:D20,D17,D11:D15)</f>
        <v>28740963.07356</v>
      </c>
      <c r="E9" s="72">
        <f>SUM(E19:E20,E17,E11:E15)</f>
        <v>0</v>
      </c>
      <c r="F9" s="85"/>
      <c r="G9" s="72">
        <f>SUM(G19:G20,G17,G11:G15)</f>
        <v>0</v>
      </c>
      <c r="H9" s="73">
        <f>SUM(H19:H20,H17,H11:H15)</f>
        <v>28740963.07356</v>
      </c>
    </row>
    <row r="10" spans="1:8" ht="12.75">
      <c r="A10" s="367"/>
      <c r="B10" s="331" t="s">
        <v>58</v>
      </c>
      <c r="C10" s="332"/>
      <c r="D10" s="347"/>
      <c r="E10" s="348"/>
      <c r="F10" s="348"/>
      <c r="G10" s="348"/>
      <c r="H10" s="349"/>
    </row>
    <row r="11" spans="1:14" ht="12.75">
      <c r="A11" s="367"/>
      <c r="B11" s="329" t="s">
        <v>59</v>
      </c>
      <c r="C11" s="330"/>
      <c r="D11" s="199">
        <f>CALCULOS!I11</f>
        <v>26983131.756</v>
      </c>
      <c r="E11" s="184">
        <v>0</v>
      </c>
      <c r="F11" s="200">
        <v>1</v>
      </c>
      <c r="G11" s="186">
        <f>E11*F11</f>
        <v>0</v>
      </c>
      <c r="H11" s="180">
        <f>G11+D11</f>
        <v>26983131.756</v>
      </c>
      <c r="K11" s="123"/>
      <c r="L11" s="123"/>
      <c r="M11" s="123"/>
      <c r="N11" s="123"/>
    </row>
    <row r="12" spans="1:14" ht="12.75">
      <c r="A12" s="367"/>
      <c r="B12" s="329" t="s">
        <v>60</v>
      </c>
      <c r="C12" s="330"/>
      <c r="D12" s="199">
        <v>0</v>
      </c>
      <c r="E12" s="184">
        <v>0</v>
      </c>
      <c r="F12" s="200">
        <v>1</v>
      </c>
      <c r="G12" s="186">
        <f>E12*F12</f>
        <v>0</v>
      </c>
      <c r="H12" s="180">
        <f>G12+D12</f>
        <v>0</v>
      </c>
      <c r="K12" s="123"/>
      <c r="L12" s="123"/>
      <c r="M12" s="123"/>
      <c r="N12" s="123"/>
    </row>
    <row r="13" spans="1:14" ht="12.75">
      <c r="A13" s="367"/>
      <c r="B13" s="333" t="s">
        <v>61</v>
      </c>
      <c r="C13" s="334"/>
      <c r="D13" s="199">
        <v>0</v>
      </c>
      <c r="E13" s="184">
        <v>0</v>
      </c>
      <c r="F13" s="200">
        <v>1</v>
      </c>
      <c r="G13" s="186">
        <f>E13*F13</f>
        <v>0</v>
      </c>
      <c r="H13" s="180">
        <f>G13+D13</f>
        <v>0</v>
      </c>
      <c r="K13" s="123"/>
      <c r="L13" s="123"/>
      <c r="M13" s="123"/>
      <c r="N13" s="123"/>
    </row>
    <row r="14" spans="1:14" ht="12.75">
      <c r="A14" s="367"/>
      <c r="B14" s="329" t="s">
        <v>62</v>
      </c>
      <c r="C14" s="330"/>
      <c r="D14" s="199">
        <f>CALCULOS!I19</f>
        <v>1488000</v>
      </c>
      <c r="E14" s="184">
        <v>0</v>
      </c>
      <c r="F14" s="200">
        <v>1</v>
      </c>
      <c r="G14" s="186">
        <f>E14*F14</f>
        <v>0</v>
      </c>
      <c r="H14" s="180">
        <f>G14+D14</f>
        <v>1488000</v>
      </c>
      <c r="K14" s="123"/>
      <c r="L14" s="123"/>
      <c r="M14" s="123"/>
      <c r="N14" s="123"/>
    </row>
    <row r="15" spans="1:12" ht="12.75" customHeight="1">
      <c r="A15" s="367"/>
      <c r="B15" s="329" t="s">
        <v>130</v>
      </c>
      <c r="C15" s="330"/>
      <c r="D15" s="74">
        <v>0</v>
      </c>
      <c r="E15" s="36">
        <v>0</v>
      </c>
      <c r="F15" s="37">
        <v>1</v>
      </c>
      <c r="G15" s="35">
        <f>E15*F15</f>
        <v>0</v>
      </c>
      <c r="H15" s="75">
        <f>G15+D15</f>
        <v>0</v>
      </c>
      <c r="I15" s="123"/>
      <c r="J15" s="123"/>
      <c r="K15" s="123"/>
      <c r="L15" s="123"/>
    </row>
    <row r="16" spans="1:12" ht="12.75" customHeight="1">
      <c r="A16" s="367"/>
      <c r="B16" s="331" t="s">
        <v>63</v>
      </c>
      <c r="C16" s="332"/>
      <c r="D16" s="360"/>
      <c r="E16" s="361"/>
      <c r="F16" s="361"/>
      <c r="G16" s="361"/>
      <c r="H16" s="362"/>
      <c r="I16" s="123"/>
      <c r="J16" s="123"/>
      <c r="K16" s="123"/>
      <c r="L16" s="123"/>
    </row>
    <row r="17" spans="1:12" ht="12.75" customHeight="1">
      <c r="A17" s="367"/>
      <c r="B17" s="329" t="s">
        <v>64</v>
      </c>
      <c r="C17" s="330"/>
      <c r="D17" s="74">
        <f>CALCULOS!L16</f>
        <v>269831.31756</v>
      </c>
      <c r="E17" s="36">
        <v>0</v>
      </c>
      <c r="F17" s="37">
        <v>1</v>
      </c>
      <c r="G17" s="35">
        <f>E17*F17</f>
        <v>0</v>
      </c>
      <c r="H17" s="75">
        <f>G17+D17</f>
        <v>269831.31756</v>
      </c>
      <c r="I17" s="123"/>
      <c r="J17" s="123"/>
      <c r="K17" s="123"/>
      <c r="L17" s="123"/>
    </row>
    <row r="18" spans="1:12" ht="12.75" customHeight="1">
      <c r="A18" s="367"/>
      <c r="B18" s="331" t="s">
        <v>65</v>
      </c>
      <c r="C18" s="332"/>
      <c r="D18" s="360"/>
      <c r="E18" s="361"/>
      <c r="F18" s="361"/>
      <c r="G18" s="361"/>
      <c r="H18" s="362"/>
      <c r="I18" s="123"/>
      <c r="J18" s="123"/>
      <c r="K18" s="123"/>
      <c r="L18" s="123"/>
    </row>
    <row r="19" spans="1:11" ht="12.75" customHeight="1">
      <c r="A19" s="367"/>
      <c r="B19" s="64" t="s">
        <v>66</v>
      </c>
      <c r="C19" s="65"/>
      <c r="D19" s="74">
        <v>0</v>
      </c>
      <c r="E19" s="36">
        <v>0</v>
      </c>
      <c r="F19" s="37">
        <v>1</v>
      </c>
      <c r="G19" s="35">
        <f>E19*F19</f>
        <v>0</v>
      </c>
      <c r="H19" s="75">
        <f>G19+D19</f>
        <v>0</v>
      </c>
      <c r="I19" s="123"/>
      <c r="J19" s="123"/>
      <c r="K19" s="123"/>
    </row>
    <row r="20" spans="1:11" ht="12.75" customHeight="1">
      <c r="A20" s="367"/>
      <c r="B20" s="66" t="s">
        <v>67</v>
      </c>
      <c r="C20" s="65"/>
      <c r="D20" s="74">
        <v>0</v>
      </c>
      <c r="E20" s="36">
        <v>0</v>
      </c>
      <c r="F20" s="37">
        <v>1</v>
      </c>
      <c r="G20" s="35">
        <f>E20*F20</f>
        <v>0</v>
      </c>
      <c r="H20" s="75">
        <f>G20+D20</f>
        <v>0</v>
      </c>
      <c r="I20" s="123"/>
      <c r="J20" s="123"/>
      <c r="K20" s="123"/>
    </row>
    <row r="21" spans="1:11" ht="12.75" customHeight="1">
      <c r="A21" s="367"/>
      <c r="B21" s="345" t="s">
        <v>68</v>
      </c>
      <c r="C21" s="346"/>
      <c r="D21" s="76">
        <f>SUM(D23:D24,D26:D28,D30:D31,D33:D44,D46:D54,D56:D62,D64:D66,D68:D73,D75:D76,D78:D81,D83:D84)</f>
        <v>4216578.026000001</v>
      </c>
      <c r="E21" s="34">
        <f>SUM(E23:E24,E26:E28,E30:E31,E33:E44,E46:E54,E56:E62,E64:E66,E68:E73,E75:E76,E78:E81,E83:E84)</f>
        <v>35750</v>
      </c>
      <c r="F21" s="84"/>
      <c r="G21" s="34">
        <f>SUM(G23:G24,G26:G28,G30:G31,G33:G44,G46:G54,G56:G62,G64:G66,G68:G73,G75:G76,G78:G81,G83:G84)</f>
        <v>537250</v>
      </c>
      <c r="H21" s="77">
        <f>SUM(H23:H24,H26:H28,H30:H31,H33:H44,H46:H54,H56:H62,H64:H66,H68:H73,H75:H76,H78:H81,H83:H84)</f>
        <v>4753828.026</v>
      </c>
      <c r="I21" s="123"/>
      <c r="J21" s="123"/>
      <c r="K21" s="123"/>
    </row>
    <row r="22" spans="1:11" ht="12.75" customHeight="1">
      <c r="A22" s="367"/>
      <c r="B22" s="343" t="s">
        <v>69</v>
      </c>
      <c r="C22" s="344"/>
      <c r="D22" s="360"/>
      <c r="E22" s="361"/>
      <c r="F22" s="361"/>
      <c r="G22" s="361"/>
      <c r="H22" s="362"/>
      <c r="I22" s="123"/>
      <c r="J22" s="123"/>
      <c r="K22" s="123"/>
    </row>
    <row r="23" spans="1:11" ht="12.75" customHeight="1">
      <c r="A23" s="367"/>
      <c r="B23" s="333" t="s">
        <v>70</v>
      </c>
      <c r="C23" s="334"/>
      <c r="D23" s="74">
        <v>0</v>
      </c>
      <c r="E23" s="36">
        <v>0</v>
      </c>
      <c r="F23" s="37">
        <v>1</v>
      </c>
      <c r="G23" s="35">
        <f>E23*F23</f>
        <v>0</v>
      </c>
      <c r="H23" s="75">
        <f>G23+D23</f>
        <v>0</v>
      </c>
      <c r="I23" s="123"/>
      <c r="J23" s="123"/>
      <c r="K23" s="123"/>
    </row>
    <row r="24" spans="1:11" ht="12.75" customHeight="1">
      <c r="A24" s="367"/>
      <c r="B24" s="67" t="s">
        <v>117</v>
      </c>
      <c r="C24" s="68"/>
      <c r="D24" s="74">
        <v>0</v>
      </c>
      <c r="E24" s="36">
        <v>0</v>
      </c>
      <c r="F24" s="37">
        <v>1</v>
      </c>
      <c r="G24" s="35">
        <f>E24*F24</f>
        <v>0</v>
      </c>
      <c r="H24" s="75">
        <f>G24+D24</f>
        <v>0</v>
      </c>
      <c r="I24" s="123"/>
      <c r="J24" s="123"/>
      <c r="K24" s="123"/>
    </row>
    <row r="25" spans="1:11" ht="12.75" customHeight="1">
      <c r="A25" s="367"/>
      <c r="B25" s="343" t="s">
        <v>71</v>
      </c>
      <c r="C25" s="344"/>
      <c r="D25" s="360"/>
      <c r="E25" s="361"/>
      <c r="F25" s="361"/>
      <c r="G25" s="361"/>
      <c r="H25" s="362"/>
      <c r="I25" s="123"/>
      <c r="J25" s="123"/>
      <c r="K25" s="123"/>
    </row>
    <row r="26" spans="1:11" ht="12.75" customHeight="1">
      <c r="A26" s="367"/>
      <c r="B26" s="329" t="s">
        <v>116</v>
      </c>
      <c r="C26" s="330"/>
      <c r="D26" s="74">
        <v>0</v>
      </c>
      <c r="E26" s="36">
        <v>0</v>
      </c>
      <c r="F26" s="37">
        <v>1</v>
      </c>
      <c r="G26" s="35">
        <f>E26*F26</f>
        <v>0</v>
      </c>
      <c r="H26" s="75">
        <f>G26+D26</f>
        <v>0</v>
      </c>
      <c r="I26" s="123"/>
      <c r="J26" s="123"/>
      <c r="K26" s="123"/>
    </row>
    <row r="27" spans="1:11" ht="12.75" customHeight="1">
      <c r="A27" s="367"/>
      <c r="B27" s="329" t="s">
        <v>72</v>
      </c>
      <c r="C27" s="330"/>
      <c r="D27" s="74">
        <v>0</v>
      </c>
      <c r="E27" s="36">
        <v>28000</v>
      </c>
      <c r="F27" s="37">
        <v>3</v>
      </c>
      <c r="G27" s="35">
        <f>E27*F27</f>
        <v>84000</v>
      </c>
      <c r="H27" s="75">
        <f>G27+D27</f>
        <v>84000</v>
      </c>
      <c r="I27" s="123"/>
      <c r="J27" s="123"/>
      <c r="K27" s="123"/>
    </row>
    <row r="28" spans="1:11" ht="13.5" customHeight="1">
      <c r="A28" s="367"/>
      <c r="B28" s="329" t="s">
        <v>73</v>
      </c>
      <c r="C28" s="330"/>
      <c r="D28" s="74">
        <v>0</v>
      </c>
      <c r="E28" s="36">
        <v>0</v>
      </c>
      <c r="F28" s="37">
        <v>1</v>
      </c>
      <c r="G28" s="35">
        <f>E28*F28</f>
        <v>0</v>
      </c>
      <c r="H28" s="75">
        <f>G28+D28</f>
        <v>0</v>
      </c>
      <c r="I28" s="123"/>
      <c r="J28" s="123"/>
      <c r="K28" s="123"/>
    </row>
    <row r="29" spans="1:11" ht="12.75" customHeight="1">
      <c r="A29" s="367"/>
      <c r="B29" s="343" t="s">
        <v>74</v>
      </c>
      <c r="C29" s="344"/>
      <c r="D29" s="363"/>
      <c r="E29" s="364"/>
      <c r="F29" s="364"/>
      <c r="G29" s="364"/>
      <c r="H29" s="365"/>
      <c r="I29" s="123"/>
      <c r="J29" s="123"/>
      <c r="K29" s="123"/>
    </row>
    <row r="30" spans="1:8" ht="12.75" customHeight="1">
      <c r="A30" s="367"/>
      <c r="B30" s="333" t="s">
        <v>75</v>
      </c>
      <c r="C30" s="334"/>
      <c r="D30" s="74">
        <v>0</v>
      </c>
      <c r="E30" s="36">
        <v>0</v>
      </c>
      <c r="F30" s="37">
        <v>1</v>
      </c>
      <c r="G30" s="35">
        <f>E30*F30</f>
        <v>0</v>
      </c>
      <c r="H30" s="75">
        <f>G30+D30</f>
        <v>0</v>
      </c>
    </row>
    <row r="31" spans="1:8" ht="12.75">
      <c r="A31" s="367"/>
      <c r="B31" s="329" t="s">
        <v>76</v>
      </c>
      <c r="C31" s="330"/>
      <c r="D31" s="74">
        <v>0</v>
      </c>
      <c r="E31" s="36">
        <v>0</v>
      </c>
      <c r="F31" s="37">
        <v>1</v>
      </c>
      <c r="G31" s="35">
        <f>E31*F31</f>
        <v>0</v>
      </c>
      <c r="H31" s="75">
        <f>G31+D31</f>
        <v>0</v>
      </c>
    </row>
    <row r="32" spans="1:8" ht="12.75">
      <c r="A32" s="367"/>
      <c r="B32" s="343" t="s">
        <v>77</v>
      </c>
      <c r="C32" s="344"/>
      <c r="D32" s="360"/>
      <c r="E32" s="361"/>
      <c r="F32" s="361"/>
      <c r="G32" s="361"/>
      <c r="H32" s="362"/>
    </row>
    <row r="33" spans="1:8" ht="12.75">
      <c r="A33" s="367"/>
      <c r="B33" s="333" t="s">
        <v>129</v>
      </c>
      <c r="C33" s="334"/>
      <c r="D33" s="74">
        <v>104280</v>
      </c>
      <c r="E33" s="36">
        <v>0</v>
      </c>
      <c r="F33" s="37">
        <v>1</v>
      </c>
      <c r="G33" s="35">
        <f>E33*F33</f>
        <v>0</v>
      </c>
      <c r="H33" s="75">
        <f aca="true" t="shared" si="0" ref="H33:H44">G33+D33</f>
        <v>104280</v>
      </c>
    </row>
    <row r="34" spans="1:8" ht="12.75">
      <c r="A34" s="367"/>
      <c r="B34" s="333" t="s">
        <v>78</v>
      </c>
      <c r="C34" s="334"/>
      <c r="D34" s="74">
        <v>353673</v>
      </c>
      <c r="E34" s="36">
        <v>0</v>
      </c>
      <c r="F34" s="37">
        <v>1</v>
      </c>
      <c r="G34" s="35">
        <f aca="true" t="shared" si="1" ref="G34:G44">E34*F34</f>
        <v>0</v>
      </c>
      <c r="H34" s="75">
        <f t="shared" si="0"/>
        <v>353673</v>
      </c>
    </row>
    <row r="35" spans="1:8" ht="12.75">
      <c r="A35" s="367"/>
      <c r="B35" s="67" t="s">
        <v>132</v>
      </c>
      <c r="C35" s="68"/>
      <c r="D35" s="74">
        <v>0</v>
      </c>
      <c r="E35" s="36">
        <v>0</v>
      </c>
      <c r="F35" s="37">
        <v>1</v>
      </c>
      <c r="G35" s="35">
        <f t="shared" si="1"/>
        <v>0</v>
      </c>
      <c r="H35" s="75">
        <f t="shared" si="0"/>
        <v>0</v>
      </c>
    </row>
    <row r="36" spans="1:8" ht="12.75">
      <c r="A36" s="367"/>
      <c r="B36" s="333" t="s">
        <v>168</v>
      </c>
      <c r="C36" s="334"/>
      <c r="D36" s="74">
        <v>0</v>
      </c>
      <c r="E36" s="36">
        <v>0</v>
      </c>
      <c r="F36" s="37">
        <v>1</v>
      </c>
      <c r="G36" s="35">
        <f t="shared" si="1"/>
        <v>0</v>
      </c>
      <c r="H36" s="75">
        <f t="shared" si="0"/>
        <v>0</v>
      </c>
    </row>
    <row r="37" spans="1:8" ht="12.75">
      <c r="A37" s="367"/>
      <c r="B37" s="333" t="s">
        <v>79</v>
      </c>
      <c r="C37" s="334"/>
      <c r="D37" s="74">
        <v>0</v>
      </c>
      <c r="E37" s="36">
        <v>0</v>
      </c>
      <c r="F37" s="37">
        <v>1</v>
      </c>
      <c r="G37" s="35">
        <f t="shared" si="1"/>
        <v>0</v>
      </c>
      <c r="H37" s="75">
        <f t="shared" si="0"/>
        <v>0</v>
      </c>
    </row>
    <row r="38" spans="1:8" ht="12.75">
      <c r="A38" s="367"/>
      <c r="B38" s="67" t="s">
        <v>80</v>
      </c>
      <c r="C38" s="68"/>
      <c r="D38" s="74">
        <v>15000</v>
      </c>
      <c r="E38" s="36">
        <v>0</v>
      </c>
      <c r="F38" s="37">
        <v>1</v>
      </c>
      <c r="G38" s="35">
        <f t="shared" si="1"/>
        <v>0</v>
      </c>
      <c r="H38" s="75">
        <f t="shared" si="0"/>
        <v>15000</v>
      </c>
    </row>
    <row r="39" spans="1:8" ht="12.75">
      <c r="A39" s="367"/>
      <c r="B39" s="333" t="s">
        <v>118</v>
      </c>
      <c r="C39" s="334"/>
      <c r="D39" s="74">
        <v>63276</v>
      </c>
      <c r="E39" s="36">
        <v>0</v>
      </c>
      <c r="F39" s="37">
        <v>1</v>
      </c>
      <c r="G39" s="35">
        <f t="shared" si="1"/>
        <v>0</v>
      </c>
      <c r="H39" s="75">
        <f t="shared" si="0"/>
        <v>63276</v>
      </c>
    </row>
    <row r="40" spans="1:8" ht="12.75">
      <c r="A40" s="367"/>
      <c r="B40" s="333" t="s">
        <v>123</v>
      </c>
      <c r="C40" s="334"/>
      <c r="D40" s="74">
        <v>34188</v>
      </c>
      <c r="E40" s="36">
        <v>0</v>
      </c>
      <c r="F40" s="38">
        <v>1</v>
      </c>
      <c r="G40" s="35">
        <f t="shared" si="1"/>
        <v>0</v>
      </c>
      <c r="H40" s="75">
        <f t="shared" si="0"/>
        <v>34188</v>
      </c>
    </row>
    <row r="41" spans="1:8" ht="12.75">
      <c r="A41" s="367"/>
      <c r="B41" s="333" t="s">
        <v>81</v>
      </c>
      <c r="C41" s="334"/>
      <c r="D41" s="74">
        <v>457570</v>
      </c>
      <c r="E41" s="36">
        <v>0</v>
      </c>
      <c r="F41" s="38">
        <v>1</v>
      </c>
      <c r="G41" s="35">
        <f t="shared" si="1"/>
        <v>0</v>
      </c>
      <c r="H41" s="75">
        <f t="shared" si="0"/>
        <v>457570</v>
      </c>
    </row>
    <row r="42" spans="1:8" ht="12.75">
      <c r="A42" s="367"/>
      <c r="B42" s="333" t="s">
        <v>82</v>
      </c>
      <c r="C42" s="334"/>
      <c r="D42" s="74">
        <v>405100</v>
      </c>
      <c r="E42" s="36">
        <v>0</v>
      </c>
      <c r="F42" s="38">
        <v>1</v>
      </c>
      <c r="G42" s="35">
        <f t="shared" si="1"/>
        <v>0</v>
      </c>
      <c r="H42" s="75">
        <f t="shared" si="0"/>
        <v>405100</v>
      </c>
    </row>
    <row r="43" spans="1:8" ht="12.75">
      <c r="A43" s="367"/>
      <c r="B43" s="333" t="s">
        <v>83</v>
      </c>
      <c r="C43" s="334"/>
      <c r="D43" s="74">
        <v>287232</v>
      </c>
      <c r="E43" s="36">
        <v>0</v>
      </c>
      <c r="F43" s="38">
        <v>1</v>
      </c>
      <c r="G43" s="35">
        <f t="shared" si="1"/>
        <v>0</v>
      </c>
      <c r="H43" s="75">
        <f t="shared" si="0"/>
        <v>287232</v>
      </c>
    </row>
    <row r="44" spans="1:8" ht="12.75">
      <c r="A44" s="367"/>
      <c r="B44" s="333" t="s">
        <v>119</v>
      </c>
      <c r="C44" s="334"/>
      <c r="D44" s="74">
        <v>120000</v>
      </c>
      <c r="E44" s="36">
        <v>0</v>
      </c>
      <c r="F44" s="38">
        <v>1</v>
      </c>
      <c r="G44" s="35">
        <f t="shared" si="1"/>
        <v>0</v>
      </c>
      <c r="H44" s="75">
        <f t="shared" si="0"/>
        <v>120000</v>
      </c>
    </row>
    <row r="45" spans="1:8" s="4" customFormat="1" ht="12.75">
      <c r="A45" s="367"/>
      <c r="B45" s="343" t="s">
        <v>84</v>
      </c>
      <c r="C45" s="344"/>
      <c r="D45" s="360"/>
      <c r="E45" s="361"/>
      <c r="F45" s="361"/>
      <c r="G45" s="361"/>
      <c r="H45" s="362"/>
    </row>
    <row r="46" spans="1:8" s="4" customFormat="1" ht="12.75">
      <c r="A46" s="367"/>
      <c r="B46" s="329" t="s">
        <v>131</v>
      </c>
      <c r="C46" s="330"/>
      <c r="D46" s="74">
        <v>511440</v>
      </c>
      <c r="E46" s="36">
        <v>0</v>
      </c>
      <c r="F46" s="39">
        <v>1</v>
      </c>
      <c r="G46" s="35">
        <f>E46*F46</f>
        <v>0</v>
      </c>
      <c r="H46" s="75">
        <f aca="true" t="shared" si="2" ref="H46:H54">G46+D46</f>
        <v>511440</v>
      </c>
    </row>
    <row r="47" spans="1:8" ht="12.75">
      <c r="A47" s="367"/>
      <c r="B47" s="329" t="s">
        <v>41</v>
      </c>
      <c r="C47" s="330"/>
      <c r="D47" s="74">
        <v>186961</v>
      </c>
      <c r="E47" s="36">
        <v>0</v>
      </c>
      <c r="F47" s="38">
        <v>1</v>
      </c>
      <c r="G47" s="35">
        <f aca="true" t="shared" si="3" ref="G47:G54">E47*F47</f>
        <v>0</v>
      </c>
      <c r="H47" s="75">
        <f t="shared" si="2"/>
        <v>186961</v>
      </c>
    </row>
    <row r="48" spans="1:8" ht="12.75">
      <c r="A48" s="367"/>
      <c r="B48" s="329" t="s">
        <v>42</v>
      </c>
      <c r="C48" s="330"/>
      <c r="D48" s="74">
        <v>84450</v>
      </c>
      <c r="E48" s="36">
        <v>0</v>
      </c>
      <c r="F48" s="38">
        <v>1</v>
      </c>
      <c r="G48" s="35">
        <f t="shared" si="3"/>
        <v>0</v>
      </c>
      <c r="H48" s="75">
        <f t="shared" si="2"/>
        <v>84450</v>
      </c>
    </row>
    <row r="49" spans="1:8" ht="12.75">
      <c r="A49" s="367"/>
      <c r="B49" s="329" t="s">
        <v>85</v>
      </c>
      <c r="C49" s="330"/>
      <c r="D49" s="74">
        <v>0</v>
      </c>
      <c r="E49" s="36">
        <v>0</v>
      </c>
      <c r="F49" s="38">
        <v>1</v>
      </c>
      <c r="G49" s="35">
        <f t="shared" si="3"/>
        <v>0</v>
      </c>
      <c r="H49" s="75">
        <f t="shared" si="2"/>
        <v>0</v>
      </c>
    </row>
    <row r="50" spans="1:8" ht="12.75">
      <c r="A50" s="367"/>
      <c r="B50" s="329" t="s">
        <v>86</v>
      </c>
      <c r="C50" s="330"/>
      <c r="D50" s="74">
        <v>43393</v>
      </c>
      <c r="E50" s="36">
        <v>0</v>
      </c>
      <c r="F50" s="38">
        <v>1</v>
      </c>
      <c r="G50" s="35">
        <f t="shared" si="3"/>
        <v>0</v>
      </c>
      <c r="H50" s="75">
        <f t="shared" si="2"/>
        <v>43393</v>
      </c>
    </row>
    <row r="51" spans="1:8" ht="12.75">
      <c r="A51" s="367"/>
      <c r="B51" s="329" t="s">
        <v>87</v>
      </c>
      <c r="C51" s="330"/>
      <c r="D51" s="74">
        <v>0</v>
      </c>
      <c r="E51" s="36">
        <v>0</v>
      </c>
      <c r="F51" s="38">
        <v>1</v>
      </c>
      <c r="G51" s="35">
        <f t="shared" si="3"/>
        <v>0</v>
      </c>
      <c r="H51" s="75">
        <f t="shared" si="2"/>
        <v>0</v>
      </c>
    </row>
    <row r="52" spans="1:8" ht="12.75">
      <c r="A52" s="367"/>
      <c r="B52" s="329" t="s">
        <v>88</v>
      </c>
      <c r="C52" s="330"/>
      <c r="D52" s="74">
        <v>600000</v>
      </c>
      <c r="E52" s="36">
        <v>0</v>
      </c>
      <c r="F52" s="38">
        <v>1</v>
      </c>
      <c r="G52" s="35">
        <f t="shared" si="3"/>
        <v>0</v>
      </c>
      <c r="H52" s="75">
        <f t="shared" si="2"/>
        <v>600000</v>
      </c>
    </row>
    <row r="53" spans="1:8" ht="12.75">
      <c r="A53" s="367"/>
      <c r="B53" s="329" t="s">
        <v>89</v>
      </c>
      <c r="C53" s="330"/>
      <c r="D53" s="74">
        <v>0</v>
      </c>
      <c r="E53" s="36">
        <v>0</v>
      </c>
      <c r="F53" s="38">
        <v>1</v>
      </c>
      <c r="G53" s="35">
        <f t="shared" si="3"/>
        <v>0</v>
      </c>
      <c r="H53" s="75">
        <f t="shared" si="2"/>
        <v>0</v>
      </c>
    </row>
    <row r="54" spans="1:8" ht="12.75">
      <c r="A54" s="367"/>
      <c r="B54" s="329" t="s">
        <v>90</v>
      </c>
      <c r="C54" s="330"/>
      <c r="D54" s="74">
        <v>0</v>
      </c>
      <c r="E54" s="36">
        <v>0</v>
      </c>
      <c r="F54" s="38">
        <v>1</v>
      </c>
      <c r="G54" s="35">
        <f t="shared" si="3"/>
        <v>0</v>
      </c>
      <c r="H54" s="75">
        <f t="shared" si="2"/>
        <v>0</v>
      </c>
    </row>
    <row r="55" spans="1:8" ht="12.75">
      <c r="A55" s="367"/>
      <c r="B55" s="331" t="s">
        <v>91</v>
      </c>
      <c r="C55" s="332"/>
      <c r="D55" s="360"/>
      <c r="E55" s="361"/>
      <c r="F55" s="361"/>
      <c r="G55" s="361"/>
      <c r="H55" s="362"/>
    </row>
    <row r="56" spans="1:8" ht="12.75">
      <c r="A56" s="367"/>
      <c r="B56" s="333" t="s">
        <v>92</v>
      </c>
      <c r="C56" s="334"/>
      <c r="D56" s="74">
        <v>600000</v>
      </c>
      <c r="E56" s="36">
        <v>0</v>
      </c>
      <c r="F56" s="38">
        <v>1</v>
      </c>
      <c r="G56" s="35">
        <f>E56*F56</f>
        <v>0</v>
      </c>
      <c r="H56" s="75">
        <f aca="true" t="shared" si="4" ref="H56:H62">G56+D56</f>
        <v>600000</v>
      </c>
    </row>
    <row r="57" spans="1:8" ht="12.75">
      <c r="A57" s="367"/>
      <c r="B57" s="333" t="s">
        <v>166</v>
      </c>
      <c r="C57" s="334"/>
      <c r="D57" s="74">
        <v>0</v>
      </c>
      <c r="E57" s="36">
        <v>0</v>
      </c>
      <c r="F57" s="38">
        <v>1</v>
      </c>
      <c r="G57" s="35">
        <f aca="true" t="shared" si="5" ref="G57:G62">E57*F57</f>
        <v>0</v>
      </c>
      <c r="H57" s="75">
        <f t="shared" si="4"/>
        <v>0</v>
      </c>
    </row>
    <row r="58" spans="1:8" ht="12.75">
      <c r="A58" s="367"/>
      <c r="B58" s="333" t="s">
        <v>93</v>
      </c>
      <c r="C58" s="334"/>
      <c r="D58" s="74">
        <v>0</v>
      </c>
      <c r="E58" s="36">
        <v>0</v>
      </c>
      <c r="F58" s="38">
        <v>1</v>
      </c>
      <c r="G58" s="35">
        <f t="shared" si="5"/>
        <v>0</v>
      </c>
      <c r="H58" s="75">
        <f t="shared" si="4"/>
        <v>0</v>
      </c>
    </row>
    <row r="59" spans="1:8" ht="12.75">
      <c r="A59" s="367"/>
      <c r="B59" s="333" t="s">
        <v>94</v>
      </c>
      <c r="C59" s="334"/>
      <c r="D59" s="74">
        <v>0</v>
      </c>
      <c r="E59" s="36">
        <v>0</v>
      </c>
      <c r="F59" s="38">
        <v>1</v>
      </c>
      <c r="G59" s="35">
        <f t="shared" si="5"/>
        <v>0</v>
      </c>
      <c r="H59" s="75">
        <f t="shared" si="4"/>
        <v>0</v>
      </c>
    </row>
    <row r="60" spans="1:8" ht="12.75">
      <c r="A60" s="367"/>
      <c r="B60" s="333" t="s">
        <v>167</v>
      </c>
      <c r="C60" s="334"/>
      <c r="D60" s="74">
        <v>0</v>
      </c>
      <c r="E60" s="36">
        <v>0</v>
      </c>
      <c r="F60" s="38">
        <v>1</v>
      </c>
      <c r="G60" s="35">
        <f t="shared" si="5"/>
        <v>0</v>
      </c>
      <c r="H60" s="75">
        <f t="shared" si="4"/>
        <v>0</v>
      </c>
    </row>
    <row r="61" spans="1:8" ht="12.75">
      <c r="A61" s="367"/>
      <c r="B61" s="333" t="s">
        <v>95</v>
      </c>
      <c r="C61" s="334"/>
      <c r="D61" s="74">
        <v>0</v>
      </c>
      <c r="E61" s="36">
        <v>0</v>
      </c>
      <c r="F61" s="38">
        <v>1</v>
      </c>
      <c r="G61" s="35">
        <f t="shared" si="5"/>
        <v>0</v>
      </c>
      <c r="H61" s="75">
        <f t="shared" si="4"/>
        <v>0</v>
      </c>
    </row>
    <row r="62" spans="1:8" ht="12.75">
      <c r="A62" s="367"/>
      <c r="B62" s="333" t="s">
        <v>96</v>
      </c>
      <c r="C62" s="334"/>
      <c r="D62" s="74">
        <v>0</v>
      </c>
      <c r="E62" s="36">
        <v>0</v>
      </c>
      <c r="F62" s="38">
        <v>1</v>
      </c>
      <c r="G62" s="35">
        <f t="shared" si="5"/>
        <v>0</v>
      </c>
      <c r="H62" s="75">
        <f t="shared" si="4"/>
        <v>0</v>
      </c>
    </row>
    <row r="63" spans="1:8" ht="12.75">
      <c r="A63" s="367"/>
      <c r="B63" s="331" t="s">
        <v>97</v>
      </c>
      <c r="C63" s="332"/>
      <c r="D63" s="360"/>
      <c r="E63" s="361"/>
      <c r="F63" s="361"/>
      <c r="G63" s="361"/>
      <c r="H63" s="362"/>
    </row>
    <row r="64" spans="1:8" ht="12.75">
      <c r="A64" s="367"/>
      <c r="B64" s="329" t="s">
        <v>98</v>
      </c>
      <c r="C64" s="330"/>
      <c r="D64" s="74">
        <v>0</v>
      </c>
      <c r="E64" s="36">
        <v>0</v>
      </c>
      <c r="F64" s="38">
        <v>1</v>
      </c>
      <c r="G64" s="35">
        <f>E64*F64</f>
        <v>0</v>
      </c>
      <c r="H64" s="75">
        <f>G64+D64</f>
        <v>0</v>
      </c>
    </row>
    <row r="65" spans="1:8" ht="12.75">
      <c r="A65" s="367"/>
      <c r="B65" s="329" t="s">
        <v>99</v>
      </c>
      <c r="C65" s="330"/>
      <c r="D65" s="74">
        <v>0</v>
      </c>
      <c r="E65" s="36">
        <v>0</v>
      </c>
      <c r="F65" s="38">
        <v>1</v>
      </c>
      <c r="G65" s="35">
        <f>E65*F65</f>
        <v>0</v>
      </c>
      <c r="H65" s="75">
        <f>G65+D65</f>
        <v>0</v>
      </c>
    </row>
    <row r="66" spans="1:8" ht="12.75">
      <c r="A66" s="367"/>
      <c r="B66" s="329" t="s">
        <v>100</v>
      </c>
      <c r="C66" s="330"/>
      <c r="D66" s="74">
        <v>0</v>
      </c>
      <c r="E66" s="36">
        <v>0</v>
      </c>
      <c r="F66" s="38">
        <v>1</v>
      </c>
      <c r="G66" s="35">
        <f>E66*F66</f>
        <v>0</v>
      </c>
      <c r="H66" s="75">
        <f>G66+D66</f>
        <v>0</v>
      </c>
    </row>
    <row r="67" spans="1:8" ht="12.75">
      <c r="A67" s="367"/>
      <c r="B67" s="331" t="s">
        <v>43</v>
      </c>
      <c r="C67" s="332"/>
      <c r="D67" s="360"/>
      <c r="E67" s="361"/>
      <c r="F67" s="361"/>
      <c r="G67" s="361"/>
      <c r="H67" s="362"/>
    </row>
    <row r="68" spans="1:8" ht="12.75">
      <c r="A68" s="367"/>
      <c r="B68" s="333" t="s">
        <v>181</v>
      </c>
      <c r="C68" s="334"/>
      <c r="D68" s="74"/>
      <c r="E68" s="36">
        <v>1350</v>
      </c>
      <c r="F68" s="38">
        <f>7*29</f>
        <v>203</v>
      </c>
      <c r="G68" s="35">
        <f aca="true" t="shared" si="6" ref="G68:G73">E68*F68</f>
        <v>274050</v>
      </c>
      <c r="H68" s="180">
        <f aca="true" t="shared" si="7" ref="H68:H73">G68+D68</f>
        <v>274050</v>
      </c>
    </row>
    <row r="69" spans="1:8" ht="12.75">
      <c r="A69" s="367"/>
      <c r="B69" s="329" t="s">
        <v>101</v>
      </c>
      <c r="C69" s="330"/>
      <c r="D69" s="74">
        <v>0</v>
      </c>
      <c r="E69" s="36">
        <v>0</v>
      </c>
      <c r="F69" s="38">
        <v>1</v>
      </c>
      <c r="G69" s="35">
        <f t="shared" si="6"/>
        <v>0</v>
      </c>
      <c r="H69" s="75">
        <f t="shared" si="7"/>
        <v>0</v>
      </c>
    </row>
    <row r="70" spans="1:8" ht="12.75">
      <c r="A70" s="367"/>
      <c r="B70" s="329" t="s">
        <v>102</v>
      </c>
      <c r="C70" s="330"/>
      <c r="D70" s="74">
        <v>0</v>
      </c>
      <c r="E70" s="36">
        <v>0</v>
      </c>
      <c r="F70" s="38">
        <v>1</v>
      </c>
      <c r="G70" s="35">
        <f t="shared" si="6"/>
        <v>0</v>
      </c>
      <c r="H70" s="75">
        <f t="shared" si="7"/>
        <v>0</v>
      </c>
    </row>
    <row r="71" spans="1:8" ht="12.75">
      <c r="A71" s="367"/>
      <c r="B71" s="329" t="s">
        <v>103</v>
      </c>
      <c r="C71" s="330"/>
      <c r="D71" s="74">
        <v>0</v>
      </c>
      <c r="E71" s="36">
        <v>0</v>
      </c>
      <c r="F71" s="38">
        <v>1</v>
      </c>
      <c r="G71" s="35">
        <f t="shared" si="6"/>
        <v>0</v>
      </c>
      <c r="H71" s="75">
        <f t="shared" si="7"/>
        <v>0</v>
      </c>
    </row>
    <row r="72" spans="1:8" ht="12.75">
      <c r="A72" s="367"/>
      <c r="B72" s="329" t="s">
        <v>104</v>
      </c>
      <c r="C72" s="330"/>
      <c r="D72" s="74">
        <v>0</v>
      </c>
      <c r="E72" s="36">
        <v>0</v>
      </c>
      <c r="F72" s="38">
        <v>1</v>
      </c>
      <c r="G72" s="35">
        <f t="shared" si="6"/>
        <v>0</v>
      </c>
      <c r="H72" s="75">
        <f t="shared" si="7"/>
        <v>0</v>
      </c>
    </row>
    <row r="73" spans="1:8" ht="12.75">
      <c r="A73" s="367"/>
      <c r="B73" s="67" t="s">
        <v>105</v>
      </c>
      <c r="C73" s="69"/>
      <c r="D73" s="74">
        <v>0</v>
      </c>
      <c r="E73" s="36">
        <v>0</v>
      </c>
      <c r="F73" s="38">
        <v>1</v>
      </c>
      <c r="G73" s="35">
        <f t="shared" si="6"/>
        <v>0</v>
      </c>
      <c r="H73" s="75">
        <f t="shared" si="7"/>
        <v>0</v>
      </c>
    </row>
    <row r="74" spans="1:8" ht="12.75">
      <c r="A74" s="367"/>
      <c r="B74" s="331" t="s">
        <v>106</v>
      </c>
      <c r="C74" s="332"/>
      <c r="D74" s="360"/>
      <c r="E74" s="361"/>
      <c r="F74" s="361"/>
      <c r="G74" s="361"/>
      <c r="H74" s="362"/>
    </row>
    <row r="75" spans="1:8" ht="12.75">
      <c r="A75" s="367"/>
      <c r="B75" s="329" t="s">
        <v>121</v>
      </c>
      <c r="C75" s="330"/>
      <c r="D75" s="74">
        <f>191953*1.042</f>
        <v>200015.026</v>
      </c>
      <c r="E75" s="184">
        <v>0</v>
      </c>
      <c r="F75" s="185">
        <v>1</v>
      </c>
      <c r="G75" s="186">
        <f>F75*E75</f>
        <v>0</v>
      </c>
      <c r="H75" s="180">
        <f>G75+D75</f>
        <v>200015.026</v>
      </c>
    </row>
    <row r="76" spans="1:8" ht="12.75">
      <c r="A76" s="367"/>
      <c r="B76" s="329" t="s">
        <v>122</v>
      </c>
      <c r="C76" s="330"/>
      <c r="D76" s="74"/>
      <c r="E76" s="36">
        <v>6400</v>
      </c>
      <c r="F76" s="38">
        <v>28</v>
      </c>
      <c r="G76" s="35">
        <f>F76*E76</f>
        <v>179200</v>
      </c>
      <c r="H76" s="75">
        <f>G76+D76</f>
        <v>179200</v>
      </c>
    </row>
    <row r="77" spans="1:8" ht="12.75">
      <c r="A77" s="367"/>
      <c r="B77" s="331" t="s">
        <v>107</v>
      </c>
      <c r="C77" s="332"/>
      <c r="D77" s="360"/>
      <c r="E77" s="361"/>
      <c r="F77" s="361"/>
      <c r="G77" s="361"/>
      <c r="H77" s="362"/>
    </row>
    <row r="78" spans="1:8" ht="12.75">
      <c r="A78" s="367"/>
      <c r="B78" s="329" t="s">
        <v>108</v>
      </c>
      <c r="C78" s="330"/>
      <c r="D78" s="74">
        <v>0</v>
      </c>
      <c r="E78" s="36">
        <v>0</v>
      </c>
      <c r="F78" s="38">
        <v>1</v>
      </c>
      <c r="G78" s="35">
        <f>E78*F78</f>
        <v>0</v>
      </c>
      <c r="H78" s="75">
        <f>G78+D78</f>
        <v>0</v>
      </c>
    </row>
    <row r="79" spans="1:8" ht="12.75">
      <c r="A79" s="367"/>
      <c r="B79" s="329" t="s">
        <v>109</v>
      </c>
      <c r="C79" s="330"/>
      <c r="D79" s="74">
        <v>0</v>
      </c>
      <c r="E79" s="36">
        <v>0</v>
      </c>
      <c r="F79" s="38">
        <v>1</v>
      </c>
      <c r="G79" s="35">
        <f>E79*F79</f>
        <v>0</v>
      </c>
      <c r="H79" s="75">
        <f>G79+D79</f>
        <v>0</v>
      </c>
    </row>
    <row r="80" spans="1:8" ht="12.75">
      <c r="A80" s="367"/>
      <c r="B80" s="70" t="s">
        <v>110</v>
      </c>
      <c r="C80" s="69"/>
      <c r="D80" s="74">
        <v>0</v>
      </c>
      <c r="E80" s="36">
        <v>0</v>
      </c>
      <c r="F80" s="38">
        <v>1</v>
      </c>
      <c r="G80" s="35">
        <f>E80*F80</f>
        <v>0</v>
      </c>
      <c r="H80" s="75">
        <f>G80+D80</f>
        <v>0</v>
      </c>
    </row>
    <row r="81" spans="1:8" ht="12.75">
      <c r="A81" s="367"/>
      <c r="B81" s="333" t="s">
        <v>111</v>
      </c>
      <c r="C81" s="334"/>
      <c r="D81" s="78">
        <v>0</v>
      </c>
      <c r="E81" s="61">
        <v>0</v>
      </c>
      <c r="F81" s="62">
        <v>1</v>
      </c>
      <c r="G81" s="35">
        <f>E81*F81</f>
        <v>0</v>
      </c>
      <c r="H81" s="79">
        <f>G81+D81</f>
        <v>0</v>
      </c>
    </row>
    <row r="82" spans="1:8" ht="12.75">
      <c r="A82" s="367"/>
      <c r="B82" s="331" t="s">
        <v>112</v>
      </c>
      <c r="C82" s="332"/>
      <c r="D82" s="340"/>
      <c r="E82" s="341"/>
      <c r="F82" s="341"/>
      <c r="G82" s="341"/>
      <c r="H82" s="342"/>
    </row>
    <row r="83" spans="1:8" ht="12.75">
      <c r="A83" s="367"/>
      <c r="B83" s="333" t="s">
        <v>113</v>
      </c>
      <c r="C83" s="334"/>
      <c r="D83" s="78">
        <v>150000</v>
      </c>
      <c r="E83" s="36">
        <v>0</v>
      </c>
      <c r="F83" s="38">
        <v>1</v>
      </c>
      <c r="G83" s="35">
        <f>E83*F83</f>
        <v>0</v>
      </c>
      <c r="H83" s="75">
        <f>G83+D83</f>
        <v>150000</v>
      </c>
    </row>
    <row r="84" spans="1:8" ht="12.75">
      <c r="A84" s="367"/>
      <c r="B84" s="67" t="s">
        <v>120</v>
      </c>
      <c r="C84" s="68"/>
      <c r="D84" s="74">
        <v>0</v>
      </c>
      <c r="E84" s="36">
        <v>0</v>
      </c>
      <c r="F84" s="38">
        <v>1</v>
      </c>
      <c r="G84" s="35">
        <f>E84*F84</f>
        <v>0</v>
      </c>
      <c r="H84" s="75">
        <f>G84+D84</f>
        <v>0</v>
      </c>
    </row>
    <row r="85" spans="1:8" ht="12.75">
      <c r="A85" s="367"/>
      <c r="B85" s="369" t="s">
        <v>114</v>
      </c>
      <c r="C85" s="370"/>
      <c r="D85" s="76">
        <f>SUM(D86:D90)</f>
        <v>0</v>
      </c>
      <c r="E85" s="34">
        <f>SUM(E86:E90)</f>
        <v>0</v>
      </c>
      <c r="F85" s="84"/>
      <c r="G85" s="34">
        <f>SUM(G86:G90)</f>
        <v>0</v>
      </c>
      <c r="H85" s="77">
        <f>SUM(H86:H90)</f>
        <v>0</v>
      </c>
    </row>
    <row r="86" spans="1:8" ht="12.75">
      <c r="A86" s="367"/>
      <c r="B86" s="358" t="s">
        <v>124</v>
      </c>
      <c r="C86" s="359"/>
      <c r="D86" s="78">
        <v>0</v>
      </c>
      <c r="E86" s="61">
        <v>0</v>
      </c>
      <c r="F86" s="62">
        <v>1</v>
      </c>
      <c r="G86" s="60">
        <f>E86*F86</f>
        <v>0</v>
      </c>
      <c r="H86" s="79">
        <f>G86+D86</f>
        <v>0</v>
      </c>
    </row>
    <row r="87" spans="1:8" ht="12.75">
      <c r="A87" s="367"/>
      <c r="B87" s="358" t="s">
        <v>125</v>
      </c>
      <c r="C87" s="359"/>
      <c r="D87" s="74">
        <v>0</v>
      </c>
      <c r="E87" s="36">
        <v>0</v>
      </c>
      <c r="F87" s="38">
        <v>1</v>
      </c>
      <c r="G87" s="35">
        <f>E87*F87</f>
        <v>0</v>
      </c>
      <c r="H87" s="75">
        <f>G87+D87</f>
        <v>0</v>
      </c>
    </row>
    <row r="88" spans="1:8" ht="13.5">
      <c r="A88" s="367"/>
      <c r="B88" s="358" t="s">
        <v>126</v>
      </c>
      <c r="C88" s="359"/>
      <c r="D88" s="74">
        <v>0</v>
      </c>
      <c r="E88" s="36">
        <v>0</v>
      </c>
      <c r="F88" s="38">
        <v>1</v>
      </c>
      <c r="G88" s="35">
        <f>E88*F88</f>
        <v>0</v>
      </c>
      <c r="H88" s="75">
        <f>G88+D88</f>
        <v>0</v>
      </c>
    </row>
    <row r="89" spans="1:8" ht="13.5">
      <c r="A89" s="367"/>
      <c r="B89" s="358" t="s">
        <v>127</v>
      </c>
      <c r="C89" s="359"/>
      <c r="D89" s="74">
        <v>0</v>
      </c>
      <c r="E89" s="36">
        <v>0</v>
      </c>
      <c r="F89" s="38">
        <v>1</v>
      </c>
      <c r="G89" s="35">
        <f>E89*F89</f>
        <v>0</v>
      </c>
      <c r="H89" s="75">
        <f>G89+D89</f>
        <v>0</v>
      </c>
    </row>
    <row r="90" spans="1:8" ht="13.5">
      <c r="A90" s="367"/>
      <c r="B90" s="358" t="s">
        <v>128</v>
      </c>
      <c r="C90" s="359"/>
      <c r="D90" s="78">
        <v>0</v>
      </c>
      <c r="E90" s="61">
        <v>0</v>
      </c>
      <c r="F90" s="62">
        <v>1</v>
      </c>
      <c r="G90" s="60">
        <f>E90*F90</f>
        <v>0</v>
      </c>
      <c r="H90" s="79">
        <f>G90+D90</f>
        <v>0</v>
      </c>
    </row>
    <row r="91" spans="1:8" ht="14.25" thickBot="1">
      <c r="A91" s="368"/>
      <c r="B91" s="338" t="s">
        <v>44</v>
      </c>
      <c r="C91" s="339"/>
      <c r="D91" s="122">
        <f>SUM(D9,D21,D85)</f>
        <v>32957541.09956</v>
      </c>
      <c r="E91" s="80">
        <f>SUM(E85,E21,E9)</f>
        <v>35750</v>
      </c>
      <c r="F91" s="83"/>
      <c r="G91" s="81">
        <f>SUM(G85,G21,G9)</f>
        <v>537250</v>
      </c>
      <c r="H91" s="82">
        <f>SUM(H85,H21,H9)</f>
        <v>33494791.09956</v>
      </c>
    </row>
    <row r="100" spans="6:8" ht="13.5">
      <c r="F100" s="1"/>
      <c r="G100" s="1"/>
      <c r="H100" s="1"/>
    </row>
    <row r="101" spans="4:8" ht="13.5">
      <c r="D101" s="120"/>
      <c r="F101" s="1"/>
      <c r="G101" s="1"/>
      <c r="H101" s="1"/>
    </row>
    <row r="102" spans="4:8" ht="13.5">
      <c r="D102"/>
      <c r="F102" s="1"/>
      <c r="G102" s="1"/>
      <c r="H102" s="1"/>
    </row>
    <row r="103" spans="4:8" ht="13.5">
      <c r="D103" s="335"/>
      <c r="E103" s="336"/>
      <c r="F103" s="337"/>
      <c r="G103" s="1"/>
      <c r="H103" s="1"/>
    </row>
    <row r="104" spans="4:8" ht="13.5">
      <c r="D104" s="121"/>
      <c r="F104" s="1"/>
      <c r="G104" s="1"/>
      <c r="H104" s="1"/>
    </row>
    <row r="105" spans="4:8" ht="13.5">
      <c r="D105" s="29"/>
      <c r="F105" s="1"/>
      <c r="G105" s="1"/>
      <c r="H105" s="1"/>
    </row>
    <row r="106" spans="4:8" ht="13.5">
      <c r="D106" s="29"/>
      <c r="F106" s="1"/>
      <c r="G106" s="1"/>
      <c r="H106" s="1"/>
    </row>
    <row r="107" spans="4:8" ht="13.5">
      <c r="D107" s="29"/>
      <c r="F107" s="1"/>
      <c r="G107" s="1"/>
      <c r="H107" s="1"/>
    </row>
    <row r="108" spans="6:8" ht="13.5">
      <c r="F108" s="1"/>
      <c r="H108" s="3"/>
    </row>
    <row r="109" spans="6:8" ht="13.5">
      <c r="F109" s="1"/>
      <c r="H109" s="3"/>
    </row>
    <row r="110" spans="6:8" ht="13.5">
      <c r="F110" s="1"/>
      <c r="H110" s="3"/>
    </row>
    <row r="111" spans="6:8" ht="13.5">
      <c r="F111" s="1"/>
      <c r="G111" s="1"/>
      <c r="H111" s="1"/>
    </row>
  </sheetData>
  <sheetProtection selectLockedCells="1" selectUnlockedCells="1"/>
  <mergeCells count="98">
    <mergeCell ref="A9:A91"/>
    <mergeCell ref="B85:C85"/>
    <mergeCell ref="B86:C86"/>
    <mergeCell ref="B87:C87"/>
    <mergeCell ref="B88:C88"/>
    <mergeCell ref="B77:C77"/>
    <mergeCell ref="B78:C78"/>
    <mergeCell ref="B53:C53"/>
    <mergeCell ref="B90:C90"/>
    <mergeCell ref="B83:C83"/>
    <mergeCell ref="D16:H16"/>
    <mergeCell ref="D18:H18"/>
    <mergeCell ref="D22:H22"/>
    <mergeCell ref="D55:H55"/>
    <mergeCell ref="D63:H63"/>
    <mergeCell ref="D77:H77"/>
    <mergeCell ref="D74:H74"/>
    <mergeCell ref="D67:H67"/>
    <mergeCell ref="B89:C89"/>
    <mergeCell ref="D25:H25"/>
    <mergeCell ref="D29:H29"/>
    <mergeCell ref="D32:H32"/>
    <mergeCell ref="D45:H45"/>
    <mergeCell ref="B25:C25"/>
    <mergeCell ref="B26:C26"/>
    <mergeCell ref="B39:C39"/>
    <mergeCell ref="B40:C40"/>
    <mergeCell ref="B46:C46"/>
    <mergeCell ref="B1:G1"/>
    <mergeCell ref="B2:G2"/>
    <mergeCell ref="B3:G3"/>
    <mergeCell ref="D5:E5"/>
    <mergeCell ref="E7:F7"/>
    <mergeCell ref="B8:C8"/>
    <mergeCell ref="C6:D6"/>
    <mergeCell ref="D10:H10"/>
    <mergeCell ref="B9:C9"/>
    <mergeCell ref="B10:C10"/>
    <mergeCell ref="B11:C11"/>
    <mergeCell ref="B12:C12"/>
    <mergeCell ref="B13:C13"/>
    <mergeCell ref="B14:C14"/>
    <mergeCell ref="B27:C27"/>
    <mergeCell ref="B28:C28"/>
    <mergeCell ref="B29:C29"/>
    <mergeCell ref="B15:C15"/>
    <mergeCell ref="B16:C16"/>
    <mergeCell ref="B17:C17"/>
    <mergeCell ref="B18:C18"/>
    <mergeCell ref="B21:C21"/>
    <mergeCell ref="B22:C22"/>
    <mergeCell ref="B23:C23"/>
    <mergeCell ref="B30:C30"/>
    <mergeCell ref="B32:C32"/>
    <mergeCell ref="B34:C34"/>
    <mergeCell ref="B36:C36"/>
    <mergeCell ref="B37:C37"/>
    <mergeCell ref="B31:C31"/>
    <mergeCell ref="B33:C33"/>
    <mergeCell ref="B55:C55"/>
    <mergeCell ref="B51:C51"/>
    <mergeCell ref="B52:C52"/>
    <mergeCell ref="B41:C41"/>
    <mergeCell ref="B44:C44"/>
    <mergeCell ref="B45:C45"/>
    <mergeCell ref="B50:C50"/>
    <mergeCell ref="B42:C42"/>
    <mergeCell ref="B43:C43"/>
    <mergeCell ref="B64:C64"/>
    <mergeCell ref="B65:C65"/>
    <mergeCell ref="B62:C62"/>
    <mergeCell ref="D82:H82"/>
    <mergeCell ref="B47:C47"/>
    <mergeCell ref="B48:C48"/>
    <mergeCell ref="B49:C49"/>
    <mergeCell ref="B54:C54"/>
    <mergeCell ref="B69:C69"/>
    <mergeCell ref="B70:C70"/>
    <mergeCell ref="B67:C67"/>
    <mergeCell ref="B74:C74"/>
    <mergeCell ref="B68:C68"/>
    <mergeCell ref="D103:F103"/>
    <mergeCell ref="B66:C66"/>
    <mergeCell ref="B57:C57"/>
    <mergeCell ref="B58:C58"/>
    <mergeCell ref="B59:C59"/>
    <mergeCell ref="B91:C91"/>
    <mergeCell ref="B63:C63"/>
    <mergeCell ref="B76:C76"/>
    <mergeCell ref="B82:C82"/>
    <mergeCell ref="B71:C71"/>
    <mergeCell ref="B79:C79"/>
    <mergeCell ref="B81:C81"/>
    <mergeCell ref="B56:C56"/>
    <mergeCell ref="B75:C75"/>
    <mergeCell ref="B61:C61"/>
    <mergeCell ref="B72:C72"/>
    <mergeCell ref="B60:C60"/>
  </mergeCells>
  <printOptions/>
  <pageMargins left="0.5905511811023623" right="0.4724409448818898" top="0.8" bottom="0.71" header="0.4724409448818898" footer="0.4724409448818898"/>
  <pageSetup fitToHeight="18" fitToWidth="1" horizontalDpi="300" verticalDpi="300" orientation="portrait" scale="48" r:id="rId3"/>
  <headerFooter alignWithMargins="0">
    <oddHeader>&amp;LNOV - 2013&amp;CDIRECTIVA D.B.S.A.
ORDINARIO&amp;R01-BS/0305/04</oddHeader>
    <oddFooter>&amp;LASISTENCIA
EDUCACIONAL JI Y SC&amp;C01-BS&amp;RPAG &amp;P</oddFooter>
  </headerFooter>
  <legacyDrawing r:id="rId2"/>
</worksheet>
</file>

<file path=xl/worksheets/sheet3.xml><?xml version="1.0" encoding="utf-8"?>
<worksheet xmlns="http://schemas.openxmlformats.org/spreadsheetml/2006/main" xmlns:r="http://schemas.openxmlformats.org/officeDocument/2006/relationships">
  <sheetPr codeName="Hoja4">
    <pageSetUpPr fitToPage="1"/>
  </sheetPr>
  <dimension ref="A1:F93"/>
  <sheetViews>
    <sheetView showGridLines="0" view="pageBreakPreview" zoomScale="60" zoomScaleNormal="125" zoomScalePageLayoutView="0" workbookViewId="0" topLeftCell="A1">
      <selection activeCell="D63" sqref="D63:I65"/>
    </sheetView>
  </sheetViews>
  <sheetFormatPr defaultColWidth="11.421875" defaultRowHeight="12.75"/>
  <cols>
    <col min="1" max="1" width="97.28125" style="1" customWidth="1"/>
    <col min="2" max="2" width="20.57421875" style="1" customWidth="1"/>
    <col min="3" max="3" width="13.140625" style="40" customWidth="1"/>
    <col min="4" max="4" width="77.421875" style="1" bestFit="1" customWidth="1"/>
    <col min="5" max="16384" width="11.421875" style="1" customWidth="1"/>
  </cols>
  <sheetData>
    <row r="1" spans="1:3" ht="13.5">
      <c r="A1" s="290" t="s">
        <v>0</v>
      </c>
      <c r="B1" s="290"/>
      <c r="C1" s="3"/>
    </row>
    <row r="2" spans="1:3" ht="13.5">
      <c r="A2" s="290" t="s">
        <v>28</v>
      </c>
      <c r="B2" s="290"/>
      <c r="C2" s="3"/>
    </row>
    <row r="3" spans="1:3" ht="13.5">
      <c r="A3" s="290" t="s">
        <v>45</v>
      </c>
      <c r="B3" s="290"/>
      <c r="C3" s="4"/>
    </row>
    <row r="4" ht="6.75" customHeight="1">
      <c r="A4" s="4"/>
    </row>
    <row r="5" spans="1:3" ht="13.5">
      <c r="A5" s="5" t="s">
        <v>46</v>
      </c>
      <c r="B5" s="116" t="str">
        <f>'Ap. 2 Ingresos C. Benef.'!$D$5</f>
        <v>DELBIENWILL</v>
      </c>
      <c r="C5" s="41"/>
    </row>
    <row r="6" ht="13.5">
      <c r="A6" s="4"/>
    </row>
    <row r="7" spans="1:3" ht="13.5">
      <c r="A7" s="42"/>
      <c r="B7" s="117" t="s">
        <v>47</v>
      </c>
      <c r="C7" s="1"/>
    </row>
    <row r="8" spans="1:3" ht="13.5">
      <c r="A8" s="43" t="s">
        <v>48</v>
      </c>
      <c r="B8" s="116" t="s">
        <v>37</v>
      </c>
      <c r="C8" s="1"/>
    </row>
    <row r="9" spans="1:3" ht="13.5">
      <c r="A9" s="63" t="s">
        <v>44</v>
      </c>
      <c r="B9" s="106">
        <f>SUM(B10,B20)</f>
        <v>0</v>
      </c>
      <c r="C9" s="1"/>
    </row>
    <row r="10" spans="1:3" ht="13.5">
      <c r="A10" s="98" t="s">
        <v>115</v>
      </c>
      <c r="B10" s="99">
        <f>SUM(B11:B19)</f>
        <v>0</v>
      </c>
      <c r="C10" s="1"/>
    </row>
    <row r="11" spans="1:3" ht="13.5">
      <c r="A11" s="100" t="s">
        <v>134</v>
      </c>
      <c r="B11" s="101">
        <v>0</v>
      </c>
      <c r="C11" s="1"/>
    </row>
    <row r="12" spans="1:3" ht="13.5">
      <c r="A12" s="100" t="s">
        <v>135</v>
      </c>
      <c r="B12" s="101">
        <v>0</v>
      </c>
      <c r="C12" s="1"/>
    </row>
    <row r="13" spans="1:3" ht="13.5">
      <c r="A13" s="100" t="s">
        <v>136</v>
      </c>
      <c r="B13" s="101">
        <v>0</v>
      </c>
      <c r="C13" s="1"/>
    </row>
    <row r="14" spans="1:3" ht="13.5">
      <c r="A14" s="100" t="s">
        <v>137</v>
      </c>
      <c r="B14" s="101">
        <v>0</v>
      </c>
      <c r="C14" s="1"/>
    </row>
    <row r="15" spans="1:3" ht="13.5">
      <c r="A15" s="110" t="s">
        <v>133</v>
      </c>
      <c r="B15" s="101">
        <v>0</v>
      </c>
      <c r="C15" s="1"/>
    </row>
    <row r="16" spans="1:3" ht="13.5">
      <c r="A16" s="100" t="s">
        <v>138</v>
      </c>
      <c r="B16" s="101">
        <v>0</v>
      </c>
      <c r="C16" s="1"/>
    </row>
    <row r="17" spans="1:3" ht="13.5">
      <c r="A17" s="100" t="s">
        <v>139</v>
      </c>
      <c r="B17" s="101">
        <v>0</v>
      </c>
      <c r="C17" s="1"/>
    </row>
    <row r="18" spans="1:3" ht="13.5">
      <c r="A18" s="100" t="s">
        <v>140</v>
      </c>
      <c r="B18" s="101">
        <v>0</v>
      </c>
      <c r="C18" s="1"/>
    </row>
    <row r="19" spans="1:3" ht="13.5">
      <c r="A19" s="100" t="s">
        <v>141</v>
      </c>
      <c r="B19" s="101">
        <v>0</v>
      </c>
      <c r="C19" s="1"/>
    </row>
    <row r="20" spans="1:3" ht="13.5">
      <c r="A20" s="102" t="s">
        <v>68</v>
      </c>
      <c r="B20" s="99">
        <f>SUM(B22,B24,B26,B28:B31,B33:B34,B36:B39,B41:B49,B51:B53)</f>
        <v>0</v>
      </c>
      <c r="C20" s="1"/>
    </row>
    <row r="21" spans="1:3" ht="13.5">
      <c r="A21" s="373" t="s">
        <v>69</v>
      </c>
      <c r="B21" s="374"/>
      <c r="C21" s="1"/>
    </row>
    <row r="22" spans="1:3" ht="13.5">
      <c r="A22" s="100" t="s">
        <v>142</v>
      </c>
      <c r="B22" s="101">
        <v>0</v>
      </c>
      <c r="C22" s="1"/>
    </row>
    <row r="23" spans="1:3" ht="13.5">
      <c r="A23" s="373" t="s">
        <v>71</v>
      </c>
      <c r="B23" s="374"/>
      <c r="C23" s="1"/>
    </row>
    <row r="24" spans="1:3" ht="13.5">
      <c r="A24" s="100" t="s">
        <v>143</v>
      </c>
      <c r="B24" s="101">
        <v>0</v>
      </c>
      <c r="C24" s="1"/>
    </row>
    <row r="25" spans="1:3" ht="13.5">
      <c r="A25" s="373" t="s">
        <v>74</v>
      </c>
      <c r="B25" s="374"/>
      <c r="C25" s="1"/>
    </row>
    <row r="26" spans="1:3" ht="13.5">
      <c r="A26" s="103" t="s">
        <v>144</v>
      </c>
      <c r="B26" s="104">
        <v>0</v>
      </c>
      <c r="C26" s="1"/>
    </row>
    <row r="27" spans="1:3" ht="13.5">
      <c r="A27" s="371" t="s">
        <v>107</v>
      </c>
      <c r="B27" s="372"/>
      <c r="C27" s="1"/>
    </row>
    <row r="28" spans="1:3" ht="13.5">
      <c r="A28" s="100" t="s">
        <v>145</v>
      </c>
      <c r="B28" s="101">
        <v>0</v>
      </c>
      <c r="C28" s="1"/>
    </row>
    <row r="29" spans="1:3" ht="13.5">
      <c r="A29" s="100" t="s">
        <v>146</v>
      </c>
      <c r="B29" s="101">
        <v>0</v>
      </c>
      <c r="C29" s="1"/>
    </row>
    <row r="30" spans="1:3" ht="13.5">
      <c r="A30" s="100" t="s">
        <v>147</v>
      </c>
      <c r="B30" s="101">
        <v>0</v>
      </c>
      <c r="C30" s="1"/>
    </row>
    <row r="31" spans="1:3" ht="13.5">
      <c r="A31" s="100" t="s">
        <v>148</v>
      </c>
      <c r="B31" s="101">
        <v>0</v>
      </c>
      <c r="C31" s="1"/>
    </row>
    <row r="32" spans="1:3" ht="13.5">
      <c r="A32" s="371" t="s">
        <v>112</v>
      </c>
      <c r="B32" s="372"/>
      <c r="C32" s="1"/>
    </row>
    <row r="33" spans="1:3" ht="13.5">
      <c r="A33" s="100" t="s">
        <v>149</v>
      </c>
      <c r="B33" s="101">
        <v>0</v>
      </c>
      <c r="C33" s="1"/>
    </row>
    <row r="34" spans="1:3" ht="13.5">
      <c r="A34" s="105" t="s">
        <v>120</v>
      </c>
      <c r="B34" s="101">
        <v>0</v>
      </c>
      <c r="C34" s="1"/>
    </row>
    <row r="35" spans="1:3" ht="13.5">
      <c r="A35" s="373" t="s">
        <v>77</v>
      </c>
      <c r="B35" s="374"/>
      <c r="C35" s="1"/>
    </row>
    <row r="36" spans="1:3" ht="13.5">
      <c r="A36" s="100" t="s">
        <v>150</v>
      </c>
      <c r="B36" s="101">
        <v>0</v>
      </c>
      <c r="C36" s="1"/>
    </row>
    <row r="37" spans="1:3" ht="13.5">
      <c r="A37" s="100" t="s">
        <v>151</v>
      </c>
      <c r="B37" s="101">
        <v>0</v>
      </c>
      <c r="C37" s="1"/>
    </row>
    <row r="38" spans="1:3" ht="13.5">
      <c r="A38" s="100" t="s">
        <v>152</v>
      </c>
      <c r="B38" s="101">
        <v>0</v>
      </c>
      <c r="C38" s="1"/>
    </row>
    <row r="39" spans="1:3" ht="13.5">
      <c r="A39" s="100" t="s">
        <v>153</v>
      </c>
      <c r="B39" s="101">
        <v>0</v>
      </c>
      <c r="C39" s="1"/>
    </row>
    <row r="40" spans="1:3" ht="13.5">
      <c r="A40" s="373" t="s">
        <v>84</v>
      </c>
      <c r="B40" s="374"/>
      <c r="C40" s="1"/>
    </row>
    <row r="41" spans="1:3" ht="13.5">
      <c r="A41" s="100" t="s">
        <v>154</v>
      </c>
      <c r="B41" s="101">
        <v>0</v>
      </c>
      <c r="C41" s="1"/>
    </row>
    <row r="42" spans="1:3" ht="13.5">
      <c r="A42" s="100" t="s">
        <v>155</v>
      </c>
      <c r="B42" s="101">
        <v>0</v>
      </c>
      <c r="C42" s="1"/>
    </row>
    <row r="43" spans="1:3" ht="13.5">
      <c r="A43" s="100" t="s">
        <v>156</v>
      </c>
      <c r="B43" s="101">
        <v>0</v>
      </c>
      <c r="C43" s="1"/>
    </row>
    <row r="44" spans="1:3" ht="13.5">
      <c r="A44" s="100" t="s">
        <v>157</v>
      </c>
      <c r="B44" s="101">
        <v>0</v>
      </c>
      <c r="C44" s="1"/>
    </row>
    <row r="45" spans="1:3" ht="13.5">
      <c r="A45" s="100" t="s">
        <v>158</v>
      </c>
      <c r="B45" s="101">
        <v>0</v>
      </c>
      <c r="C45" s="1"/>
    </row>
    <row r="46" spans="1:3" ht="13.5">
      <c r="A46" s="100" t="s">
        <v>159</v>
      </c>
      <c r="B46" s="101">
        <v>0</v>
      </c>
      <c r="C46" s="1"/>
    </row>
    <row r="47" spans="1:3" ht="13.5">
      <c r="A47" s="100" t="s">
        <v>160</v>
      </c>
      <c r="B47" s="101">
        <v>0</v>
      </c>
      <c r="C47" s="1"/>
    </row>
    <row r="48" spans="1:3" ht="13.5">
      <c r="A48" s="100" t="s">
        <v>161</v>
      </c>
      <c r="B48" s="101">
        <v>0</v>
      </c>
      <c r="C48" s="1"/>
    </row>
    <row r="49" spans="1:3" ht="13.5">
      <c r="A49" s="100" t="s">
        <v>162</v>
      </c>
      <c r="B49" s="101">
        <v>0</v>
      </c>
      <c r="C49" s="1"/>
    </row>
    <row r="50" spans="1:3" ht="13.5">
      <c r="A50" s="371" t="s">
        <v>97</v>
      </c>
      <c r="B50" s="372"/>
      <c r="C50" s="1"/>
    </row>
    <row r="51" spans="1:3" ht="13.5">
      <c r="A51" s="100" t="s">
        <v>163</v>
      </c>
      <c r="B51" s="101">
        <v>0</v>
      </c>
      <c r="C51" s="1"/>
    </row>
    <row r="52" spans="1:3" ht="13.5">
      <c r="A52" s="100" t="s">
        <v>164</v>
      </c>
      <c r="B52" s="101">
        <v>0</v>
      </c>
      <c r="C52" s="1"/>
    </row>
    <row r="53" spans="1:2" ht="13.5">
      <c r="A53" s="100" t="s">
        <v>165</v>
      </c>
      <c r="B53" s="101">
        <v>0</v>
      </c>
    </row>
    <row r="54" spans="1:2" ht="13.5">
      <c r="A54" s="108"/>
      <c r="B54" s="107"/>
    </row>
    <row r="55" ht="13.5">
      <c r="C55" s="1"/>
    </row>
    <row r="56" spans="1:3" ht="13.5">
      <c r="A56" s="120"/>
      <c r="C56" s="1"/>
    </row>
    <row r="57" spans="1:3" ht="13.5">
      <c r="A57"/>
      <c r="C57" s="1"/>
    </row>
    <row r="58" spans="1:3" ht="13.5">
      <c r="A58" s="335"/>
      <c r="B58" s="336"/>
      <c r="C58" s="337"/>
    </row>
    <row r="59" spans="1:3" ht="13.5">
      <c r="A59" s="121"/>
      <c r="C59" s="1"/>
    </row>
    <row r="60" spans="1:3" ht="13.5">
      <c r="A60" s="29"/>
      <c r="C60" s="1"/>
    </row>
    <row r="61" spans="1:3" ht="13.5">
      <c r="A61" s="29"/>
      <c r="C61" s="1"/>
    </row>
    <row r="62" spans="1:3" ht="13.5">
      <c r="A62" s="29"/>
      <c r="C62" s="1"/>
    </row>
    <row r="63" spans="3:6" ht="13.5">
      <c r="C63" s="1"/>
      <c r="D63" s="4"/>
      <c r="E63" s="3"/>
      <c r="F63" s="3"/>
    </row>
    <row r="64" spans="3:6" ht="13.5">
      <c r="C64" s="1"/>
      <c r="D64" s="4"/>
      <c r="E64" s="3"/>
      <c r="F64" s="3"/>
    </row>
    <row r="65" spans="3:6" ht="13.5">
      <c r="C65" s="1"/>
      <c r="D65" s="4"/>
      <c r="E65" s="3"/>
      <c r="F65" s="3"/>
    </row>
    <row r="66" spans="1:3" ht="13.5">
      <c r="A66" s="4"/>
      <c r="B66" s="3"/>
      <c r="C66" s="3"/>
    </row>
    <row r="67" spans="1:3" ht="13.5">
      <c r="A67" s="4"/>
      <c r="B67" s="3"/>
      <c r="C67" s="3"/>
    </row>
    <row r="68" spans="1:3" ht="13.5">
      <c r="A68" s="4"/>
      <c r="B68" s="3"/>
      <c r="C68" s="3"/>
    </row>
    <row r="69" spans="1:2" ht="13.5">
      <c r="A69" s="109"/>
      <c r="B69" s="109"/>
    </row>
    <row r="70" spans="1:2" ht="13.5">
      <c r="A70" s="109"/>
      <c r="B70" s="109"/>
    </row>
    <row r="71" spans="1:2" ht="13.5">
      <c r="A71" s="109"/>
      <c r="B71" s="109"/>
    </row>
    <row r="72" spans="1:2" ht="13.5">
      <c r="A72" s="109"/>
      <c r="B72" s="109"/>
    </row>
    <row r="73" spans="1:2" ht="13.5">
      <c r="A73" s="109"/>
      <c r="B73" s="109"/>
    </row>
    <row r="74" spans="1:2" ht="13.5">
      <c r="A74" s="109"/>
      <c r="B74" s="109"/>
    </row>
    <row r="75" spans="1:2" ht="13.5">
      <c r="A75" s="109"/>
      <c r="B75" s="109"/>
    </row>
    <row r="76" spans="1:2" ht="13.5">
      <c r="A76" s="109"/>
      <c r="B76" s="109"/>
    </row>
    <row r="77" spans="1:2" ht="13.5">
      <c r="A77" s="109"/>
      <c r="B77" s="109"/>
    </row>
    <row r="78" spans="1:2" ht="13.5">
      <c r="A78" s="109"/>
      <c r="B78" s="109"/>
    </row>
    <row r="79" spans="1:2" ht="13.5">
      <c r="A79" s="109"/>
      <c r="B79" s="109"/>
    </row>
    <row r="80" spans="1:2" ht="13.5">
      <c r="A80" s="109"/>
      <c r="B80" s="109"/>
    </row>
    <row r="81" spans="1:2" ht="13.5">
      <c r="A81" s="109"/>
      <c r="B81" s="109"/>
    </row>
    <row r="82" spans="1:2" ht="13.5">
      <c r="A82" s="109"/>
      <c r="B82" s="109"/>
    </row>
    <row r="83" spans="1:2" ht="13.5">
      <c r="A83" s="109"/>
      <c r="B83" s="109"/>
    </row>
    <row r="84" spans="1:2" ht="13.5">
      <c r="A84" s="109"/>
      <c r="B84" s="109"/>
    </row>
    <row r="85" spans="1:2" ht="13.5">
      <c r="A85" s="109"/>
      <c r="B85" s="109"/>
    </row>
    <row r="86" spans="1:2" ht="13.5">
      <c r="A86" s="109"/>
      <c r="B86" s="109"/>
    </row>
    <row r="87" spans="1:2" ht="13.5">
      <c r="A87" s="109"/>
      <c r="B87" s="109"/>
    </row>
    <row r="88" spans="1:2" ht="13.5">
      <c r="A88" s="109"/>
      <c r="B88" s="109"/>
    </row>
    <row r="89" spans="1:2" ht="13.5">
      <c r="A89" s="109"/>
      <c r="B89" s="109"/>
    </row>
    <row r="90" spans="1:2" ht="13.5">
      <c r="A90" s="109"/>
      <c r="B90" s="109"/>
    </row>
    <row r="91" spans="1:2" ht="13.5">
      <c r="A91" s="109"/>
      <c r="B91" s="109"/>
    </row>
    <row r="92" spans="1:2" ht="13.5">
      <c r="A92" s="109"/>
      <c r="B92" s="109"/>
    </row>
    <row r="93" spans="1:2" ht="13.5">
      <c r="A93" s="109"/>
      <c r="B93" s="109"/>
    </row>
  </sheetData>
  <sheetProtection selectLockedCells="1" selectUnlockedCells="1"/>
  <mergeCells count="12">
    <mergeCell ref="A40:B40"/>
    <mergeCell ref="A58:C58"/>
    <mergeCell ref="A50:B50"/>
    <mergeCell ref="A21:B21"/>
    <mergeCell ref="A23:B23"/>
    <mergeCell ref="A25:B25"/>
    <mergeCell ref="A27:B27"/>
    <mergeCell ref="A32:B32"/>
    <mergeCell ref="A1:B1"/>
    <mergeCell ref="A2:B2"/>
    <mergeCell ref="A3:B3"/>
    <mergeCell ref="A35:B35"/>
  </mergeCells>
  <printOptions/>
  <pageMargins left="1.4173228346456694" right="0.5511811023622047" top="0.8661417322834646" bottom="0.51" header="0.4330708661417323" footer="0"/>
  <pageSetup fitToHeight="1" fitToWidth="1" horizontalDpi="300" verticalDpi="300" orientation="portrait" scale="72" r:id="rId1"/>
  <headerFooter alignWithMargins="0">
    <oddHeader>&amp;LNOV - 2012&amp;CDIRECTIVA D.B.S.A.
ORDINARIO&amp;R01-BS/0305/04</oddHeader>
    <oddFooter>&amp;LASISTENCIA
EDUCACIONAL JI Y SC&amp;C01-BS&amp;RPAG &amp;P</oddFooter>
  </headerFooter>
</worksheet>
</file>

<file path=xl/worksheets/sheet4.xml><?xml version="1.0" encoding="utf-8"?>
<worksheet xmlns="http://schemas.openxmlformats.org/spreadsheetml/2006/main" xmlns:r="http://schemas.openxmlformats.org/officeDocument/2006/relationships">
  <sheetPr codeName="Hoja3">
    <pageSetUpPr fitToPage="1"/>
  </sheetPr>
  <dimension ref="A1:IV26"/>
  <sheetViews>
    <sheetView showGridLines="0" zoomScale="125" zoomScaleNormal="125" zoomScalePageLayoutView="0" workbookViewId="0" topLeftCell="B1">
      <selection activeCell="C10" sqref="C10"/>
    </sheetView>
  </sheetViews>
  <sheetFormatPr defaultColWidth="11.42187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11.421875" style="1" customWidth="1"/>
  </cols>
  <sheetData>
    <row r="1" spans="1:256" s="4" customFormat="1" ht="13.5">
      <c r="A1" s="290" t="s">
        <v>0</v>
      </c>
      <c r="B1" s="290"/>
      <c r="C1" s="290"/>
      <c r="D1" s="290"/>
      <c r="E1" s="290"/>
      <c r="F1" s="290"/>
      <c r="G1" s="290"/>
      <c r="H1" s="2"/>
      <c r="I1" s="2"/>
      <c r="J1" s="2"/>
      <c r="K1" s="3"/>
      <c r="IO1" s="1"/>
      <c r="IP1" s="1"/>
      <c r="IQ1" s="1"/>
      <c r="IR1" s="1"/>
      <c r="IS1" s="1"/>
      <c r="IT1" s="1"/>
      <c r="IU1" s="1"/>
      <c r="IV1" s="1"/>
    </row>
    <row r="2" spans="1:256" s="4" customFormat="1" ht="15.75" customHeight="1">
      <c r="A2" s="290" t="s">
        <v>49</v>
      </c>
      <c r="B2" s="290"/>
      <c r="C2" s="290"/>
      <c r="D2" s="290"/>
      <c r="E2" s="290"/>
      <c r="F2" s="290"/>
      <c r="G2" s="290"/>
      <c r="H2" s="2"/>
      <c r="I2" s="2"/>
      <c r="J2" s="2"/>
      <c r="K2" s="3"/>
      <c r="IO2" s="1"/>
      <c r="IP2" s="1"/>
      <c r="IQ2" s="1"/>
      <c r="IR2" s="1"/>
      <c r="IS2" s="1"/>
      <c r="IT2" s="1"/>
      <c r="IU2" s="1"/>
      <c r="IV2" s="1"/>
    </row>
    <row r="3" spans="1:256" s="4" customFormat="1" ht="18" customHeight="1">
      <c r="A3" s="290" t="s">
        <v>50</v>
      </c>
      <c r="B3" s="290"/>
      <c r="C3" s="290"/>
      <c r="D3" s="290"/>
      <c r="E3" s="290"/>
      <c r="F3" s="290"/>
      <c r="G3" s="290"/>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6" t="s">
        <v>3</v>
      </c>
      <c r="B5" s="6"/>
      <c r="C5" s="376" t="str">
        <f>'Ap. 2 Ingresos C. Benef.'!$D$5</f>
        <v>DELBIENWILL</v>
      </c>
      <c r="D5" s="376"/>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20" customFormat="1" ht="16.5" customHeight="1">
      <c r="A7" s="18"/>
      <c r="B7" s="18"/>
      <c r="C7" s="19"/>
      <c r="D7" s="19"/>
      <c r="E7" s="19"/>
      <c r="F7" s="19"/>
      <c r="G7" s="19"/>
      <c r="H7" s="19"/>
      <c r="I7" s="19"/>
      <c r="IO7" s="27"/>
      <c r="IP7" s="27"/>
      <c r="IQ7" s="27"/>
      <c r="IR7" s="27"/>
      <c r="IS7" s="27"/>
      <c r="IT7" s="27"/>
      <c r="IU7" s="27"/>
      <c r="IV7" s="27"/>
    </row>
    <row r="8" spans="1:10" ht="12.75" customHeight="1">
      <c r="A8" s="377" t="str">
        <f>'Ap. 2 Ingresos C. Benef.'!A17</f>
        <v>Centro Beneficio</v>
      </c>
      <c r="B8" s="377" t="str">
        <f>'Ap. 2 Ingresos C. Benef.'!B17</f>
        <v>Prestación [Unidad]</v>
      </c>
      <c r="C8" s="378" t="str">
        <f>'Ap. 2 Ingresos C. Benef.'!D17</f>
        <v>Matrícula</v>
      </c>
      <c r="D8" s="378"/>
      <c r="E8" s="378"/>
      <c r="F8" s="378"/>
      <c r="G8" s="379" t="str">
        <f>'Ap. 2 Ingresos C. Benef.'!H17</f>
        <v>Mensualidad</v>
      </c>
      <c r="H8" s="379"/>
      <c r="I8" s="379"/>
      <c r="J8" s="379"/>
    </row>
    <row r="9" spans="1:10" ht="41.25">
      <c r="A9" s="377">
        <f>'Ap. 2 Ingresos C. Benef.'!A18</f>
        <v>0</v>
      </c>
      <c r="B9" s="377">
        <f>'Ap. 2 Ingresos C. Benef.'!B18</f>
        <v>0</v>
      </c>
      <c r="C9" s="59" t="str">
        <f>'Ap. 2 Ingresos C. Benef.'!D18</f>
        <v>Personal Servicio Activo Armada y otras FFAA</v>
      </c>
      <c r="D9" s="59" t="str">
        <f>'Ap. 2 Ingresos C. Benef.'!E18</f>
        <v>Gendarmeria y PDI</v>
      </c>
      <c r="E9" s="59" t="str">
        <f>'Ap. 2 Ingresos C. Benef.'!F18</f>
        <v>Personal en Retiro</v>
      </c>
      <c r="F9" s="59" t="str">
        <f>'Ap. 2 Ingresos C. Benef.'!G18</f>
        <v>Casos Especiales</v>
      </c>
      <c r="G9" s="59" t="str">
        <f>'Ap. 2 Ingresos C. Benef.'!H18</f>
        <v>Personal Servicio Activo Armada y otras FFAA</v>
      </c>
      <c r="H9" s="59" t="str">
        <f>'Ap. 2 Ingresos C. Benef.'!I18</f>
        <v>Gendarmeria y PDI</v>
      </c>
      <c r="I9" s="59" t="str">
        <f>'Ap. 2 Ingresos C. Benef.'!J18</f>
        <v>Personal en Retiro</v>
      </c>
      <c r="J9" s="59" t="str">
        <f>'Ap. 2 Ingresos C. Benef.'!K18</f>
        <v>Casos Especiales</v>
      </c>
    </row>
    <row r="10" spans="1:10" ht="13.5">
      <c r="A10" s="375" t="str">
        <f>'Ap. 2 Ingresos C. Benef.'!A19</f>
        <v>JARDIN INFANTIL "PEQUEÑOS COLONOS"</v>
      </c>
      <c r="B10" s="44" t="str">
        <f>'Ap. 2 Ingresos C. Benef.'!B19</f>
        <v>Jardín [Media Jornada]</v>
      </c>
      <c r="C10" s="45">
        <f>'Ap. 2 Ingresos C. Benef.'!D19</f>
        <v>52611</v>
      </c>
      <c r="D10" s="45">
        <f>'Ap. 2 Ingresos C. Benef.'!E19</f>
        <v>64800</v>
      </c>
      <c r="E10" s="45">
        <f>'Ap. 2 Ingresos C. Benef.'!F19</f>
        <v>103900</v>
      </c>
      <c r="F10" s="45">
        <f>'Ap. 2 Ingresos C. Benef.'!G19</f>
        <v>126200</v>
      </c>
      <c r="G10" s="45">
        <f>'Ap. 2 Ingresos C. Benef.'!H19</f>
        <v>52611</v>
      </c>
      <c r="H10" s="45">
        <f>'Ap. 2 Ingresos C. Benef.'!I19</f>
        <v>64800</v>
      </c>
      <c r="I10" s="45">
        <f>'Ap. 2 Ingresos C. Benef.'!J19</f>
        <v>103900</v>
      </c>
      <c r="J10" s="46">
        <f>'Ap. 2 Ingresos C. Benef.'!K19</f>
        <v>126200</v>
      </c>
    </row>
    <row r="11" spans="1:10" ht="13.5">
      <c r="A11" s="375">
        <f>'Ap. 2 Ingresos C. Benef.'!A22</f>
        <v>0</v>
      </c>
      <c r="B11" s="44" t="str">
        <f>'Ap. 2 Ingresos C. Benef.'!B22</f>
        <v>Jardín [Jornada Completa sin alimentación] </v>
      </c>
      <c r="C11" s="45">
        <f>'Ap. 2 Ingresos C. Benef.'!D22</f>
        <v>71100</v>
      </c>
      <c r="D11" s="45">
        <f>'Ap. 2 Ingresos C. Benef.'!E22</f>
        <v>85400</v>
      </c>
      <c r="E11" s="45">
        <f>'Ap. 2 Ingresos C. Benef.'!F22</f>
        <v>128100</v>
      </c>
      <c r="F11" s="46">
        <f>'Ap. 2 Ingresos C. Benef.'!G22</f>
        <v>153700</v>
      </c>
      <c r="G11" s="45">
        <f>'Ap. 2 Ingresos C. Benef.'!H22</f>
        <v>71100</v>
      </c>
      <c r="H11" s="45">
        <f>'Ap. 2 Ingresos C. Benef.'!I22</f>
        <v>85400</v>
      </c>
      <c r="I11" s="45">
        <f>'Ap. 2 Ingresos C. Benef.'!J22</f>
        <v>128100</v>
      </c>
      <c r="J11" s="45">
        <f>'Ap. 2 Ingresos C. Benef.'!K22</f>
        <v>153700</v>
      </c>
    </row>
    <row r="17" ht="13.5">
      <c r="D17" s="120"/>
    </row>
    <row r="18" ht="13.5">
      <c r="D18"/>
    </row>
    <row r="19" spans="4:6" ht="13.5">
      <c r="D19" s="335"/>
      <c r="E19" s="336"/>
      <c r="F19" s="337"/>
    </row>
    <row r="20" ht="13.5">
      <c r="D20" s="121"/>
    </row>
    <row r="21" ht="13.5">
      <c r="D21" s="29"/>
    </row>
    <row r="22" ht="13.5">
      <c r="D22" s="29"/>
    </row>
    <row r="23" ht="13.5">
      <c r="D23" s="29"/>
    </row>
    <row r="24" spans="7:9" ht="13.5">
      <c r="G24" s="4"/>
      <c r="H24" s="3"/>
      <c r="I24" s="3"/>
    </row>
    <row r="25" spans="7:9" ht="13.5">
      <c r="G25" s="4"/>
      <c r="H25" s="3"/>
      <c r="I25" s="3"/>
    </row>
    <row r="26" spans="7:9" ht="13.5">
      <c r="G26" s="4"/>
      <c r="H26" s="3"/>
      <c r="I26" s="3"/>
    </row>
  </sheetData>
  <sheetProtection selectLockedCells="1" selectUnlockedCells="1"/>
  <mergeCells count="10">
    <mergeCell ref="D19:F19"/>
    <mergeCell ref="A10:A11"/>
    <mergeCell ref="A1:G1"/>
    <mergeCell ref="A2:G2"/>
    <mergeCell ref="A3:G3"/>
    <mergeCell ref="C5:D5"/>
    <mergeCell ref="A8:A9"/>
    <mergeCell ref="B8:B9"/>
    <mergeCell ref="C8:F8"/>
    <mergeCell ref="G8:J8"/>
  </mergeCells>
  <printOptions/>
  <pageMargins left="0.7480314960629921" right="0.7480314960629921" top="0.984251968503937" bottom="0.984251968503937" header="0.4330708661417323" footer="0.4724409448818898"/>
  <pageSetup fitToHeight="1" fitToWidth="1" horizontalDpi="300" verticalDpi="300" orientation="landscape" scale="62" r:id="rId1"/>
  <headerFooter alignWithMargins="0">
    <oddHeader>&amp;LNOV - 2012&amp;CDIRECTIVA D.B.S.A.
ORDINARIA&amp;R01-BS/0305/04</oddHeader>
    <oddFooter>&amp;LASISTENCIA 
EDUCACIONAL JI Y SC&amp;C01-BS&amp;RPAG &amp;P</oddFooter>
  </headerFooter>
</worksheet>
</file>

<file path=xl/worksheets/sheet5.xml><?xml version="1.0" encoding="utf-8"?>
<worksheet xmlns="http://schemas.openxmlformats.org/spreadsheetml/2006/main" xmlns:r="http://schemas.openxmlformats.org/officeDocument/2006/relationships">
  <sheetPr codeName="Hoja5">
    <pageSetUpPr fitToPage="1"/>
  </sheetPr>
  <dimension ref="A1:IV37"/>
  <sheetViews>
    <sheetView showGridLines="0" zoomScale="125" zoomScaleNormal="125" zoomScalePageLayoutView="0" workbookViewId="0" topLeftCell="A1">
      <selection activeCell="B37" sqref="B37"/>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3.5">
      <c r="A1" s="290" t="s">
        <v>0</v>
      </c>
      <c r="B1" s="290"/>
      <c r="C1" s="290"/>
      <c r="D1" s="290"/>
      <c r="E1" s="290"/>
      <c r="F1" s="3"/>
      <c r="G1" s="3"/>
      <c r="IK1" s="1"/>
      <c r="IL1" s="1"/>
      <c r="IM1" s="1"/>
      <c r="IN1" s="1"/>
      <c r="IO1" s="1"/>
      <c r="IP1" s="1"/>
      <c r="IQ1" s="1"/>
      <c r="IR1" s="1"/>
      <c r="IS1" s="1"/>
      <c r="IT1" s="1"/>
      <c r="IU1" s="1"/>
      <c r="IV1" s="1"/>
    </row>
    <row r="2" spans="1:256" s="4" customFormat="1" ht="15.75" customHeight="1">
      <c r="A2" s="290" t="s">
        <v>51</v>
      </c>
      <c r="B2" s="290"/>
      <c r="C2" s="290"/>
      <c r="D2" s="290"/>
      <c r="E2" s="290"/>
      <c r="F2" s="3"/>
      <c r="G2" s="3"/>
      <c r="IK2" s="1"/>
      <c r="IL2" s="1"/>
      <c r="IM2" s="1"/>
      <c r="IN2" s="1"/>
      <c r="IO2" s="1"/>
      <c r="IP2" s="1"/>
      <c r="IQ2" s="1"/>
      <c r="IR2" s="1"/>
      <c r="IS2" s="1"/>
      <c r="IT2" s="1"/>
      <c r="IU2" s="1"/>
      <c r="IV2" s="1"/>
    </row>
    <row r="3" spans="1:256" s="4" customFormat="1" ht="18" customHeight="1">
      <c r="A3" s="290" t="s">
        <v>52</v>
      </c>
      <c r="B3" s="290"/>
      <c r="C3" s="290"/>
      <c r="D3" s="290"/>
      <c r="E3" s="290"/>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387" t="s">
        <v>3</v>
      </c>
      <c r="B5" s="387"/>
      <c r="C5" s="47" t="str">
        <f>'Ap. 2 Ingresos C. Benef.'!$D$5</f>
        <v>DELBIENWILL</v>
      </c>
      <c r="D5" s="48"/>
      <c r="E5" s="1"/>
      <c r="F5" s="48"/>
      <c r="G5" s="1"/>
      <c r="IK5" s="1"/>
      <c r="IL5" s="1"/>
      <c r="IM5" s="1"/>
      <c r="IN5" s="1"/>
      <c r="IO5" s="1"/>
      <c r="IP5" s="1"/>
      <c r="IQ5" s="1"/>
      <c r="IR5" s="1"/>
      <c r="IS5" s="1"/>
      <c r="IT5" s="1"/>
      <c r="IU5" s="1"/>
      <c r="IV5" s="1"/>
    </row>
    <row r="6" spans="1:256" s="4" customFormat="1" ht="12" customHeight="1">
      <c r="A6" s="5"/>
      <c r="B6" s="7"/>
      <c r="C6" s="48"/>
      <c r="D6" s="48"/>
      <c r="E6" s="1"/>
      <c r="F6" s="48"/>
      <c r="G6" s="1"/>
      <c r="IK6" s="1"/>
      <c r="IL6" s="1"/>
      <c r="IM6" s="1"/>
      <c r="IN6" s="1"/>
      <c r="IO6" s="1"/>
      <c r="IP6" s="1"/>
      <c r="IQ6" s="1"/>
      <c r="IR6" s="1"/>
      <c r="IS6" s="1"/>
      <c r="IT6" s="1"/>
      <c r="IU6" s="1"/>
      <c r="IV6" s="1"/>
    </row>
    <row r="7" spans="1:256" s="4" customFormat="1" ht="12" customHeight="1">
      <c r="A7" s="5"/>
      <c r="B7" s="7"/>
      <c r="C7" s="48"/>
      <c r="D7" s="48"/>
      <c r="E7" s="1"/>
      <c r="F7" s="48"/>
      <c r="G7" s="1"/>
      <c r="IK7" s="1"/>
      <c r="IL7" s="1"/>
      <c r="IM7" s="1"/>
      <c r="IN7" s="1"/>
      <c r="IO7" s="1"/>
      <c r="IP7" s="1"/>
      <c r="IQ7" s="1"/>
      <c r="IR7" s="1"/>
      <c r="IS7" s="1"/>
      <c r="IT7" s="1"/>
      <c r="IU7" s="1"/>
      <c r="IV7" s="1"/>
    </row>
    <row r="8" spans="1:256" s="4" customFormat="1" ht="12" customHeight="1">
      <c r="A8" s="5"/>
      <c r="B8" s="7"/>
      <c r="C8" s="48"/>
      <c r="D8" s="48"/>
      <c r="E8" s="1"/>
      <c r="F8" s="48"/>
      <c r="G8" s="1"/>
      <c r="IK8" s="1"/>
      <c r="IL8" s="1"/>
      <c r="IM8" s="1"/>
      <c r="IN8" s="1"/>
      <c r="IO8" s="1"/>
      <c r="IP8" s="1"/>
      <c r="IQ8" s="1"/>
      <c r="IR8" s="1"/>
      <c r="IS8" s="1"/>
      <c r="IT8" s="1"/>
      <c r="IU8" s="1"/>
      <c r="IV8" s="1"/>
    </row>
    <row r="9" spans="1:256" s="4" customFormat="1" ht="12" customHeight="1">
      <c r="A9" s="5"/>
      <c r="B9" s="7"/>
      <c r="C9" s="48"/>
      <c r="D9" s="48"/>
      <c r="E9" s="1"/>
      <c r="F9" s="48"/>
      <c r="G9" s="1"/>
      <c r="IK9" s="1"/>
      <c r="IL9" s="1"/>
      <c r="IM9" s="1"/>
      <c r="IN9" s="1"/>
      <c r="IO9" s="1"/>
      <c r="IP9" s="1"/>
      <c r="IQ9" s="1"/>
      <c r="IR9" s="1"/>
      <c r="IS9" s="1"/>
      <c r="IT9" s="1"/>
      <c r="IU9" s="1"/>
      <c r="IV9" s="1"/>
    </row>
    <row r="10" spans="1:256" s="4" customFormat="1" ht="12" customHeight="1">
      <c r="A10" s="5"/>
      <c r="B10" s="7"/>
      <c r="C10" s="48"/>
      <c r="D10" s="48"/>
      <c r="E10" s="1"/>
      <c r="F10" s="48"/>
      <c r="G10" s="1"/>
      <c r="IK10" s="1"/>
      <c r="IL10" s="1"/>
      <c r="IM10" s="1"/>
      <c r="IN10" s="1"/>
      <c r="IO10" s="1"/>
      <c r="IP10" s="1"/>
      <c r="IQ10" s="1"/>
      <c r="IR10" s="1"/>
      <c r="IS10" s="1"/>
      <c r="IT10" s="1"/>
      <c r="IU10" s="1"/>
      <c r="IV10" s="1"/>
    </row>
    <row r="11" spans="1:256" s="4" customFormat="1" ht="12" customHeight="1">
      <c r="A11" s="5"/>
      <c r="B11" s="7"/>
      <c r="C11" s="48"/>
      <c r="D11" s="48"/>
      <c r="E11" s="1"/>
      <c r="F11" s="48"/>
      <c r="G11" s="1"/>
      <c r="IK11" s="1"/>
      <c r="IL11" s="1"/>
      <c r="IM11" s="1"/>
      <c r="IN11" s="1"/>
      <c r="IO11" s="1"/>
      <c r="IP11" s="1"/>
      <c r="IQ11" s="1"/>
      <c r="IR11" s="1"/>
      <c r="IS11" s="1"/>
      <c r="IT11" s="1"/>
      <c r="IU11" s="1"/>
      <c r="IV11" s="1"/>
    </row>
    <row r="12" spans="1:256" s="4" customFormat="1" ht="12" customHeight="1">
      <c r="A12" s="5"/>
      <c r="B12" s="7"/>
      <c r="C12" s="48"/>
      <c r="D12" s="48"/>
      <c r="E12" s="1"/>
      <c r="F12" s="48"/>
      <c r="G12" s="1"/>
      <c r="IK12" s="1"/>
      <c r="IL12" s="1"/>
      <c r="IM12" s="1"/>
      <c r="IN12" s="1"/>
      <c r="IO12" s="1"/>
      <c r="IP12" s="1"/>
      <c r="IQ12" s="1"/>
      <c r="IR12" s="1"/>
      <c r="IS12" s="1"/>
      <c r="IT12" s="1"/>
      <c r="IU12" s="1"/>
      <c r="IV12" s="1"/>
    </row>
    <row r="13" spans="1:256" s="4" customFormat="1" ht="12" customHeight="1">
      <c r="A13" s="49"/>
      <c r="B13" s="49"/>
      <c r="C13" s="49"/>
      <c r="D13" s="49"/>
      <c r="E13" s="49"/>
      <c r="F13" s="31"/>
      <c r="G13" s="31"/>
      <c r="H13" s="31"/>
      <c r="I13" s="31"/>
      <c r="J13" s="31"/>
      <c r="IK13" s="1"/>
      <c r="IL13" s="1"/>
      <c r="IM13" s="1"/>
      <c r="IN13" s="1"/>
      <c r="IO13" s="1"/>
      <c r="IP13" s="1"/>
      <c r="IQ13" s="1"/>
      <c r="IR13" s="1"/>
      <c r="IS13" s="1"/>
      <c r="IT13" s="1"/>
      <c r="IU13" s="1"/>
      <c r="IV13" s="1"/>
    </row>
    <row r="14" spans="1:256" s="20" customFormat="1" ht="12" customHeight="1">
      <c r="A14" s="50"/>
      <c r="B14" s="50"/>
      <c r="C14" s="51" t="s">
        <v>53</v>
      </c>
      <c r="D14" s="52"/>
      <c r="E14" s="53">
        <v>12</v>
      </c>
      <c r="F14" s="18"/>
      <c r="G14" s="19"/>
      <c r="IK14" s="27"/>
      <c r="IL14" s="27"/>
      <c r="IM14" s="27"/>
      <c r="IN14" s="27"/>
      <c r="IO14" s="27"/>
      <c r="IP14" s="27"/>
      <c r="IQ14" s="27"/>
      <c r="IR14" s="27"/>
      <c r="IS14" s="27"/>
      <c r="IT14" s="27"/>
      <c r="IU14" s="27"/>
      <c r="IV14" s="27"/>
    </row>
    <row r="15" spans="1:256" s="20" customFormat="1" ht="13.5" customHeight="1">
      <c r="A15" s="50"/>
      <c r="B15" s="50"/>
      <c r="C15" s="51" t="s">
        <v>54</v>
      </c>
      <c r="D15" s="52"/>
      <c r="E15" s="53">
        <v>10</v>
      </c>
      <c r="F15" s="18"/>
      <c r="G15" s="19"/>
      <c r="IK15" s="27"/>
      <c r="IL15" s="27"/>
      <c r="IM15" s="27"/>
      <c r="IN15" s="27"/>
      <c r="IO15" s="27"/>
      <c r="IP15" s="27"/>
      <c r="IQ15" s="27"/>
      <c r="IR15" s="27"/>
      <c r="IS15" s="27"/>
      <c r="IT15" s="27"/>
      <c r="IU15" s="27"/>
      <c r="IV15" s="27"/>
    </row>
    <row r="16" spans="1:256" s="20" customFormat="1" ht="13.5" customHeight="1">
      <c r="A16" s="50"/>
      <c r="B16" s="50"/>
      <c r="C16" s="54"/>
      <c r="D16" s="54"/>
      <c r="E16" s="55"/>
      <c r="F16" s="18"/>
      <c r="G16" s="19"/>
      <c r="IK16" s="27"/>
      <c r="IL16" s="27"/>
      <c r="IM16" s="27"/>
      <c r="IN16" s="27"/>
      <c r="IO16" s="27"/>
      <c r="IP16" s="27"/>
      <c r="IQ16" s="27"/>
      <c r="IR16" s="27"/>
      <c r="IS16" s="27"/>
      <c r="IT16" s="27"/>
      <c r="IU16" s="27"/>
      <c r="IV16" s="27"/>
    </row>
    <row r="17" spans="1:5" ht="13.5">
      <c r="A17" s="50"/>
      <c r="B17" s="50"/>
      <c r="C17" s="50"/>
      <c r="D17" s="50"/>
      <c r="E17" s="50"/>
    </row>
    <row r="18" spans="1:5" ht="13.5">
      <c r="A18" s="377" t="str">
        <f>'Ap. 5 Tarifado '!A8</f>
        <v>Centro Beneficio</v>
      </c>
      <c r="B18" s="377" t="str">
        <f>'Ap. 5 Tarifado '!B8</f>
        <v>Prestación [Unidad]</v>
      </c>
      <c r="C18" s="56" t="str">
        <f>'Ap. 5 Tarifado '!C8</f>
        <v>Matrícula</v>
      </c>
      <c r="D18" s="57" t="str">
        <f>'Ap. 5 Tarifado '!G8</f>
        <v>Mensualidad</v>
      </c>
      <c r="E18" s="119" t="s">
        <v>55</v>
      </c>
    </row>
    <row r="19" spans="1:5" ht="41.25">
      <c r="A19" s="377">
        <f>'Ap. 5 Tarifado '!A9</f>
        <v>0</v>
      </c>
      <c r="B19" s="377">
        <f>'Ap. 5 Tarifado '!B9</f>
        <v>0</v>
      </c>
      <c r="C19" s="59" t="str">
        <f>'Ap. 5 Tarifado '!C9</f>
        <v>Personal Servicio Activo Armada y otras FFAA</v>
      </c>
      <c r="D19" s="59" t="str">
        <f>'Ap. 5 Tarifado '!G9</f>
        <v>Personal Servicio Activo Armada y otras FFAA</v>
      </c>
      <c r="E19" s="59" t="s">
        <v>56</v>
      </c>
    </row>
    <row r="20" spans="1:5" ht="13.5">
      <c r="A20" s="380" t="str">
        <f>'Ap. 5 Tarifado '!A10</f>
        <v>JARDIN INFANTIL "PEQUEÑOS COLONOS"</v>
      </c>
      <c r="B20" s="44" t="str">
        <f>'Ap. 5 Tarifado '!B10</f>
        <v>Jardín [Media Jornada]</v>
      </c>
      <c r="C20" s="45">
        <f>'Ap. 5 Tarifado '!C10</f>
        <v>52611</v>
      </c>
      <c r="D20" s="45">
        <f>'Ap. 5 Tarifado '!G10</f>
        <v>52611</v>
      </c>
      <c r="E20" s="45">
        <f>C20+D20*$E$15</f>
        <v>578721</v>
      </c>
    </row>
    <row r="21" spans="1:5" ht="13.5">
      <c r="A21" s="381"/>
      <c r="B21" s="44" t="str">
        <f>'Ap. 5 Tarifado '!B11</f>
        <v>Jardín [Jornada Completa sin alimentación] </v>
      </c>
      <c r="C21" s="45">
        <f>'Ap. 5 Tarifado '!C11</f>
        <v>71100</v>
      </c>
      <c r="D21" s="45">
        <f>'Ap. 5 Tarifado '!G11</f>
        <v>71100</v>
      </c>
      <c r="E21" s="45">
        <f>C21+D21*$E$15</f>
        <v>782100</v>
      </c>
    </row>
    <row r="22" spans="1:5" ht="12.75" customHeight="1">
      <c r="A22" s="382" t="s">
        <v>169</v>
      </c>
      <c r="B22" s="118" t="s">
        <v>22</v>
      </c>
      <c r="C22" s="114">
        <v>0</v>
      </c>
      <c r="D22" s="114">
        <v>0</v>
      </c>
      <c r="E22" s="115">
        <f>C22+D22*$E$15</f>
        <v>0</v>
      </c>
    </row>
    <row r="23" spans="1:5" ht="13.5">
      <c r="A23" s="383"/>
      <c r="B23" s="118" t="s">
        <v>173</v>
      </c>
      <c r="C23" s="114">
        <v>0</v>
      </c>
      <c r="D23" s="114">
        <v>0</v>
      </c>
      <c r="E23" s="115">
        <f>C23+D23*$E$15</f>
        <v>0</v>
      </c>
    </row>
    <row r="28" ht="13.5">
      <c r="A28" s="120"/>
    </row>
    <row r="29" ht="13.5">
      <c r="A29"/>
    </row>
    <row r="30" spans="1:3" ht="13.5">
      <c r="A30" s="384"/>
      <c r="B30" s="385"/>
      <c r="C30" s="386"/>
    </row>
    <row r="31" ht="13.5">
      <c r="A31" s="121"/>
    </row>
    <row r="32" ht="13.5">
      <c r="A32" s="29"/>
    </row>
    <row r="33" ht="13.5">
      <c r="A33" s="29"/>
    </row>
    <row r="34" ht="13.5">
      <c r="A34" s="29"/>
    </row>
    <row r="35" spans="4:6" ht="13.5">
      <c r="D35" s="4"/>
      <c r="E35" s="3"/>
      <c r="F35" s="3"/>
    </row>
    <row r="36" spans="4:6" ht="13.5">
      <c r="D36" s="4"/>
      <c r="E36" s="3"/>
      <c r="F36" s="3"/>
    </row>
    <row r="37" spans="4:6" ht="13.5">
      <c r="D37" s="4"/>
      <c r="E37" s="3"/>
      <c r="F37" s="3"/>
    </row>
  </sheetData>
  <sheetProtection selectLockedCells="1" selectUnlockedCells="1"/>
  <mergeCells count="9">
    <mergeCell ref="A20:A21"/>
    <mergeCell ref="A22:A23"/>
    <mergeCell ref="A30:C30"/>
    <mergeCell ref="A1:E1"/>
    <mergeCell ref="A2:E2"/>
    <mergeCell ref="A3:E3"/>
    <mergeCell ref="A5:B5"/>
    <mergeCell ref="A18:A19"/>
    <mergeCell ref="B18:B19"/>
  </mergeCells>
  <printOptions/>
  <pageMargins left="0.7480314960629921" right="0.7480314960629921" top="0.8267716535433072" bottom="0.9055118110236221" header="0.3937007874015748" footer="0.3937007874015748"/>
  <pageSetup fitToHeight="1" fitToWidth="1" horizontalDpi="300" verticalDpi="300" orientation="landscape" scale="95" r:id="rId2"/>
  <headerFooter alignWithMargins="0">
    <oddHeader>&amp;LNOV - 2012&amp;CDIRECTIVA D.B.S.A.
ORDINARIA&amp;R01-BS/0305/04</oddHeader>
    <oddFooter>&amp;LASISTENCIA
EDUCACIONAL JI Y SC&amp;C01-BS&amp;RPAG &amp;P</oddFooter>
  </headerFooter>
  <drawing r:id="rId1"/>
</worksheet>
</file>

<file path=xl/worksheets/sheet6.xml><?xml version="1.0" encoding="utf-8"?>
<worksheet xmlns="http://schemas.openxmlformats.org/spreadsheetml/2006/main" xmlns:r="http://schemas.openxmlformats.org/officeDocument/2006/relationships">
  <dimension ref="A2:N88"/>
  <sheetViews>
    <sheetView tabSelected="1" zoomScalePageLayoutView="0" workbookViewId="0" topLeftCell="B1">
      <selection activeCell="M9" sqref="M9"/>
    </sheetView>
  </sheetViews>
  <sheetFormatPr defaultColWidth="11.421875" defaultRowHeight="12.75"/>
  <cols>
    <col min="1" max="1" width="23.140625" style="0" customWidth="1"/>
    <col min="2" max="2" width="20.8515625" style="0" customWidth="1"/>
    <col min="3" max="3" width="22.421875" style="0" customWidth="1"/>
    <col min="4" max="4" width="16.28125" style="0" customWidth="1"/>
    <col min="5" max="5" width="16.421875" style="0" customWidth="1"/>
    <col min="6" max="7" width="14.8515625" style="0" customWidth="1"/>
    <col min="8" max="8" width="15.8515625" style="0" bestFit="1" customWidth="1"/>
    <col min="9" max="9" width="15.8515625" style="0" customWidth="1"/>
    <col min="10" max="10" width="14.57421875" style="0" customWidth="1"/>
    <col min="11" max="11" width="14.140625" style="0" customWidth="1"/>
    <col min="12" max="12" width="14.8515625" style="0" customWidth="1"/>
    <col min="13" max="13" width="16.7109375" style="233" customWidth="1"/>
    <col min="14" max="14" width="13.57421875" style="0" customWidth="1"/>
  </cols>
  <sheetData>
    <row r="2" spans="1:14" s="246" customFormat="1" ht="21">
      <c r="A2" s="395" t="s">
        <v>202</v>
      </c>
      <c r="B2" s="395"/>
      <c r="C2" s="395"/>
      <c r="D2" s="395"/>
      <c r="E2" s="395"/>
      <c r="F2" s="395"/>
      <c r="G2" s="395"/>
      <c r="H2" s="395"/>
      <c r="I2" s="395"/>
      <c r="J2" s="395"/>
      <c r="K2" s="395"/>
      <c r="L2" s="395"/>
      <c r="M2" s="395"/>
      <c r="N2" s="245"/>
    </row>
    <row r="4" spans="3:12" ht="14.25">
      <c r="C4" s="133"/>
      <c r="D4" s="133"/>
      <c r="E4" s="133"/>
      <c r="F4" s="130">
        <v>0.032</v>
      </c>
      <c r="J4" s="132">
        <v>114000</v>
      </c>
      <c r="K4" s="132">
        <v>275000</v>
      </c>
      <c r="L4" s="132">
        <v>110000</v>
      </c>
    </row>
    <row r="5" spans="1:13" ht="28.5">
      <c r="A5" s="137" t="s">
        <v>239</v>
      </c>
      <c r="B5" s="137" t="s">
        <v>238</v>
      </c>
      <c r="C5" s="393" t="s">
        <v>115</v>
      </c>
      <c r="D5" s="394"/>
      <c r="E5" s="137" t="s">
        <v>189</v>
      </c>
      <c r="F5" s="137" t="s">
        <v>190</v>
      </c>
      <c r="G5" s="137" t="s">
        <v>192</v>
      </c>
      <c r="H5" s="137" t="s">
        <v>235</v>
      </c>
      <c r="I5" s="137" t="s">
        <v>236</v>
      </c>
      <c r="J5" s="137" t="s">
        <v>180</v>
      </c>
      <c r="K5" s="137" t="s">
        <v>188</v>
      </c>
      <c r="L5" s="137" t="s">
        <v>185</v>
      </c>
      <c r="M5" s="137" t="s">
        <v>191</v>
      </c>
    </row>
    <row r="6" spans="1:13" ht="13.5">
      <c r="A6" s="235" t="s">
        <v>229</v>
      </c>
      <c r="B6" s="235" t="s">
        <v>230</v>
      </c>
      <c r="C6" s="236" t="s">
        <v>193</v>
      </c>
      <c r="D6" s="236" t="s">
        <v>194</v>
      </c>
      <c r="E6" s="237">
        <f>(589860+22736)</f>
        <v>612596</v>
      </c>
      <c r="F6" s="238">
        <f>E6*$F$4</f>
        <v>19603.072</v>
      </c>
      <c r="G6" s="238">
        <f>27618*12*1.042</f>
        <v>345335.472</v>
      </c>
      <c r="H6" s="238">
        <f>28000*1.042</f>
        <v>29176</v>
      </c>
      <c r="I6" s="238">
        <f>(E6+F6+H6)*12+G6</f>
        <v>8281836.336</v>
      </c>
      <c r="J6" s="239">
        <f>57000*2</f>
        <v>114000</v>
      </c>
      <c r="K6" s="239">
        <v>138000</v>
      </c>
      <c r="L6" s="239">
        <v>78000</v>
      </c>
      <c r="M6" s="239">
        <f>I6+J6+K6+L6</f>
        <v>8611836.336</v>
      </c>
    </row>
    <row r="7" spans="1:13" ht="13.5">
      <c r="A7" s="235" t="s">
        <v>229</v>
      </c>
      <c r="B7" s="235" t="s">
        <v>230</v>
      </c>
      <c r="C7" s="236" t="s">
        <v>197</v>
      </c>
      <c r="D7" s="236" t="s">
        <v>198</v>
      </c>
      <c r="E7" s="237">
        <f>(589860+22736)</f>
        <v>612596</v>
      </c>
      <c r="F7" s="238">
        <f>E7*$F$4</f>
        <v>19603.072</v>
      </c>
      <c r="G7" s="240">
        <f>27618*7*1.042</f>
        <v>201445.692</v>
      </c>
      <c r="H7" s="238">
        <f>28000*1.042</f>
        <v>29176</v>
      </c>
      <c r="I7" s="238">
        <f>(E7+F7+H7)*12+G7</f>
        <v>8137946.556</v>
      </c>
      <c r="J7" s="239">
        <f>57000*2</f>
        <v>114000</v>
      </c>
      <c r="K7" s="239">
        <v>138000</v>
      </c>
      <c r="L7" s="239">
        <v>78000</v>
      </c>
      <c r="M7" s="239">
        <f>I7+J7+K7+L7</f>
        <v>8467946.556</v>
      </c>
    </row>
    <row r="8" spans="1:13" ht="13.5">
      <c r="A8" s="235" t="s">
        <v>229</v>
      </c>
      <c r="B8" s="235" t="s">
        <v>230</v>
      </c>
      <c r="C8" s="241" t="s">
        <v>227</v>
      </c>
      <c r="D8" s="242" t="s">
        <v>228</v>
      </c>
      <c r="E8" s="237">
        <f>(589860+22736)</f>
        <v>612596</v>
      </c>
      <c r="F8" s="238">
        <f>E8*$F$4</f>
        <v>19603.072</v>
      </c>
      <c r="G8" s="240">
        <v>0</v>
      </c>
      <c r="H8" s="238">
        <f>28000*1.042</f>
        <v>29176</v>
      </c>
      <c r="I8" s="238">
        <f>(E8+F8+H8)*12+G8</f>
        <v>7936500.864</v>
      </c>
      <c r="J8" s="239">
        <f>57000*2</f>
        <v>114000</v>
      </c>
      <c r="K8" s="239">
        <v>138000</v>
      </c>
      <c r="L8" s="239">
        <v>78000</v>
      </c>
      <c r="M8" s="239">
        <f>I8+J8+K8+L8</f>
        <v>8266500.864</v>
      </c>
    </row>
    <row r="9" spans="1:13" ht="13.5">
      <c r="A9" s="235" t="s">
        <v>231</v>
      </c>
      <c r="B9" s="235" t="s">
        <v>232</v>
      </c>
      <c r="C9" s="236" t="s">
        <v>195</v>
      </c>
      <c r="D9" s="236" t="s">
        <v>196</v>
      </c>
      <c r="E9" s="243">
        <v>0</v>
      </c>
      <c r="F9" s="238">
        <f>E9*$F$4</f>
        <v>0</v>
      </c>
      <c r="G9" s="240">
        <v>0</v>
      </c>
      <c r="H9" s="238">
        <v>0</v>
      </c>
      <c r="I9" s="238">
        <v>0</v>
      </c>
      <c r="J9" s="239">
        <v>0</v>
      </c>
      <c r="K9" s="239">
        <v>0</v>
      </c>
      <c r="L9" s="239">
        <v>0</v>
      </c>
      <c r="M9" s="239">
        <f>I9+J9+K9+L9</f>
        <v>0</v>
      </c>
    </row>
    <row r="10" spans="1:13" ht="13.5">
      <c r="A10" s="235" t="s">
        <v>234</v>
      </c>
      <c r="B10" s="235" t="s">
        <v>232</v>
      </c>
      <c r="C10" s="241" t="s">
        <v>233</v>
      </c>
      <c r="D10" s="242" t="s">
        <v>233</v>
      </c>
      <c r="E10" s="237">
        <v>200000</v>
      </c>
      <c r="F10" s="238">
        <f>E10*$F$4</f>
        <v>6400</v>
      </c>
      <c r="G10" s="240">
        <v>0</v>
      </c>
      <c r="H10" s="238">
        <f>12000*1.042</f>
        <v>12504</v>
      </c>
      <c r="I10" s="238">
        <f>(E10+F10+H10)*12+G10</f>
        <v>2626848</v>
      </c>
      <c r="J10" s="239">
        <v>114000</v>
      </c>
      <c r="K10" s="239">
        <v>274000</v>
      </c>
      <c r="L10" s="239">
        <v>110000</v>
      </c>
      <c r="M10" s="239">
        <f>I10+J10+K10+L10</f>
        <v>3124848</v>
      </c>
    </row>
    <row r="11" spans="3:13" ht="15" thickBot="1">
      <c r="C11" s="396" t="s">
        <v>199</v>
      </c>
      <c r="D11" s="397"/>
      <c r="E11" s="181">
        <f aca="true" t="shared" si="0" ref="E11:M11">SUM(E6:E10)</f>
        <v>2037788</v>
      </c>
      <c r="F11" s="136">
        <f t="shared" si="0"/>
        <v>65209.216</v>
      </c>
      <c r="G11" s="136">
        <f t="shared" si="0"/>
        <v>546781.164</v>
      </c>
      <c r="H11" s="136">
        <f t="shared" si="0"/>
        <v>100032</v>
      </c>
      <c r="I11" s="136">
        <f t="shared" si="0"/>
        <v>26983131.756</v>
      </c>
      <c r="J11" s="136">
        <f t="shared" si="0"/>
        <v>456000</v>
      </c>
      <c r="K11" s="136">
        <f t="shared" si="0"/>
        <v>688000</v>
      </c>
      <c r="L11" s="136">
        <f t="shared" si="0"/>
        <v>344000</v>
      </c>
      <c r="M11" s="136">
        <f t="shared" si="0"/>
        <v>28471131.755999997</v>
      </c>
    </row>
    <row r="12" ht="13.5" thickBot="1">
      <c r="E12" s="182"/>
    </row>
    <row r="15" spans="3:14" ht="14.25">
      <c r="C15" s="147" t="s">
        <v>177</v>
      </c>
      <c r="D15" s="148"/>
      <c r="E15" s="148"/>
      <c r="F15" s="149"/>
      <c r="G15" s="149"/>
      <c r="H15" s="149"/>
      <c r="I15" s="149"/>
      <c r="J15" s="149"/>
      <c r="K15" s="150"/>
      <c r="L15" s="151"/>
      <c r="M15" s="234"/>
      <c r="N15" s="133"/>
    </row>
    <row r="16" spans="3:14" ht="14.25">
      <c r="C16" s="148" t="s">
        <v>174</v>
      </c>
      <c r="D16" s="152">
        <v>0</v>
      </c>
      <c r="E16" s="152">
        <v>0</v>
      </c>
      <c r="F16" s="134"/>
      <c r="G16" s="134"/>
      <c r="H16" s="152" t="s">
        <v>188</v>
      </c>
      <c r="I16" s="152">
        <f>K11</f>
        <v>688000</v>
      </c>
      <c r="J16" s="134"/>
      <c r="K16" s="135" t="s">
        <v>240</v>
      </c>
      <c r="L16" s="247">
        <f>I11*1%</f>
        <v>269831.31756</v>
      </c>
      <c r="M16" s="234"/>
      <c r="N16" s="133"/>
    </row>
    <row r="17" spans="3:14" ht="14.25">
      <c r="C17" s="148" t="s">
        <v>175</v>
      </c>
      <c r="D17" s="152">
        <v>3</v>
      </c>
      <c r="E17" s="152">
        <f>SUM(I6:I8)/12</f>
        <v>2029690.313</v>
      </c>
      <c r="F17" s="134"/>
      <c r="G17" s="134"/>
      <c r="H17" s="152" t="s">
        <v>180</v>
      </c>
      <c r="I17" s="152">
        <f>J11</f>
        <v>456000</v>
      </c>
      <c r="J17" s="134"/>
      <c r="L17" s="151"/>
      <c r="M17" s="234"/>
      <c r="N17" s="133"/>
    </row>
    <row r="18" spans="3:14" ht="14.25">
      <c r="C18" s="148" t="s">
        <v>200</v>
      </c>
      <c r="D18" s="152">
        <v>1</v>
      </c>
      <c r="E18" s="152">
        <f>I9/12</f>
        <v>0</v>
      </c>
      <c r="F18" s="134"/>
      <c r="G18" s="134"/>
      <c r="H18" s="152" t="s">
        <v>185</v>
      </c>
      <c r="I18" s="152">
        <f>L11</f>
        <v>344000</v>
      </c>
      <c r="J18" s="134"/>
      <c r="L18" s="151"/>
      <c r="M18" s="234"/>
      <c r="N18" s="133"/>
    </row>
    <row r="19" spans="3:14" ht="14.25">
      <c r="C19" s="148" t="s">
        <v>176</v>
      </c>
      <c r="D19" s="152">
        <v>1</v>
      </c>
      <c r="E19" s="152">
        <f>I10/12</f>
        <v>218904</v>
      </c>
      <c r="F19" s="134"/>
      <c r="G19" s="134"/>
      <c r="H19" s="152"/>
      <c r="I19" s="135">
        <f>SUM(I16:I18)</f>
        <v>1488000</v>
      </c>
      <c r="J19" s="134"/>
      <c r="L19" s="151"/>
      <c r="M19" s="234"/>
      <c r="N19" s="133"/>
    </row>
    <row r="20" spans="3:14" ht="14.25">
      <c r="C20" s="148"/>
      <c r="D20" s="152" t="s">
        <v>178</v>
      </c>
      <c r="E20" s="152">
        <f>SUM(E16:E19)</f>
        <v>2248594.313</v>
      </c>
      <c r="F20" s="134"/>
      <c r="G20" s="134"/>
      <c r="H20" s="134"/>
      <c r="I20" s="134"/>
      <c r="J20" s="134"/>
      <c r="K20" s="134"/>
      <c r="L20" s="151"/>
      <c r="M20" s="234"/>
      <c r="N20" s="133"/>
    </row>
    <row r="21" spans="3:12" ht="13.5">
      <c r="C21" s="153"/>
      <c r="D21" s="135" t="s">
        <v>179</v>
      </c>
      <c r="E21" s="135">
        <f>E20*12</f>
        <v>26983131.756</v>
      </c>
      <c r="F21" s="134"/>
      <c r="G21" s="134"/>
      <c r="H21" s="134"/>
      <c r="I21" s="134"/>
      <c r="J21" s="134"/>
      <c r="K21" s="134"/>
      <c r="L21" s="120"/>
    </row>
    <row r="24" spans="3:11" ht="14.25">
      <c r="C24" s="133" t="s">
        <v>237</v>
      </c>
      <c r="D24" s="133"/>
      <c r="E24" s="133"/>
      <c r="F24" s="133"/>
      <c r="G24" s="133"/>
      <c r="H24" s="133"/>
      <c r="I24" s="133"/>
      <c r="J24" s="133"/>
      <c r="K24" s="133"/>
    </row>
    <row r="27" spans="1:14" s="246" customFormat="1" ht="21">
      <c r="A27" s="395" t="s">
        <v>215</v>
      </c>
      <c r="B27" s="395"/>
      <c r="C27" s="395"/>
      <c r="D27" s="395"/>
      <c r="E27" s="395"/>
      <c r="F27" s="395"/>
      <c r="G27" s="395"/>
      <c r="H27" s="395"/>
      <c r="I27" s="395"/>
      <c r="J27" s="395"/>
      <c r="K27" s="395"/>
      <c r="L27" s="395"/>
      <c r="M27" s="395"/>
      <c r="N27" s="245"/>
    </row>
    <row r="30" spans="3:7" ht="23.25" customHeight="1">
      <c r="C30" s="146" t="s">
        <v>214</v>
      </c>
      <c r="D30" s="145">
        <v>2015</v>
      </c>
      <c r="E30" s="145">
        <v>2016</v>
      </c>
      <c r="F30" s="145" t="s">
        <v>201</v>
      </c>
      <c r="G30" s="145">
        <v>2017</v>
      </c>
    </row>
    <row r="31" spans="3:7" ht="13.5">
      <c r="C31" s="131" t="s">
        <v>131</v>
      </c>
      <c r="D31" s="131">
        <v>531650</v>
      </c>
      <c r="E31" s="131">
        <f>E42</f>
        <v>450000</v>
      </c>
      <c r="F31" s="131">
        <f aca="true" t="shared" si="1" ref="F31:F37">(D31+E31)/2</f>
        <v>490825</v>
      </c>
      <c r="G31" s="142">
        <f>F31*1.042</f>
        <v>511439.65</v>
      </c>
    </row>
    <row r="32" spans="3:7" ht="13.5">
      <c r="C32" s="131" t="s">
        <v>41</v>
      </c>
      <c r="D32" s="131">
        <v>208850</v>
      </c>
      <c r="E32" s="131">
        <f aca="true" t="shared" si="2" ref="E32:E37">E43</f>
        <v>150000</v>
      </c>
      <c r="F32" s="131">
        <f t="shared" si="1"/>
        <v>179425</v>
      </c>
      <c r="G32" s="142">
        <f>F32*1.042</f>
        <v>186960.85</v>
      </c>
    </row>
    <row r="33" spans="3:7" ht="13.5">
      <c r="C33" s="131" t="s">
        <v>42</v>
      </c>
      <c r="D33" s="131">
        <v>97090</v>
      </c>
      <c r="E33" s="131">
        <f t="shared" si="2"/>
        <v>65000</v>
      </c>
      <c r="F33" s="131">
        <f t="shared" si="1"/>
        <v>81045</v>
      </c>
      <c r="G33" s="142">
        <f>F33*1.042</f>
        <v>84448.89</v>
      </c>
    </row>
    <row r="34" spans="3:7" ht="13.5">
      <c r="C34" s="131" t="s">
        <v>85</v>
      </c>
      <c r="D34" s="131">
        <f>D45</f>
        <v>0</v>
      </c>
      <c r="E34" s="131">
        <f t="shared" si="2"/>
        <v>0</v>
      </c>
      <c r="F34" s="131">
        <f t="shared" si="1"/>
        <v>0</v>
      </c>
      <c r="G34" s="142">
        <f>F34*1.036</f>
        <v>0</v>
      </c>
    </row>
    <row r="35" spans="3:7" ht="13.5">
      <c r="C35" s="131" t="s">
        <v>86</v>
      </c>
      <c r="D35" s="131">
        <v>65287</v>
      </c>
      <c r="E35" s="131">
        <f t="shared" si="2"/>
        <v>18000</v>
      </c>
      <c r="F35" s="131">
        <f t="shared" si="1"/>
        <v>41643.5</v>
      </c>
      <c r="G35" s="142">
        <f>F35*1.042</f>
        <v>43392.527</v>
      </c>
    </row>
    <row r="36" spans="3:7" ht="13.5">
      <c r="C36" s="131" t="s">
        <v>87</v>
      </c>
      <c r="D36" s="131">
        <f>D47</f>
        <v>0</v>
      </c>
      <c r="E36" s="131">
        <f t="shared" si="2"/>
        <v>0</v>
      </c>
      <c r="F36" s="131">
        <f t="shared" si="1"/>
        <v>0</v>
      </c>
      <c r="G36" s="142">
        <f>F36*1.036</f>
        <v>0</v>
      </c>
    </row>
    <row r="37" spans="3:7" ht="13.5">
      <c r="C37" s="131" t="s">
        <v>88</v>
      </c>
      <c r="D37" s="131">
        <v>180000</v>
      </c>
      <c r="E37" s="131">
        <f t="shared" si="2"/>
        <v>75000</v>
      </c>
      <c r="F37" s="131">
        <f t="shared" si="1"/>
        <v>127500</v>
      </c>
      <c r="G37" s="142">
        <v>600000</v>
      </c>
    </row>
    <row r="38" spans="3:7" ht="12.75">
      <c r="C38" s="138"/>
      <c r="D38" s="139">
        <f>SUM(D31:D37)</f>
        <v>1082877</v>
      </c>
      <c r="E38" s="139">
        <f>SUM(E31:E37)</f>
        <v>758000</v>
      </c>
      <c r="F38" s="139">
        <f>SUM(F31:F37)</f>
        <v>920438.5</v>
      </c>
      <c r="G38" s="139">
        <f>SUM(G31:G37)</f>
        <v>1426241.917</v>
      </c>
    </row>
    <row r="41" spans="3:5" ht="24.75" customHeight="1">
      <c r="C41" s="146" t="s">
        <v>214</v>
      </c>
      <c r="D41" s="145" t="s">
        <v>243</v>
      </c>
      <c r="E41" s="145" t="s">
        <v>241</v>
      </c>
    </row>
    <row r="42" spans="3:5" ht="13.5">
      <c r="C42" s="131" t="s">
        <v>131</v>
      </c>
      <c r="D42" s="140">
        <v>225000</v>
      </c>
      <c r="E42" s="140">
        <f>D42/6*12</f>
        <v>450000</v>
      </c>
    </row>
    <row r="43" spans="3:5" ht="13.5">
      <c r="C43" s="131" t="s">
        <v>41</v>
      </c>
      <c r="D43" s="140">
        <v>75000</v>
      </c>
      <c r="E43" s="140">
        <f>D43/6*12</f>
        <v>150000</v>
      </c>
    </row>
    <row r="44" spans="3:5" ht="13.5">
      <c r="C44" s="131" t="s">
        <v>42</v>
      </c>
      <c r="D44" s="140">
        <f>32500</f>
        <v>32500</v>
      </c>
      <c r="E44" s="140">
        <f>D44/6*12</f>
        <v>65000</v>
      </c>
    </row>
    <row r="45" spans="3:5" ht="13.5">
      <c r="C45" s="131" t="s">
        <v>85</v>
      </c>
      <c r="D45" s="140">
        <v>0</v>
      </c>
      <c r="E45" s="140">
        <f>D45/8*12</f>
        <v>0</v>
      </c>
    </row>
    <row r="46" spans="3:5" ht="13.5">
      <c r="C46" s="131" t="s">
        <v>86</v>
      </c>
      <c r="D46" s="140">
        <f>1500*6</f>
        <v>9000</v>
      </c>
      <c r="E46" s="140">
        <f>D46/6*12</f>
        <v>18000</v>
      </c>
    </row>
    <row r="47" spans="3:5" ht="13.5">
      <c r="C47" s="131" t="s">
        <v>87</v>
      </c>
      <c r="D47" s="140">
        <v>0</v>
      </c>
      <c r="E47" s="140">
        <f>D47/8*12</f>
        <v>0</v>
      </c>
    </row>
    <row r="48" spans="3:5" ht="13.5">
      <c r="C48" s="131" t="s">
        <v>88</v>
      </c>
      <c r="D48" s="140">
        <f>15000*5</f>
        <v>75000</v>
      </c>
      <c r="E48" s="140">
        <f>D48</f>
        <v>75000</v>
      </c>
    </row>
    <row r="49" spans="3:5" ht="12.75">
      <c r="C49" s="138"/>
      <c r="D49" s="141">
        <f>SUM(D42:D48)</f>
        <v>416500</v>
      </c>
      <c r="E49" s="141">
        <f>SUM(E42:E48)</f>
        <v>758000</v>
      </c>
    </row>
    <row r="51" ht="13.5">
      <c r="C51" s="143" t="s">
        <v>203</v>
      </c>
    </row>
    <row r="52" ht="13.5">
      <c r="C52" s="143"/>
    </row>
    <row r="53" ht="13.5">
      <c r="C53" s="143"/>
    </row>
    <row r="54" spans="1:14" ht="21">
      <c r="A54" s="395" t="s">
        <v>213</v>
      </c>
      <c r="B54" s="395"/>
      <c r="C54" s="395"/>
      <c r="D54" s="395"/>
      <c r="E54" s="395"/>
      <c r="F54" s="395"/>
      <c r="G54" s="395"/>
      <c r="H54" s="395"/>
      <c r="I54" s="395"/>
      <c r="J54" s="395"/>
      <c r="K54" s="395"/>
      <c r="L54" s="395"/>
      <c r="M54" s="395"/>
      <c r="N54" s="244"/>
    </row>
    <row r="57" spans="3:10" ht="23.25" customHeight="1">
      <c r="C57" s="391" t="s">
        <v>214</v>
      </c>
      <c r="D57" s="392"/>
      <c r="E57" s="145">
        <v>2015</v>
      </c>
      <c r="F57" s="145">
        <v>2016</v>
      </c>
      <c r="G57" s="145" t="s">
        <v>201</v>
      </c>
      <c r="I57" s="249"/>
      <c r="J57" s="249"/>
    </row>
    <row r="58" spans="3:10" ht="13.5">
      <c r="C58" s="390" t="s">
        <v>242</v>
      </c>
      <c r="D58" s="390"/>
      <c r="E58" s="140">
        <v>273203</v>
      </c>
      <c r="F58" s="248">
        <f aca="true" t="shared" si="3" ref="F58:F70">F75</f>
        <v>257308</v>
      </c>
      <c r="G58" s="140">
        <f>AVERAGE(E58:F58)</f>
        <v>265255.5</v>
      </c>
      <c r="I58" s="250"/>
      <c r="J58" s="250"/>
    </row>
    <row r="59" spans="3:10" ht="13.5">
      <c r="C59" s="390" t="s">
        <v>129</v>
      </c>
      <c r="D59" s="390"/>
      <c r="E59" s="140"/>
      <c r="F59" s="248">
        <f t="shared" si="3"/>
        <v>104280</v>
      </c>
      <c r="G59" s="140">
        <f aca="true" t="shared" si="4" ref="G59:G70">AVERAGE(E59:F59)</f>
        <v>104280</v>
      </c>
      <c r="I59" s="250"/>
      <c r="J59" s="250"/>
    </row>
    <row r="60" spans="3:10" ht="13.5">
      <c r="C60" s="390" t="s">
        <v>204</v>
      </c>
      <c r="D60" s="390"/>
      <c r="E60" s="140">
        <v>127200</v>
      </c>
      <c r="F60" s="248">
        <f t="shared" si="3"/>
        <v>580146</v>
      </c>
      <c r="G60" s="140">
        <f t="shared" si="4"/>
        <v>353673</v>
      </c>
      <c r="I60" s="250"/>
      <c r="J60" s="250"/>
    </row>
    <row r="61" spans="3:10" ht="13.5">
      <c r="C61" s="390" t="s">
        <v>132</v>
      </c>
      <c r="D61" s="390"/>
      <c r="E61" s="140"/>
      <c r="F61" s="248">
        <f t="shared" si="3"/>
        <v>0</v>
      </c>
      <c r="G61" s="140">
        <f t="shared" si="4"/>
        <v>0</v>
      </c>
      <c r="I61" s="250"/>
      <c r="J61" s="250"/>
    </row>
    <row r="62" spans="3:10" ht="13.5">
      <c r="C62" s="390" t="s">
        <v>205</v>
      </c>
      <c r="D62" s="390"/>
      <c r="E62" s="140">
        <f>F79</f>
        <v>0</v>
      </c>
      <c r="F62" s="248">
        <f t="shared" si="3"/>
        <v>0</v>
      </c>
      <c r="G62" s="140">
        <f t="shared" si="4"/>
        <v>0</v>
      </c>
      <c r="I62" s="250"/>
      <c r="J62" s="250"/>
    </row>
    <row r="63" spans="3:10" ht="13.5">
      <c r="C63" s="390" t="s">
        <v>206</v>
      </c>
      <c r="D63" s="390"/>
      <c r="E63" s="140">
        <f>F80</f>
        <v>0</v>
      </c>
      <c r="F63" s="248">
        <f t="shared" si="3"/>
        <v>0</v>
      </c>
      <c r="G63" s="140">
        <f t="shared" si="4"/>
        <v>0</v>
      </c>
      <c r="I63" s="250"/>
      <c r="J63" s="250"/>
    </row>
    <row r="64" spans="3:10" ht="13.5">
      <c r="C64" s="390" t="s">
        <v>207</v>
      </c>
      <c r="D64" s="390"/>
      <c r="E64" s="140">
        <f>F81</f>
        <v>14454</v>
      </c>
      <c r="F64" s="248">
        <f t="shared" si="3"/>
        <v>14454</v>
      </c>
      <c r="G64" s="140">
        <f t="shared" si="4"/>
        <v>14454</v>
      </c>
      <c r="I64" s="250"/>
      <c r="J64" s="250"/>
    </row>
    <row r="65" spans="3:10" ht="13.5">
      <c r="C65" s="390" t="s">
        <v>208</v>
      </c>
      <c r="D65" s="390"/>
      <c r="E65" s="140">
        <f>F82</f>
        <v>63276</v>
      </c>
      <c r="F65" s="248">
        <f t="shared" si="3"/>
        <v>63276</v>
      </c>
      <c r="G65" s="140">
        <f t="shared" si="4"/>
        <v>63276</v>
      </c>
      <c r="I65" s="250"/>
      <c r="J65" s="250"/>
    </row>
    <row r="66" spans="3:10" ht="13.5">
      <c r="C66" s="390" t="s">
        <v>209</v>
      </c>
      <c r="D66" s="390"/>
      <c r="E66" s="140"/>
      <c r="F66" s="248">
        <f t="shared" si="3"/>
        <v>34188</v>
      </c>
      <c r="G66" s="140">
        <f t="shared" si="4"/>
        <v>34188</v>
      </c>
      <c r="I66" s="250"/>
      <c r="J66" s="250"/>
    </row>
    <row r="67" spans="3:10" ht="13.5">
      <c r="C67" s="390" t="s">
        <v>210</v>
      </c>
      <c r="D67" s="390"/>
      <c r="E67" s="140">
        <v>463539</v>
      </c>
      <c r="F67" s="248">
        <f t="shared" si="3"/>
        <v>451600</v>
      </c>
      <c r="G67" s="140">
        <f t="shared" si="4"/>
        <v>457569.5</v>
      </c>
      <c r="I67" s="250"/>
      <c r="J67" s="250"/>
    </row>
    <row r="68" spans="3:10" ht="13.5">
      <c r="C68" s="390" t="s">
        <v>211</v>
      </c>
      <c r="D68" s="390"/>
      <c r="E68" s="140">
        <f>F85</f>
        <v>405100</v>
      </c>
      <c r="F68" s="248">
        <f t="shared" si="3"/>
        <v>405100</v>
      </c>
      <c r="G68" s="140">
        <f t="shared" si="4"/>
        <v>405100</v>
      </c>
      <c r="I68" s="250"/>
      <c r="J68" s="250"/>
    </row>
    <row r="69" spans="3:10" ht="13.5">
      <c r="C69" s="390" t="s">
        <v>212</v>
      </c>
      <c r="D69" s="390"/>
      <c r="E69" s="140">
        <v>960690</v>
      </c>
      <c r="F69" s="248">
        <f t="shared" si="3"/>
        <v>227089</v>
      </c>
      <c r="G69" s="140">
        <f t="shared" si="4"/>
        <v>593889.5</v>
      </c>
      <c r="I69" s="250"/>
      <c r="J69" s="250"/>
    </row>
    <row r="70" spans="3:10" ht="13.5">
      <c r="C70" s="390" t="s">
        <v>119</v>
      </c>
      <c r="D70" s="390"/>
      <c r="E70" s="140">
        <f>283976+81830</f>
        <v>365806</v>
      </c>
      <c r="F70" s="248">
        <f t="shared" si="3"/>
        <v>208658</v>
      </c>
      <c r="G70" s="140">
        <f t="shared" si="4"/>
        <v>287232</v>
      </c>
      <c r="I70" s="250"/>
      <c r="J70" s="250"/>
    </row>
    <row r="71" spans="3:10" ht="12.75">
      <c r="C71" s="388" t="s">
        <v>199</v>
      </c>
      <c r="D71" s="389"/>
      <c r="E71" s="144">
        <f>SUM(E58:E70)</f>
        <v>2673268</v>
      </c>
      <c r="F71" s="144">
        <f>SUM(F58:F70)</f>
        <v>2346099</v>
      </c>
      <c r="G71" s="144">
        <f>SUM(G58:G70)</f>
        <v>2578917.5</v>
      </c>
      <c r="I71" s="251"/>
      <c r="J71" s="251"/>
    </row>
    <row r="74" spans="3:6" ht="25.5" customHeight="1">
      <c r="C74" s="391" t="s">
        <v>214</v>
      </c>
      <c r="D74" s="392"/>
      <c r="E74" s="145" t="s">
        <v>243</v>
      </c>
      <c r="F74" s="145" t="s">
        <v>241</v>
      </c>
    </row>
    <row r="75" spans="3:6" ht="13.5">
      <c r="C75" s="390" t="s">
        <v>242</v>
      </c>
      <c r="D75" s="390"/>
      <c r="E75" s="140">
        <v>128654</v>
      </c>
      <c r="F75" s="140">
        <f>E75*2</f>
        <v>257308</v>
      </c>
    </row>
    <row r="76" spans="3:7" ht="13.5">
      <c r="C76" s="390" t="s">
        <v>129</v>
      </c>
      <c r="D76" s="390"/>
      <c r="E76" s="140">
        <v>104280</v>
      </c>
      <c r="F76" s="140">
        <v>104280</v>
      </c>
      <c r="G76" s="232"/>
    </row>
    <row r="77" spans="3:7" ht="13.5">
      <c r="C77" s="390" t="s">
        <v>204</v>
      </c>
      <c r="D77" s="390"/>
      <c r="E77" s="140">
        <v>340073</v>
      </c>
      <c r="F77" s="140">
        <v>580146</v>
      </c>
      <c r="G77" s="232"/>
    </row>
    <row r="78" spans="3:7" ht="13.5">
      <c r="C78" s="390" t="s">
        <v>132</v>
      </c>
      <c r="D78" s="390"/>
      <c r="E78" s="140"/>
      <c r="F78" s="140"/>
      <c r="G78" s="232"/>
    </row>
    <row r="79" spans="3:7" ht="13.5">
      <c r="C79" s="390" t="s">
        <v>205</v>
      </c>
      <c r="D79" s="390"/>
      <c r="E79" s="140">
        <v>0</v>
      </c>
      <c r="F79" s="140">
        <v>0</v>
      </c>
      <c r="G79" s="232"/>
    </row>
    <row r="80" spans="3:7" ht="13.5">
      <c r="C80" s="390" t="s">
        <v>206</v>
      </c>
      <c r="D80" s="390"/>
      <c r="E80" s="140">
        <v>0</v>
      </c>
      <c r="F80" s="140">
        <v>0</v>
      </c>
      <c r="G80" s="232"/>
    </row>
    <row r="81" spans="3:7" ht="13.5">
      <c r="C81" s="390" t="s">
        <v>207</v>
      </c>
      <c r="D81" s="390"/>
      <c r="E81" s="140">
        <v>14454</v>
      </c>
      <c r="F81" s="140">
        <f>E81</f>
        <v>14454</v>
      </c>
      <c r="G81" s="232"/>
    </row>
    <row r="82" spans="3:7" ht="13.5">
      <c r="C82" s="390" t="s">
        <v>208</v>
      </c>
      <c r="D82" s="390"/>
      <c r="E82" s="140">
        <v>63276</v>
      </c>
      <c r="F82" s="140">
        <f>E82</f>
        <v>63276</v>
      </c>
      <c r="G82" s="232"/>
    </row>
    <row r="83" spans="3:7" ht="13.5">
      <c r="C83" s="390" t="s">
        <v>209</v>
      </c>
      <c r="D83" s="390"/>
      <c r="E83" s="140">
        <v>14188</v>
      </c>
      <c r="F83" s="140">
        <f>E83+20000</f>
        <v>34188</v>
      </c>
      <c r="G83" s="232"/>
    </row>
    <row r="84" spans="3:7" ht="13.5">
      <c r="C84" s="390" t="s">
        <v>210</v>
      </c>
      <c r="D84" s="390"/>
      <c r="E84" s="140">
        <v>225800</v>
      </c>
      <c r="F84" s="140">
        <f>E84*2</f>
        <v>451600</v>
      </c>
      <c r="G84" s="232"/>
    </row>
    <row r="85" spans="3:7" ht="13.5">
      <c r="C85" s="390" t="s">
        <v>211</v>
      </c>
      <c r="D85" s="390"/>
      <c r="E85" s="140">
        <v>202550</v>
      </c>
      <c r="F85" s="140">
        <f>E85*2</f>
        <v>405100</v>
      </c>
      <c r="G85" s="232"/>
    </row>
    <row r="86" spans="3:7" ht="13.5">
      <c r="C86" s="390" t="s">
        <v>212</v>
      </c>
      <c r="D86" s="390"/>
      <c r="E86" s="140">
        <v>227089</v>
      </c>
      <c r="F86" s="140">
        <v>227089</v>
      </c>
      <c r="G86" s="232"/>
    </row>
    <row r="87" spans="3:7" ht="13.5">
      <c r="C87" s="390" t="s">
        <v>119</v>
      </c>
      <c r="D87" s="390"/>
      <c r="E87" s="140">
        <f>45510+58819</f>
        <v>104329</v>
      </c>
      <c r="F87" s="140">
        <f>E87*2</f>
        <v>208658</v>
      </c>
      <c r="G87" s="232"/>
    </row>
    <row r="88" spans="3:6" ht="12.75">
      <c r="C88" s="388" t="s">
        <v>199</v>
      </c>
      <c r="D88" s="389"/>
      <c r="E88" s="144">
        <f>SUM(E75:E87)</f>
        <v>1424693</v>
      </c>
      <c r="F88" s="144">
        <f>SUM(F75:F87)</f>
        <v>2346099</v>
      </c>
    </row>
  </sheetData>
  <sheetProtection/>
  <mergeCells count="35">
    <mergeCell ref="C5:D5"/>
    <mergeCell ref="A2:M2"/>
    <mergeCell ref="C80:D80"/>
    <mergeCell ref="C65:D65"/>
    <mergeCell ref="C66:D66"/>
    <mergeCell ref="C11:D11"/>
    <mergeCell ref="C67:D67"/>
    <mergeCell ref="C69:D69"/>
    <mergeCell ref="A27:M27"/>
    <mergeCell ref="A54:M54"/>
    <mergeCell ref="C58:D58"/>
    <mergeCell ref="C59:D59"/>
    <mergeCell ref="C60:D60"/>
    <mergeCell ref="C62:D62"/>
    <mergeCell ref="C63:D63"/>
    <mergeCell ref="C61:D61"/>
    <mergeCell ref="C64:D64"/>
    <mergeCell ref="C84:D84"/>
    <mergeCell ref="C85:D85"/>
    <mergeCell ref="C76:D76"/>
    <mergeCell ref="C77:D77"/>
    <mergeCell ref="C78:D78"/>
    <mergeCell ref="C79:D79"/>
    <mergeCell ref="C75:D75"/>
    <mergeCell ref="C68:D68"/>
    <mergeCell ref="C88:D88"/>
    <mergeCell ref="C86:D86"/>
    <mergeCell ref="C87:D87"/>
    <mergeCell ref="C57:D57"/>
    <mergeCell ref="C74:D74"/>
    <mergeCell ref="C71:D71"/>
    <mergeCell ref="C81:D81"/>
    <mergeCell ref="C82:D82"/>
    <mergeCell ref="C83:D83"/>
    <mergeCell ref="C70:D70"/>
  </mergeCells>
  <printOptions/>
  <pageMargins left="0.7" right="0.7" top="0.75" bottom="0.75" header="0.3" footer="0.3"/>
  <pageSetup horizontalDpi="600" verticalDpi="600" orientation="landscape" paperSize="14" scale="65" r:id="rId1"/>
</worksheet>
</file>

<file path=xl/worksheets/sheet7.xml><?xml version="1.0" encoding="utf-8"?>
<worksheet xmlns="http://schemas.openxmlformats.org/spreadsheetml/2006/main" xmlns:r="http://schemas.openxmlformats.org/officeDocument/2006/relationships">
  <dimension ref="A3:D9"/>
  <sheetViews>
    <sheetView zoomScalePageLayoutView="0" workbookViewId="0" topLeftCell="A1">
      <selection activeCell="D9" sqref="D9"/>
    </sheetView>
  </sheetViews>
  <sheetFormatPr defaultColWidth="11.421875" defaultRowHeight="12.75"/>
  <cols>
    <col min="1" max="1" width="20.7109375" style="0" customWidth="1"/>
  </cols>
  <sheetData>
    <row r="2" ht="13.5" thickBot="1"/>
    <row r="3" spans="1:4" ht="48" customHeight="1" thickBot="1">
      <c r="A3" s="206" t="s">
        <v>222</v>
      </c>
      <c r="B3" s="207" t="s">
        <v>223</v>
      </c>
      <c r="C3" s="208" t="s">
        <v>224</v>
      </c>
      <c r="D3" s="209" t="s">
        <v>225</v>
      </c>
    </row>
    <row r="4" spans="1:4" ht="12.75">
      <c r="A4" s="210">
        <v>2012</v>
      </c>
      <c r="B4" s="211">
        <v>38</v>
      </c>
      <c r="C4" s="212">
        <v>30</v>
      </c>
      <c r="D4" s="213">
        <f>+C4/B4</f>
        <v>0.7894736842105263</v>
      </c>
    </row>
    <row r="5" spans="1:4" ht="12.75">
      <c r="A5" s="214">
        <v>2013</v>
      </c>
      <c r="B5" s="215">
        <v>38</v>
      </c>
      <c r="C5" s="216">
        <v>17</v>
      </c>
      <c r="D5" s="217">
        <f>+C5/B5</f>
        <v>0.4473684210526316</v>
      </c>
    </row>
    <row r="6" spans="1:4" ht="12.75">
      <c r="A6" s="218">
        <v>2014</v>
      </c>
      <c r="B6" s="219">
        <v>38</v>
      </c>
      <c r="C6" s="220">
        <v>29</v>
      </c>
      <c r="D6" s="217">
        <f>+C6/B6</f>
        <v>0.7631578947368421</v>
      </c>
    </row>
    <row r="7" spans="1:4" ht="12.75">
      <c r="A7" s="221">
        <v>2015</v>
      </c>
      <c r="B7" s="222">
        <v>38</v>
      </c>
      <c r="C7" s="223">
        <v>29</v>
      </c>
      <c r="D7" s="224">
        <f>+C7/B7</f>
        <v>0.7631578947368421</v>
      </c>
    </row>
    <row r="8" spans="1:4" ht="13.5" thickBot="1">
      <c r="A8" s="225">
        <v>2016</v>
      </c>
      <c r="B8" s="226">
        <v>38</v>
      </c>
      <c r="C8" s="227">
        <v>28</v>
      </c>
      <c r="D8" s="224">
        <f>+C8/B8</f>
        <v>0.7368421052631579</v>
      </c>
    </row>
    <row r="9" spans="1:4" ht="13.5" thickBot="1">
      <c r="A9" s="228" t="s">
        <v>226</v>
      </c>
      <c r="B9" s="229">
        <f>AVERAGE(B4:B7)</f>
        <v>38</v>
      </c>
      <c r="C9" s="230">
        <f>AVERAGE(C7:C8)</f>
        <v>28.5</v>
      </c>
      <c r="D9" s="231">
        <f>C9/B9</f>
        <v>0.75</v>
      </c>
    </row>
  </sheetData>
  <sheetProtection/>
  <printOptions/>
  <pageMargins left="0.7" right="0.7" top="0.75" bottom="0.75" header="0.3" footer="0.3"/>
  <pageSetup horizontalDpi="600" verticalDpi="600" orientation="portrait" paperSize="1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2016-09-16T13:04:43Z</cp:lastPrinted>
  <dcterms:created xsi:type="dcterms:W3CDTF">2004-08-23T01:48:25Z</dcterms:created>
  <dcterms:modified xsi:type="dcterms:W3CDTF">2017-01-05T18:55:54Z</dcterms:modified>
  <cp:category/>
  <cp:version/>
  <cp:contentType/>
  <cp:contentStatus/>
  <cp:revision>37</cp:revision>
</cp:coreProperties>
</file>