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4400" windowHeight="12855" tabRatio="749" activeTab="0"/>
  </bookViews>
  <sheets>
    <sheet name="Ap. 2 Ingresos C. Benef." sheetId="1" r:id="rId1"/>
    <sheet name="Ap. 3 Costos Directos" sheetId="2" r:id="rId2"/>
    <sheet name="Ap. 4 Costos Indirectos" sheetId="3" r:id="rId3"/>
    <sheet name="Ap. 5 Tarifado " sheetId="4" state="hidden" r:id="rId4"/>
    <sheet name="Ap. 1 Est. Precios " sheetId="5" state="hidden" r:id="rId5"/>
    <sheet name="CALCULOS" sheetId="6" state="hidden" r:id="rId6"/>
  </sheets>
  <definedNames>
    <definedName name="_xlnm.Print_Area" localSheetId="4">'Ap. 1 Est. Precios '!$A$1:$E$23</definedName>
    <definedName name="_xlnm.Print_Area" localSheetId="0">'Ap. 2 Ingresos C. Benef.'!$A$1:$O$25</definedName>
    <definedName name="_xlnm.Print_Area" localSheetId="1">'Ap. 3 Costos Directos'!$A$1:$H$91</definedName>
    <definedName name="_xlnm.Print_Area" localSheetId="2">'Ap. 4 Costos Indirectos'!$A$1:$B$54</definedName>
    <definedName name="_xlnm.Print_Area" localSheetId="3">'Ap. 5 Tarifado '!$A$1:$J$11</definedName>
    <definedName name="Excel_BuiltIn_Print_Area_2_1">'Ap. 3 Costos Directos'!$A$1:$H$66</definedName>
    <definedName name="Excel_BuiltIn_Print_Titles_4">'Ap. 5 Tarifado '!#REF!</definedName>
    <definedName name="Excel_BuiltIn_Print_Titles_5">'Ap. 1 Est. Precios '!#REF!</definedName>
    <definedName name="_xlnm.Print_Titles" localSheetId="0">'Ap. 2 Ingresos C. Benef.'!$1:$18</definedName>
    <definedName name="_xlnm.Print_Titles" localSheetId="1">'Ap. 3 Costos Directos'!$1:$8</definedName>
    <definedName name="_xlnm.Print_Titles" localSheetId="2">'Ap. 4 Costos Indirectos'!$7:$8</definedName>
  </definedNames>
  <calcPr fullCalcOnLoad="1"/>
</workbook>
</file>

<file path=xl/comments2.xml><?xml version="1.0" encoding="utf-8"?>
<comments xmlns="http://schemas.openxmlformats.org/spreadsheetml/2006/main">
  <authors>
    <author>134340738</author>
  </authors>
  <commentList>
    <comment ref="B55" authorId="0">
      <text>
        <r>
          <rPr>
            <b/>
            <sz val="9"/>
            <rFont val="Tahoma"/>
            <family val="2"/>
          </rPr>
          <t>NO SE CONSIDERA TRABAJOS, A LO MAS SON POR EMERGENCIA Y ES REALIZADA POR LA BRIGADA DE REPARACIONES</t>
        </r>
        <r>
          <rPr>
            <sz val="9"/>
            <rFont val="Tahoma"/>
            <family val="2"/>
          </rPr>
          <t xml:space="preserve">
</t>
        </r>
      </text>
    </comment>
    <comment ref="D43" authorId="0">
      <text>
        <r>
          <rPr>
            <b/>
            <sz val="9"/>
            <rFont val="Tahoma"/>
            <family val="2"/>
          </rPr>
          <t>SE CONSIDERA UN MONTO PARA EMERGENCIAS</t>
        </r>
        <r>
          <rPr>
            <sz val="9"/>
            <rFont val="Tahoma"/>
            <family val="2"/>
          </rPr>
          <t xml:space="preserve">
</t>
        </r>
      </text>
    </comment>
    <comment ref="D34" authorId="0">
      <text>
        <r>
          <rPr>
            <b/>
            <sz val="9"/>
            <rFont val="Tahoma"/>
            <family val="2"/>
          </rPr>
          <t>GASTO 2014 + IPC</t>
        </r>
        <r>
          <rPr>
            <sz val="9"/>
            <rFont val="Tahoma"/>
            <family val="2"/>
          </rPr>
          <t xml:space="preserve">
</t>
        </r>
      </text>
    </comment>
    <comment ref="D11" authorId="0">
      <text>
        <r>
          <rPr>
            <sz val="9"/>
            <rFont val="Tahoma"/>
            <family val="2"/>
          </rPr>
          <t xml:space="preserve">CONSIDERA EL APORTE PATRONAL
</t>
        </r>
      </text>
    </comment>
    <comment ref="D12" authorId="0">
      <text>
        <r>
          <rPr>
            <b/>
            <sz val="9"/>
            <rFont val="Tahoma"/>
            <family val="2"/>
          </rPr>
          <t>ESTA CONSIDERADO EN ITEM SUELDOS Y SOBRESUELDOS</t>
        </r>
        <r>
          <rPr>
            <sz val="9"/>
            <rFont val="Tahoma"/>
            <family val="2"/>
          </rPr>
          <t xml:space="preserve">
</t>
        </r>
      </text>
    </comment>
    <comment ref="D14" authorId="0">
      <text>
        <r>
          <rPr>
            <b/>
            <sz val="9"/>
            <rFont val="Tahoma"/>
            <family val="2"/>
          </rPr>
          <t>CALCULO SEGÚN INDICACIONES MSG DIREBIEN</t>
        </r>
        <r>
          <rPr>
            <sz val="9"/>
            <rFont val="Tahoma"/>
            <family val="2"/>
          </rPr>
          <t xml:space="preserve">
</t>
        </r>
      </text>
    </comment>
  </commentList>
</comments>
</file>

<file path=xl/sharedStrings.xml><?xml version="1.0" encoding="utf-8"?>
<sst xmlns="http://schemas.openxmlformats.org/spreadsheetml/2006/main" count="339" uniqueCount="246">
  <si>
    <t>ANEXO A</t>
  </si>
  <si>
    <t>APENDICE 2 AL ANEXO A</t>
  </si>
  <si>
    <t>ESTIMACION DE INGRESOS DE CENTRO DE BENEFICIO EDUCACIONAL</t>
  </si>
  <si>
    <t>REPARTICION:</t>
  </si>
  <si>
    <t>RESUMEN DE INGRESOS Y COSTOS DE LOS CENTROS DE BENEFICIO EDUCACIONALES</t>
  </si>
  <si>
    <t>ING. MATR.</t>
  </si>
  <si>
    <t>ING. MENS.</t>
  </si>
  <si>
    <t>ING.TOTAL</t>
  </si>
  <si>
    <t>COSTOS DIR</t>
  </si>
  <si>
    <t>C.IND. Dp.</t>
  </si>
  <si>
    <t>C. TOTAL</t>
  </si>
  <si>
    <t>EXCEDENTE</t>
  </si>
  <si>
    <t>DETALLE DE INGRESOS Y COSTOS DE LOS CENTROS DE BENEFICIO EDUCACIONALES</t>
  </si>
  <si>
    <t>Centro Beneficio</t>
  </si>
  <si>
    <t>Prestación [Unidad]</t>
  </si>
  <si>
    <t>Cálculo Ingreso</t>
  </si>
  <si>
    <t>Matrícula</t>
  </si>
  <si>
    <t>Mensualidad</t>
  </si>
  <si>
    <t>Casos Especiales</t>
  </si>
  <si>
    <t>Ingresos
Matrícula</t>
  </si>
  <si>
    <t>Ingresos
Mensualidad</t>
  </si>
  <si>
    <t xml:space="preserve">Total Anual </t>
  </si>
  <si>
    <t>Jardín [Media Jornada]</t>
  </si>
  <si>
    <t>Tarifa [$/U]</t>
  </si>
  <si>
    <t>Unid. Anuales [Nr]</t>
  </si>
  <si>
    <t>Ingreso Anual [$]</t>
  </si>
  <si>
    <t>Todos las Prestaciones</t>
  </si>
  <si>
    <t>Ing. Tot. Anual[$]</t>
  </si>
  <si>
    <t>APENDICE 3 AL ANEXO A</t>
  </si>
  <si>
    <t>ESTIMACION DE COSTOS POR CADA CENTRO DIRECTO DE BENEFICIO (JARDIN Y SALA CUNA)</t>
  </si>
  <si>
    <t>DEPARTAMENTO /DELEGACION:</t>
  </si>
  <si>
    <t>COSTOS FIJOS</t>
  </si>
  <si>
    <t xml:space="preserve">COSTOS VARIABLES </t>
  </si>
  <si>
    <t>TOTAL VARIABLES</t>
  </si>
  <si>
    <t>COSTOS DIRECTOS</t>
  </si>
  <si>
    <t>CENTRO BENEFICIO</t>
  </si>
  <si>
    <t>Item Gasto</t>
  </si>
  <si>
    <t>Costo [$]</t>
  </si>
  <si>
    <t>Costo Unit[$] Promedio</t>
  </si>
  <si>
    <t>Cant Unid [Nr]</t>
  </si>
  <si>
    <t>Total [$]</t>
  </si>
  <si>
    <t>Agua</t>
  </si>
  <si>
    <t>Gas</t>
  </si>
  <si>
    <t>Servicios Generales</t>
  </si>
  <si>
    <t>COSTOS TOTALES</t>
  </si>
  <si>
    <t xml:space="preserve">ESTIMACION DE COSTOS APOYO AREA EDUCACIONAL DEPARTAMENTO / DELEGACION </t>
  </si>
  <si>
    <t>REPARTICION</t>
  </si>
  <si>
    <t>COSTOS</t>
  </si>
  <si>
    <t>COSTOS INDIRECTOS (APOYO AREA EDUCACIONAL)</t>
  </si>
  <si>
    <t>APENDICE 5 AL ANEXO A</t>
  </si>
  <si>
    <t>TARIFAS PROPUESTAS PARA LOS CENTROS DE BENEFICIO DEL AREA EDUCACIONAL</t>
  </si>
  <si>
    <t>APENDICE 1 AL ANEXO A</t>
  </si>
  <si>
    <t>ESTUDIO DE PRECIOS DE MERCADO</t>
  </si>
  <si>
    <t>Meses/Año Salas Cuna</t>
  </si>
  <si>
    <t>Meses/Año Jardines Infantiles</t>
  </si>
  <si>
    <t>Total Año</t>
  </si>
  <si>
    <t>Mat + Mens* M/A</t>
  </si>
  <si>
    <t>Personal en Retiro</t>
  </si>
  <si>
    <t>Personal</t>
  </si>
  <si>
    <t>Sueldos y Sobresueldos (Personal Estable)</t>
  </si>
  <si>
    <t>Aportes Patronales</t>
  </si>
  <si>
    <t>Alumnos en Práctica</t>
  </si>
  <si>
    <t>Aguinaldos y Bonos (septiembre, diciembre, otros bonos)</t>
  </si>
  <si>
    <t>Prestaciones de Seguridad Social</t>
  </si>
  <si>
    <t>Finiquitos e Indemnizaciones</t>
  </si>
  <si>
    <t>Otros gastos en Personal</t>
  </si>
  <si>
    <t>Viáticos (Ej. comisiones de servicio; reuniones, revistas a centros, etc.)</t>
  </si>
  <si>
    <t>Sala Cuna Personal Ley 18.712 (obligaciòn legal funcionarias contratadas con hijos menores de 2 años)</t>
  </si>
  <si>
    <t>BIENES Y SERVICIOS DE CONSUMO</t>
  </si>
  <si>
    <t>Alimentos y Bebidas</t>
  </si>
  <si>
    <t>Alimentación funcionarios - Alumnos en Práctica.</t>
  </si>
  <si>
    <t>Textiles , Vestuario y Calzado</t>
  </si>
  <si>
    <t>Vestuario , Accesorios y Prendas Diversas (Ej.Uniformes personal)</t>
  </si>
  <si>
    <t>Calzado (del personal)</t>
  </si>
  <si>
    <t>Combustibles y Lubricantes</t>
  </si>
  <si>
    <t>Para maquinarias, Equipos de Producción (Ej. cortadoras de pasto, orilladoras,etc.)</t>
  </si>
  <si>
    <t>Para Calefacción (Ej.Estufas a Parafina)</t>
  </si>
  <si>
    <t>Materiales de Uso o Consumo</t>
  </si>
  <si>
    <t>Materiales de Oficina (Ej.Utiles de Escritorio, impresos de talonarios, boletas,comandas, formularios, etc.)</t>
  </si>
  <si>
    <t>Productos Farmaceúticos (Ej. Remedios botiquín: vitáminas, penicilina, aspirina, anti inflamatorios, dipirona,etc.)</t>
  </si>
  <si>
    <t>Materiales y útiles quirúrgicos (Ej. Jeringas, agujas, vendajes, alcohol, yodo, gasa, aldodón, suturas, guantes, etc.)</t>
  </si>
  <si>
    <t>Materiales y Utiles de Aseo (Todo producto destinado a ser consumido o usado en el aseo de los centros)</t>
  </si>
  <si>
    <t>Insumos, Repuestos y Accesorios Computacionales (Ej.Papel impresora, catridge, etc.)</t>
  </si>
  <si>
    <t xml:space="preserve">Materiales para Mantención y Reparación de Inmuebles (pinturas, maderas, pegamentos, cañerías, fitting, cerrajería, art. Eléctricos, aislantes, etc) </t>
  </si>
  <si>
    <t>Servicios Básicos</t>
  </si>
  <si>
    <t>Correo</t>
  </si>
  <si>
    <t>Telefónía Fija</t>
  </si>
  <si>
    <t>Telefonía Celular</t>
  </si>
  <si>
    <t>Acceso a Internet</t>
  </si>
  <si>
    <t>Enlaces de Telecomunicaciones (Ej.Tv Cable, Televisión satelital)</t>
  </si>
  <si>
    <t>Otros servicios básicos (Leña)</t>
  </si>
  <si>
    <t>Mantenimiento y Reparaciones</t>
  </si>
  <si>
    <t>Mantenimiento y Reparaciones de Edificaciones (Exteriores e interiores)</t>
  </si>
  <si>
    <t>Mantenimiento y Reparaciones de Máquinas y Equipos de Oficina (Ej.Calderas, Aire acondicionado, termos, TV,etc)</t>
  </si>
  <si>
    <t>Mantenimiento y Reparaciones de Maquinaria y Equipos de Producción (Ej.Equipos de cocina, refrigeradores, mantenedores, etc.)</t>
  </si>
  <si>
    <t>Mantenimiento y Reparaciones de de Equipos Informáticos</t>
  </si>
  <si>
    <t>Otros mantenciones y reparaciones</t>
  </si>
  <si>
    <t>Publicidad y Difusión</t>
  </si>
  <si>
    <t>Servicios de Publicidad (Ej. Avisos periòdicos, radio, TV  etc)</t>
  </si>
  <si>
    <t>Servicios de Impresión (Ej.Boletines, folletos, dipticos promocionales, etc)</t>
  </si>
  <si>
    <t>Otros servicios de publicidad</t>
  </si>
  <si>
    <t>Servicios de Aseo (Ej.Servicio externo de lavandería, extracción de basura municipal,etc)</t>
  </si>
  <si>
    <t>Servicios de Vigilancia (Ej.Servicios de seguridad y alarma contratados)</t>
  </si>
  <si>
    <t>Servicios de Mantención de jardines</t>
  </si>
  <si>
    <t>Pasajes, Fletes y Bodegajes (Ej. Movilizaciòn, locomoción, peajes,etc)</t>
  </si>
  <si>
    <t>Suscripciones Técnicas (Periódicos y Revistas)</t>
  </si>
  <si>
    <t>Servicios Financieros y de Seguros</t>
  </si>
  <si>
    <t>Servicios Técnicos y Profesionales</t>
  </si>
  <si>
    <t>Cursos de capacitación (para el personal)</t>
  </si>
  <si>
    <t>Servicios Informáticos</t>
  </si>
  <si>
    <t>Certificaciones (calefont, higiene y seguridad, etc.)</t>
  </si>
  <si>
    <t>Otros servicios técnicos y profesionales</t>
  </si>
  <si>
    <t>Otros Gastos en Bienes y Servicios de Consumo</t>
  </si>
  <si>
    <t>Gastos Menores FO.FI. (Directiva D.G.F.A. Nº 02-DC/0201/22 Fecha Enero 2009)</t>
  </si>
  <si>
    <t>ADQUISICIÓN DE ACTIVOS NO FINANCIEROS</t>
  </si>
  <si>
    <t>PERSONAL</t>
  </si>
  <si>
    <t>Textiles  y Acabados Textiles (Ej.Cortinaje, alfombras, sábanas, frazadas, cobertores)</t>
  </si>
  <si>
    <t>Alimentación párvulos</t>
  </si>
  <si>
    <t>Fertilizantes, insecticidas, Fungicidas y otros  (Ej. Productos para fumigación y desratización, etc)</t>
  </si>
  <si>
    <t>Otros materiales, Repuestos y Utiles Diversos</t>
  </si>
  <si>
    <t>Derechos y tasas (gastos notariales, legalización de doctos. y similares, etc)</t>
  </si>
  <si>
    <t>Seguro Inmueble</t>
  </si>
  <si>
    <t>Seguro Escolar</t>
  </si>
  <si>
    <t>Menaje para oficina,  cocina y otros (Reposición vajilla, ollas, platos, etc.)</t>
  </si>
  <si>
    <t xml:space="preserve"> Mobiliario y Otros</t>
  </si>
  <si>
    <t xml:space="preserve"> Máquinas y Equipos</t>
  </si>
  <si>
    <t xml:space="preserve"> Equipos Informaticos</t>
  </si>
  <si>
    <t xml:space="preserve"> Programas Informaticos</t>
  </si>
  <si>
    <t xml:space="preserve"> Otros Activos no Financieros</t>
  </si>
  <si>
    <t>Materiales de Apoyo Educativo</t>
  </si>
  <si>
    <t>Personal por reemplazo (reemplazos EAC o EC no FF.PP. puesto que estos reemplazos se pagan con el sueldo del reemplazado)</t>
  </si>
  <si>
    <t xml:space="preserve">Electricidad </t>
  </si>
  <si>
    <t>Muebles para implementación de sala</t>
  </si>
  <si>
    <r>
      <t xml:space="preserve">Personal por reemplazo </t>
    </r>
    <r>
      <rPr>
        <sz val="8"/>
        <color indexed="8"/>
        <rFont val="Arial Narrow"/>
        <family val="2"/>
      </rPr>
      <t>(reemplazos EAC o EC no FF.PP., estos reemplazos se pagan con el sueldo del reemplazado)</t>
    </r>
  </si>
  <si>
    <t xml:space="preserve"> Sueldos y Sobresueldos (Personal Estable)</t>
  </si>
  <si>
    <t xml:space="preserve"> Aportes Patronales</t>
  </si>
  <si>
    <t xml:space="preserve"> Alumnos en Práctica</t>
  </si>
  <si>
    <t xml:space="preserve"> Aguinaldos y Bonos (septiembre, diciembre, otros bonos)</t>
  </si>
  <si>
    <t xml:space="preserve"> Gasto de Alimentación del Personal</t>
  </si>
  <si>
    <t xml:space="preserve"> Finiquitos e indemnizaciones</t>
  </si>
  <si>
    <t xml:space="preserve"> Viáticos (Ej. Comisiones de servicio, reuniones, revistas a centros, etc.)</t>
  </si>
  <si>
    <t xml:space="preserve"> Sala Cuna Personal Ley 18.712 (obligación legal funcionarios contratados con hijos menores de 2 años)</t>
  </si>
  <si>
    <t xml:space="preserve"> Alimentación funcionarios, alumnos en practica.</t>
  </si>
  <si>
    <t xml:space="preserve"> Textiles,  vestuarios y calzado (uniforme del personal)</t>
  </si>
  <si>
    <t xml:space="preserve"> Para Calefacción (Estufas a Parafina)</t>
  </si>
  <si>
    <t xml:space="preserve"> Cursos de capacitación (para el personal)</t>
  </si>
  <si>
    <t xml:space="preserve"> Servicios Informáticos</t>
  </si>
  <si>
    <t xml:space="preserve"> Certificaciones (calefont, higiene y seguridad, etc.)</t>
  </si>
  <si>
    <t xml:space="preserve"> Otros servicios técnicos y profesionales</t>
  </si>
  <si>
    <t xml:space="preserve"> Gastos Menores (Directiva D.G.F.A. Nº 02-DC/0201/22 Fecha Enero 2009)</t>
  </si>
  <si>
    <t xml:space="preserve"> Materiales de Oficina (Utiles de Escritorio, impresos de talonarios, boletas,comandas, formularios)</t>
  </si>
  <si>
    <t xml:space="preserve"> Productos Farmaceúticos (Botiquines)</t>
  </si>
  <si>
    <t xml:space="preserve"> Materiales y Utiles de Aseo </t>
  </si>
  <si>
    <t xml:space="preserve"> Insumos, Repuestos y Accesorios Computacionales (Papel impresora, catridge)</t>
  </si>
  <si>
    <t xml:space="preserve"> Agua</t>
  </si>
  <si>
    <t xml:space="preserve"> Energía Eléctrica</t>
  </si>
  <si>
    <t xml:space="preserve"> Gas</t>
  </si>
  <si>
    <t xml:space="preserve"> Correo</t>
  </si>
  <si>
    <t xml:space="preserve"> Telefónía Fija</t>
  </si>
  <si>
    <t xml:space="preserve"> Telefonía Celular</t>
  </si>
  <si>
    <t xml:space="preserve"> Acceso a Internet</t>
  </si>
  <si>
    <t xml:space="preserve"> Enlaces de Telecomunicaciones (Tv Cable, Televisión satelital)</t>
  </si>
  <si>
    <t xml:space="preserve"> Otros Servicios Básicos (Leña)</t>
  </si>
  <si>
    <t xml:space="preserve"> Servicios de Publicidad (avisos, periódicos, radio, TV, etc.)</t>
  </si>
  <si>
    <t xml:space="preserve"> Servicios de Impresión (Boletines, folletos, dipticos promocionales)</t>
  </si>
  <si>
    <t xml:space="preserve"> Otros servicios de publicidad</t>
  </si>
  <si>
    <t>Mantenimiento y Reparaciones de Mobiliarios y Otros (Mantenimiento y reparación mobiliario salas)</t>
  </si>
  <si>
    <t xml:space="preserve">Mantenimiento y Reparaciones de Otras Maquinarias y Equipos </t>
  </si>
  <si>
    <t>Productos Químicos (Ej. recarga de extintores)</t>
  </si>
  <si>
    <t>JARDIN INFANTIL CERCANO</t>
  </si>
  <si>
    <t>DELBIENWILL</t>
  </si>
  <si>
    <t xml:space="preserve">TOTAL  DELBIENWILL </t>
  </si>
  <si>
    <t>JARDIN INFANTIL "PEQUEÑOS COLONOS"</t>
  </si>
  <si>
    <t>Jardín [Jornada Completa sin alimentación]</t>
  </si>
  <si>
    <t>EDUCAD</t>
  </si>
  <si>
    <t>ASISTENTE</t>
  </si>
  <si>
    <t>AUX ASEO</t>
  </si>
  <si>
    <t>DOTACION:</t>
  </si>
  <si>
    <t>MES</t>
  </si>
  <si>
    <t>AÑO</t>
  </si>
  <si>
    <t>AGUINALDO</t>
  </si>
  <si>
    <t>Servicio de entretención para niños (ACTIV EXTRAPROG)</t>
  </si>
  <si>
    <t>OCUPACION</t>
  </si>
  <si>
    <t>FINAL</t>
  </si>
  <si>
    <t>BONO VACACIONES</t>
  </si>
  <si>
    <t xml:space="preserve">Jardín [Jornada Completa sin alimentación] </t>
  </si>
  <si>
    <t>PROYECCIÓN DEMANDA</t>
  </si>
  <si>
    <t>INCLUYE A.PATRONAL.</t>
  </si>
  <si>
    <t>BONO T. AÑO</t>
  </si>
  <si>
    <t>APOYO EDUC</t>
  </si>
  <si>
    <t xml:space="preserve">REM. AUX ASEO CANCELADO CON RECREATIVA </t>
  </si>
  <si>
    <t>REMUNERACION TOTAL</t>
  </si>
  <si>
    <t>REAJUSTE</t>
  </si>
  <si>
    <t>TOTAL</t>
  </si>
  <si>
    <t>ASIG. PERMANENCIA</t>
  </si>
  <si>
    <t>AÑO 2016</t>
  </si>
  <si>
    <t>GARCES CARO</t>
  </si>
  <si>
    <t>MARCELA</t>
  </si>
  <si>
    <t>GONZALEZ POZO</t>
  </si>
  <si>
    <t>ROSSANA</t>
  </si>
  <si>
    <t>GARCIA IBACACHE</t>
  </si>
  <si>
    <t>YENIFFER</t>
  </si>
  <si>
    <t>TOTALES</t>
  </si>
  <si>
    <t>APOYO EDUCACIÓN</t>
  </si>
  <si>
    <t>NOTA: Auxiliar de aseo se comparte con Asistencia Recreativa, esta ultima financia la totalidad de la remuneración.</t>
  </si>
  <si>
    <t>2015 AGOSTO</t>
  </si>
  <si>
    <t>2015 PROY DIC</t>
  </si>
  <si>
    <t xml:space="preserve">PROMEDIO </t>
  </si>
  <si>
    <t xml:space="preserve">REMUNERACIONES </t>
  </si>
  <si>
    <t>NOTA: SE CONSIDERA EL PROMEDIO DOS AÑOS MAS IPC</t>
  </si>
  <si>
    <t xml:space="preserve">Materiales de Oficina </t>
  </si>
  <si>
    <t>Productos Químicos</t>
  </si>
  <si>
    <t xml:space="preserve">Productos Farmaceúticos </t>
  </si>
  <si>
    <t>Materiales y útiles quirúrgicos</t>
  </si>
  <si>
    <t xml:space="preserve">Fertilizantes, insecticidas, Fungicidas y otros </t>
  </si>
  <si>
    <t xml:space="preserve">Menaje para oficina,  cocina y otros </t>
  </si>
  <si>
    <t>Materiales y Utiles de Aseo</t>
  </si>
  <si>
    <t xml:space="preserve">Insumos, Repuestos y Accesorios Computacionales </t>
  </si>
  <si>
    <t xml:space="preserve">Materiales para Mantención y Reparación de Inmuebles </t>
  </si>
  <si>
    <t>NOTA: El item Materiales de Oficina, incluyen los insumos computacionales.</t>
  </si>
  <si>
    <t>MATERIALES DE USO O CONSUMO</t>
  </si>
  <si>
    <t>ITEM</t>
  </si>
  <si>
    <t>CONSUMOS BÁSICOS</t>
  </si>
  <si>
    <t>Valor año 2015: $184.108</t>
  </si>
  <si>
    <t>IPC PROYECTADO</t>
  </si>
  <si>
    <t>EDUCADORA</t>
  </si>
  <si>
    <t>NN</t>
  </si>
  <si>
    <t>ANUAL</t>
  </si>
  <si>
    <t>REAJUSTE 2016</t>
  </si>
  <si>
    <t>GASTO MENSUAL</t>
  </si>
  <si>
    <t xml:space="preserve">CONSIDERA COMPRA DE 3 DELANTALES. </t>
  </si>
  <si>
    <t>CONSIDERA RENOVACIÓN DE LIBROS O JUEGOS DIDÁCTICOS</t>
  </si>
  <si>
    <t>GESTIONAR CON IST</t>
  </si>
  <si>
    <t>CONSIDERA COMPRA DE 5 CARTRIDGE</t>
  </si>
  <si>
    <t>1500 MENSUALES POR 28 NIÑOS</t>
  </si>
  <si>
    <t>CONSIDERA 10 RENDICIONES DE $30.000 APP C/U</t>
  </si>
  <si>
    <t>FORMALIZAR PLAN DE MANTENCIÓN Y REPARACIÓN</t>
  </si>
  <si>
    <t>TOTAL CONSUMOS BÁSICOS</t>
  </si>
  <si>
    <t>Personal Servicio Activo Armada y otras FFAA</t>
  </si>
  <si>
    <t>Gendarmeria y PDI</t>
  </si>
  <si>
    <r>
      <t>TARIFAS</t>
    </r>
    <r>
      <rPr>
        <b/>
        <sz val="10"/>
        <color indexed="10"/>
        <rFont val="Arial Narrow"/>
        <family val="2"/>
      </rPr>
      <t xml:space="preserve"> 2015</t>
    </r>
  </si>
  <si>
    <r>
      <t xml:space="preserve">TARIFAS </t>
    </r>
    <r>
      <rPr>
        <b/>
        <sz val="10"/>
        <color indexed="10"/>
        <rFont val="Arial Narrow"/>
        <family val="2"/>
      </rPr>
      <t>2016</t>
    </r>
  </si>
  <si>
    <t>Medio menor</t>
  </si>
  <si>
    <t>Medio mayor</t>
  </si>
  <si>
    <t>Transicion 1</t>
  </si>
  <si>
    <t>Transicion 2</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</si>
</sst>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00_-;&quot;-$&quot;* #,##0.00_-;_-\$* \-??_-;_-@_-"/>
    <numFmt numFmtId="165" formatCode="_-\$* #,##0_-;&quot;-$&quot;* #,##0_-;_-\$* \-_-;_-@_-"/>
    <numFmt numFmtId="166" formatCode="\$#,##0;[Red]&quot;-$&quot;#,##0"/>
    <numFmt numFmtId="167" formatCode="\$#,##0_);[Red]&quot;($&quot;#,##0\)"/>
    <numFmt numFmtId="168" formatCode="_-* #,##0.00_-;\-* #,##0.00_-;_-* \-??_-;_-@_-"/>
    <numFmt numFmtId="169" formatCode="_-* #,##0.0_-;\-* #,##0.0_-;_-* \-??_-;_-@_-"/>
    <numFmt numFmtId="170" formatCode="_-* #,##0_-;\-* #,##0_-;_-* \-??_-;_-@_-"/>
    <numFmt numFmtId="171" formatCode="_(* #,##0_);_(* \(#,##0\);_(* &quot;-&quot;_);_(@_)"/>
    <numFmt numFmtId="172" formatCode="_-&quot;$&quot;* #,##0.00_-;\-&quot;$&quot;* #,##0.00_-;_-&quot;$&quot;* &quot;-&quot;??_-;_-@_-"/>
    <numFmt numFmtId="173" formatCode="&quot;$&quot;#,##0_);[Red]\(&quot;$&quot;#,##0\)"/>
    <numFmt numFmtId="174" formatCode="#,##0.0"/>
    <numFmt numFmtId="175" formatCode="_-\$* #,##0.0_-;&quot;-$&quot;* #,##0.0_-;_-\$* \-??_-;_-@_-"/>
    <numFmt numFmtId="176" formatCode="_-\$* #,##0_-;&quot;-$&quot;* #,##0_-;_-\$* \-??_-;_-@_-"/>
    <numFmt numFmtId="177" formatCode="_-* #,##0_-;\-* #,##0_-;_-* &quot;-&quot;??_-;_-@_-"/>
    <numFmt numFmtId="178" formatCode="0.0%"/>
    <numFmt numFmtId="179" formatCode="#,##0.000"/>
  </numFmts>
  <fonts count="82">
    <font>
      <sz val="10"/>
      <name val="Arial"/>
      <family val="2"/>
    </font>
    <font>
      <sz val="10"/>
      <name val="Arial Narrow"/>
      <family val="2"/>
    </font>
    <font>
      <b/>
      <sz val="10"/>
      <name val="Arial Narrow"/>
      <family val="2"/>
    </font>
    <font>
      <b/>
      <u val="single"/>
      <sz val="10"/>
      <name val="Arial Narrow"/>
      <family val="2"/>
    </font>
    <font>
      <sz val="10"/>
      <color indexed="10"/>
      <name val="Arial Narrow"/>
      <family val="2"/>
    </font>
    <font>
      <b/>
      <sz val="10"/>
      <color indexed="8"/>
      <name val="Arial Narrow"/>
      <family val="2"/>
    </font>
    <font>
      <b/>
      <sz val="10"/>
      <color indexed="9"/>
      <name val="Arial Narrow"/>
      <family val="2"/>
    </font>
    <font>
      <sz val="10"/>
      <color indexed="8"/>
      <name val="Arial Narrow"/>
      <family val="2"/>
    </font>
    <font>
      <sz val="12"/>
      <name val="Arial Narrow"/>
      <family val="2"/>
    </font>
    <font>
      <b/>
      <sz val="12"/>
      <name val="Arial Narrow"/>
      <family val="2"/>
    </font>
    <font>
      <sz val="12"/>
      <name val="Arial"/>
      <family val="2"/>
    </font>
    <font>
      <sz val="8"/>
      <color indexed="8"/>
      <name val="Arial Narrow"/>
      <family val="2"/>
    </font>
    <font>
      <b/>
      <sz val="14"/>
      <name val="Arial Narrow"/>
      <family val="2"/>
    </font>
    <font>
      <b/>
      <i/>
      <sz val="10"/>
      <name val="Arial Narrow"/>
      <family val="2"/>
    </font>
    <font>
      <b/>
      <sz val="10"/>
      <name val="Arial"/>
      <family val="2"/>
    </font>
    <font>
      <b/>
      <sz val="10"/>
      <color indexed="10"/>
      <name val="Arial Narrow"/>
      <family val="2"/>
    </font>
    <font>
      <sz val="9"/>
      <name val="Tahoma"/>
      <family val="2"/>
    </font>
    <font>
      <b/>
      <sz val="9"/>
      <name val="Tahoma"/>
      <family val="2"/>
    </font>
    <font>
      <sz val="12"/>
      <name val="Courier"/>
      <family val="3"/>
    </font>
    <font>
      <sz val="12"/>
      <color indexed="8"/>
      <name val="Courier"/>
      <family val="3"/>
    </font>
    <font>
      <b/>
      <sz val="16"/>
      <name val="Arial"/>
      <family val="2"/>
    </font>
    <font>
      <u val="single"/>
      <sz val="10"/>
      <name val="Arial Narrow"/>
      <family val="2"/>
    </font>
    <font>
      <sz val="9"/>
      <name val="Arial"/>
      <family val="2"/>
    </font>
    <font>
      <sz val="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9"/>
      <color indexed="12"/>
      <name val="Arial"/>
      <family val="2"/>
    </font>
    <font>
      <u val="single"/>
      <sz val="9"/>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55"/>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0"/>
      <color indexed="10"/>
      <name val="Arial"/>
      <family val="2"/>
    </font>
    <font>
      <b/>
      <sz val="10"/>
      <color indexed="30"/>
      <name val="Arial Narrow"/>
      <family val="2"/>
    </font>
    <font>
      <sz val="11"/>
      <name val="Calibri"/>
      <family val="2"/>
    </font>
    <font>
      <b/>
      <sz val="11"/>
      <name val="Calibri"/>
      <family val="2"/>
    </font>
    <font>
      <b/>
      <sz val="10"/>
      <color indexed="17"/>
      <name val="Arial Narrow"/>
      <family val="2"/>
    </font>
    <font>
      <b/>
      <sz val="14"/>
      <color indexed="17"/>
      <name val="Arial Narrow"/>
      <family val="2"/>
    </font>
    <font>
      <b/>
      <sz val="16"/>
      <color indexed="17"/>
      <name val="Arial Narrow"/>
      <family val="2"/>
    </font>
    <font>
      <b/>
      <sz val="16"/>
      <color indexed="17"/>
      <name val="Arial"/>
      <family val="2"/>
    </font>
    <font>
      <b/>
      <sz val="14"/>
      <color indexed="9"/>
      <name val="Arial Narrow"/>
      <family val="2"/>
    </font>
    <font>
      <sz val="10"/>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9"/>
      <color theme="10"/>
      <name val="Arial"/>
      <family val="2"/>
    </font>
    <font>
      <u val="single"/>
      <sz val="9"/>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rgb="FFFF0000"/>
      <name val="Arial"/>
      <family val="2"/>
    </font>
    <font>
      <sz val="10"/>
      <color rgb="FFFF0000"/>
      <name val="Arial Narrow"/>
      <family val="2"/>
    </font>
    <font>
      <b/>
      <sz val="10"/>
      <color rgb="FFFF0000"/>
      <name val="Arial Narrow"/>
      <family val="2"/>
    </font>
    <font>
      <b/>
      <sz val="10"/>
      <color rgb="FF0070C0"/>
      <name val="Arial Narrow"/>
      <family val="2"/>
    </font>
    <font>
      <b/>
      <sz val="10"/>
      <color rgb="FF00B050"/>
      <name val="Arial Narrow"/>
      <family val="2"/>
    </font>
    <font>
      <b/>
      <sz val="14"/>
      <color rgb="FF00B050"/>
      <name val="Arial Narrow"/>
      <family val="2"/>
    </font>
    <font>
      <b/>
      <sz val="16"/>
      <color rgb="FF00B050"/>
      <name val="Arial Narrow"/>
      <family val="2"/>
    </font>
    <font>
      <b/>
      <sz val="16"/>
      <color rgb="FF00B050"/>
      <name val="Arial"/>
      <family val="2"/>
    </font>
    <font>
      <b/>
      <sz val="14"/>
      <color theme="0"/>
      <name val="Arial Narrow"/>
      <family val="2"/>
    </font>
    <font>
      <b/>
      <sz val="8"/>
      <name val="Arial"/>
      <family val="2"/>
    </font>
  </fonts>
  <fills count="6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22"/>
        <bgColor indexed="64"/>
      </patternFill>
    </fill>
    <fill>
      <patternFill patternType="solid">
        <fgColor indexed="9"/>
        <bgColor indexed="64"/>
      </patternFill>
    </fill>
    <fill>
      <patternFill patternType="solid">
        <fgColor indexed="31"/>
        <bgColor indexed="64"/>
      </patternFill>
    </fill>
    <fill>
      <patternFill patternType="solid">
        <fgColor indexed="27"/>
        <bgColor indexed="64"/>
      </patternFill>
    </fill>
    <fill>
      <patternFill patternType="solid">
        <fgColor indexed="58"/>
        <bgColor indexed="64"/>
      </patternFill>
    </fill>
    <fill>
      <patternFill patternType="solid">
        <fgColor indexed="51"/>
        <bgColor indexed="64"/>
      </patternFill>
    </fill>
    <fill>
      <patternFill patternType="solid">
        <fgColor indexed="45"/>
        <bgColor indexed="64"/>
      </patternFill>
    </fill>
    <fill>
      <patternFill patternType="solid">
        <fgColor indexed="42"/>
        <bgColor indexed="64"/>
      </patternFill>
    </fill>
    <fill>
      <patternFill patternType="solid">
        <fgColor indexed="43"/>
        <bgColor indexed="64"/>
      </patternFill>
    </fill>
    <fill>
      <patternFill patternType="solid">
        <fgColor rgb="FFFFFF00"/>
        <bgColor indexed="64"/>
      </patternFill>
    </fill>
    <fill>
      <patternFill patternType="solid">
        <fgColor theme="0" tint="-0.24997000396251678"/>
        <bgColor indexed="64"/>
      </patternFill>
    </fill>
    <fill>
      <patternFill patternType="lightUp">
        <bgColor theme="0" tint="-0.24997000396251678"/>
      </patternFill>
    </fill>
    <fill>
      <patternFill patternType="lightUp">
        <fgColor indexed="55"/>
        <bgColor indexed="23"/>
      </patternFill>
    </fill>
    <fill>
      <patternFill patternType="solid">
        <fgColor theme="0"/>
        <bgColor indexed="64"/>
      </patternFill>
    </fill>
    <fill>
      <patternFill patternType="solid">
        <fgColor rgb="FFFF66FF"/>
        <bgColor indexed="64"/>
      </patternFill>
    </fill>
    <fill>
      <patternFill patternType="solid">
        <fgColor rgb="FFFFFF99"/>
        <bgColor indexed="64"/>
      </patternFill>
    </fill>
    <fill>
      <patternFill patternType="solid">
        <fgColor theme="0"/>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1499900072813034"/>
        <bgColor indexed="64"/>
      </patternFill>
    </fill>
    <fill>
      <patternFill patternType="solid">
        <fgColor rgb="FF00B0F0"/>
        <bgColor indexed="64"/>
      </patternFill>
    </fill>
    <fill>
      <patternFill patternType="solid">
        <fgColor theme="0"/>
        <bgColor indexed="64"/>
      </patternFill>
    </fill>
    <fill>
      <patternFill patternType="solid">
        <fgColor theme="3" tint="0.39998000860214233"/>
        <bgColor indexed="64"/>
      </patternFill>
    </fill>
    <fill>
      <patternFill patternType="solid">
        <fgColor indexed="47"/>
        <bgColor indexed="64"/>
      </patternFill>
    </fill>
    <fill>
      <patternFill patternType="solid">
        <fgColor theme="9" tint="0.39998000860214233"/>
        <bgColor indexed="64"/>
      </patternFill>
    </fill>
    <fill>
      <patternFill patternType="solid">
        <fgColor indexed="22"/>
        <bgColor indexed="64"/>
      </patternFill>
    </fill>
    <fill>
      <patternFill patternType="solid">
        <fgColor indexed="45"/>
        <bgColor indexed="64"/>
      </patternFill>
    </fill>
    <fill>
      <patternFill patternType="solid">
        <fgColor theme="9" tint="0.5999900102615356"/>
        <bgColor indexed="64"/>
      </patternFill>
    </fill>
    <fill>
      <patternFill patternType="solid">
        <fgColor theme="0"/>
        <bgColor indexed="64"/>
      </patternFill>
    </fill>
    <fill>
      <patternFill patternType="solid">
        <fgColor theme="9" tint="0.39998000860214233"/>
        <bgColor indexed="64"/>
      </patternFill>
    </fill>
  </fills>
  <borders count="9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thin">
        <color indexed="8"/>
      </right>
      <top>
        <color indexed="63"/>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color indexed="63"/>
      </right>
      <top>
        <color indexed="63"/>
      </top>
      <bottom style="thin">
        <color indexed="8"/>
      </bottom>
    </border>
    <border>
      <left style="thin">
        <color indexed="8"/>
      </left>
      <right style="thin">
        <color indexed="8"/>
      </right>
      <top style="medium">
        <color indexed="8"/>
      </top>
      <bottom style="thin">
        <color indexed="8"/>
      </bottom>
    </border>
    <border>
      <left style="thin">
        <color indexed="8"/>
      </left>
      <right style="thin">
        <color indexed="8"/>
      </right>
      <top style="thin">
        <color indexed="8"/>
      </top>
      <bottom style="medium">
        <color indexed="8"/>
      </bottom>
    </border>
    <border>
      <left style="thin">
        <color indexed="8"/>
      </left>
      <right style="thin">
        <color indexed="8"/>
      </right>
      <top style="thin">
        <color indexed="8"/>
      </top>
      <bottom>
        <color indexed="63"/>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medium"/>
      <right>
        <color indexed="63"/>
      </right>
      <top style="thin"/>
      <bottom style="thin"/>
    </border>
    <border>
      <left/>
      <right style="medium"/>
      <top style="thin"/>
      <bottom style="thin"/>
    </border>
    <border>
      <left style="medium"/>
      <right style="thin">
        <color indexed="8"/>
      </right>
      <top style="medium"/>
      <bottom style="thin">
        <color indexed="8"/>
      </bottom>
    </border>
    <border>
      <left style="thin">
        <color indexed="8"/>
      </left>
      <right style="thin">
        <color indexed="8"/>
      </right>
      <top style="medium"/>
      <bottom style="thin">
        <color indexed="8"/>
      </bottom>
    </border>
    <border>
      <left style="thin">
        <color indexed="8"/>
      </left>
      <right style="medium"/>
      <top style="medium"/>
      <bottom style="thin">
        <color indexed="8"/>
      </bottom>
    </border>
    <border>
      <left style="medium"/>
      <right style="thin">
        <color indexed="8"/>
      </right>
      <top style="thin">
        <color indexed="8"/>
      </top>
      <bottom style="thin">
        <color indexed="8"/>
      </bottom>
    </border>
    <border>
      <left style="thin">
        <color indexed="8"/>
      </left>
      <right style="medium"/>
      <top style="thin">
        <color indexed="8"/>
      </top>
      <bottom style="thin">
        <color indexed="8"/>
      </bottom>
    </border>
    <border>
      <left style="medium"/>
      <right style="thin">
        <color indexed="8"/>
      </right>
      <top>
        <color indexed="63"/>
      </top>
      <bottom style="thin">
        <color indexed="8"/>
      </bottom>
    </border>
    <border>
      <left style="thin">
        <color indexed="8"/>
      </left>
      <right style="medium"/>
      <top>
        <color indexed="63"/>
      </top>
      <bottom style="thin">
        <color indexed="8"/>
      </bottom>
    </border>
    <border>
      <left style="medium"/>
      <right style="thin">
        <color indexed="8"/>
      </right>
      <top style="thin">
        <color indexed="8"/>
      </top>
      <bottom>
        <color indexed="63"/>
      </bottom>
    </border>
    <border>
      <left style="thin">
        <color indexed="8"/>
      </left>
      <right style="medium"/>
      <top style="thin">
        <color indexed="8"/>
      </top>
      <bottom>
        <color indexed="63"/>
      </bottom>
    </border>
    <border>
      <left style="thin"/>
      <right style="thin"/>
      <top style="thin"/>
      <bottom style="medium"/>
    </border>
    <border>
      <left style="thin"/>
      <right style="medium"/>
      <top style="thin"/>
      <bottom style="medium"/>
    </border>
    <border>
      <left style="thin"/>
      <right style="thin"/>
      <top style="thin"/>
      <bottom style="thin"/>
    </border>
    <border>
      <left style="thin">
        <color indexed="8"/>
      </left>
      <right style="thin">
        <color indexed="8"/>
      </right>
      <top>
        <color indexed="63"/>
      </top>
      <bottom>
        <color indexed="63"/>
      </bottom>
    </border>
    <border>
      <left style="thin"/>
      <right/>
      <top style="thin"/>
      <bottom style="thin"/>
    </border>
    <border>
      <left style="thin">
        <color indexed="8"/>
      </left>
      <right style="thin">
        <color indexed="8"/>
      </right>
      <top style="medium">
        <color indexed="8"/>
      </top>
      <bottom>
        <color indexed="63"/>
      </bottom>
    </border>
    <border>
      <left style="thin">
        <color indexed="8"/>
      </left>
      <right style="thin">
        <color indexed="8"/>
      </right>
      <top>
        <color indexed="63"/>
      </top>
      <bottom style="medium">
        <color indexed="8"/>
      </bottom>
    </border>
    <border>
      <left style="medium"/>
      <right style="thin"/>
      <top style="thin"/>
      <bottom style="medium"/>
    </border>
    <border>
      <left style="thin"/>
      <right style="thin"/>
      <top>
        <color indexed="63"/>
      </top>
      <bottom style="thin"/>
    </border>
    <border>
      <left style="medium"/>
      <right style="thin">
        <color indexed="8"/>
      </right>
      <top style="medium">
        <color indexed="8"/>
      </top>
      <bottom>
        <color indexed="63"/>
      </bottom>
    </border>
    <border>
      <left style="thin">
        <color indexed="8"/>
      </left>
      <right style="medium"/>
      <top style="medium">
        <color indexed="8"/>
      </top>
      <bottom>
        <color indexed="63"/>
      </bottom>
    </border>
    <border>
      <left style="medium"/>
      <right style="thin"/>
      <top style="thin"/>
      <bottom style="thin"/>
    </border>
    <border>
      <left style="thin"/>
      <right style="medium"/>
      <top style="thin"/>
      <bottom style="thin"/>
    </border>
    <border>
      <left style="medium"/>
      <right style="thin">
        <color indexed="8"/>
      </right>
      <top>
        <color indexed="63"/>
      </top>
      <bottom style="medium">
        <color indexed="8"/>
      </bottom>
    </border>
    <border>
      <left style="thin">
        <color indexed="8"/>
      </left>
      <right style="medium"/>
      <top>
        <color indexed="63"/>
      </top>
      <bottom style="medium">
        <color indexed="8"/>
      </bottom>
    </border>
    <border>
      <left style="medium"/>
      <right style="thin">
        <color indexed="8"/>
      </right>
      <top style="medium">
        <color indexed="8"/>
      </top>
      <bottom style="medium"/>
    </border>
    <border>
      <left style="thin">
        <color indexed="8"/>
      </left>
      <right style="thin">
        <color indexed="8"/>
      </right>
      <top style="medium">
        <color indexed="8"/>
      </top>
      <bottom style="medium"/>
    </border>
    <border>
      <left style="thin">
        <color indexed="8"/>
      </left>
      <right style="medium"/>
      <top style="medium">
        <color indexed="8"/>
      </top>
      <bottom style="medium"/>
    </border>
    <border>
      <left style="thin">
        <color indexed="8"/>
      </left>
      <right style="thin">
        <color indexed="8"/>
      </right>
      <top style="medium"/>
      <bottom>
        <color indexed="63"/>
      </bottom>
    </border>
    <border>
      <left style="thin">
        <color indexed="8"/>
      </left>
      <right style="medium"/>
      <top style="medium"/>
      <bottom>
        <color indexed="63"/>
      </bottom>
    </border>
    <border>
      <left style="thin">
        <color indexed="8"/>
      </left>
      <right style="medium"/>
      <top style="medium">
        <color indexed="8"/>
      </top>
      <bottom style="thin">
        <color indexed="8"/>
      </bottom>
    </border>
    <border>
      <left style="thin">
        <color indexed="8"/>
      </left>
      <right style="medium"/>
      <top style="thin">
        <color indexed="8"/>
      </top>
      <bottom style="medium">
        <color indexed="8"/>
      </bottom>
    </border>
    <border>
      <left style="thin">
        <color indexed="8"/>
      </left>
      <right style="medium"/>
      <top>
        <color indexed="63"/>
      </top>
      <bottom>
        <color indexed="63"/>
      </bottom>
    </border>
    <border>
      <left style="thin">
        <color indexed="8"/>
      </left>
      <right style="thin">
        <color indexed="8"/>
      </right>
      <top style="medium"/>
      <bottom style="medium"/>
    </border>
    <border>
      <left style="thin">
        <color indexed="8"/>
      </left>
      <right style="medium"/>
      <top style="medium"/>
      <bottom style="medium"/>
    </border>
    <border>
      <left/>
      <right style="thin"/>
      <top style="thin"/>
      <bottom style="thin"/>
    </border>
    <border>
      <left style="thin"/>
      <right style="thin"/>
      <top style="thin"/>
      <bottom>
        <color indexed="63"/>
      </bottom>
    </border>
    <border>
      <left style="medium"/>
      <right style="medium"/>
      <top style="medium"/>
      <bottom style="medium"/>
    </border>
    <border>
      <left style="medium"/>
      <right style="thin">
        <color indexed="8"/>
      </right>
      <top style="medium"/>
      <bottom>
        <color indexed="63"/>
      </bottom>
    </border>
    <border>
      <left>
        <color indexed="63"/>
      </left>
      <right style="thin">
        <color indexed="8"/>
      </right>
      <top style="medium"/>
      <bottom>
        <color indexed="63"/>
      </bottom>
    </border>
    <border>
      <left style="medium"/>
      <right style="thin">
        <color indexed="8"/>
      </right>
      <top style="medium"/>
      <bottom style="medium"/>
    </border>
    <border>
      <left style="medium"/>
      <right>
        <color indexed="63"/>
      </right>
      <top>
        <color indexed="63"/>
      </top>
      <bottom style="medium"/>
    </border>
    <border>
      <left>
        <color indexed="63"/>
      </left>
      <right style="thin"/>
      <top style="medium"/>
      <bottom style="thin"/>
    </border>
    <border>
      <left>
        <color indexed="63"/>
      </left>
      <right style="thin"/>
      <top style="thin"/>
      <bottom style="medium"/>
    </border>
    <border>
      <left style="thin"/>
      <right style="thin"/>
      <top style="medium"/>
      <bottom style="thin"/>
    </border>
    <border>
      <left style="thin"/>
      <right style="medium"/>
      <top style="medium"/>
      <bottom style="thin"/>
    </border>
    <border>
      <left>
        <color indexed="63"/>
      </left>
      <right style="thin"/>
      <top>
        <color indexed="63"/>
      </top>
      <bottom style="thin"/>
    </border>
    <border>
      <left style="thin"/>
      <right style="medium"/>
      <top>
        <color indexed="63"/>
      </top>
      <bottom style="thin"/>
    </border>
    <border>
      <left style="medium"/>
      <right>
        <color indexed="63"/>
      </right>
      <top style="medium"/>
      <bottom style="thin"/>
    </border>
    <border>
      <left>
        <color indexed="63"/>
      </left>
      <right style="medium"/>
      <top style="medium"/>
      <bottom style="thin"/>
    </border>
    <border>
      <left style="medium"/>
      <right style="thin">
        <color indexed="8"/>
      </right>
      <top>
        <color indexed="63"/>
      </top>
      <bottom>
        <color indexed="63"/>
      </bottom>
    </border>
    <border>
      <left style="thin">
        <color indexed="8"/>
      </left>
      <right>
        <color indexed="63"/>
      </right>
      <top>
        <color indexed="63"/>
      </top>
      <bottom style="thin">
        <color indexed="8"/>
      </bottom>
    </border>
    <border>
      <left style="thin">
        <color indexed="8"/>
      </left>
      <right>
        <color indexed="63"/>
      </right>
      <top style="thin">
        <color indexed="8"/>
      </top>
      <bottom style="medium">
        <color indexed="8"/>
      </bottom>
    </border>
    <border>
      <left style="medium"/>
      <right style="thin">
        <color indexed="8"/>
      </right>
      <top style="medium"/>
      <bottom style="medium">
        <color indexed="8"/>
      </bottom>
    </border>
    <border>
      <left style="medium"/>
      <right style="thin">
        <color indexed="8"/>
      </right>
      <top style="thin">
        <color indexed="8"/>
      </top>
      <bottom style="medium">
        <color indexed="8"/>
      </bottom>
    </border>
    <border>
      <left style="thin">
        <color indexed="8"/>
      </left>
      <right style="medium"/>
      <top style="medium"/>
      <bottom style="medium">
        <color indexed="8"/>
      </bottom>
    </border>
    <border>
      <left style="medium">
        <color indexed="8"/>
      </left>
      <right>
        <color indexed="63"/>
      </right>
      <top style="medium">
        <color indexed="8"/>
      </top>
      <bottom>
        <color indexed="63"/>
      </bottom>
    </border>
    <border>
      <left style="medium">
        <color indexed="8"/>
      </left>
      <right>
        <color indexed="63"/>
      </right>
      <top>
        <color indexed="63"/>
      </top>
      <bottom>
        <color indexed="63"/>
      </bottom>
    </border>
    <border>
      <left style="medium">
        <color indexed="8"/>
      </left>
      <right>
        <color indexed="63"/>
      </right>
      <top>
        <color indexed="63"/>
      </top>
      <bottom style="medium">
        <color indexed="8"/>
      </botto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color indexed="63"/>
      </top>
      <bottom style="thin"/>
    </border>
    <border>
      <left style="medium"/>
      <right>
        <color indexed="63"/>
      </right>
      <top style="medium"/>
      <bottom>
        <color indexed="63"/>
      </bottom>
    </border>
    <border>
      <left style="medium"/>
      <right>
        <color indexed="63"/>
      </right>
      <top>
        <color indexed="63"/>
      </top>
      <bottom>
        <color indexed="63"/>
      </bottom>
    </border>
    <border>
      <left style="medium"/>
      <right style="thin"/>
      <top style="medium"/>
      <bottom style="thin"/>
    </border>
    <border>
      <left style="medium"/>
      <right style="thin"/>
      <top>
        <color indexed="63"/>
      </top>
      <bottom style="thin"/>
    </border>
    <border>
      <left>
        <color indexed="63"/>
      </left>
      <right/>
      <top style="thin"/>
      <bottom style="thin"/>
    </border>
    <border>
      <left style="medium"/>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medium"/>
      <top style="thin">
        <color indexed="8"/>
      </top>
      <bottom style="thin">
        <color indexed="8"/>
      </bottom>
    </border>
    <border>
      <left style="medium"/>
      <right/>
      <top style="thin"/>
      <bottom style="medium"/>
    </border>
    <border>
      <left/>
      <right style="medium"/>
      <top style="thin"/>
      <bottom style="medium"/>
    </border>
    <border>
      <left style="thin"/>
      <right>
        <color indexed="63"/>
      </right>
      <top style="thin">
        <color indexed="8"/>
      </top>
      <bottom style="thin">
        <color indexed="8"/>
      </bottom>
    </border>
    <border>
      <left style="medium"/>
      <right>
        <color indexed="63"/>
      </right>
      <top>
        <color indexed="63"/>
      </top>
      <bottom style="thin">
        <color indexed="8"/>
      </bottom>
    </border>
    <border>
      <left>
        <color indexed="63"/>
      </left>
      <right style="medium"/>
      <top>
        <color indexed="63"/>
      </top>
      <bottom style="thin">
        <color indexed="8"/>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s>
  <cellStyleXfs count="8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5" fillId="20" borderId="0" applyNumberFormat="0" applyBorder="0" applyAlignment="0" applyProtection="0"/>
    <xf numFmtId="0" fontId="56" fillId="21" borderId="1" applyNumberFormat="0" applyAlignment="0" applyProtection="0"/>
    <xf numFmtId="0" fontId="57" fillId="22" borderId="2" applyNumberFormat="0" applyAlignment="0" applyProtection="0"/>
    <xf numFmtId="0" fontId="58" fillId="0" borderId="3" applyNumberFormat="0" applyFill="0" applyAlignment="0" applyProtection="0"/>
    <xf numFmtId="0" fontId="59" fillId="0" borderId="0" applyNumberFormat="0" applyFill="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4" fillId="26" borderId="0" applyNumberFormat="0" applyBorder="0" applyAlignment="0" applyProtection="0"/>
    <xf numFmtId="0" fontId="54" fillId="27" borderId="0" applyNumberFormat="0" applyBorder="0" applyAlignment="0" applyProtection="0"/>
    <xf numFmtId="0" fontId="54" fillId="28" borderId="0" applyNumberFormat="0" applyBorder="0" applyAlignment="0" applyProtection="0"/>
    <xf numFmtId="0" fontId="60" fillId="29" borderId="1" applyNumberFormat="0" applyAlignment="0" applyProtection="0"/>
    <xf numFmtId="0" fontId="19" fillId="0" borderId="0">
      <alignment/>
      <protection locked="0"/>
    </xf>
    <xf numFmtId="0" fontId="19" fillId="0" borderId="0">
      <alignment/>
      <protection locked="0"/>
    </xf>
    <xf numFmtId="0" fontId="19" fillId="0" borderId="0">
      <alignment/>
      <protection locked="0"/>
    </xf>
    <xf numFmtId="0" fontId="19" fillId="0" borderId="0">
      <alignment/>
      <protection locked="0"/>
    </xf>
    <xf numFmtId="0" fontId="19" fillId="0" borderId="0">
      <alignment/>
      <protection locked="0"/>
    </xf>
    <xf numFmtId="0" fontId="19" fillId="0" borderId="0">
      <alignment/>
      <protection locked="0"/>
    </xf>
    <xf numFmtId="0" fontId="19" fillId="0" borderId="0">
      <alignment/>
      <protection locked="0"/>
    </xf>
    <xf numFmtId="0" fontId="61" fillId="0" borderId="0" applyNumberFormat="0" applyFill="0" applyBorder="0" applyAlignment="0" applyProtection="0"/>
    <xf numFmtId="0" fontId="62" fillId="0" borderId="0" applyNumberFormat="0" applyFill="0" applyBorder="0" applyAlignment="0" applyProtection="0"/>
    <xf numFmtId="0" fontId="63" fillId="30" borderId="0" applyNumberFormat="0" applyBorder="0" applyAlignment="0" applyProtection="0"/>
    <xf numFmtId="168" fontId="0" fillId="0" borderId="0" applyFill="0" applyBorder="0" applyAlignment="0" applyProtection="0"/>
    <xf numFmtId="41" fontId="0" fillId="0" borderId="0" applyFill="0" applyBorder="0" applyAlignment="0" applyProtection="0"/>
    <xf numFmtId="171" fontId="0" fillId="0" borderId="0" applyFont="0" applyFill="0" applyBorder="0" applyAlignment="0" applyProtection="0"/>
    <xf numFmtId="168" fontId="0" fillId="0" borderId="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164" fontId="0" fillId="0" borderId="0" applyFill="0" applyBorder="0" applyAlignment="0" applyProtection="0"/>
    <xf numFmtId="42" fontId="0" fillId="0" borderId="0" applyFill="0" applyBorder="0" applyAlignment="0" applyProtection="0"/>
    <xf numFmtId="164" fontId="0" fillId="0" borderId="0" applyFill="0" applyBorder="0" applyAlignment="0" applyProtection="0"/>
    <xf numFmtId="0" fontId="64" fillId="31" borderId="0" applyNumberFormat="0" applyBorder="0" applyAlignment="0" applyProtection="0"/>
    <xf numFmtId="0" fontId="18" fillId="0" borderId="0">
      <alignment/>
      <protection/>
    </xf>
    <xf numFmtId="0" fontId="0" fillId="0" borderId="0">
      <alignment/>
      <protection/>
    </xf>
    <xf numFmtId="0" fontId="53" fillId="0" borderId="0">
      <alignment/>
      <protection/>
    </xf>
    <xf numFmtId="0" fontId="0" fillId="32" borderId="4" applyNumberFormat="0" applyFont="0" applyAlignment="0" applyProtection="0"/>
    <xf numFmtId="9" fontId="0" fillId="0" borderId="0" applyFill="0" applyBorder="0" applyAlignment="0" applyProtection="0"/>
    <xf numFmtId="9" fontId="0" fillId="0" borderId="0" applyFill="0" applyBorder="0" applyAlignment="0" applyProtection="0"/>
    <xf numFmtId="0" fontId="65" fillId="21" borderId="5" applyNumberFormat="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6" applyNumberFormat="0" applyFill="0" applyAlignment="0" applyProtection="0"/>
    <xf numFmtId="0" fontId="70" fillId="0" borderId="7" applyNumberFormat="0" applyFill="0" applyAlignment="0" applyProtection="0"/>
    <xf numFmtId="0" fontId="59" fillId="0" borderId="8" applyNumberFormat="0" applyFill="0" applyAlignment="0" applyProtection="0"/>
    <xf numFmtId="0" fontId="71" fillId="0" borderId="9" applyNumberFormat="0" applyFill="0" applyAlignment="0" applyProtection="0"/>
  </cellStyleXfs>
  <cellXfs count="366">
    <xf numFmtId="0" fontId="0" fillId="0" borderId="0" xfId="0" applyAlignment="1">
      <alignment/>
    </xf>
    <xf numFmtId="0" fontId="1" fillId="0" borderId="0" xfId="0" applyFont="1" applyAlignment="1" applyProtection="1">
      <alignment vertical="center"/>
      <protection/>
    </xf>
    <xf numFmtId="0" fontId="2" fillId="0" borderId="0" xfId="0" applyFont="1" applyBorder="1" applyAlignment="1" applyProtection="1">
      <alignment horizontal="center" vertical="center"/>
      <protection/>
    </xf>
    <xf numFmtId="0" fontId="2" fillId="0" borderId="0" xfId="0" applyFont="1" applyAlignment="1" applyProtection="1">
      <alignment horizontal="center" vertical="center"/>
      <protection/>
    </xf>
    <xf numFmtId="0" fontId="2" fillId="0" borderId="0" xfId="0" applyFont="1" applyAlignment="1" applyProtection="1">
      <alignment vertical="center"/>
      <protection/>
    </xf>
    <xf numFmtId="0" fontId="2" fillId="0" borderId="0" xfId="0" applyFont="1" applyAlignment="1" applyProtection="1">
      <alignment horizontal="right" vertical="center"/>
      <protection/>
    </xf>
    <xf numFmtId="0" fontId="2" fillId="0" borderId="10" xfId="0" applyFont="1" applyBorder="1" applyAlignment="1" applyProtection="1">
      <alignment horizontal="right" vertical="center"/>
      <protection/>
    </xf>
    <xf numFmtId="0" fontId="2" fillId="0" borderId="0" xfId="0" applyFont="1" applyBorder="1" applyAlignment="1" applyProtection="1">
      <alignment horizontal="right" vertical="center"/>
      <protection/>
    </xf>
    <xf numFmtId="0" fontId="2" fillId="0" borderId="0" xfId="0" applyFont="1" applyBorder="1" applyAlignment="1" applyProtection="1">
      <alignment vertical="center"/>
      <protection/>
    </xf>
    <xf numFmtId="0" fontId="3" fillId="0" borderId="0" xfId="0" applyFont="1" applyAlignment="1" applyProtection="1">
      <alignment vertical="center"/>
      <protection/>
    </xf>
    <xf numFmtId="0" fontId="0" fillId="0" borderId="0" xfId="0" applyAlignment="1" applyProtection="1">
      <alignment/>
      <protection/>
    </xf>
    <xf numFmtId="165" fontId="1" fillId="33" borderId="11" xfId="66" applyNumberFormat="1" applyFont="1" applyFill="1" applyBorder="1" applyAlignment="1" applyProtection="1">
      <alignment vertical="center"/>
      <protection/>
    </xf>
    <xf numFmtId="165" fontId="2" fillId="34" borderId="12" xfId="66" applyNumberFormat="1" applyFont="1" applyFill="1" applyBorder="1" applyAlignment="1" applyProtection="1">
      <alignment vertical="center"/>
      <protection/>
    </xf>
    <xf numFmtId="0" fontId="2" fillId="35" borderId="0" xfId="0" applyFont="1" applyFill="1" applyBorder="1" applyAlignment="1" applyProtection="1">
      <alignment vertical="center"/>
      <protection/>
    </xf>
    <xf numFmtId="165" fontId="2" fillId="35" borderId="0" xfId="66" applyNumberFormat="1" applyFont="1" applyFill="1" applyBorder="1" applyAlignment="1" applyProtection="1">
      <alignment vertical="center"/>
      <protection/>
    </xf>
    <xf numFmtId="0" fontId="0" fillId="35" borderId="0" xfId="0" applyFill="1" applyAlignment="1" applyProtection="1">
      <alignment/>
      <protection/>
    </xf>
    <xf numFmtId="0" fontId="2" fillId="35" borderId="0" xfId="0" applyFont="1" applyFill="1" applyAlignment="1" applyProtection="1">
      <alignment vertical="center"/>
      <protection/>
    </xf>
    <xf numFmtId="0" fontId="1" fillId="35" borderId="0" xfId="0" applyFont="1" applyFill="1" applyAlignment="1" applyProtection="1">
      <alignment vertical="center"/>
      <protection/>
    </xf>
    <xf numFmtId="0" fontId="2" fillId="0" borderId="0" xfId="0" applyFont="1" applyFill="1" applyBorder="1" applyAlignment="1" applyProtection="1">
      <alignment vertical="center"/>
      <protection/>
    </xf>
    <xf numFmtId="164" fontId="2" fillId="0" borderId="0" xfId="66" applyFont="1" applyFill="1" applyBorder="1" applyAlignment="1" applyProtection="1">
      <alignment vertical="center"/>
      <protection/>
    </xf>
    <xf numFmtId="0" fontId="2" fillId="0" borderId="0" xfId="0" applyFont="1" applyFill="1" applyAlignment="1" applyProtection="1">
      <alignment vertical="center"/>
      <protection/>
    </xf>
    <xf numFmtId="0" fontId="3" fillId="0" borderId="13" xfId="0" applyFont="1" applyBorder="1" applyAlignment="1" applyProtection="1">
      <alignment vertical="center"/>
      <protection/>
    </xf>
    <xf numFmtId="0" fontId="1" fillId="0" borderId="0" xfId="0" applyFont="1" applyFill="1" applyBorder="1" applyAlignment="1" applyProtection="1">
      <alignment horizontal="center" vertical="center" wrapText="1"/>
      <protection/>
    </xf>
    <xf numFmtId="0" fontId="1" fillId="0" borderId="0" xfId="0" applyFont="1" applyBorder="1" applyAlignment="1" applyProtection="1">
      <alignment vertical="center"/>
      <protection/>
    </xf>
    <xf numFmtId="3" fontId="1" fillId="36" borderId="14" xfId="66" applyNumberFormat="1" applyFont="1" applyFill="1" applyBorder="1" applyAlignment="1" applyProtection="1">
      <alignment vertical="center"/>
      <protection/>
    </xf>
    <xf numFmtId="167" fontId="1" fillId="37" borderId="15" xfId="66" applyNumberFormat="1" applyFont="1" applyFill="1" applyBorder="1" applyAlignment="1" applyProtection="1">
      <alignment vertical="center"/>
      <protection/>
    </xf>
    <xf numFmtId="167" fontId="1" fillId="36" borderId="14" xfId="66" applyNumberFormat="1" applyFont="1" applyFill="1" applyBorder="1" applyAlignment="1" applyProtection="1">
      <alignment vertical="center"/>
      <protection/>
    </xf>
    <xf numFmtId="0" fontId="1" fillId="0" borderId="0" xfId="0" applyFont="1" applyFill="1" applyAlignment="1" applyProtection="1">
      <alignment vertical="center"/>
      <protection/>
    </xf>
    <xf numFmtId="0" fontId="1" fillId="0" borderId="0" xfId="0" applyFont="1" applyFill="1" applyBorder="1" applyAlignment="1" applyProtection="1">
      <alignment vertical="center"/>
      <protection/>
    </xf>
    <xf numFmtId="9" fontId="2" fillId="0" borderId="0" xfId="0" applyNumberFormat="1" applyFont="1" applyFill="1" applyBorder="1" applyAlignment="1" applyProtection="1">
      <alignment vertical="center"/>
      <protection/>
    </xf>
    <xf numFmtId="1" fontId="1" fillId="0" borderId="0" xfId="0" applyNumberFormat="1" applyFont="1" applyAlignment="1" applyProtection="1">
      <alignment vertical="center"/>
      <protection/>
    </xf>
    <xf numFmtId="0" fontId="4" fillId="0" borderId="0" xfId="0" applyFont="1" applyAlignment="1" applyProtection="1">
      <alignment vertical="center"/>
      <protection/>
    </xf>
    <xf numFmtId="169" fontId="1" fillId="0" borderId="0" xfId="55" applyNumberFormat="1" applyFont="1" applyFill="1" applyBorder="1" applyAlignment="1" applyProtection="1">
      <alignment vertical="center"/>
      <protection/>
    </xf>
    <xf numFmtId="0" fontId="2" fillId="0" borderId="0" xfId="0" applyFont="1" applyAlignment="1" applyProtection="1">
      <alignment horizontal="left" vertical="center"/>
      <protection/>
    </xf>
    <xf numFmtId="0" fontId="6" fillId="38" borderId="16" xfId="0" applyFont="1" applyFill="1" applyBorder="1" applyAlignment="1" applyProtection="1">
      <alignment vertical="center"/>
      <protection/>
    </xf>
    <xf numFmtId="0" fontId="2" fillId="39" borderId="16" xfId="0" applyFont="1" applyFill="1" applyBorder="1" applyAlignment="1" applyProtection="1">
      <alignment horizontal="center" vertical="center" wrapText="1"/>
      <protection/>
    </xf>
    <xf numFmtId="165" fontId="5" fillId="40" borderId="12" xfId="66" applyNumberFormat="1" applyFont="1" applyFill="1" applyBorder="1" applyAlignment="1" applyProtection="1">
      <alignment vertical="center"/>
      <protection/>
    </xf>
    <xf numFmtId="165" fontId="5" fillId="39" borderId="11" xfId="66" applyNumberFormat="1" applyFont="1" applyFill="1" applyBorder="1" applyAlignment="1" applyProtection="1">
      <alignment vertical="center"/>
      <protection/>
    </xf>
    <xf numFmtId="165" fontId="5" fillId="41" borderId="11" xfId="66" applyNumberFormat="1" applyFont="1" applyFill="1" applyBorder="1" applyAlignment="1" applyProtection="1">
      <alignment vertical="center"/>
      <protection/>
    </xf>
    <xf numFmtId="168" fontId="7" fillId="0" borderId="11" xfId="55" applyFont="1" applyFill="1" applyBorder="1" applyAlignment="1" applyProtection="1">
      <alignment vertical="center"/>
      <protection locked="0"/>
    </xf>
    <xf numFmtId="168" fontId="7" fillId="0" borderId="11" xfId="55" applyFont="1" applyFill="1" applyBorder="1" applyAlignment="1" applyProtection="1">
      <alignment vertical="center"/>
      <protection/>
    </xf>
    <xf numFmtId="168" fontId="5" fillId="0" borderId="11" xfId="55" applyFont="1" applyFill="1" applyBorder="1" applyAlignment="1" applyProtection="1">
      <alignment vertical="center"/>
      <protection/>
    </xf>
    <xf numFmtId="164" fontId="1" fillId="0" borderId="0" xfId="66" applyFont="1" applyFill="1" applyBorder="1" applyAlignment="1" applyProtection="1">
      <alignment vertical="center"/>
      <protection/>
    </xf>
    <xf numFmtId="0" fontId="2" fillId="35" borderId="0" xfId="0" applyFont="1" applyFill="1" applyBorder="1" applyAlignment="1" applyProtection="1">
      <alignment horizontal="left" vertical="center"/>
      <protection/>
    </xf>
    <xf numFmtId="0" fontId="5" fillId="35" borderId="0" xfId="0" applyFont="1" applyFill="1" applyBorder="1" applyAlignment="1" applyProtection="1">
      <alignment vertical="center"/>
      <protection/>
    </xf>
    <xf numFmtId="0" fontId="6" fillId="38" borderId="11" xfId="0" applyFont="1" applyFill="1" applyBorder="1" applyAlignment="1" applyProtection="1">
      <alignment vertical="center" wrapText="1"/>
      <protection/>
    </xf>
    <xf numFmtId="0" fontId="1" fillId="42" borderId="11" xfId="0" applyFont="1" applyFill="1" applyBorder="1" applyAlignment="1" applyProtection="1">
      <alignment vertical="center" wrapText="1"/>
      <protection/>
    </xf>
    <xf numFmtId="165" fontId="1" fillId="42" borderId="11" xfId="66" applyNumberFormat="1" applyFont="1" applyFill="1" applyBorder="1" applyAlignment="1" applyProtection="1">
      <alignment vertical="center"/>
      <protection/>
    </xf>
    <xf numFmtId="165" fontId="1" fillId="42" borderId="11" xfId="0" applyNumberFormat="1" applyFont="1" applyFill="1" applyBorder="1" applyAlignment="1" applyProtection="1">
      <alignment vertical="center"/>
      <protection/>
    </xf>
    <xf numFmtId="0" fontId="2" fillId="42" borderId="17"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2" fillId="37" borderId="0" xfId="0" applyFont="1" applyFill="1" applyAlignment="1" applyProtection="1">
      <alignment horizontal="left" vertical="center"/>
      <protection/>
    </xf>
    <xf numFmtId="0" fontId="1" fillId="37" borderId="0" xfId="0" applyFont="1" applyFill="1" applyAlignment="1" applyProtection="1">
      <alignment vertical="center"/>
      <protection/>
    </xf>
    <xf numFmtId="0" fontId="2" fillId="37" borderId="18" xfId="0" applyFont="1" applyFill="1" applyBorder="1" applyAlignment="1" applyProtection="1">
      <alignment vertical="center"/>
      <protection/>
    </xf>
    <xf numFmtId="0" fontId="2" fillId="37" borderId="17" xfId="0" applyFont="1" applyFill="1" applyBorder="1" applyAlignment="1" applyProtection="1">
      <alignment vertical="center"/>
      <protection/>
    </xf>
    <xf numFmtId="170" fontId="2" fillId="35" borderId="11" xfId="55" applyNumberFormat="1" applyFont="1" applyFill="1" applyBorder="1" applyAlignment="1" applyProtection="1">
      <alignment horizontal="center" vertical="center"/>
      <protection locked="0"/>
    </xf>
    <xf numFmtId="0" fontId="2" fillId="37" borderId="0" xfId="0" applyFont="1" applyFill="1" applyBorder="1" applyAlignment="1" applyProtection="1">
      <alignment vertical="center"/>
      <protection/>
    </xf>
    <xf numFmtId="170" fontId="2" fillId="37" borderId="0" xfId="55" applyNumberFormat="1" applyFont="1" applyFill="1" applyBorder="1" applyAlignment="1" applyProtection="1">
      <alignment horizontal="center" vertical="center"/>
      <protection/>
    </xf>
    <xf numFmtId="0" fontId="1" fillId="42" borderId="18" xfId="0" applyFont="1" applyFill="1" applyBorder="1" applyAlignment="1" applyProtection="1">
      <alignment horizontal="center" vertical="center" wrapText="1"/>
      <protection/>
    </xf>
    <xf numFmtId="0" fontId="1" fillId="41" borderId="18" xfId="0" applyFont="1" applyFill="1" applyBorder="1" applyAlignment="1" applyProtection="1">
      <alignment horizontal="center" vertical="center" wrapText="1"/>
      <protection/>
    </xf>
    <xf numFmtId="0" fontId="2" fillId="34" borderId="11" xfId="0" applyFont="1" applyFill="1" applyBorder="1" applyAlignment="1" applyProtection="1">
      <alignment horizontal="center" vertical="center"/>
      <protection/>
    </xf>
    <xf numFmtId="0" fontId="1" fillId="34" borderId="11" xfId="0" applyFont="1" applyFill="1" applyBorder="1" applyAlignment="1" applyProtection="1">
      <alignment horizontal="center" vertical="center" wrapText="1"/>
      <protection/>
    </xf>
    <xf numFmtId="165" fontId="5" fillId="39" borderId="16" xfId="66" applyNumberFormat="1" applyFont="1" applyFill="1" applyBorder="1" applyAlignment="1" applyProtection="1">
      <alignment vertical="center"/>
      <protection/>
    </xf>
    <xf numFmtId="165" fontId="5" fillId="41" borderId="16" xfId="66" applyNumberFormat="1" applyFont="1" applyFill="1" applyBorder="1" applyAlignment="1" applyProtection="1">
      <alignment vertical="center"/>
      <protection/>
    </xf>
    <xf numFmtId="168" fontId="7" fillId="0" borderId="16" xfId="55" applyFont="1" applyFill="1" applyBorder="1" applyAlignment="1" applyProtection="1">
      <alignment vertical="center"/>
      <protection/>
    </xf>
    <xf numFmtId="0" fontId="5" fillId="34" borderId="16" xfId="0" applyFont="1" applyFill="1" applyBorder="1" applyAlignment="1" applyProtection="1">
      <alignment vertical="center"/>
      <protection/>
    </xf>
    <xf numFmtId="171" fontId="7" fillId="43" borderId="19" xfId="0" applyNumberFormat="1" applyFont="1" applyFill="1" applyBorder="1" applyAlignment="1">
      <alignment/>
    </xf>
    <xf numFmtId="171" fontId="7" fillId="43" borderId="20" xfId="0" applyNumberFormat="1" applyFont="1" applyFill="1" applyBorder="1" applyAlignment="1">
      <alignment/>
    </xf>
    <xf numFmtId="171" fontId="1" fillId="43" borderId="19" xfId="0" applyNumberFormat="1" applyFont="1" applyFill="1" applyBorder="1" applyAlignment="1">
      <alignment/>
    </xf>
    <xf numFmtId="171" fontId="1" fillId="43" borderId="19" xfId="0" applyNumberFormat="1" applyFont="1" applyFill="1" applyBorder="1" applyAlignment="1">
      <alignment horizontal="left"/>
    </xf>
    <xf numFmtId="171" fontId="1" fillId="43" borderId="20" xfId="0" applyNumberFormat="1" applyFont="1" applyFill="1" applyBorder="1" applyAlignment="1">
      <alignment horizontal="left"/>
    </xf>
    <xf numFmtId="171" fontId="7" fillId="43" borderId="20" xfId="0" applyNumberFormat="1" applyFont="1" applyFill="1" applyBorder="1" applyAlignment="1">
      <alignment horizontal="left"/>
    </xf>
    <xf numFmtId="171" fontId="7" fillId="43" borderId="19" xfId="0" applyNumberFormat="1" applyFont="1" applyFill="1" applyBorder="1" applyAlignment="1">
      <alignment horizontal="left"/>
    </xf>
    <xf numFmtId="165" fontId="5" fillId="40" borderId="21" xfId="66" applyNumberFormat="1" applyFont="1" applyFill="1" applyBorder="1" applyAlignment="1" applyProtection="1">
      <alignment vertical="center"/>
      <protection/>
    </xf>
    <xf numFmtId="165" fontId="5" fillId="40" borderId="22" xfId="66" applyNumberFormat="1" applyFont="1" applyFill="1" applyBorder="1" applyAlignment="1" applyProtection="1">
      <alignment vertical="center"/>
      <protection/>
    </xf>
    <xf numFmtId="165" fontId="5" fillId="40" borderId="23" xfId="66" applyNumberFormat="1" applyFont="1" applyFill="1" applyBorder="1" applyAlignment="1" applyProtection="1">
      <alignment vertical="center"/>
      <protection/>
    </xf>
    <xf numFmtId="165" fontId="5" fillId="39" borderId="24" xfId="66" applyNumberFormat="1" applyFont="1" applyFill="1" applyBorder="1" applyAlignment="1" applyProtection="1">
      <alignment vertical="center"/>
      <protection/>
    </xf>
    <xf numFmtId="165" fontId="5" fillId="41" borderId="25" xfId="66" applyNumberFormat="1" applyFont="1" applyFill="1" applyBorder="1" applyAlignment="1" applyProtection="1">
      <alignment vertical="center"/>
      <protection/>
    </xf>
    <xf numFmtId="165" fontId="5" fillId="40" borderId="26" xfId="66" applyNumberFormat="1" applyFont="1" applyFill="1" applyBorder="1" applyAlignment="1" applyProtection="1">
      <alignment vertical="center"/>
      <protection/>
    </xf>
    <xf numFmtId="165" fontId="5" fillId="40" borderId="27" xfId="66" applyNumberFormat="1" applyFont="1" applyFill="1" applyBorder="1" applyAlignment="1" applyProtection="1">
      <alignment vertical="center"/>
      <protection/>
    </xf>
    <xf numFmtId="165" fontId="5" fillId="39" borderId="28" xfId="66" applyNumberFormat="1" applyFont="1" applyFill="1" applyBorder="1" applyAlignment="1" applyProtection="1">
      <alignment vertical="center"/>
      <protection/>
    </xf>
    <xf numFmtId="165" fontId="5" fillId="41" borderId="29" xfId="66" applyNumberFormat="1" applyFont="1" applyFill="1" applyBorder="1" applyAlignment="1" applyProtection="1">
      <alignment vertical="center"/>
      <protection/>
    </xf>
    <xf numFmtId="165" fontId="1" fillId="44" borderId="30" xfId="0" applyNumberFormat="1" applyFont="1" applyFill="1" applyBorder="1" applyAlignment="1" applyProtection="1">
      <alignment vertical="center"/>
      <protection/>
    </xf>
    <xf numFmtId="165" fontId="2" fillId="44" borderId="30" xfId="0" applyNumberFormat="1" applyFont="1" applyFill="1" applyBorder="1" applyAlignment="1" applyProtection="1">
      <alignment vertical="center"/>
      <protection/>
    </xf>
    <xf numFmtId="165" fontId="2" fillId="44" borderId="31" xfId="0" applyNumberFormat="1" applyFont="1" applyFill="1" applyBorder="1" applyAlignment="1" applyProtection="1">
      <alignment vertical="center"/>
      <protection/>
    </xf>
    <xf numFmtId="169" fontId="1" fillId="45" borderId="30" xfId="55" applyNumberFormat="1" applyFont="1" applyFill="1" applyBorder="1" applyAlignment="1" applyProtection="1">
      <alignment vertical="center"/>
      <protection/>
    </xf>
    <xf numFmtId="169" fontId="5" fillId="46" borderId="12" xfId="55" applyNumberFormat="1" applyFont="1" applyFill="1" applyBorder="1" applyAlignment="1" applyProtection="1">
      <alignment vertical="center"/>
      <protection/>
    </xf>
    <xf numFmtId="169" fontId="5" fillId="46" borderId="22" xfId="55" applyNumberFormat="1" applyFont="1" applyFill="1" applyBorder="1" applyAlignment="1" applyProtection="1">
      <alignment vertical="center"/>
      <protection/>
    </xf>
    <xf numFmtId="0" fontId="5" fillId="42" borderId="32" xfId="0" applyFont="1" applyFill="1" applyBorder="1" applyAlignment="1" applyProtection="1">
      <alignment horizontal="center" vertical="center"/>
      <protection/>
    </xf>
    <xf numFmtId="0" fontId="5" fillId="39" borderId="11" xfId="0" applyFont="1" applyFill="1" applyBorder="1" applyAlignment="1" applyProtection="1">
      <alignment horizontal="center" vertical="center"/>
      <protection/>
    </xf>
    <xf numFmtId="0" fontId="5" fillId="41" borderId="11" xfId="0" applyFont="1" applyFill="1" applyBorder="1" applyAlignment="1" applyProtection="1">
      <alignment horizontal="center" vertical="center"/>
      <protection/>
    </xf>
    <xf numFmtId="0" fontId="2" fillId="42" borderId="33" xfId="0" applyFont="1" applyFill="1" applyBorder="1" applyAlignment="1" applyProtection="1">
      <alignment horizontal="center" vertical="center"/>
      <protection/>
    </xf>
    <xf numFmtId="0" fontId="2" fillId="39" borderId="16" xfId="0" applyFont="1" applyFill="1" applyBorder="1" applyAlignment="1" applyProtection="1">
      <alignment horizontal="center" vertical="center"/>
      <protection/>
    </xf>
    <xf numFmtId="0" fontId="2" fillId="41" borderId="16" xfId="0" applyFont="1" applyFill="1" applyBorder="1" applyAlignment="1" applyProtection="1">
      <alignment horizontal="center" vertical="center"/>
      <protection/>
    </xf>
    <xf numFmtId="0" fontId="2" fillId="47" borderId="0" xfId="0" applyFont="1" applyFill="1" applyBorder="1" applyAlignment="1" applyProtection="1">
      <alignment vertical="center"/>
      <protection/>
    </xf>
    <xf numFmtId="0" fontId="8" fillId="0" borderId="0" xfId="0" applyFont="1" applyAlignment="1" applyProtection="1">
      <alignment vertical="center"/>
      <protection/>
    </xf>
    <xf numFmtId="0" fontId="9" fillId="0" borderId="0" xfId="0" applyFont="1" applyAlignment="1" applyProtection="1">
      <alignment horizontal="left" vertical="center"/>
      <protection/>
    </xf>
    <xf numFmtId="0" fontId="10" fillId="0" borderId="0" xfId="0" applyFont="1" applyAlignment="1" applyProtection="1">
      <alignment/>
      <protection/>
    </xf>
    <xf numFmtId="0" fontId="9" fillId="0" borderId="0" xfId="0" applyFont="1" applyAlignment="1" applyProtection="1">
      <alignment horizontal="right" vertical="center"/>
      <protection/>
    </xf>
    <xf numFmtId="0" fontId="9" fillId="0" borderId="10" xfId="0" applyFont="1" applyBorder="1" applyAlignment="1" applyProtection="1">
      <alignment horizontal="right" vertical="center"/>
      <protection/>
    </xf>
    <xf numFmtId="0" fontId="2" fillId="48" borderId="32" xfId="0" applyFont="1" applyFill="1" applyBorder="1" applyAlignment="1" applyProtection="1">
      <alignment vertical="center"/>
      <protection/>
    </xf>
    <xf numFmtId="173" fontId="5" fillId="48" borderId="32" xfId="66" applyNumberFormat="1" applyFont="1" applyFill="1" applyBorder="1" applyAlignment="1" applyProtection="1">
      <alignment vertical="center"/>
      <protection/>
    </xf>
    <xf numFmtId="0" fontId="7" fillId="49" borderId="32" xfId="0" applyFont="1" applyFill="1" applyBorder="1" applyAlignment="1" applyProtection="1">
      <alignment vertical="center"/>
      <protection/>
    </xf>
    <xf numFmtId="173" fontId="7" fillId="0" borderId="32" xfId="66" applyNumberFormat="1" applyFont="1" applyFill="1" applyBorder="1" applyAlignment="1" applyProtection="1">
      <alignment vertical="center"/>
      <protection locked="0"/>
    </xf>
    <xf numFmtId="0" fontId="5" fillId="48" borderId="34" xfId="0" applyFont="1" applyFill="1" applyBorder="1" applyAlignment="1" applyProtection="1">
      <alignment horizontal="left" vertical="center"/>
      <protection/>
    </xf>
    <xf numFmtId="0" fontId="1" fillId="49" borderId="32" xfId="0" applyFont="1" applyFill="1" applyBorder="1" applyAlignment="1" applyProtection="1">
      <alignment vertical="center"/>
      <protection/>
    </xf>
    <xf numFmtId="173" fontId="1" fillId="0" borderId="32" xfId="66" applyNumberFormat="1" applyFont="1" applyFill="1" applyBorder="1" applyAlignment="1" applyProtection="1">
      <alignment vertical="center"/>
      <protection locked="0"/>
    </xf>
    <xf numFmtId="171" fontId="1" fillId="49" borderId="34" xfId="0" applyNumberFormat="1" applyFont="1" applyFill="1" applyBorder="1" applyAlignment="1">
      <alignment horizontal="left"/>
    </xf>
    <xf numFmtId="165" fontId="7" fillId="34" borderId="16" xfId="66" applyNumberFormat="1" applyFont="1" applyFill="1" applyBorder="1" applyAlignment="1" applyProtection="1">
      <alignment vertical="center"/>
      <protection/>
    </xf>
    <xf numFmtId="165" fontId="7" fillId="50" borderId="0" xfId="66" applyNumberFormat="1" applyFont="1" applyFill="1" applyBorder="1" applyAlignment="1" applyProtection="1">
      <alignment vertical="center"/>
      <protection locked="0"/>
    </xf>
    <xf numFmtId="0" fontId="5" fillId="50" borderId="0" xfId="0" applyFont="1" applyFill="1" applyBorder="1" applyAlignment="1" applyProtection="1">
      <alignment vertical="center"/>
      <protection/>
    </xf>
    <xf numFmtId="0" fontId="1" fillId="47" borderId="0" xfId="0" applyFont="1" applyFill="1" applyBorder="1" applyAlignment="1" applyProtection="1">
      <alignment vertical="center"/>
      <protection/>
    </xf>
    <xf numFmtId="171" fontId="7" fillId="49" borderId="32" xfId="0" applyNumberFormat="1" applyFont="1" applyFill="1" applyBorder="1" applyAlignment="1">
      <alignment/>
    </xf>
    <xf numFmtId="166" fontId="1" fillId="0" borderId="35" xfId="66" applyNumberFormat="1" applyFont="1" applyFill="1" applyBorder="1" applyAlignment="1" applyProtection="1">
      <alignment vertical="center"/>
      <protection locked="0"/>
    </xf>
    <xf numFmtId="167" fontId="1" fillId="37" borderId="36" xfId="66" applyNumberFormat="1" applyFont="1" applyFill="1" applyBorder="1" applyAlignment="1" applyProtection="1">
      <alignment vertical="center"/>
      <protection/>
    </xf>
    <xf numFmtId="1" fontId="1" fillId="0" borderId="32" xfId="66" applyNumberFormat="1" applyFont="1" applyFill="1" applyBorder="1" applyAlignment="1" applyProtection="1">
      <alignment vertical="center"/>
      <protection locked="0"/>
    </xf>
    <xf numFmtId="165" fontId="1" fillId="47" borderId="11" xfId="66" applyNumberFormat="1" applyFont="1" applyFill="1" applyBorder="1" applyAlignment="1" applyProtection="1">
      <alignment vertical="center"/>
      <protection locked="0"/>
    </xf>
    <xf numFmtId="165" fontId="1" fillId="51" borderId="11" xfId="66" applyNumberFormat="1" applyFont="1" applyFill="1" applyBorder="1" applyAlignment="1" applyProtection="1">
      <alignment vertical="center"/>
      <protection/>
    </xf>
    <xf numFmtId="0" fontId="2" fillId="42" borderId="11" xfId="0" applyFont="1" applyFill="1" applyBorder="1" applyAlignment="1" applyProtection="1">
      <alignment horizontal="center" vertical="center"/>
      <protection/>
    </xf>
    <xf numFmtId="0" fontId="5" fillId="42" borderId="11" xfId="0" applyFont="1" applyFill="1" applyBorder="1" applyAlignment="1" applyProtection="1">
      <alignment horizontal="center" vertical="center"/>
      <protection/>
    </xf>
    <xf numFmtId="0" fontId="1" fillId="0" borderId="17" xfId="0" applyFont="1" applyFill="1" applyBorder="1" applyAlignment="1" applyProtection="1">
      <alignment vertical="center"/>
      <protection locked="0"/>
    </xf>
    <xf numFmtId="0" fontId="0" fillId="41" borderId="11" xfId="0" applyFont="1" applyFill="1" applyBorder="1" applyAlignment="1" applyProtection="1">
      <alignment horizontal="center"/>
      <protection/>
    </xf>
    <xf numFmtId="0" fontId="0" fillId="0" borderId="0" xfId="0" applyFont="1" applyAlignment="1">
      <alignment/>
    </xf>
    <xf numFmtId="0" fontId="72" fillId="0" borderId="0" xfId="0" applyFont="1" applyAlignment="1">
      <alignment/>
    </xf>
    <xf numFmtId="165" fontId="2" fillId="44" borderId="37" xfId="0" applyNumberFormat="1" applyFont="1" applyFill="1" applyBorder="1" applyAlignment="1" applyProtection="1">
      <alignment vertical="center"/>
      <protection/>
    </xf>
    <xf numFmtId="0" fontId="73" fillId="0" borderId="0" xfId="0" applyFont="1" applyAlignment="1" applyProtection="1">
      <alignment vertical="center"/>
      <protection/>
    </xf>
    <xf numFmtId="0" fontId="73" fillId="0" borderId="0" xfId="0" applyFont="1" applyFill="1" applyAlignment="1" applyProtection="1">
      <alignment vertical="center"/>
      <protection/>
    </xf>
    <xf numFmtId="3" fontId="73" fillId="0" borderId="0" xfId="0" applyNumberFormat="1" applyFont="1" applyAlignment="1" applyProtection="1">
      <alignment vertical="center"/>
      <protection/>
    </xf>
    <xf numFmtId="3" fontId="1" fillId="0" borderId="0" xfId="0" applyNumberFormat="1" applyFont="1" applyAlignment="1" applyProtection="1">
      <alignment vertical="center"/>
      <protection/>
    </xf>
    <xf numFmtId="165" fontId="2" fillId="34" borderId="16" xfId="66" applyNumberFormat="1" applyFont="1" applyFill="1" applyBorder="1" applyAlignment="1" applyProtection="1">
      <alignment vertical="center"/>
      <protection/>
    </xf>
    <xf numFmtId="165" fontId="74" fillId="34" borderId="16" xfId="66" applyNumberFormat="1" applyFont="1" applyFill="1" applyBorder="1" applyAlignment="1" applyProtection="1">
      <alignment vertical="center"/>
      <protection/>
    </xf>
    <xf numFmtId="165" fontId="73" fillId="33" borderId="11" xfId="66" applyNumberFormat="1" applyFont="1" applyFill="1" applyBorder="1" applyAlignment="1" applyProtection="1">
      <alignment vertical="center"/>
      <protection/>
    </xf>
    <xf numFmtId="165" fontId="75" fillId="52" borderId="32" xfId="66" applyNumberFormat="1" applyFont="1" applyFill="1" applyBorder="1" applyAlignment="1" applyProtection="1">
      <alignment horizontal="right" vertical="center"/>
      <protection/>
    </xf>
    <xf numFmtId="165" fontId="75" fillId="52" borderId="32" xfId="66" applyNumberFormat="1" applyFont="1" applyFill="1" applyBorder="1" applyAlignment="1" applyProtection="1">
      <alignment vertical="center"/>
      <protection/>
    </xf>
    <xf numFmtId="164" fontId="2" fillId="53" borderId="32" xfId="66" applyFont="1" applyFill="1" applyBorder="1" applyAlignment="1" applyProtection="1">
      <alignment horizontal="right" vertical="center"/>
      <protection/>
    </xf>
    <xf numFmtId="3" fontId="2" fillId="0" borderId="0" xfId="0" applyNumberFormat="1" applyFont="1" applyFill="1" applyBorder="1" applyAlignment="1" applyProtection="1">
      <alignment vertical="center"/>
      <protection/>
    </xf>
    <xf numFmtId="178" fontId="71" fillId="43" borderId="32" xfId="72" applyNumberFormat="1" applyFont="1" applyFill="1" applyBorder="1" applyAlignment="1">
      <alignment horizontal="center" vertical="center"/>
      <protection/>
    </xf>
    <xf numFmtId="171" fontId="7" fillId="47" borderId="32" xfId="0" applyNumberFormat="1" applyFont="1" applyFill="1" applyBorder="1" applyAlignment="1">
      <alignment/>
    </xf>
    <xf numFmtId="177" fontId="53" fillId="43" borderId="32" xfId="65" applyNumberFormat="1" applyFont="1" applyFill="1" applyBorder="1" applyAlignment="1">
      <alignment/>
    </xf>
    <xf numFmtId="0" fontId="53" fillId="0" borderId="0" xfId="72">
      <alignment/>
      <protection/>
    </xf>
    <xf numFmtId="0" fontId="53" fillId="0" borderId="0" xfId="72" applyFont="1">
      <alignment/>
      <protection/>
    </xf>
    <xf numFmtId="3" fontId="45" fillId="0" borderId="38" xfId="70" applyNumberFormat="1" applyFont="1" applyFill="1" applyBorder="1" applyAlignment="1">
      <alignment horizontal="center"/>
      <protection/>
    </xf>
    <xf numFmtId="0" fontId="46" fillId="0" borderId="32" xfId="70" applyFont="1" applyFill="1" applyBorder="1">
      <alignment/>
      <protection/>
    </xf>
    <xf numFmtId="3" fontId="45" fillId="0" borderId="32" xfId="70" applyNumberFormat="1" applyFont="1" applyFill="1" applyBorder="1" applyAlignment="1">
      <alignment horizontal="center"/>
      <protection/>
    </xf>
    <xf numFmtId="3" fontId="53" fillId="0" borderId="32" xfId="72" applyNumberFormat="1" applyBorder="1" applyAlignment="1">
      <alignment horizontal="center"/>
      <protection/>
    </xf>
    <xf numFmtId="177" fontId="53" fillId="0" borderId="32" xfId="65" applyNumberFormat="1" applyFont="1" applyBorder="1" applyAlignment="1">
      <alignment/>
    </xf>
    <xf numFmtId="3" fontId="53" fillId="0" borderId="38" xfId="72" applyNumberFormat="1" applyBorder="1" applyAlignment="1">
      <alignment horizontal="center"/>
      <protection/>
    </xf>
    <xf numFmtId="3" fontId="1" fillId="0" borderId="0" xfId="71" applyNumberFormat="1" applyFont="1" applyAlignment="1" applyProtection="1">
      <alignment vertical="center"/>
      <protection/>
    </xf>
    <xf numFmtId="3" fontId="2" fillId="54" borderId="32" xfId="71" applyNumberFormat="1" applyFont="1" applyFill="1" applyBorder="1" applyAlignment="1" applyProtection="1">
      <alignment vertical="center"/>
      <protection/>
    </xf>
    <xf numFmtId="3" fontId="71" fillId="16" borderId="32" xfId="72" applyNumberFormat="1" applyFont="1" applyFill="1" applyBorder="1" applyAlignment="1">
      <alignment horizontal="center" vertical="center"/>
      <protection/>
    </xf>
    <xf numFmtId="0" fontId="71" fillId="10" borderId="32" xfId="72" applyFont="1" applyFill="1" applyBorder="1" applyAlignment="1">
      <alignment horizontal="center" vertical="center" wrapText="1"/>
      <protection/>
    </xf>
    <xf numFmtId="0" fontId="0" fillId="43" borderId="32" xfId="0" applyFill="1" applyBorder="1" applyAlignment="1">
      <alignment/>
    </xf>
    <xf numFmtId="171" fontId="0" fillId="43" borderId="32" xfId="0" applyNumberFormat="1" applyFill="1" applyBorder="1" applyAlignment="1">
      <alignment/>
    </xf>
    <xf numFmtId="170" fontId="0" fillId="0" borderId="32" xfId="55" applyNumberFormat="1" applyBorder="1" applyAlignment="1">
      <alignment/>
    </xf>
    <xf numFmtId="170" fontId="0" fillId="43" borderId="32" xfId="55" applyNumberFormat="1" applyFill="1" applyBorder="1" applyAlignment="1">
      <alignment/>
    </xf>
    <xf numFmtId="170" fontId="0" fillId="0" borderId="32" xfId="0" applyNumberFormat="1" applyBorder="1" applyAlignment="1">
      <alignment/>
    </xf>
    <xf numFmtId="171" fontId="7" fillId="47" borderId="0" xfId="0" applyNumberFormat="1" applyFont="1" applyFill="1" applyBorder="1" applyAlignment="1">
      <alignment/>
    </xf>
    <xf numFmtId="170" fontId="0" fillId="43" borderId="32" xfId="0" applyNumberFormat="1" applyFill="1" applyBorder="1" applyAlignment="1">
      <alignment/>
    </xf>
    <xf numFmtId="0" fontId="14" fillId="16" borderId="32" xfId="0" applyFont="1" applyFill="1" applyBorder="1" applyAlignment="1">
      <alignment horizontal="center" vertical="center" wrapText="1"/>
    </xf>
    <xf numFmtId="0" fontId="14" fillId="16" borderId="32" xfId="0" applyFont="1" applyFill="1" applyBorder="1" applyAlignment="1">
      <alignment horizontal="center" vertical="center"/>
    </xf>
    <xf numFmtId="0" fontId="21" fillId="0" borderId="32" xfId="71" applyFont="1" applyBorder="1" applyAlignment="1" applyProtection="1">
      <alignment vertical="center"/>
      <protection/>
    </xf>
    <xf numFmtId="0" fontId="1" fillId="0" borderId="32" xfId="71" applyFont="1" applyBorder="1" applyAlignment="1" applyProtection="1">
      <alignment vertical="center"/>
      <protection/>
    </xf>
    <xf numFmtId="0" fontId="1" fillId="0" borderId="0" xfId="71" applyFont="1" applyAlignment="1" applyProtection="1">
      <alignment vertical="center"/>
      <protection/>
    </xf>
    <xf numFmtId="0" fontId="0" fillId="0" borderId="0" xfId="71" applyFont="1">
      <alignment/>
      <protection/>
    </xf>
    <xf numFmtId="0" fontId="45" fillId="0" borderId="0" xfId="72" applyFont="1">
      <alignment/>
      <protection/>
    </xf>
    <xf numFmtId="3" fontId="1" fillId="0" borderId="32" xfId="71" applyNumberFormat="1" applyFont="1" applyBorder="1" applyAlignment="1" applyProtection="1">
      <alignment vertical="center"/>
      <protection/>
    </xf>
    <xf numFmtId="0" fontId="1" fillId="0" borderId="32" xfId="71" applyFont="1" applyFill="1" applyBorder="1" applyAlignment="1" applyProtection="1">
      <alignment vertical="center"/>
      <protection/>
    </xf>
    <xf numFmtId="0" fontId="3" fillId="0" borderId="0" xfId="0" applyFont="1" applyBorder="1" applyAlignment="1" applyProtection="1">
      <alignment vertical="center"/>
      <protection/>
    </xf>
    <xf numFmtId="166" fontId="1" fillId="0" borderId="39" xfId="66" applyNumberFormat="1" applyFont="1" applyFill="1" applyBorder="1" applyAlignment="1" applyProtection="1">
      <alignment vertical="center"/>
      <protection locked="0"/>
    </xf>
    <xf numFmtId="166" fontId="1" fillId="0" borderId="40" xfId="66" applyNumberFormat="1" applyFont="1" applyFill="1" applyBorder="1" applyAlignment="1" applyProtection="1">
      <alignment vertical="center"/>
      <protection locked="0"/>
    </xf>
    <xf numFmtId="1" fontId="1" fillId="0" borderId="41" xfId="66" applyNumberFormat="1" applyFont="1" applyFill="1" applyBorder="1" applyAlignment="1" applyProtection="1">
      <alignment vertical="center"/>
      <protection locked="0"/>
    </xf>
    <xf numFmtId="1" fontId="1" fillId="0" borderId="42" xfId="66" applyNumberFormat="1" applyFont="1" applyFill="1" applyBorder="1" applyAlignment="1" applyProtection="1">
      <alignment vertical="center"/>
      <protection locked="0"/>
    </xf>
    <xf numFmtId="167" fontId="1" fillId="37" borderId="43" xfId="66" applyNumberFormat="1" applyFont="1" applyFill="1" applyBorder="1" applyAlignment="1" applyProtection="1">
      <alignment vertical="center"/>
      <protection/>
    </xf>
    <xf numFmtId="167" fontId="1" fillId="37" borderId="44" xfId="0" applyNumberFormat="1" applyFont="1" applyFill="1" applyBorder="1" applyAlignment="1" applyProtection="1">
      <alignment vertical="center"/>
      <protection/>
    </xf>
    <xf numFmtId="167" fontId="1" fillId="42" borderId="45" xfId="66" applyNumberFormat="1" applyFont="1" applyFill="1" applyBorder="1" applyAlignment="1" applyProtection="1">
      <alignment vertical="center" wrapText="1"/>
      <protection/>
    </xf>
    <xf numFmtId="167" fontId="1" fillId="42" borderId="46" xfId="66" applyNumberFormat="1" applyFont="1" applyFill="1" applyBorder="1" applyAlignment="1" applyProtection="1">
      <alignment vertical="center" wrapText="1"/>
      <protection/>
    </xf>
    <xf numFmtId="167" fontId="1" fillId="42" borderId="47" xfId="66" applyNumberFormat="1" applyFont="1" applyFill="1" applyBorder="1" applyAlignment="1" applyProtection="1">
      <alignment vertical="center" wrapText="1"/>
      <protection/>
    </xf>
    <xf numFmtId="0" fontId="1" fillId="42" borderId="48" xfId="0" applyFont="1" applyFill="1" applyBorder="1" applyAlignment="1" applyProtection="1">
      <alignment horizontal="center" vertical="center" wrapText="1"/>
      <protection/>
    </xf>
    <xf numFmtId="0" fontId="1" fillId="41" borderId="48" xfId="0" applyFont="1" applyFill="1" applyBorder="1" applyAlignment="1" applyProtection="1">
      <alignment horizontal="center" vertical="center" wrapText="1"/>
      <protection/>
    </xf>
    <xf numFmtId="0" fontId="1" fillId="37" borderId="49" xfId="0" applyFont="1" applyFill="1" applyBorder="1" applyAlignment="1" applyProtection="1">
      <alignment horizontal="center" vertical="center" wrapText="1"/>
      <protection/>
    </xf>
    <xf numFmtId="3" fontId="1" fillId="36" borderId="50" xfId="66" applyNumberFormat="1" applyFont="1" applyFill="1" applyBorder="1" applyAlignment="1" applyProtection="1">
      <alignment vertical="center"/>
      <protection/>
    </xf>
    <xf numFmtId="167" fontId="1" fillId="37" borderId="51" xfId="66" applyNumberFormat="1" applyFont="1" applyFill="1" applyBorder="1" applyAlignment="1" applyProtection="1">
      <alignment vertical="center"/>
      <protection/>
    </xf>
    <xf numFmtId="167" fontId="1" fillId="36" borderId="50" xfId="66" applyNumberFormat="1" applyFont="1" applyFill="1" applyBorder="1" applyAlignment="1" applyProtection="1">
      <alignment vertical="center"/>
      <protection/>
    </xf>
    <xf numFmtId="0" fontId="1" fillId="37" borderId="50" xfId="0" applyFont="1" applyFill="1" applyBorder="1" applyAlignment="1" applyProtection="1">
      <alignment vertical="center" wrapText="1"/>
      <protection/>
    </xf>
    <xf numFmtId="0" fontId="1" fillId="37" borderId="25" xfId="0" applyFont="1" applyFill="1" applyBorder="1" applyAlignment="1" applyProtection="1">
      <alignment vertical="center" wrapText="1"/>
      <protection/>
    </xf>
    <xf numFmtId="0" fontId="1" fillId="37" borderId="51" xfId="0" applyFont="1" applyFill="1" applyBorder="1" applyAlignment="1" applyProtection="1">
      <alignment vertical="center" wrapText="1"/>
      <protection/>
    </xf>
    <xf numFmtId="0" fontId="1" fillId="42" borderId="45" xfId="0" applyFont="1" applyFill="1" applyBorder="1" applyAlignment="1" applyProtection="1">
      <alignment horizontal="center" vertical="center" wrapText="1"/>
      <protection/>
    </xf>
    <xf numFmtId="0" fontId="2" fillId="42" borderId="47" xfId="0" applyFont="1" applyFill="1" applyBorder="1" applyAlignment="1" applyProtection="1">
      <alignment vertical="center" wrapText="1"/>
      <protection/>
    </xf>
    <xf numFmtId="0" fontId="1" fillId="34" borderId="33" xfId="0" applyFont="1" applyFill="1" applyBorder="1" applyAlignment="1" applyProtection="1">
      <alignment horizontal="center" vertical="center" wrapText="1"/>
      <protection/>
    </xf>
    <xf numFmtId="0" fontId="1" fillId="34" borderId="52" xfId="0" applyFont="1" applyFill="1" applyBorder="1" applyAlignment="1" applyProtection="1">
      <alignment horizontal="center" vertical="center" wrapText="1"/>
      <protection/>
    </xf>
    <xf numFmtId="0" fontId="1" fillId="34" borderId="53" xfId="0" applyFont="1" applyFill="1" applyBorder="1" applyAlignment="1" applyProtection="1">
      <alignment horizontal="center" vertical="center" wrapText="1"/>
      <protection/>
    </xf>
    <xf numFmtId="0" fontId="1" fillId="34" borderId="54" xfId="0" applyFont="1" applyFill="1" applyBorder="1" applyAlignment="1" applyProtection="1">
      <alignment horizontal="center" vertical="center" wrapText="1"/>
      <protection/>
    </xf>
    <xf numFmtId="178" fontId="0" fillId="0" borderId="0" xfId="74" applyNumberFormat="1" applyBorder="1" applyAlignment="1" applyProtection="1">
      <alignment horizontal="center" vertical="center"/>
      <protection/>
    </xf>
    <xf numFmtId="165" fontId="2" fillId="41" borderId="25" xfId="66" applyNumberFormat="1" applyFont="1" applyFill="1" applyBorder="1" applyAlignment="1" applyProtection="1">
      <alignment vertical="center"/>
      <protection/>
    </xf>
    <xf numFmtId="176" fontId="0" fillId="0" borderId="0" xfId="66" applyNumberFormat="1" applyAlignment="1" applyProtection="1">
      <alignment vertical="center"/>
      <protection/>
    </xf>
    <xf numFmtId="0" fontId="76" fillId="0" borderId="0" xfId="0" applyFont="1" applyAlignment="1" applyProtection="1">
      <alignment vertical="center"/>
      <protection/>
    </xf>
    <xf numFmtId="0" fontId="77" fillId="0" borderId="32" xfId="0" applyFont="1" applyBorder="1" applyAlignment="1" applyProtection="1">
      <alignment vertical="center"/>
      <protection/>
    </xf>
    <xf numFmtId="0" fontId="46" fillId="0" borderId="34" xfId="70" applyFont="1" applyFill="1" applyBorder="1">
      <alignment/>
      <protection/>
    </xf>
    <xf numFmtId="0" fontId="46" fillId="0" borderId="55" xfId="70" applyFont="1" applyFill="1" applyBorder="1">
      <alignment/>
      <protection/>
    </xf>
    <xf numFmtId="3" fontId="71" fillId="16" borderId="56" xfId="72" applyNumberFormat="1" applyFont="1" applyFill="1" applyBorder="1" applyAlignment="1">
      <alignment horizontal="center" vertical="center"/>
      <protection/>
    </xf>
    <xf numFmtId="3" fontId="72" fillId="0" borderId="57" xfId="0" applyNumberFormat="1" applyFont="1" applyBorder="1" applyAlignment="1">
      <alignment/>
    </xf>
    <xf numFmtId="0" fontId="1" fillId="0" borderId="32" xfId="0" applyFont="1" applyBorder="1" applyAlignment="1" applyProtection="1">
      <alignment horizontal="center" vertical="center"/>
      <protection/>
    </xf>
    <xf numFmtId="165" fontId="2" fillId="41" borderId="11" xfId="66" applyNumberFormat="1" applyFont="1" applyFill="1" applyBorder="1" applyAlignment="1" applyProtection="1">
      <alignment vertical="center"/>
      <protection/>
    </xf>
    <xf numFmtId="168" fontId="1" fillId="0" borderId="11" xfId="55" applyFont="1" applyFill="1" applyBorder="1" applyAlignment="1" applyProtection="1">
      <alignment vertical="center"/>
      <protection/>
    </xf>
    <xf numFmtId="165" fontId="2" fillId="39" borderId="11" xfId="66" applyNumberFormat="1" applyFont="1" applyFill="1" applyBorder="1" applyAlignment="1" applyProtection="1">
      <alignment vertical="center"/>
      <protection/>
    </xf>
    <xf numFmtId="176" fontId="74" fillId="53" borderId="32" xfId="66" applyNumberFormat="1" applyFont="1" applyFill="1" applyBorder="1" applyAlignment="1" applyProtection="1">
      <alignment horizontal="left" vertical="center"/>
      <protection/>
    </xf>
    <xf numFmtId="0" fontId="1" fillId="34" borderId="28" xfId="0" applyFont="1" applyFill="1" applyBorder="1" applyAlignment="1" applyProtection="1">
      <alignment vertical="center" wrapText="1"/>
      <protection/>
    </xf>
    <xf numFmtId="0" fontId="1" fillId="34" borderId="16" xfId="0" applyFont="1" applyFill="1" applyBorder="1" applyAlignment="1" applyProtection="1">
      <alignment horizontal="center" vertical="center" wrapText="1"/>
      <protection/>
    </xf>
    <xf numFmtId="0" fontId="1" fillId="34" borderId="58" xfId="0" applyFont="1" applyFill="1" applyBorder="1" applyAlignment="1" applyProtection="1">
      <alignment vertical="center" wrapText="1"/>
      <protection/>
    </xf>
    <xf numFmtId="0" fontId="1" fillId="34" borderId="48" xfId="0" applyFont="1" applyFill="1" applyBorder="1" applyAlignment="1" applyProtection="1">
      <alignment horizontal="center" vertical="center" wrapText="1"/>
      <protection/>
    </xf>
    <xf numFmtId="0" fontId="1" fillId="0" borderId="0" xfId="0" applyFont="1" applyAlignment="1" applyProtection="1">
      <alignment horizontal="center" vertical="center"/>
      <protection/>
    </xf>
    <xf numFmtId="0" fontId="78" fillId="47" borderId="32" xfId="0" applyFont="1" applyFill="1" applyBorder="1" applyAlignment="1" applyProtection="1">
      <alignment horizontal="center" vertical="center"/>
      <protection/>
    </xf>
    <xf numFmtId="179" fontId="79" fillId="47" borderId="32" xfId="74" applyNumberFormat="1" applyFont="1" applyFill="1" applyBorder="1" applyAlignment="1" applyProtection="1">
      <alignment horizontal="center" vertical="center"/>
      <protection/>
    </xf>
    <xf numFmtId="9" fontId="0" fillId="0" borderId="32" xfId="74" applyFont="1" applyBorder="1" applyAlignment="1" applyProtection="1">
      <alignment horizontal="center" vertical="center"/>
      <protection/>
    </xf>
    <xf numFmtId="0" fontId="1" fillId="34" borderId="49" xfId="0" applyFont="1" applyFill="1" applyBorder="1" applyAlignment="1" applyProtection="1">
      <alignment horizontal="center" vertical="center" wrapText="1"/>
      <protection/>
    </xf>
    <xf numFmtId="0" fontId="1" fillId="34" borderId="59" xfId="0" applyFont="1" applyFill="1" applyBorder="1" applyAlignment="1" applyProtection="1">
      <alignment vertical="center" wrapText="1"/>
      <protection/>
    </xf>
    <xf numFmtId="0" fontId="2" fillId="55" borderId="60" xfId="0" applyFont="1" applyFill="1" applyBorder="1" applyAlignment="1" applyProtection="1">
      <alignment horizontal="center" vertical="center" wrapText="1"/>
      <protection/>
    </xf>
    <xf numFmtId="0" fontId="80" fillId="0" borderId="0" xfId="0" applyFont="1" applyBorder="1" applyAlignment="1" applyProtection="1">
      <alignment vertical="center"/>
      <protection/>
    </xf>
    <xf numFmtId="3" fontId="1" fillId="0" borderId="32" xfId="0" applyNumberFormat="1" applyFont="1" applyBorder="1" applyAlignment="1" applyProtection="1">
      <alignment vertical="center"/>
      <protection/>
    </xf>
    <xf numFmtId="3" fontId="1" fillId="0" borderId="0" xfId="71" applyNumberFormat="1" applyFont="1" applyBorder="1" applyAlignment="1" applyProtection="1">
      <alignment vertical="center"/>
      <protection/>
    </xf>
    <xf numFmtId="3" fontId="21" fillId="0" borderId="0" xfId="0" applyNumberFormat="1" applyFont="1" applyBorder="1" applyAlignment="1" applyProtection="1">
      <alignment vertical="center"/>
      <protection/>
    </xf>
    <xf numFmtId="165" fontId="2" fillId="39" borderId="24" xfId="66" applyNumberFormat="1" applyFont="1" applyFill="1" applyBorder="1" applyAlignment="1" applyProtection="1">
      <alignment vertical="center"/>
      <protection/>
    </xf>
    <xf numFmtId="168" fontId="1" fillId="0" borderId="11" xfId="55" applyFont="1" applyFill="1" applyBorder="1" applyAlignment="1" applyProtection="1">
      <alignment vertical="center"/>
      <protection locked="0"/>
    </xf>
    <xf numFmtId="3" fontId="1" fillId="0" borderId="32" xfId="0" applyNumberFormat="1" applyFont="1" applyBorder="1" applyAlignment="1" applyProtection="1">
      <alignment horizontal="center" vertical="center"/>
      <protection/>
    </xf>
    <xf numFmtId="176" fontId="22" fillId="0" borderId="32" xfId="66" applyNumberFormat="1" applyFont="1" applyBorder="1" applyAlignment="1" applyProtection="1">
      <alignment vertical="center"/>
      <protection/>
    </xf>
    <xf numFmtId="3" fontId="2" fillId="56" borderId="32" xfId="0" applyNumberFormat="1" applyFont="1" applyFill="1" applyBorder="1" applyAlignment="1" applyProtection="1">
      <alignment vertical="center"/>
      <protection/>
    </xf>
    <xf numFmtId="176" fontId="22" fillId="56" borderId="32" xfId="66" applyNumberFormat="1" applyFont="1" applyFill="1" applyBorder="1" applyAlignment="1" applyProtection="1">
      <alignment vertical="center"/>
      <protection/>
    </xf>
    <xf numFmtId="165" fontId="2" fillId="0" borderId="0" xfId="0" applyNumberFormat="1" applyFont="1" applyAlignment="1" applyProtection="1">
      <alignment vertical="center"/>
      <protection/>
    </xf>
    <xf numFmtId="176" fontId="23" fillId="0" borderId="0" xfId="66" applyNumberFormat="1" applyFont="1" applyAlignment="1" applyProtection="1">
      <alignment vertical="center"/>
      <protection/>
    </xf>
    <xf numFmtId="0" fontId="1" fillId="0" borderId="55" xfId="0" applyFont="1" applyBorder="1" applyAlignment="1" applyProtection="1">
      <alignment vertical="center"/>
      <protection/>
    </xf>
    <xf numFmtId="0" fontId="2" fillId="0" borderId="41" xfId="0" applyFont="1" applyBorder="1" applyAlignment="1" applyProtection="1">
      <alignment vertical="center"/>
      <protection/>
    </xf>
    <xf numFmtId="0" fontId="15" fillId="0" borderId="61" xfId="0" applyFont="1" applyBorder="1" applyAlignment="1" applyProtection="1">
      <alignment vertical="center"/>
      <protection/>
    </xf>
    <xf numFmtId="0" fontId="2" fillId="0" borderId="42" xfId="0" applyFont="1" applyBorder="1" applyAlignment="1" applyProtection="1">
      <alignment horizontal="center" vertical="center"/>
      <protection/>
    </xf>
    <xf numFmtId="0" fontId="15" fillId="0" borderId="31" xfId="0" applyFont="1" applyBorder="1" applyAlignment="1" applyProtection="1">
      <alignment horizontal="center" vertical="center"/>
      <protection/>
    </xf>
    <xf numFmtId="0" fontId="14" fillId="0" borderId="42" xfId="0" applyFont="1" applyBorder="1" applyAlignment="1">
      <alignment horizontal="center" vertical="center"/>
    </xf>
    <xf numFmtId="176" fontId="1" fillId="0" borderId="62" xfId="66" applyNumberFormat="1" applyFont="1" applyBorder="1" applyAlignment="1" applyProtection="1">
      <alignment horizontal="center" vertical="center"/>
      <protection/>
    </xf>
    <xf numFmtId="176" fontId="1" fillId="0" borderId="55" xfId="66" applyNumberFormat="1" applyFont="1" applyBorder="1" applyAlignment="1" applyProtection="1">
      <alignment horizontal="center" vertical="center"/>
      <protection/>
    </xf>
    <xf numFmtId="176" fontId="1" fillId="0" borderId="63" xfId="66" applyNumberFormat="1" applyFont="1" applyBorder="1" applyAlignment="1" applyProtection="1">
      <alignment horizontal="center" vertical="center"/>
      <protection/>
    </xf>
    <xf numFmtId="176" fontId="1" fillId="0" borderId="64" xfId="66" applyNumberFormat="1" applyFont="1" applyBorder="1" applyAlignment="1" applyProtection="1">
      <alignment horizontal="center" vertical="center"/>
      <protection/>
    </xf>
    <xf numFmtId="176" fontId="1" fillId="0" borderId="32" xfId="66" applyNumberFormat="1" applyFont="1" applyBorder="1" applyAlignment="1" applyProtection="1">
      <alignment horizontal="center" vertical="center"/>
      <protection/>
    </xf>
    <xf numFmtId="176" fontId="1" fillId="0" borderId="30" xfId="66" applyNumberFormat="1" applyFont="1" applyBorder="1" applyAlignment="1" applyProtection="1">
      <alignment horizontal="center" vertical="center"/>
      <protection/>
    </xf>
    <xf numFmtId="176" fontId="1" fillId="0" borderId="65" xfId="66" applyNumberFormat="1" applyFont="1" applyBorder="1" applyAlignment="1" applyProtection="1">
      <alignment horizontal="center" vertical="center"/>
      <protection/>
    </xf>
    <xf numFmtId="176" fontId="1" fillId="0" borderId="42" xfId="66" applyNumberFormat="1" applyFont="1" applyBorder="1" applyAlignment="1" applyProtection="1">
      <alignment horizontal="center" vertical="center"/>
      <protection/>
    </xf>
    <xf numFmtId="176" fontId="1" fillId="0" borderId="31" xfId="66" applyNumberFormat="1" applyFont="1" applyBorder="1" applyAlignment="1" applyProtection="1">
      <alignment horizontal="center" vertical="center"/>
      <protection/>
    </xf>
    <xf numFmtId="176" fontId="1" fillId="0" borderId="66" xfId="66" applyNumberFormat="1" applyFont="1" applyBorder="1" applyAlignment="1" applyProtection="1">
      <alignment horizontal="center" vertical="center"/>
      <protection/>
    </xf>
    <xf numFmtId="176" fontId="1" fillId="0" borderId="38" xfId="66" applyNumberFormat="1" applyFont="1" applyBorder="1" applyAlignment="1" applyProtection="1">
      <alignment horizontal="center" vertical="center"/>
      <protection/>
    </xf>
    <xf numFmtId="176" fontId="1" fillId="0" borderId="67" xfId="66" applyNumberFormat="1" applyFont="1" applyBorder="1" applyAlignment="1" applyProtection="1">
      <alignment horizontal="center" vertical="center"/>
      <protection/>
    </xf>
    <xf numFmtId="0" fontId="2" fillId="34" borderId="68" xfId="0" applyFont="1" applyFill="1" applyBorder="1" applyAlignment="1" applyProtection="1">
      <alignment horizontal="center" vertical="center" wrapText="1"/>
      <protection/>
    </xf>
    <xf numFmtId="0" fontId="2" fillId="34" borderId="69" xfId="0" applyFont="1" applyFill="1" applyBorder="1" applyAlignment="1" applyProtection="1">
      <alignment horizontal="center" vertical="center" wrapText="1"/>
      <protection/>
    </xf>
    <xf numFmtId="0" fontId="1" fillId="42" borderId="39" xfId="0" applyFont="1" applyFill="1" applyBorder="1" applyAlignment="1" applyProtection="1">
      <alignment horizontal="center" vertical="center" wrapText="1"/>
      <protection/>
    </xf>
    <xf numFmtId="0" fontId="1" fillId="42" borderId="70" xfId="0" applyFont="1" applyFill="1" applyBorder="1" applyAlignment="1" applyProtection="1">
      <alignment horizontal="center" vertical="center" wrapText="1"/>
      <protection/>
    </xf>
    <xf numFmtId="0" fontId="1" fillId="42" borderId="43" xfId="0" applyFont="1" applyFill="1" applyBorder="1" applyAlignment="1" applyProtection="1">
      <alignment horizontal="center" vertical="center" wrapText="1"/>
      <protection/>
    </xf>
    <xf numFmtId="0" fontId="2" fillId="34" borderId="71" xfId="0" applyFont="1" applyFill="1" applyBorder="1" applyAlignment="1" applyProtection="1">
      <alignment vertical="center"/>
      <protection/>
    </xf>
    <xf numFmtId="0" fontId="2" fillId="34" borderId="72" xfId="0" applyFont="1" applyFill="1" applyBorder="1" applyAlignment="1" applyProtection="1">
      <alignment vertical="center" wrapText="1"/>
      <protection/>
    </xf>
    <xf numFmtId="0" fontId="2" fillId="34" borderId="73" xfId="0" applyFont="1" applyFill="1" applyBorder="1" applyAlignment="1" applyProtection="1">
      <alignment vertical="center" wrapText="1"/>
      <protection/>
    </xf>
    <xf numFmtId="0" fontId="2" fillId="34" borderId="74" xfId="0" applyFont="1" applyFill="1" applyBorder="1" applyAlignment="1" applyProtection="1">
      <alignment vertical="center" wrapText="1"/>
      <protection/>
    </xf>
    <xf numFmtId="0" fontId="2" fillId="34" borderId="75" xfId="0" applyFont="1" applyFill="1" applyBorder="1" applyAlignment="1" applyProtection="1">
      <alignment vertical="center" wrapText="1"/>
      <protection/>
    </xf>
    <xf numFmtId="0" fontId="2" fillId="34" borderId="51" xfId="0" applyFont="1" applyFill="1" applyBorder="1" applyAlignment="1" applyProtection="1">
      <alignment vertical="center" wrapText="1"/>
      <protection/>
    </xf>
    <xf numFmtId="0" fontId="2" fillId="37" borderId="76" xfId="0" applyFont="1" applyFill="1" applyBorder="1" applyAlignment="1" applyProtection="1">
      <alignment horizontal="center" vertical="center" wrapText="1"/>
      <protection/>
    </xf>
    <xf numFmtId="0" fontId="2" fillId="37" borderId="77" xfId="0" applyFont="1" applyFill="1" applyBorder="1" applyAlignment="1" applyProtection="1">
      <alignment horizontal="center" vertical="center" wrapText="1"/>
      <protection/>
    </xf>
    <xf numFmtId="0" fontId="2" fillId="37" borderId="78" xfId="0" applyFont="1" applyFill="1" applyBorder="1" applyAlignment="1" applyProtection="1">
      <alignment horizontal="center" vertical="center" wrapText="1"/>
      <protection/>
    </xf>
    <xf numFmtId="0" fontId="1" fillId="42" borderId="79" xfId="0" applyFont="1" applyFill="1" applyBorder="1" applyAlignment="1" applyProtection="1">
      <alignment horizontal="center" vertical="center" wrapText="1"/>
      <protection/>
    </xf>
    <xf numFmtId="0" fontId="1" fillId="42" borderId="80" xfId="0" applyFont="1" applyFill="1" applyBorder="1" applyAlignment="1" applyProtection="1">
      <alignment horizontal="center" vertical="center" wrapText="1"/>
      <protection/>
    </xf>
    <xf numFmtId="0" fontId="1" fillId="42" borderId="81" xfId="0" applyFont="1" applyFill="1" applyBorder="1" applyAlignment="1" applyProtection="1">
      <alignment horizontal="center" vertical="center" wrapText="1"/>
      <protection/>
    </xf>
    <xf numFmtId="0" fontId="1" fillId="42" borderId="82" xfId="0" applyFont="1" applyFill="1" applyBorder="1" applyAlignment="1" applyProtection="1">
      <alignment horizontal="center" vertical="center" wrapText="1"/>
      <protection/>
    </xf>
    <xf numFmtId="0" fontId="2" fillId="41" borderId="60" xfId="0" applyFont="1" applyFill="1" applyBorder="1" applyAlignment="1" applyProtection="1">
      <alignment horizontal="center" vertical="center" wrapText="1"/>
      <protection/>
    </xf>
    <xf numFmtId="0" fontId="2" fillId="41" borderId="53" xfId="0" applyFont="1" applyFill="1" applyBorder="1" applyAlignment="1" applyProtection="1">
      <alignment horizontal="center" vertical="center" wrapText="1"/>
      <protection/>
    </xf>
    <xf numFmtId="0" fontId="2" fillId="41" borderId="54" xfId="0" applyFont="1" applyFill="1" applyBorder="1" applyAlignment="1" applyProtection="1">
      <alignment horizontal="center" vertical="center" wrapText="1"/>
      <protection/>
    </xf>
    <xf numFmtId="0" fontId="2" fillId="0" borderId="0" xfId="0" applyFont="1" applyBorder="1" applyAlignment="1" applyProtection="1">
      <alignment horizontal="center" vertical="center"/>
      <protection/>
    </xf>
    <xf numFmtId="0" fontId="2" fillId="34" borderId="11" xfId="0" applyFont="1" applyFill="1" applyBorder="1" applyAlignment="1" applyProtection="1">
      <alignment vertical="center"/>
      <protection/>
    </xf>
    <xf numFmtId="0" fontId="0" fillId="33" borderId="11" xfId="0" applyFont="1" applyFill="1" applyBorder="1" applyAlignment="1" applyProtection="1">
      <alignment vertical="center"/>
      <protection/>
    </xf>
    <xf numFmtId="0" fontId="12" fillId="0" borderId="18" xfId="0" applyFont="1" applyBorder="1" applyAlignment="1" applyProtection="1">
      <alignment horizontal="center" vertical="center"/>
      <protection/>
    </xf>
    <xf numFmtId="0" fontId="12" fillId="0" borderId="17" xfId="0" applyFont="1" applyBorder="1" applyAlignment="1" applyProtection="1">
      <alignment horizontal="center" vertical="center"/>
      <protection/>
    </xf>
    <xf numFmtId="0" fontId="2" fillId="42" borderId="60" xfId="0" applyFont="1" applyFill="1" applyBorder="1" applyAlignment="1" applyProtection="1">
      <alignment horizontal="center" vertical="center" wrapText="1"/>
      <protection/>
    </xf>
    <xf numFmtId="0" fontId="2" fillId="42" borderId="53" xfId="0" applyFont="1" applyFill="1" applyBorder="1" applyAlignment="1" applyProtection="1">
      <alignment horizontal="center" vertical="center" wrapText="1"/>
      <protection/>
    </xf>
    <xf numFmtId="0" fontId="2" fillId="42" borderId="54" xfId="0" applyFont="1" applyFill="1" applyBorder="1" applyAlignment="1" applyProtection="1">
      <alignment horizontal="center" vertical="center" wrapText="1"/>
      <protection/>
    </xf>
    <xf numFmtId="0" fontId="1" fillId="42" borderId="83" xfId="0" applyFont="1" applyFill="1" applyBorder="1" applyAlignment="1" applyProtection="1">
      <alignment horizontal="center" vertical="center" wrapText="1"/>
      <protection/>
    </xf>
    <xf numFmtId="0" fontId="1" fillId="42" borderId="84" xfId="0" applyFont="1" applyFill="1" applyBorder="1" applyAlignment="1" applyProtection="1">
      <alignment horizontal="center" vertical="center" wrapText="1"/>
      <protection/>
    </xf>
    <xf numFmtId="0" fontId="1" fillId="42" borderId="61" xfId="0" applyFont="1" applyFill="1" applyBorder="1" applyAlignment="1" applyProtection="1">
      <alignment horizontal="center" vertical="center" wrapText="1"/>
      <protection/>
    </xf>
    <xf numFmtId="166" fontId="1" fillId="0" borderId="85" xfId="66" applyNumberFormat="1" applyFont="1" applyFill="1" applyBorder="1" applyAlignment="1" applyProtection="1">
      <alignment horizontal="center" vertical="center"/>
      <protection locked="0"/>
    </xf>
    <xf numFmtId="166" fontId="1" fillId="0" borderId="41" xfId="66" applyNumberFormat="1" applyFont="1" applyFill="1" applyBorder="1" applyAlignment="1" applyProtection="1">
      <alignment horizontal="center" vertical="center"/>
      <protection locked="0"/>
    </xf>
    <xf numFmtId="166" fontId="1" fillId="0" borderId="37" xfId="66" applyNumberFormat="1" applyFont="1" applyFill="1" applyBorder="1" applyAlignment="1" applyProtection="1">
      <alignment horizontal="center" vertical="center"/>
      <protection locked="0"/>
    </xf>
    <xf numFmtId="166" fontId="1" fillId="0" borderId="64" xfId="66" applyNumberFormat="1" applyFont="1" applyFill="1" applyBorder="1" applyAlignment="1" applyProtection="1">
      <alignment horizontal="center" vertical="center"/>
      <protection locked="0"/>
    </xf>
    <xf numFmtId="166" fontId="1" fillId="0" borderId="32" xfId="66" applyNumberFormat="1" applyFont="1" applyFill="1" applyBorder="1" applyAlignment="1" applyProtection="1">
      <alignment horizontal="center" vertical="center"/>
      <protection locked="0"/>
    </xf>
    <xf numFmtId="166" fontId="1" fillId="0" borderId="30" xfId="66" applyNumberFormat="1" applyFont="1" applyFill="1" applyBorder="1" applyAlignment="1" applyProtection="1">
      <alignment horizontal="center" vertical="center"/>
      <protection locked="0"/>
    </xf>
    <xf numFmtId="166" fontId="1" fillId="0" borderId="65" xfId="66" applyNumberFormat="1" applyFont="1" applyFill="1" applyBorder="1" applyAlignment="1" applyProtection="1">
      <alignment horizontal="center" vertical="center"/>
      <protection locked="0"/>
    </xf>
    <xf numFmtId="166" fontId="1" fillId="0" borderId="42" xfId="66" applyNumberFormat="1" applyFont="1" applyFill="1" applyBorder="1" applyAlignment="1" applyProtection="1">
      <alignment horizontal="center" vertical="center"/>
      <protection locked="0"/>
    </xf>
    <xf numFmtId="166" fontId="1" fillId="0" borderId="31" xfId="66" applyNumberFormat="1" applyFont="1" applyFill="1" applyBorder="1" applyAlignment="1" applyProtection="1">
      <alignment horizontal="center" vertical="center"/>
      <protection locked="0"/>
    </xf>
    <xf numFmtId="166" fontId="1" fillId="0" borderId="86" xfId="66" applyNumberFormat="1" applyFont="1" applyFill="1" applyBorder="1" applyAlignment="1" applyProtection="1">
      <alignment horizontal="center" vertical="center"/>
      <protection locked="0"/>
    </xf>
    <xf numFmtId="166" fontId="1" fillId="0" borderId="38" xfId="66" applyNumberFormat="1" applyFont="1" applyFill="1" applyBorder="1" applyAlignment="1" applyProtection="1">
      <alignment horizontal="center" vertical="center"/>
      <protection locked="0"/>
    </xf>
    <xf numFmtId="166" fontId="1" fillId="0" borderId="67" xfId="66" applyNumberFormat="1" applyFont="1" applyFill="1" applyBorder="1" applyAlignment="1" applyProtection="1">
      <alignment horizontal="center" vertical="center"/>
      <protection locked="0"/>
    </xf>
    <xf numFmtId="0" fontId="77" fillId="0" borderId="32" xfId="0" applyFont="1" applyBorder="1" applyAlignment="1" applyProtection="1">
      <alignment horizontal="center" vertical="center"/>
      <protection/>
    </xf>
    <xf numFmtId="0" fontId="2" fillId="56" borderId="87" xfId="0" applyFont="1" applyFill="1" applyBorder="1" applyAlignment="1" applyProtection="1">
      <alignment horizontal="center" vertical="center"/>
      <protection/>
    </xf>
    <xf numFmtId="0" fontId="2" fillId="56" borderId="55" xfId="0" applyFont="1" applyFill="1" applyBorder="1" applyAlignment="1" applyProtection="1">
      <alignment horizontal="center" vertical="center"/>
      <protection/>
    </xf>
    <xf numFmtId="3" fontId="1" fillId="0" borderId="87" xfId="0" applyNumberFormat="1" applyFont="1" applyBorder="1" applyAlignment="1" applyProtection="1">
      <alignment horizontal="right" vertical="center"/>
      <protection/>
    </xf>
    <xf numFmtId="3" fontId="1" fillId="0" borderId="55" xfId="0" applyNumberFormat="1" applyFont="1" applyBorder="1" applyAlignment="1" applyProtection="1">
      <alignment horizontal="right" vertical="center"/>
      <protection/>
    </xf>
    <xf numFmtId="3" fontId="2" fillId="56" borderId="55" xfId="0" applyNumberFormat="1" applyFont="1" applyFill="1" applyBorder="1" applyAlignment="1" applyProtection="1">
      <alignment horizontal="right" vertical="center"/>
      <protection/>
    </xf>
    <xf numFmtId="3" fontId="2" fillId="56" borderId="32" xfId="0" applyNumberFormat="1" applyFont="1" applyFill="1" applyBorder="1" applyAlignment="1" applyProtection="1">
      <alignment horizontal="right" vertical="center"/>
      <protection/>
    </xf>
    <xf numFmtId="171" fontId="1" fillId="43" borderId="19" xfId="0" applyNumberFormat="1" applyFont="1" applyFill="1" applyBorder="1" applyAlignment="1">
      <alignment horizontal="left"/>
    </xf>
    <xf numFmtId="171" fontId="1" fillId="43" borderId="20" xfId="0" applyNumberFormat="1" applyFont="1" applyFill="1" applyBorder="1" applyAlignment="1">
      <alignment horizontal="left"/>
    </xf>
    <xf numFmtId="0" fontId="5" fillId="57" borderId="19" xfId="0" applyFont="1" applyFill="1" applyBorder="1" applyAlignment="1" applyProtection="1">
      <alignment horizontal="left" vertical="center"/>
      <protection/>
    </xf>
    <xf numFmtId="0" fontId="5" fillId="57" borderId="20" xfId="0" applyFont="1" applyFill="1" applyBorder="1" applyAlignment="1" applyProtection="1">
      <alignment horizontal="left" vertical="center"/>
      <protection/>
    </xf>
    <xf numFmtId="171" fontId="7" fillId="43" borderId="19" xfId="0" applyNumberFormat="1" applyFont="1" applyFill="1" applyBorder="1" applyAlignment="1">
      <alignment horizontal="left"/>
    </xf>
    <xf numFmtId="171" fontId="7" fillId="43" borderId="20" xfId="0" applyNumberFormat="1" applyFont="1" applyFill="1" applyBorder="1" applyAlignment="1">
      <alignment horizontal="left"/>
    </xf>
    <xf numFmtId="0" fontId="80" fillId="0" borderId="0" xfId="0" applyFont="1" applyBorder="1" applyAlignment="1" applyProtection="1">
      <alignment horizontal="center" vertical="center"/>
      <protection/>
    </xf>
    <xf numFmtId="165" fontId="5" fillId="58" borderId="88" xfId="66" applyNumberFormat="1" applyFont="1" applyFill="1" applyBorder="1" applyAlignment="1" applyProtection="1">
      <alignment horizontal="center" vertical="center"/>
      <protection/>
    </xf>
    <xf numFmtId="165" fontId="5" fillId="58" borderId="89" xfId="66" applyNumberFormat="1" applyFont="1" applyFill="1" applyBorder="1" applyAlignment="1" applyProtection="1">
      <alignment horizontal="center" vertical="center"/>
      <protection/>
    </xf>
    <xf numFmtId="165" fontId="5" fillId="58" borderId="90" xfId="66" applyNumberFormat="1" applyFont="1" applyFill="1" applyBorder="1" applyAlignment="1" applyProtection="1">
      <alignment horizontal="center" vertical="center"/>
      <protection/>
    </xf>
    <xf numFmtId="0" fontId="72" fillId="0" borderId="0" xfId="0" applyFont="1" applyAlignment="1">
      <alignment horizontal="justify"/>
    </xf>
    <xf numFmtId="0" fontId="1" fillId="0" borderId="0" xfId="0" applyFont="1" applyAlignment="1" applyProtection="1">
      <alignment vertical="center"/>
      <protection/>
    </xf>
    <xf numFmtId="0" fontId="0" fillId="0" borderId="0" xfId="0" applyAlignment="1">
      <alignment/>
    </xf>
    <xf numFmtId="0" fontId="5" fillId="59" borderId="91" xfId="0" applyFont="1" applyFill="1" applyBorder="1" applyAlignment="1">
      <alignment vertical="center"/>
    </xf>
    <xf numFmtId="0" fontId="5" fillId="59" borderId="92" xfId="0" applyFont="1" applyFill="1" applyBorder="1" applyAlignment="1">
      <alignment vertical="center"/>
    </xf>
    <xf numFmtId="0" fontId="1" fillId="19" borderId="19" xfId="0" applyFont="1" applyFill="1" applyBorder="1" applyAlignment="1" applyProtection="1">
      <alignment horizontal="center" vertical="center"/>
      <protection/>
    </xf>
    <xf numFmtId="0" fontId="1" fillId="19" borderId="87" xfId="0" applyFont="1" applyFill="1" applyBorder="1" applyAlignment="1" applyProtection="1">
      <alignment horizontal="center" vertical="center"/>
      <protection/>
    </xf>
    <xf numFmtId="0" fontId="1" fillId="19" borderId="20" xfId="0" applyFont="1" applyFill="1" applyBorder="1" applyAlignment="1" applyProtection="1">
      <alignment horizontal="center" vertical="center"/>
      <protection/>
    </xf>
    <xf numFmtId="171" fontId="2" fillId="57" borderId="19" xfId="0" applyNumberFormat="1" applyFont="1" applyFill="1" applyBorder="1" applyAlignment="1">
      <alignment horizontal="left"/>
    </xf>
    <xf numFmtId="171" fontId="2" fillId="57" borderId="20" xfId="0" applyNumberFormat="1" applyFont="1" applyFill="1" applyBorder="1" applyAlignment="1">
      <alignment horizontal="left"/>
    </xf>
    <xf numFmtId="0" fontId="5" fillId="60" borderId="19" xfId="0" applyFont="1" applyFill="1" applyBorder="1" applyAlignment="1" applyProtection="1">
      <alignment horizontal="left" vertical="center"/>
      <protection/>
    </xf>
    <xf numFmtId="0" fontId="5" fillId="60" borderId="20" xfId="0" applyFont="1" applyFill="1" applyBorder="1" applyAlignment="1" applyProtection="1">
      <alignment horizontal="left" vertical="center"/>
      <protection/>
    </xf>
    <xf numFmtId="165" fontId="5" fillId="61" borderId="88" xfId="66" applyNumberFormat="1" applyFont="1" applyFill="1" applyBorder="1" applyAlignment="1" applyProtection="1">
      <alignment horizontal="center" vertical="center"/>
      <protection/>
    </xf>
    <xf numFmtId="165" fontId="5" fillId="61" borderId="89" xfId="66" applyNumberFormat="1" applyFont="1" applyFill="1" applyBorder="1" applyAlignment="1" applyProtection="1">
      <alignment horizontal="center" vertical="center"/>
      <protection/>
    </xf>
    <xf numFmtId="165" fontId="5" fillId="61" borderId="90" xfId="66" applyNumberFormat="1" applyFont="1" applyFill="1" applyBorder="1" applyAlignment="1" applyProtection="1">
      <alignment horizontal="center" vertical="center"/>
      <protection/>
    </xf>
    <xf numFmtId="0" fontId="5" fillId="40" borderId="21" xfId="0" applyFont="1" applyFill="1" applyBorder="1" applyAlignment="1" applyProtection="1">
      <alignment vertical="center"/>
      <protection/>
    </xf>
    <xf numFmtId="0" fontId="5" fillId="40" borderId="23" xfId="0" applyFont="1" applyFill="1" applyBorder="1" applyAlignment="1" applyProtection="1">
      <alignment vertical="center"/>
      <protection/>
    </xf>
    <xf numFmtId="0" fontId="9" fillId="42" borderId="34" xfId="0" applyFont="1" applyFill="1" applyBorder="1" applyAlignment="1" applyProtection="1">
      <alignment horizontal="center" vertical="center"/>
      <protection/>
    </xf>
    <xf numFmtId="0" fontId="9" fillId="42" borderId="55" xfId="0" applyFont="1" applyFill="1" applyBorder="1" applyAlignment="1" applyProtection="1">
      <alignment horizontal="center" vertical="center"/>
      <protection/>
    </xf>
    <xf numFmtId="0" fontId="5" fillId="39" borderId="93" xfId="0" applyFont="1" applyFill="1" applyBorder="1" applyAlignment="1" applyProtection="1">
      <alignment horizontal="center" vertical="center"/>
      <protection/>
    </xf>
    <xf numFmtId="0" fontId="5" fillId="39" borderId="17" xfId="0" applyFont="1" applyFill="1" applyBorder="1" applyAlignment="1" applyProtection="1">
      <alignment horizontal="center" vertical="center"/>
      <protection/>
    </xf>
    <xf numFmtId="0" fontId="5" fillId="34" borderId="16" xfId="0" applyFont="1" applyFill="1" applyBorder="1" applyAlignment="1" applyProtection="1">
      <alignment vertical="center"/>
      <protection/>
    </xf>
    <xf numFmtId="0" fontId="5" fillId="62" borderId="0" xfId="0" applyFont="1" applyFill="1" applyBorder="1" applyAlignment="1" applyProtection="1">
      <alignment vertical="center"/>
      <protection/>
    </xf>
    <xf numFmtId="0" fontId="1" fillId="43" borderId="19" xfId="0" applyFont="1" applyFill="1" applyBorder="1" applyAlignment="1">
      <alignment horizontal="left"/>
    </xf>
    <xf numFmtId="0" fontId="1" fillId="43" borderId="20" xfId="0" applyFont="1" applyFill="1" applyBorder="1" applyAlignment="1">
      <alignment horizontal="left"/>
    </xf>
    <xf numFmtId="165" fontId="5" fillId="63" borderId="94" xfId="66" applyNumberFormat="1" applyFont="1" applyFill="1" applyBorder="1" applyAlignment="1" applyProtection="1">
      <alignment horizontal="center" vertical="center"/>
      <protection/>
    </xf>
    <xf numFmtId="165" fontId="5" fillId="63" borderId="13" xfId="66" applyNumberFormat="1" applyFont="1" applyFill="1" applyBorder="1" applyAlignment="1" applyProtection="1">
      <alignment horizontal="center" vertical="center"/>
      <protection/>
    </xf>
    <xf numFmtId="165" fontId="5" fillId="63" borderId="95" xfId="66" applyNumberFormat="1" applyFont="1" applyFill="1" applyBorder="1" applyAlignment="1" applyProtection="1">
      <alignment horizontal="center" vertical="center"/>
      <protection/>
    </xf>
    <xf numFmtId="0" fontId="2" fillId="37" borderId="96" xfId="0" applyFont="1" applyFill="1" applyBorder="1" applyAlignment="1" applyProtection="1">
      <alignment horizontal="center" vertical="center" wrapText="1"/>
      <protection/>
    </xf>
    <xf numFmtId="0" fontId="2" fillId="37" borderId="97" xfId="0" applyFont="1" applyFill="1" applyBorder="1" applyAlignment="1" applyProtection="1">
      <alignment horizontal="center" vertical="center" wrapText="1"/>
      <protection/>
    </xf>
    <xf numFmtId="0" fontId="2" fillId="37" borderId="98" xfId="0" applyFont="1" applyFill="1" applyBorder="1" applyAlignment="1" applyProtection="1">
      <alignment horizontal="center" vertical="center" wrapText="1"/>
      <protection/>
    </xf>
    <xf numFmtId="171" fontId="2" fillId="60" borderId="19" xfId="0" applyNumberFormat="1" applyFont="1" applyFill="1" applyBorder="1" applyAlignment="1">
      <alignment horizontal="left"/>
    </xf>
    <xf numFmtId="171" fontId="2" fillId="60" borderId="20" xfId="0" applyNumberFormat="1" applyFont="1" applyFill="1" applyBorder="1" applyAlignment="1">
      <alignment horizontal="left"/>
    </xf>
    <xf numFmtId="0" fontId="2" fillId="13" borderId="87" xfId="0" applyFont="1" applyFill="1" applyBorder="1" applyAlignment="1" applyProtection="1">
      <alignment horizontal="left" vertical="center"/>
      <protection/>
    </xf>
    <xf numFmtId="0" fontId="2" fillId="13" borderId="55" xfId="0" applyFont="1" applyFill="1" applyBorder="1" applyAlignment="1" applyProtection="1">
      <alignment horizontal="left" vertical="center"/>
      <protection/>
    </xf>
    <xf numFmtId="171" fontId="2" fillId="13" borderId="34" xfId="0" applyNumberFormat="1" applyFont="1" applyFill="1" applyBorder="1" applyAlignment="1">
      <alignment horizontal="left"/>
    </xf>
    <xf numFmtId="171" fontId="2" fillId="13" borderId="55" xfId="0" applyNumberFormat="1" applyFont="1" applyFill="1" applyBorder="1" applyAlignment="1">
      <alignment horizontal="left"/>
    </xf>
    <xf numFmtId="0" fontId="2" fillId="42" borderId="11" xfId="0" applyFont="1" applyFill="1" applyBorder="1" applyAlignment="1" applyProtection="1">
      <alignment vertical="center" wrapText="1"/>
      <protection/>
    </xf>
    <xf numFmtId="0" fontId="2" fillId="42" borderId="11" xfId="0" applyFont="1" applyFill="1" applyBorder="1" applyAlignment="1" applyProtection="1">
      <alignment horizontal="center" vertical="center"/>
      <protection/>
    </xf>
    <xf numFmtId="0" fontId="2" fillId="34" borderId="11" xfId="0" applyFont="1" applyFill="1" applyBorder="1" applyAlignment="1" applyProtection="1">
      <alignment vertical="center" wrapText="1"/>
      <protection/>
    </xf>
    <xf numFmtId="0" fontId="2" fillId="42" borderId="11" xfId="0" applyFont="1" applyFill="1" applyBorder="1" applyAlignment="1" applyProtection="1">
      <alignment horizontal="center" vertical="center" wrapText="1"/>
      <protection/>
    </xf>
    <xf numFmtId="0" fontId="2" fillId="41" borderId="11" xfId="0" applyFont="1" applyFill="1" applyBorder="1" applyAlignment="1" applyProtection="1">
      <alignment horizontal="center" vertical="center" wrapText="1"/>
      <protection/>
    </xf>
    <xf numFmtId="0" fontId="2" fillId="42" borderId="16" xfId="0" applyFont="1" applyFill="1" applyBorder="1" applyAlignment="1" applyProtection="1">
      <alignment horizontal="center" vertical="center" wrapText="1"/>
      <protection/>
    </xf>
    <xf numFmtId="0" fontId="2" fillId="42" borderId="33" xfId="0" applyFont="1" applyFill="1" applyBorder="1" applyAlignment="1" applyProtection="1">
      <alignment horizontal="center" vertical="center" wrapText="1"/>
      <protection/>
    </xf>
    <xf numFmtId="0" fontId="13" fillId="0" borderId="56" xfId="0" applyFont="1" applyFill="1" applyBorder="1" applyAlignment="1" applyProtection="1">
      <alignment horizontal="left" vertical="center" wrapText="1"/>
      <protection locked="0"/>
    </xf>
    <xf numFmtId="0" fontId="13" fillId="0" borderId="38" xfId="0" applyFont="1" applyFill="1" applyBorder="1" applyAlignment="1" applyProtection="1">
      <alignment horizontal="left" vertical="center" wrapText="1"/>
      <protection locked="0"/>
    </xf>
    <xf numFmtId="0" fontId="72" fillId="0" borderId="0" xfId="0" applyFont="1" applyAlignment="1">
      <alignment horizontal="center"/>
    </xf>
    <xf numFmtId="0" fontId="1" fillId="0" borderId="0" xfId="0" applyFont="1" applyAlignment="1" applyProtection="1">
      <alignment horizontal="center" vertical="center"/>
      <protection/>
    </xf>
    <xf numFmtId="0" fontId="0" fillId="0" borderId="0" xfId="0" applyAlignment="1">
      <alignment horizontal="center"/>
    </xf>
    <xf numFmtId="0" fontId="2" fillId="0" borderId="10" xfId="0" applyFont="1" applyBorder="1" applyAlignment="1" applyProtection="1">
      <alignment horizontal="right" vertical="center"/>
      <protection/>
    </xf>
    <xf numFmtId="0" fontId="0" fillId="43" borderId="34" xfId="0" applyFill="1" applyBorder="1" applyAlignment="1">
      <alignment horizontal="center"/>
    </xf>
    <xf numFmtId="0" fontId="0" fillId="43" borderId="55" xfId="0" applyFill="1" applyBorder="1" applyAlignment="1">
      <alignment horizontal="center"/>
    </xf>
    <xf numFmtId="0" fontId="20" fillId="53" borderId="0" xfId="0" applyFont="1" applyFill="1" applyAlignment="1">
      <alignment horizontal="center"/>
    </xf>
    <xf numFmtId="171" fontId="1" fillId="0" borderId="32" xfId="0" applyNumberFormat="1" applyFont="1" applyFill="1" applyBorder="1" applyAlignment="1">
      <alignment horizontal="left" vertical="center"/>
    </xf>
    <xf numFmtId="0" fontId="14" fillId="16" borderId="34" xfId="0" applyFont="1" applyFill="1" applyBorder="1" applyAlignment="1">
      <alignment horizontal="center" vertical="center"/>
    </xf>
    <xf numFmtId="0" fontId="14" fillId="16" borderId="55" xfId="0" applyFont="1" applyFill="1" applyBorder="1" applyAlignment="1">
      <alignment horizontal="center" vertical="center"/>
    </xf>
    <xf numFmtId="0" fontId="71" fillId="16" borderId="34" xfId="72" applyFont="1" applyFill="1" applyBorder="1" applyAlignment="1">
      <alignment horizontal="center"/>
      <protection/>
    </xf>
    <xf numFmtId="0" fontId="71" fillId="16" borderId="55" xfId="72" applyFont="1" applyFill="1" applyBorder="1" applyAlignment="1">
      <alignment horizontal="center"/>
      <protection/>
    </xf>
  </cellXfs>
  <cellStyles count="7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F2" xfId="45"/>
    <cellStyle name="F3" xfId="46"/>
    <cellStyle name="F4" xfId="47"/>
    <cellStyle name="F5" xfId="48"/>
    <cellStyle name="F6" xfId="49"/>
    <cellStyle name="F7" xfId="50"/>
    <cellStyle name="F8" xfId="51"/>
    <cellStyle name="Hyperlink" xfId="52"/>
    <cellStyle name="Followed Hyperlink" xfId="53"/>
    <cellStyle name="Incorrecto" xfId="54"/>
    <cellStyle name="Comma" xfId="55"/>
    <cellStyle name="Comma [0]" xfId="56"/>
    <cellStyle name="Millares [0] 2" xfId="57"/>
    <cellStyle name="Millares 2" xfId="58"/>
    <cellStyle name="Millares 3" xfId="59"/>
    <cellStyle name="Millares 4" xfId="60"/>
    <cellStyle name="Millares 5" xfId="61"/>
    <cellStyle name="Millares 6" xfId="62"/>
    <cellStyle name="Millares 7" xfId="63"/>
    <cellStyle name="Millares 8" xfId="64"/>
    <cellStyle name="Millares 9" xfId="65"/>
    <cellStyle name="Currency" xfId="66"/>
    <cellStyle name="Currency [0]" xfId="67"/>
    <cellStyle name="Moneda 2" xfId="68"/>
    <cellStyle name="Neutral" xfId="69"/>
    <cellStyle name="Normal 2" xfId="70"/>
    <cellStyle name="Normal 3" xfId="71"/>
    <cellStyle name="Normal 4" xfId="72"/>
    <cellStyle name="Notas" xfId="73"/>
    <cellStyle name="Percent" xfId="74"/>
    <cellStyle name="Porcentual 2" xfId="75"/>
    <cellStyle name="Salida" xfId="76"/>
    <cellStyle name="Texto de advertencia" xfId="77"/>
    <cellStyle name="Texto explicativo" xfId="78"/>
    <cellStyle name="Título" xfId="79"/>
    <cellStyle name="Título 1" xfId="80"/>
    <cellStyle name="Título 2" xfId="81"/>
    <cellStyle name="Título 3" xfId="82"/>
    <cellStyle name="Total" xfId="8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BF7299"/>
      <rgbColor rgb="009999FF"/>
      <rgbColor rgb="00993366"/>
      <rgbColor rgb="00FFFFCC"/>
      <rgbColor rgb="00CCFFFF"/>
      <rgbColor rgb="00660066"/>
      <rgbColor rgb="00FF8080"/>
      <rgbColor rgb="000066CC"/>
      <rgbColor rgb="00BFBFB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09090"/>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6</xdr:row>
      <xdr:rowOff>95250</xdr:rowOff>
    </xdr:from>
    <xdr:to>
      <xdr:col>4</xdr:col>
      <xdr:colOff>752475</xdr:colOff>
      <xdr:row>12</xdr:row>
      <xdr:rowOff>76200</xdr:rowOff>
    </xdr:to>
    <xdr:sp fLocksText="0">
      <xdr:nvSpPr>
        <xdr:cNvPr id="1" name="Text 1"/>
        <xdr:cNvSpPr txBox="1">
          <a:spLocks noChangeArrowheads="1"/>
        </xdr:cNvSpPr>
      </xdr:nvSpPr>
      <xdr:spPr>
        <a:xfrm>
          <a:off x="38100" y="1133475"/>
          <a:ext cx="8086725" cy="895350"/>
        </a:xfrm>
        <a:prstGeom prst="rect">
          <a:avLst/>
        </a:prstGeom>
        <a:noFill/>
        <a:ln w="9525" cmpd="sng">
          <a:noFill/>
        </a:ln>
      </xdr:spPr>
      <xdr:txBody>
        <a:bodyPr vertOverflow="clip" wrap="square" lIns="20160" tIns="20160" rIns="20160" bIns="20160"/>
        <a:p>
          <a:pPr algn="l">
            <a:defRPr/>
          </a:pPr>
          <a:r>
            <a:rPr lang="en-US" cap="none" sz="1000" b="0" i="0" u="none" baseline="0">
              <a:solidFill>
                <a:srgbClr val="000000"/>
              </a:solidFill>
              <a:latin typeface="Arial"/>
              <a:ea typeface="Arial"/>
              <a:cs typeface="Arial"/>
            </a:rPr>
            <a:t>Con el objeto de medir comparativamente el bienestar otorgado al personal de la Armada por la Prestación Educacional, es necesario recabar antecedentes comparativos que permitan cuantificar las alternativas que ofrece el mercado en cada Zona Naval.
</a:t>
          </a:r>
          <a:r>
            <a:rPr lang="en-US" cap="none" sz="1000" b="0" i="0" u="none" baseline="0">
              <a:solidFill>
                <a:srgbClr val="000000"/>
              </a:solidFill>
              <a:latin typeface="Arial"/>
              <a:ea typeface="Arial"/>
              <a:cs typeface="Arial"/>
            </a:rPr>
            <a:t>Este cuadro comparativo debe ser completado con a lo menos dos instalaciones privadas o de otras instituciones a las que tenga acceso el  personal de la Armada y que otorguen prestaciones de calidad similar a las otorgadas por las instalaciones educacionales del SBA a comparar.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Hoja2">
    <pageSetUpPr fitToPage="1"/>
  </sheetPr>
  <dimension ref="A1:IV40"/>
  <sheetViews>
    <sheetView showGridLines="0" tabSelected="1" workbookViewId="0" topLeftCell="A1">
      <selection activeCell="L10" sqref="L10"/>
    </sheetView>
  </sheetViews>
  <sheetFormatPr defaultColWidth="11.421875" defaultRowHeight="12.75"/>
  <cols>
    <col min="1" max="1" width="15.7109375" style="1" customWidth="1"/>
    <col min="2" max="2" width="22.00390625" style="1" customWidth="1"/>
    <col min="3" max="3" width="14.00390625" style="1" customWidth="1"/>
    <col min="4" max="7" width="17.8515625" style="1" customWidth="1"/>
    <col min="8" max="8" width="19.28125" style="1" customWidth="1"/>
    <col min="9" max="10" width="18.7109375" style="1" customWidth="1"/>
    <col min="11" max="11" width="19.00390625" style="1" customWidth="1"/>
    <col min="12" max="12" width="20.28125" style="1" customWidth="1"/>
    <col min="13" max="13" width="12.140625" style="1" customWidth="1"/>
    <col min="14" max="14" width="15.57421875" style="1" customWidth="1"/>
    <col min="15" max="15" width="18.57421875" style="1" customWidth="1"/>
    <col min="16" max="17" width="12.7109375" style="1" customWidth="1"/>
    <col min="18" max="18" width="11.140625" style="1" customWidth="1"/>
    <col min="19" max="16384" width="11.421875" style="1" customWidth="1"/>
  </cols>
  <sheetData>
    <row r="1" spans="1:18" s="4" customFormat="1" ht="12.75">
      <c r="A1" s="268">
        <v>8</v>
      </c>
      <c r="B1" s="268"/>
      <c r="C1" s="268"/>
      <c r="D1" s="268"/>
      <c r="E1" s="2"/>
      <c r="F1" s="2"/>
      <c r="G1" s="2"/>
      <c r="H1" s="2"/>
      <c r="I1" s="2"/>
      <c r="J1" s="2"/>
      <c r="K1" s="2"/>
      <c r="L1" s="2"/>
      <c r="M1" s="2"/>
      <c r="N1" s="2"/>
      <c r="O1" s="2"/>
      <c r="P1" s="3"/>
      <c r="Q1" s="3"/>
      <c r="R1" s="3"/>
    </row>
    <row r="2" spans="1:18" s="4" customFormat="1" ht="12.75">
      <c r="A2" s="268" t="s">
        <v>1</v>
      </c>
      <c r="B2" s="268"/>
      <c r="C2" s="268"/>
      <c r="D2" s="268"/>
      <c r="E2" s="2"/>
      <c r="F2" s="2"/>
      <c r="I2" s="192"/>
      <c r="J2" s="2"/>
      <c r="K2" s="2"/>
      <c r="L2" s="2"/>
      <c r="M2" s="2"/>
      <c r="N2" s="2"/>
      <c r="O2" s="2"/>
      <c r="P2" s="3"/>
      <c r="Q2" s="3"/>
      <c r="R2" s="3"/>
    </row>
    <row r="3" spans="1:18" s="4" customFormat="1" ht="12.75">
      <c r="A3" s="268" t="s">
        <v>2</v>
      </c>
      <c r="B3" s="268"/>
      <c r="C3" s="268"/>
      <c r="D3" s="268"/>
      <c r="E3" s="2"/>
      <c r="F3" s="2"/>
      <c r="I3" s="2"/>
      <c r="J3" s="2"/>
      <c r="K3" s="2"/>
      <c r="L3" s="2"/>
      <c r="M3" s="2"/>
      <c r="N3" s="2"/>
      <c r="O3" s="2"/>
      <c r="P3" s="3"/>
      <c r="Q3" s="3"/>
      <c r="R3" s="3"/>
    </row>
    <row r="4" spans="1:2" s="4" customFormat="1" ht="14.25" customHeight="1">
      <c r="A4" s="1"/>
      <c r="B4" s="1"/>
    </row>
    <row r="5" spans="1:256" s="4" customFormat="1" ht="12" customHeight="1">
      <c r="A5" s="1"/>
      <c r="B5" s="98" t="s">
        <v>3</v>
      </c>
      <c r="C5" s="99"/>
      <c r="D5" s="271" t="s">
        <v>170</v>
      </c>
      <c r="E5" s="272"/>
      <c r="F5" s="1"/>
      <c r="IV5" s="1"/>
    </row>
    <row r="6" spans="1:11" s="4" customFormat="1" ht="12" customHeight="1">
      <c r="A6" s="1"/>
      <c r="B6" s="1"/>
      <c r="C6" s="1"/>
      <c r="D6" s="1"/>
      <c r="E6" s="1"/>
      <c r="F6" s="1"/>
      <c r="G6" s="5"/>
      <c r="H6" s="7"/>
      <c r="I6" s="7"/>
      <c r="J6" s="8"/>
      <c r="K6" s="8"/>
    </row>
    <row r="7" ht="18" customHeight="1">
      <c r="A7" s="9" t="s">
        <v>4</v>
      </c>
    </row>
    <row r="8" spans="1:11" ht="12.75">
      <c r="A8" s="269" t="str">
        <f>$A$17</f>
        <v>Centro Beneficio</v>
      </c>
      <c r="B8" s="269"/>
      <c r="C8" s="269"/>
      <c r="D8" s="60" t="s">
        <v>5</v>
      </c>
      <c r="E8" s="60" t="s">
        <v>6</v>
      </c>
      <c r="F8" s="60" t="s">
        <v>7</v>
      </c>
      <c r="G8" s="60" t="s">
        <v>8</v>
      </c>
      <c r="H8" s="60" t="s">
        <v>9</v>
      </c>
      <c r="I8" s="60" t="s">
        <v>10</v>
      </c>
      <c r="J8" s="60" t="s">
        <v>11</v>
      </c>
      <c r="K8" s="10"/>
    </row>
    <row r="9" spans="1:11" ht="12.75">
      <c r="A9" s="270" t="str">
        <f>$A$19</f>
        <v>JARDIN INFANTIL "PEQUEÑOS COLONOS"</v>
      </c>
      <c r="B9" s="270"/>
      <c r="C9" s="270"/>
      <c r="D9" s="11">
        <f>L25</f>
        <v>1757600</v>
      </c>
      <c r="E9" s="11">
        <f>M25</f>
        <v>17576000</v>
      </c>
      <c r="F9" s="11">
        <f>N25</f>
        <v>19333600</v>
      </c>
      <c r="G9" s="11">
        <f>'Ap. 3 Costos Directos'!$H$91</f>
        <v>34544165.446</v>
      </c>
      <c r="H9" s="11">
        <f>'Ap. 4 Costos Indirectos'!$B$9</f>
        <v>0</v>
      </c>
      <c r="I9" s="11">
        <f>SUM(G9:H9)</f>
        <v>34544165.446</v>
      </c>
      <c r="J9" s="131">
        <f>F9-I9</f>
        <v>-15210565.446000002</v>
      </c>
      <c r="K9" s="10"/>
    </row>
    <row r="10" spans="1:256" s="4" customFormat="1" ht="16.5" customHeight="1">
      <c r="A10" s="252" t="s">
        <v>171</v>
      </c>
      <c r="B10" s="252"/>
      <c r="C10" s="252"/>
      <c r="D10" s="12">
        <f>SUM(D9:D9)</f>
        <v>1757600</v>
      </c>
      <c r="E10" s="12">
        <f>SUM(E9:E9)</f>
        <v>17576000</v>
      </c>
      <c r="F10" s="12">
        <f>SUM(F9:F9)</f>
        <v>19333600</v>
      </c>
      <c r="G10" s="12">
        <f>SUM(G9:G9)</f>
        <v>34544165.446</v>
      </c>
      <c r="H10" s="12">
        <f>SUM(H9:H9)</f>
        <v>0</v>
      </c>
      <c r="I10" s="129">
        <f>SUM(G10:H10)</f>
        <v>34544165.446</v>
      </c>
      <c r="J10" s="130">
        <f>J9</f>
        <v>-15210565.446000002</v>
      </c>
      <c r="K10" s="10"/>
      <c r="L10" s="10"/>
      <c r="IR10" s="1"/>
      <c r="IS10" s="1"/>
      <c r="IT10" s="1"/>
      <c r="IU10" s="1"/>
      <c r="IV10" s="1"/>
    </row>
    <row r="11" spans="1:256" s="16" customFormat="1" ht="16.5" customHeight="1">
      <c r="A11" s="13"/>
      <c r="B11" s="13"/>
      <c r="C11" s="13"/>
      <c r="D11" s="14"/>
      <c r="E11" s="14"/>
      <c r="F11" s="14"/>
      <c r="G11" s="14"/>
      <c r="H11" s="14"/>
      <c r="I11" s="132"/>
      <c r="J11" s="133"/>
      <c r="K11" s="14"/>
      <c r="L11" s="14"/>
      <c r="M11" s="15"/>
      <c r="N11" s="15"/>
      <c r="IT11" s="17"/>
      <c r="IU11" s="17"/>
      <c r="IV11" s="17"/>
    </row>
    <row r="12" spans="1:11" s="20" customFormat="1" ht="16.5" customHeight="1">
      <c r="A12" s="18"/>
      <c r="B12" s="18"/>
      <c r="C12" s="18"/>
      <c r="D12" s="19"/>
      <c r="E12" s="19"/>
      <c r="F12" s="19"/>
      <c r="G12" s="19"/>
      <c r="H12" s="19"/>
      <c r="I12" s="134" t="s">
        <v>183</v>
      </c>
      <c r="J12" s="205">
        <f>J10+J11</f>
        <v>-15210565.446000002</v>
      </c>
      <c r="K12" s="19"/>
    </row>
    <row r="13" spans="1:11" s="20" customFormat="1" ht="16.5" customHeight="1">
      <c r="A13" s="211" t="s">
        <v>192</v>
      </c>
      <c r="B13" s="212">
        <v>1.065</v>
      </c>
      <c r="C13" s="18"/>
      <c r="D13" s="201" t="s">
        <v>182</v>
      </c>
      <c r="E13" s="213">
        <f>28/30</f>
        <v>0.9333333333333333</v>
      </c>
      <c r="F13" s="19"/>
      <c r="G13" s="19"/>
      <c r="H13" s="19"/>
      <c r="I13" s="19"/>
      <c r="J13" s="19"/>
      <c r="K13" s="19"/>
    </row>
    <row r="14" spans="3:11" s="20" customFormat="1" ht="16.5" customHeight="1">
      <c r="C14" s="18"/>
      <c r="D14" s="19"/>
      <c r="E14" s="19"/>
      <c r="F14" s="19"/>
      <c r="G14" s="19"/>
      <c r="H14" s="19"/>
      <c r="I14" s="19"/>
      <c r="J14" s="19"/>
      <c r="K14" s="19"/>
    </row>
    <row r="15" spans="1:7" s="20" customFormat="1" ht="16.5" customHeight="1">
      <c r="A15" s="18"/>
      <c r="B15" s="18"/>
      <c r="C15" s="18"/>
      <c r="D15" s="19"/>
      <c r="E15" s="19"/>
      <c r="F15" s="19"/>
      <c r="G15" s="19"/>
    </row>
    <row r="16" spans="1:11" s="20" customFormat="1" ht="16.5" customHeight="1" thickBot="1">
      <c r="A16" s="21" t="s">
        <v>12</v>
      </c>
      <c r="B16" s="167"/>
      <c r="C16" s="167"/>
      <c r="D16" s="167"/>
      <c r="E16" s="167"/>
      <c r="F16" s="167"/>
      <c r="G16" s="167"/>
      <c r="H16" s="167"/>
      <c r="I16" s="167"/>
      <c r="J16" s="19"/>
      <c r="K16" s="19"/>
    </row>
    <row r="17" spans="1:16" ht="12.75" customHeight="1" thickBot="1">
      <c r="A17" s="253" t="s">
        <v>13</v>
      </c>
      <c r="B17" s="254" t="s">
        <v>14</v>
      </c>
      <c r="C17" s="256" t="s">
        <v>15</v>
      </c>
      <c r="D17" s="273" t="s">
        <v>16</v>
      </c>
      <c r="E17" s="274"/>
      <c r="F17" s="274"/>
      <c r="G17" s="275"/>
      <c r="H17" s="265" t="s">
        <v>17</v>
      </c>
      <c r="I17" s="266"/>
      <c r="J17" s="266"/>
      <c r="K17" s="267"/>
      <c r="L17" s="22"/>
      <c r="M17" s="22"/>
      <c r="N17" s="22"/>
      <c r="O17" s="22"/>
      <c r="P17" s="23"/>
    </row>
    <row r="18" spans="1:14" ht="48" customHeight="1" thickBot="1">
      <c r="A18" s="253"/>
      <c r="B18" s="255"/>
      <c r="C18" s="257"/>
      <c r="D18" s="206" t="s">
        <v>238</v>
      </c>
      <c r="E18" s="207" t="s">
        <v>239</v>
      </c>
      <c r="F18" s="188" t="s">
        <v>57</v>
      </c>
      <c r="G18" s="189" t="s">
        <v>18</v>
      </c>
      <c r="H18" s="206" t="s">
        <v>238</v>
      </c>
      <c r="I18" s="207" t="s">
        <v>239</v>
      </c>
      <c r="J18" s="188" t="s">
        <v>57</v>
      </c>
      <c r="K18" s="189" t="s">
        <v>18</v>
      </c>
      <c r="L18" s="177" t="s">
        <v>19</v>
      </c>
      <c r="M18" s="178" t="s">
        <v>20</v>
      </c>
      <c r="N18" s="179" t="s">
        <v>21</v>
      </c>
    </row>
    <row r="19" spans="1:14" ht="23.25" customHeight="1" thickBot="1">
      <c r="A19" s="258" t="s">
        <v>172</v>
      </c>
      <c r="B19" s="249" t="s">
        <v>22</v>
      </c>
      <c r="C19" s="183" t="s">
        <v>23</v>
      </c>
      <c r="D19" s="168">
        <v>49400</v>
      </c>
      <c r="E19" s="113">
        <v>59300</v>
      </c>
      <c r="F19" s="113">
        <v>95000</v>
      </c>
      <c r="G19" s="169">
        <v>115400</v>
      </c>
      <c r="H19" s="168">
        <f>D19</f>
        <v>49400</v>
      </c>
      <c r="I19" s="113">
        <f>E19</f>
        <v>59300</v>
      </c>
      <c r="J19" s="113">
        <f>F19</f>
        <v>95000</v>
      </c>
      <c r="K19" s="169">
        <f>G19</f>
        <v>115400</v>
      </c>
      <c r="L19" s="24"/>
      <c r="M19" s="24"/>
      <c r="N19" s="180"/>
    </row>
    <row r="20" spans="1:14" ht="26.25" customHeight="1">
      <c r="A20" s="259"/>
      <c r="B20" s="250"/>
      <c r="C20" s="184" t="s">
        <v>24</v>
      </c>
      <c r="D20" s="170">
        <v>4</v>
      </c>
      <c r="E20" s="115">
        <v>0</v>
      </c>
      <c r="F20" s="115">
        <v>0</v>
      </c>
      <c r="G20" s="171">
        <v>0</v>
      </c>
      <c r="H20" s="170">
        <v>4</v>
      </c>
      <c r="I20" s="115">
        <v>0</v>
      </c>
      <c r="J20" s="115">
        <v>0</v>
      </c>
      <c r="K20" s="171">
        <v>0</v>
      </c>
      <c r="L20" s="24"/>
      <c r="M20" s="24"/>
      <c r="N20" s="180"/>
    </row>
    <row r="21" spans="1:14" ht="26.25" customHeight="1" thickBot="1">
      <c r="A21" s="259"/>
      <c r="B21" s="251"/>
      <c r="C21" s="185" t="s">
        <v>25</v>
      </c>
      <c r="D21" s="172">
        <f>D19*D20</f>
        <v>197600</v>
      </c>
      <c r="E21" s="114">
        <f>E19*E20</f>
        <v>0</v>
      </c>
      <c r="F21" s="114">
        <f>F19*F20</f>
        <v>0</v>
      </c>
      <c r="G21" s="173">
        <f>G19*G20</f>
        <v>0</v>
      </c>
      <c r="H21" s="172">
        <f>H20*H19*10</f>
        <v>1976000</v>
      </c>
      <c r="I21" s="114">
        <f>I20*I19*10</f>
        <v>0</v>
      </c>
      <c r="J21" s="114">
        <f>J20*J19*10</f>
        <v>0</v>
      </c>
      <c r="K21" s="173">
        <f>K20*K19*10</f>
        <v>0</v>
      </c>
      <c r="L21" s="25">
        <f>SUM(D21:G21)</f>
        <v>197600</v>
      </c>
      <c r="M21" s="25">
        <f>SUM(H21:K21)</f>
        <v>1976000</v>
      </c>
      <c r="N21" s="181">
        <f>SUM(L21:M21)</f>
        <v>2173600</v>
      </c>
    </row>
    <row r="22" spans="1:14" ht="24" customHeight="1" thickBot="1">
      <c r="A22" s="259"/>
      <c r="B22" s="249" t="s">
        <v>185</v>
      </c>
      <c r="C22" s="183" t="s">
        <v>23</v>
      </c>
      <c r="D22" s="168">
        <v>65000</v>
      </c>
      <c r="E22" s="113">
        <v>78100</v>
      </c>
      <c r="F22" s="113">
        <v>117200</v>
      </c>
      <c r="G22" s="169">
        <v>140600</v>
      </c>
      <c r="H22" s="168">
        <f aca="true" t="shared" si="0" ref="H22:K23">D22</f>
        <v>65000</v>
      </c>
      <c r="I22" s="113">
        <f t="shared" si="0"/>
        <v>78100</v>
      </c>
      <c r="J22" s="113">
        <f t="shared" si="0"/>
        <v>117200</v>
      </c>
      <c r="K22" s="169">
        <f>G22</f>
        <v>140600</v>
      </c>
      <c r="L22" s="26"/>
      <c r="M22" s="26"/>
      <c r="N22" s="182"/>
    </row>
    <row r="23" spans="1:14" ht="25.5" customHeight="1">
      <c r="A23" s="259"/>
      <c r="B23" s="250"/>
      <c r="C23" s="184" t="s">
        <v>24</v>
      </c>
      <c r="D23" s="170">
        <v>24</v>
      </c>
      <c r="E23" s="115">
        <v>0</v>
      </c>
      <c r="F23" s="115">
        <v>0</v>
      </c>
      <c r="G23" s="171">
        <v>0</v>
      </c>
      <c r="H23" s="170">
        <f t="shared" si="0"/>
        <v>24</v>
      </c>
      <c r="I23" s="115">
        <f t="shared" si="0"/>
        <v>0</v>
      </c>
      <c r="J23" s="115">
        <f t="shared" si="0"/>
        <v>0</v>
      </c>
      <c r="K23" s="171">
        <f t="shared" si="0"/>
        <v>0</v>
      </c>
      <c r="L23" s="26"/>
      <c r="M23" s="26"/>
      <c r="N23" s="182"/>
    </row>
    <row r="24" spans="1:14" ht="26.25" customHeight="1" thickBot="1">
      <c r="A24" s="259"/>
      <c r="B24" s="251"/>
      <c r="C24" s="185" t="s">
        <v>25</v>
      </c>
      <c r="D24" s="172">
        <f>D23*D22</f>
        <v>1560000</v>
      </c>
      <c r="E24" s="114">
        <f>E23*E22</f>
        <v>0</v>
      </c>
      <c r="F24" s="114">
        <f>F23*F22</f>
        <v>0</v>
      </c>
      <c r="G24" s="173">
        <f>G23*G22</f>
        <v>0</v>
      </c>
      <c r="H24" s="172">
        <f>H23*H22*10</f>
        <v>15600000</v>
      </c>
      <c r="I24" s="114">
        <f>I23*I22*10</f>
        <v>0</v>
      </c>
      <c r="J24" s="114">
        <f>J23*J22*10</f>
        <v>0</v>
      </c>
      <c r="K24" s="173">
        <f>K23*K22*10</f>
        <v>0</v>
      </c>
      <c r="L24" s="25">
        <f>SUM(D24:G24)</f>
        <v>1560000</v>
      </c>
      <c r="M24" s="25">
        <f>SUM(H24:K24)</f>
        <v>15600000</v>
      </c>
      <c r="N24" s="181">
        <f>SUM(L24:M24)</f>
        <v>17160000</v>
      </c>
    </row>
    <row r="25" spans="1:14" s="27" customFormat="1" ht="29.25" customHeight="1" thickBot="1">
      <c r="A25" s="260"/>
      <c r="B25" s="186" t="s">
        <v>26</v>
      </c>
      <c r="C25" s="187" t="s">
        <v>27</v>
      </c>
      <c r="D25" s="174">
        <f>D21+D24</f>
        <v>1757600</v>
      </c>
      <c r="E25" s="175">
        <f aca="true" t="shared" si="1" ref="E25:K25">E21+E24</f>
        <v>0</v>
      </c>
      <c r="F25" s="175">
        <f t="shared" si="1"/>
        <v>0</v>
      </c>
      <c r="G25" s="176">
        <f t="shared" si="1"/>
        <v>0</v>
      </c>
      <c r="H25" s="174">
        <f t="shared" si="1"/>
        <v>17576000</v>
      </c>
      <c r="I25" s="175">
        <f t="shared" si="1"/>
        <v>0</v>
      </c>
      <c r="J25" s="175">
        <f t="shared" si="1"/>
        <v>0</v>
      </c>
      <c r="K25" s="176">
        <f t="shared" si="1"/>
        <v>0</v>
      </c>
      <c r="L25" s="175">
        <f>L21+L24</f>
        <v>1757600</v>
      </c>
      <c r="M25" s="175">
        <f>M21+M24</f>
        <v>17576000</v>
      </c>
      <c r="N25" s="176">
        <f>N21+N24</f>
        <v>19333600</v>
      </c>
    </row>
    <row r="27" spans="2:9" ht="12.75">
      <c r="B27" s="28"/>
      <c r="C27" s="29"/>
      <c r="F27" s="30"/>
      <c r="H27" s="30"/>
      <c r="I27" s="30"/>
    </row>
    <row r="30" ht="13.5" thickBot="1">
      <c r="D30" s="30"/>
    </row>
    <row r="31" spans="2:15" ht="39" thickBot="1">
      <c r="B31" s="216" t="s">
        <v>240</v>
      </c>
      <c r="C31" s="208" t="s">
        <v>238</v>
      </c>
      <c r="D31" s="209" t="s">
        <v>239</v>
      </c>
      <c r="E31" s="190" t="s">
        <v>57</v>
      </c>
      <c r="F31" s="191" t="s">
        <v>18</v>
      </c>
      <c r="H31" s="216" t="s">
        <v>241</v>
      </c>
      <c r="I31" s="215" t="s">
        <v>238</v>
      </c>
      <c r="J31" s="209" t="s">
        <v>239</v>
      </c>
      <c r="K31" s="209" t="s">
        <v>57</v>
      </c>
      <c r="L31" s="214" t="s">
        <v>18</v>
      </c>
      <c r="N31" s="247" t="s">
        <v>186</v>
      </c>
      <c r="O31" s="248"/>
    </row>
    <row r="32" spans="2:15" ht="12.75">
      <c r="B32" s="276" t="s">
        <v>22</v>
      </c>
      <c r="C32" s="279">
        <v>46300</v>
      </c>
      <c r="D32" s="282">
        <v>55600</v>
      </c>
      <c r="E32" s="282">
        <v>89200</v>
      </c>
      <c r="F32" s="285">
        <v>108300</v>
      </c>
      <c r="H32" s="261" t="s">
        <v>22</v>
      </c>
      <c r="I32" s="235">
        <f>CEILING(D19,100)</f>
        <v>49400</v>
      </c>
      <c r="J32" s="238">
        <f>CEILING(E19,100)</f>
        <v>59300</v>
      </c>
      <c r="K32" s="238">
        <f>CEILING(F19,100)</f>
        <v>95000</v>
      </c>
      <c r="L32" s="241">
        <f>CEILING(G19,100)</f>
        <v>115400</v>
      </c>
      <c r="N32" s="230" t="s">
        <v>242</v>
      </c>
      <c r="O32" s="234">
        <v>8</v>
      </c>
    </row>
    <row r="33" spans="2:15" ht="12.75">
      <c r="B33" s="277"/>
      <c r="C33" s="280"/>
      <c r="D33" s="283"/>
      <c r="E33" s="283"/>
      <c r="F33" s="286"/>
      <c r="H33" s="262"/>
      <c r="I33" s="236"/>
      <c r="J33" s="239"/>
      <c r="K33" s="239"/>
      <c r="L33" s="242"/>
      <c r="N33" s="230" t="s">
        <v>243</v>
      </c>
      <c r="O33" s="234">
        <v>8</v>
      </c>
    </row>
    <row r="34" spans="2:15" ht="13.5" thickBot="1">
      <c r="B34" s="278"/>
      <c r="C34" s="281"/>
      <c r="D34" s="284"/>
      <c r="E34" s="284"/>
      <c r="F34" s="287"/>
      <c r="H34" s="263"/>
      <c r="I34" s="237"/>
      <c r="J34" s="240"/>
      <c r="K34" s="240"/>
      <c r="L34" s="243"/>
      <c r="N34" s="230" t="s">
        <v>244</v>
      </c>
      <c r="O34" s="232">
        <v>8</v>
      </c>
    </row>
    <row r="35" spans="2:15" ht="12.75" customHeight="1">
      <c r="B35" s="277" t="s">
        <v>185</v>
      </c>
      <c r="C35" s="288">
        <v>61000</v>
      </c>
      <c r="D35" s="289">
        <v>73300</v>
      </c>
      <c r="E35" s="289">
        <v>110000</v>
      </c>
      <c r="F35" s="290">
        <v>132000</v>
      </c>
      <c r="H35" s="264" t="s">
        <v>185</v>
      </c>
      <c r="I35" s="244">
        <f>CEILING(D22,100)</f>
        <v>65000</v>
      </c>
      <c r="J35" s="245">
        <f>CEILING(E22,100)</f>
        <v>78100</v>
      </c>
      <c r="K35" s="245">
        <f>CEILING(F22,100)</f>
        <v>117200</v>
      </c>
      <c r="L35" s="246">
        <f>CEILING(G22,100)</f>
        <v>140600</v>
      </c>
      <c r="N35" s="230" t="s">
        <v>245</v>
      </c>
      <c r="O35" s="232">
        <v>4</v>
      </c>
    </row>
    <row r="36" spans="2:15" ht="13.5" thickBot="1">
      <c r="B36" s="277"/>
      <c r="C36" s="280"/>
      <c r="D36" s="283"/>
      <c r="E36" s="283"/>
      <c r="F36" s="286"/>
      <c r="H36" s="262"/>
      <c r="I36" s="236"/>
      <c r="J36" s="239"/>
      <c r="K36" s="239"/>
      <c r="L36" s="242"/>
      <c r="N36" s="231" t="s">
        <v>193</v>
      </c>
      <c r="O36" s="233">
        <f>SUM(O32:O35)</f>
        <v>28</v>
      </c>
    </row>
    <row r="37" spans="2:15" ht="13.5" thickBot="1">
      <c r="B37" s="278"/>
      <c r="C37" s="281"/>
      <c r="D37" s="284"/>
      <c r="E37" s="284"/>
      <c r="F37" s="287"/>
      <c r="H37" s="263"/>
      <c r="I37" s="237"/>
      <c r="J37" s="240"/>
      <c r="K37" s="240"/>
      <c r="L37" s="243"/>
      <c r="O37" s="210"/>
    </row>
    <row r="38" spans="3:10" ht="12.75">
      <c r="C38" s="31"/>
      <c r="D38" s="31"/>
      <c r="H38" s="4"/>
      <c r="I38" s="3"/>
      <c r="J38" s="3"/>
    </row>
    <row r="39" spans="3:10" ht="12.75">
      <c r="C39" s="31"/>
      <c r="D39" s="31"/>
      <c r="H39" s="4"/>
      <c r="I39" s="3"/>
      <c r="J39" s="3"/>
    </row>
    <row r="40" spans="8:10" ht="12.75">
      <c r="H40" s="4"/>
      <c r="I40" s="3"/>
      <c r="J40" s="3"/>
    </row>
  </sheetData>
  <sheetProtection selectLockedCells="1" selectUnlockedCells="1"/>
  <mergeCells count="36">
    <mergeCell ref="B32:B34"/>
    <mergeCell ref="B35:B37"/>
    <mergeCell ref="C32:C34"/>
    <mergeCell ref="D32:D34"/>
    <mergeCell ref="E32:E34"/>
    <mergeCell ref="F32:F34"/>
    <mergeCell ref="C35:C37"/>
    <mergeCell ref="D35:D37"/>
    <mergeCell ref="E35:E37"/>
    <mergeCell ref="F35:F37"/>
    <mergeCell ref="H32:H34"/>
    <mergeCell ref="H35:H37"/>
    <mergeCell ref="H17:K17"/>
    <mergeCell ref="A1:D1"/>
    <mergeCell ref="A2:D2"/>
    <mergeCell ref="A3:D3"/>
    <mergeCell ref="A8:C8"/>
    <mergeCell ref="A9:C9"/>
    <mergeCell ref="D5:E5"/>
    <mergeCell ref="D17:G17"/>
    <mergeCell ref="N31:O31"/>
    <mergeCell ref="B19:B21"/>
    <mergeCell ref="B22:B24"/>
    <mergeCell ref="A10:C10"/>
    <mergeCell ref="A17:A18"/>
    <mergeCell ref="B17:B18"/>
    <mergeCell ref="C17:C18"/>
    <mergeCell ref="A19:A25"/>
    <mergeCell ref="I32:I34"/>
    <mergeCell ref="J32:J34"/>
    <mergeCell ref="K32:K34"/>
    <mergeCell ref="L32:L34"/>
    <mergeCell ref="I35:I37"/>
    <mergeCell ref="J35:J37"/>
    <mergeCell ref="K35:K37"/>
    <mergeCell ref="L35:L37"/>
  </mergeCells>
  <printOptions/>
  <pageMargins left="0.7480314960629921" right="0.7480314960629921" top="0.8661417322834646" bottom="0.7086614173228347" header="0.4330708661417323" footer="0.4724409448818898"/>
  <pageSetup fitToHeight="2" fitToWidth="1" horizontalDpi="300" verticalDpi="300" orientation="landscape" scale="46" r:id="rId1"/>
  <headerFooter alignWithMargins="0">
    <oddHeader>&amp;LNOV - 2013&amp;CDIRECTIVA D.B.S.A.
ORDINARIA&amp;R01-BS/0305/04</oddHeader>
    <oddFooter>&amp;LASISTENCIA
EDUCACIONAL JI Y SC&amp;C01-BS&amp;RPAG &amp;P</oddFooter>
  </headerFooter>
  <ignoredErrors>
    <ignoredError sqref="H19:K19 H22:K23" unlockedFormula="1"/>
  </ignoredErrors>
</worksheet>
</file>

<file path=xl/worksheets/sheet2.xml><?xml version="1.0" encoding="utf-8"?>
<worksheet xmlns="http://schemas.openxmlformats.org/spreadsheetml/2006/main" xmlns:r="http://schemas.openxmlformats.org/officeDocument/2006/relationships">
  <sheetPr codeName="Hoja1">
    <pageSetUpPr fitToPage="1"/>
  </sheetPr>
  <dimension ref="A1:U111"/>
  <sheetViews>
    <sheetView showGridLines="0" workbookViewId="0" topLeftCell="A1">
      <selection activeCell="D45" sqref="D45:H45"/>
    </sheetView>
  </sheetViews>
  <sheetFormatPr defaultColWidth="11.421875" defaultRowHeight="12.75"/>
  <cols>
    <col min="1" max="1" width="19.28125" style="1" customWidth="1"/>
    <col min="2" max="2" width="21.140625" style="1" customWidth="1"/>
    <col min="3" max="3" width="68.28125" style="1" customWidth="1"/>
    <col min="4" max="4" width="20.421875" style="1" customWidth="1"/>
    <col min="5" max="5" width="20.57421875" style="1" customWidth="1"/>
    <col min="6" max="6" width="12.140625" style="32" customWidth="1"/>
    <col min="7" max="8" width="18.140625" style="4" customWidth="1"/>
    <col min="9" max="9" width="12.28125" style="1" bestFit="1" customWidth="1"/>
    <col min="10" max="10" width="12.8515625" style="1" customWidth="1"/>
    <col min="11" max="11" width="14.8515625" style="1" bestFit="1" customWidth="1"/>
    <col min="12" max="12" width="12.28125" style="1" bestFit="1" customWidth="1"/>
    <col min="13" max="13" width="15.8515625" style="1" bestFit="1" customWidth="1"/>
    <col min="14" max="14" width="11.421875" style="1" customWidth="1"/>
    <col min="15" max="15" width="15.8515625" style="1" bestFit="1" customWidth="1"/>
    <col min="16" max="16" width="13.8515625" style="1" bestFit="1" customWidth="1"/>
    <col min="17" max="16384" width="11.421875" style="1" customWidth="1"/>
  </cols>
  <sheetData>
    <row r="1" spans="2:8" ht="12.75">
      <c r="B1" s="268" t="s">
        <v>0</v>
      </c>
      <c r="C1" s="268"/>
      <c r="D1" s="268"/>
      <c r="E1" s="268"/>
      <c r="F1" s="268"/>
      <c r="G1" s="268"/>
      <c r="H1" s="1"/>
    </row>
    <row r="2" spans="2:8" ht="12.75">
      <c r="B2" s="268" t="s">
        <v>28</v>
      </c>
      <c r="C2" s="268"/>
      <c r="D2" s="268"/>
      <c r="E2" s="268"/>
      <c r="F2" s="268"/>
      <c r="G2" s="268"/>
      <c r="H2" s="1"/>
    </row>
    <row r="3" spans="2:11" ht="18">
      <c r="B3" s="268" t="s">
        <v>29</v>
      </c>
      <c r="C3" s="268"/>
      <c r="D3" s="268"/>
      <c r="E3" s="268"/>
      <c r="F3" s="268"/>
      <c r="G3" s="268"/>
      <c r="H3" s="1"/>
      <c r="I3" s="304" t="s">
        <v>224</v>
      </c>
      <c r="J3" s="304"/>
      <c r="K3" s="217">
        <v>1.036</v>
      </c>
    </row>
    <row r="4" spans="2:3" ht="6.75" customHeight="1">
      <c r="B4" s="4"/>
      <c r="C4" s="4"/>
    </row>
    <row r="5" spans="2:11" s="95" customFormat="1" ht="18">
      <c r="B5" s="96" t="s">
        <v>30</v>
      </c>
      <c r="C5" s="96"/>
      <c r="D5" s="325" t="str">
        <f>'Ap. 2 Ingresos C. Benef.'!$D$5</f>
        <v>DELBIENWILL</v>
      </c>
      <c r="E5" s="326"/>
      <c r="F5" s="97"/>
      <c r="G5" s="97"/>
      <c r="H5" s="97"/>
      <c r="I5" s="291" t="s">
        <v>224</v>
      </c>
      <c r="J5" s="291"/>
      <c r="K5" s="196">
        <v>1.05</v>
      </c>
    </row>
    <row r="6" spans="1:4" ht="15" customHeight="1">
      <c r="A6" s="94"/>
      <c r="B6" s="94"/>
      <c r="C6" s="330"/>
      <c r="D6" s="330"/>
    </row>
    <row r="7" spans="4:8" ht="12.75">
      <c r="D7" s="88" t="s">
        <v>31</v>
      </c>
      <c r="E7" s="327" t="s">
        <v>32</v>
      </c>
      <c r="F7" s="328"/>
      <c r="G7" s="89" t="s">
        <v>33</v>
      </c>
      <c r="H7" s="90" t="s">
        <v>34</v>
      </c>
    </row>
    <row r="8" spans="1:8" ht="25.5" customHeight="1" thickBot="1">
      <c r="A8" s="34" t="s">
        <v>35</v>
      </c>
      <c r="B8" s="329" t="s">
        <v>36</v>
      </c>
      <c r="C8" s="329"/>
      <c r="D8" s="91" t="s">
        <v>37</v>
      </c>
      <c r="E8" s="35" t="s">
        <v>38</v>
      </c>
      <c r="F8" s="35" t="s">
        <v>39</v>
      </c>
      <c r="G8" s="92" t="s">
        <v>40</v>
      </c>
      <c r="H8" s="93" t="s">
        <v>40</v>
      </c>
    </row>
    <row r="9" spans="1:8" ht="15.75" customHeight="1">
      <c r="A9" s="336" t="str">
        <f>'Ap. 2 Ingresos C. Benef.'!$A$19</f>
        <v>JARDIN INFANTIL "PEQUEÑOS COLONOS"</v>
      </c>
      <c r="B9" s="323" t="s">
        <v>115</v>
      </c>
      <c r="C9" s="324"/>
      <c r="D9" s="73">
        <f>SUM(D19:D20,D17,D11:D15)</f>
        <v>31114758.01</v>
      </c>
      <c r="E9" s="74">
        <f>SUM(E19:E20,E17,E11:E15)</f>
        <v>0</v>
      </c>
      <c r="F9" s="87"/>
      <c r="G9" s="74">
        <f>SUM(G19:G20,G17,G11:G15)</f>
        <v>0</v>
      </c>
      <c r="H9" s="75">
        <f>SUM(H19:H20,H17,H11:H15)</f>
        <v>31114758.01</v>
      </c>
    </row>
    <row r="10" spans="1:15" ht="12.75">
      <c r="A10" s="337"/>
      <c r="B10" s="300" t="s">
        <v>58</v>
      </c>
      <c r="C10" s="301"/>
      <c r="D10" s="320"/>
      <c r="E10" s="321"/>
      <c r="F10" s="321"/>
      <c r="G10" s="321"/>
      <c r="H10" s="322"/>
      <c r="I10" s="292" t="s">
        <v>177</v>
      </c>
      <c r="J10" s="292"/>
      <c r="K10" s="293"/>
      <c r="L10" s="23" t="s">
        <v>227</v>
      </c>
      <c r="M10" s="125"/>
      <c r="N10" s="218" t="s">
        <v>188</v>
      </c>
      <c r="O10" s="224">
        <f>+(3*138000)+275000</f>
        <v>689000</v>
      </c>
    </row>
    <row r="11" spans="1:21" ht="12.75">
      <c r="A11" s="337"/>
      <c r="B11" s="302" t="s">
        <v>59</v>
      </c>
      <c r="C11" s="303"/>
      <c r="D11" s="221">
        <f>+K17</f>
        <v>29616758.01</v>
      </c>
      <c r="E11" s="202">
        <v>0</v>
      </c>
      <c r="F11" s="222">
        <v>1</v>
      </c>
      <c r="G11" s="204">
        <f>E11*F11</f>
        <v>0</v>
      </c>
      <c r="H11" s="193">
        <f>G11+D11</f>
        <v>29616758.01</v>
      </c>
      <c r="I11" s="229" t="s">
        <v>174</v>
      </c>
      <c r="J11" s="223">
        <v>1</v>
      </c>
      <c r="K11" s="224">
        <f>+CALCULOS!D9</f>
        <v>600000</v>
      </c>
      <c r="L11" s="219">
        <f>+K11*11.3</f>
        <v>6780000</v>
      </c>
      <c r="M11" s="127"/>
      <c r="N11" s="218" t="s">
        <v>180</v>
      </c>
      <c r="O11" s="224">
        <f>4*117000</f>
        <v>468000</v>
      </c>
      <c r="R11" s="128"/>
      <c r="S11" s="128"/>
      <c r="T11" s="128"/>
      <c r="U11" s="128"/>
    </row>
    <row r="12" spans="1:21" ht="12.75">
      <c r="A12" s="337"/>
      <c r="B12" s="302" t="s">
        <v>60</v>
      </c>
      <c r="C12" s="303"/>
      <c r="D12" s="221">
        <v>0</v>
      </c>
      <c r="E12" s="202">
        <v>0</v>
      </c>
      <c r="F12" s="222">
        <v>1</v>
      </c>
      <c r="G12" s="204">
        <f>E12*F12</f>
        <v>0</v>
      </c>
      <c r="H12" s="193">
        <f>G12+D12</f>
        <v>0</v>
      </c>
      <c r="I12" s="229" t="s">
        <v>175</v>
      </c>
      <c r="J12" s="223">
        <v>2</v>
      </c>
      <c r="K12" s="224">
        <f>+CALCULOS!D6+CALCULOS!D8</f>
        <v>1447678</v>
      </c>
      <c r="L12" s="219">
        <f>+(CALCULOS!D6*12)+(11.3*CALCULOS!D8)</f>
        <v>16941220.2</v>
      </c>
      <c r="M12" s="127"/>
      <c r="N12" s="218" t="s">
        <v>184</v>
      </c>
      <c r="O12" s="224">
        <f>+(3*77000)+110000</f>
        <v>341000</v>
      </c>
      <c r="R12" s="128"/>
      <c r="S12" s="128"/>
      <c r="T12" s="128"/>
      <c r="U12" s="128"/>
    </row>
    <row r="13" spans="1:21" ht="12.75">
      <c r="A13" s="337"/>
      <c r="B13" s="298" t="s">
        <v>61</v>
      </c>
      <c r="C13" s="299"/>
      <c r="D13" s="221">
        <v>0</v>
      </c>
      <c r="E13" s="202">
        <v>0</v>
      </c>
      <c r="F13" s="222">
        <v>1</v>
      </c>
      <c r="G13" s="204">
        <f>E13*F13</f>
        <v>0</v>
      </c>
      <c r="H13" s="193">
        <f>G13+D13</f>
        <v>0</v>
      </c>
      <c r="I13" s="229" t="s">
        <v>189</v>
      </c>
      <c r="J13" s="223">
        <v>1</v>
      </c>
      <c r="K13" s="224">
        <f>+CALCULOS!D7</f>
        <v>373768</v>
      </c>
      <c r="L13" s="219">
        <f>+CALCULOS!D7*12</f>
        <v>4485216</v>
      </c>
      <c r="M13" s="127"/>
      <c r="N13" s="225" t="s">
        <v>193</v>
      </c>
      <c r="O13" s="226">
        <f>SUM(O10:O12)</f>
        <v>1498000</v>
      </c>
      <c r="R13" s="128"/>
      <c r="S13" s="128"/>
      <c r="T13" s="128"/>
      <c r="U13" s="128"/>
    </row>
    <row r="14" spans="1:21" ht="12.75">
      <c r="A14" s="337"/>
      <c r="B14" s="302" t="s">
        <v>62</v>
      </c>
      <c r="C14" s="303"/>
      <c r="D14" s="221">
        <f>O13</f>
        <v>1498000</v>
      </c>
      <c r="E14" s="202">
        <v>0</v>
      </c>
      <c r="F14" s="222">
        <v>1</v>
      </c>
      <c r="G14" s="204">
        <f>E14*F14</f>
        <v>0</v>
      </c>
      <c r="H14" s="193">
        <f>G14+D14</f>
        <v>1498000</v>
      </c>
      <c r="I14" s="229" t="s">
        <v>176</v>
      </c>
      <c r="J14" s="223">
        <v>0</v>
      </c>
      <c r="K14" s="224">
        <v>0</v>
      </c>
      <c r="L14" s="219"/>
      <c r="M14" s="127"/>
      <c r="N14" s="127"/>
      <c r="R14" s="128"/>
      <c r="S14" s="128"/>
      <c r="T14" s="128"/>
      <c r="U14" s="128"/>
    </row>
    <row r="15" spans="1:19" ht="12.75" customHeight="1">
      <c r="A15" s="337"/>
      <c r="B15" s="302" t="s">
        <v>130</v>
      </c>
      <c r="C15" s="303"/>
      <c r="D15" s="76">
        <v>0</v>
      </c>
      <c r="E15" s="38">
        <v>0</v>
      </c>
      <c r="F15" s="39">
        <v>1</v>
      </c>
      <c r="G15" s="37">
        <f>E15*F15</f>
        <v>0</v>
      </c>
      <c r="H15" s="77">
        <f>G15+D15</f>
        <v>0</v>
      </c>
      <c r="I15" s="294" t="s">
        <v>178</v>
      </c>
      <c r="J15" s="295"/>
      <c r="K15" s="224">
        <f>SUM(K11:K14)</f>
        <v>2421446</v>
      </c>
      <c r="L15" s="220"/>
      <c r="M15" s="127"/>
      <c r="N15" s="127"/>
      <c r="O15" s="128"/>
      <c r="P15" s="128"/>
      <c r="Q15" s="128"/>
      <c r="R15" s="128"/>
      <c r="S15" s="128"/>
    </row>
    <row r="16" spans="1:19" ht="12.75" customHeight="1">
      <c r="A16" s="337"/>
      <c r="B16" s="300" t="s">
        <v>63</v>
      </c>
      <c r="C16" s="301"/>
      <c r="D16" s="305"/>
      <c r="E16" s="306"/>
      <c r="F16" s="306"/>
      <c r="G16" s="306"/>
      <c r="H16" s="307"/>
      <c r="I16" s="294" t="s">
        <v>227</v>
      </c>
      <c r="J16" s="295"/>
      <c r="K16" s="224">
        <f>SUM(L11:L13)</f>
        <v>28206436.2</v>
      </c>
      <c r="M16" s="127"/>
      <c r="N16" s="127"/>
      <c r="O16" s="128"/>
      <c r="P16" s="128"/>
      <c r="Q16" s="128"/>
      <c r="R16" s="128"/>
      <c r="S16" s="128"/>
    </row>
    <row r="17" spans="1:19" ht="12.75" customHeight="1">
      <c r="A17" s="337"/>
      <c r="B17" s="302" t="s">
        <v>64</v>
      </c>
      <c r="C17" s="303"/>
      <c r="D17" s="76">
        <f>K18*1%</f>
        <v>0</v>
      </c>
      <c r="E17" s="38">
        <v>0</v>
      </c>
      <c r="F17" s="39">
        <v>1</v>
      </c>
      <c r="G17" s="37">
        <f>E17*F17</f>
        <v>0</v>
      </c>
      <c r="H17" s="77">
        <f>G17+D17</f>
        <v>0</v>
      </c>
      <c r="I17" s="296" t="s">
        <v>228</v>
      </c>
      <c r="J17" s="297"/>
      <c r="K17" s="226">
        <f>+K16*K5</f>
        <v>29616758.01</v>
      </c>
      <c r="M17" s="127"/>
      <c r="N17" s="127"/>
      <c r="O17" s="128"/>
      <c r="P17" s="128"/>
      <c r="Q17" s="128"/>
      <c r="R17" s="128"/>
      <c r="S17" s="128"/>
    </row>
    <row r="18" spans="1:19" ht="12.75" customHeight="1">
      <c r="A18" s="337"/>
      <c r="B18" s="300" t="s">
        <v>65</v>
      </c>
      <c r="C18" s="301"/>
      <c r="D18" s="305"/>
      <c r="E18" s="306"/>
      <c r="F18" s="306"/>
      <c r="G18" s="306"/>
      <c r="H18" s="307"/>
      <c r="M18" s="128"/>
      <c r="N18" s="128"/>
      <c r="O18" s="128"/>
      <c r="P18" s="128"/>
      <c r="Q18" s="128"/>
      <c r="R18" s="128"/>
      <c r="S18" s="128"/>
    </row>
    <row r="19" spans="1:18" ht="12.75" customHeight="1">
      <c r="A19" s="337"/>
      <c r="B19" s="66" t="s">
        <v>66</v>
      </c>
      <c r="C19" s="67"/>
      <c r="D19" s="76">
        <f>+((3*L24)+(1*L25))*2</f>
        <v>0</v>
      </c>
      <c r="E19" s="38">
        <v>0</v>
      </c>
      <c r="F19" s="39">
        <v>1</v>
      </c>
      <c r="G19" s="37">
        <f>E19*F19</f>
        <v>0</v>
      </c>
      <c r="H19" s="77">
        <f>G19+D19</f>
        <v>0</v>
      </c>
      <c r="I19" s="27"/>
      <c r="J19" s="135"/>
      <c r="K19" s="135" t="s">
        <v>187</v>
      </c>
      <c r="L19" s="128"/>
      <c r="M19" s="128"/>
      <c r="N19" s="128"/>
      <c r="O19" s="128"/>
      <c r="P19" s="128"/>
      <c r="Q19" s="128"/>
      <c r="R19" s="128"/>
    </row>
    <row r="20" spans="1:18" ht="12.75" customHeight="1">
      <c r="A20" s="337"/>
      <c r="B20" s="68" t="s">
        <v>67</v>
      </c>
      <c r="C20" s="67"/>
      <c r="D20" s="76">
        <v>0</v>
      </c>
      <c r="E20" s="38">
        <v>0</v>
      </c>
      <c r="F20" s="39">
        <v>1</v>
      </c>
      <c r="G20" s="37">
        <f>E20*F20</f>
        <v>0</v>
      </c>
      <c r="H20" s="77">
        <f>G20+D20</f>
        <v>0</v>
      </c>
      <c r="I20" s="27"/>
      <c r="J20" s="128" t="s">
        <v>190</v>
      </c>
      <c r="L20" s="128"/>
      <c r="M20" s="128"/>
      <c r="N20" s="128"/>
      <c r="O20" s="128"/>
      <c r="P20" s="128"/>
      <c r="Q20" s="128"/>
      <c r="R20" s="128"/>
    </row>
    <row r="21" spans="1:18" ht="12.75" customHeight="1">
      <c r="A21" s="337"/>
      <c r="B21" s="318" t="s">
        <v>68</v>
      </c>
      <c r="C21" s="319"/>
      <c r="D21" s="78">
        <f>SUM(D23:D24,D26:D28,D30:D31,D33:D44,D46:D54,D56:D62,D64:D66,D68:D73,D75:D76,D78:D81,D83:D84)</f>
        <v>2754607.4359999998</v>
      </c>
      <c r="E21" s="36">
        <f>SUM(E23:E24,E26:E28,E30:E31,E33:E44,E46:E54,E56:E62,E64:E66,E68:E73,E75:E76,E78:E81,E83:E84)</f>
        <v>35600</v>
      </c>
      <c r="F21" s="86"/>
      <c r="G21" s="36">
        <f>SUM(G23:G24,G26:G28,G30:G31,G33:G44,G46:G54,G56:G62,G64:G66,G68:G73,G75:G76,G78:G81,G83:G84)</f>
        <v>674800</v>
      </c>
      <c r="H21" s="79">
        <f>SUM(H23:H24,H26:H28,H30:H31,H33:H44,H46:H54,H56:H62,H64:H66,H68:H73,H75:H76,H78:H81,H83:H84)</f>
        <v>3429407.4359999998</v>
      </c>
      <c r="I21" s="27"/>
      <c r="J21" s="128"/>
      <c r="K21" s="128"/>
      <c r="L21" s="128"/>
      <c r="M21" s="128"/>
      <c r="N21" s="128"/>
      <c r="O21" s="128"/>
      <c r="P21" s="128"/>
      <c r="Q21" s="128"/>
      <c r="R21" s="128"/>
    </row>
    <row r="22" spans="1:18" ht="12.75" customHeight="1">
      <c r="A22" s="337"/>
      <c r="B22" s="316" t="s">
        <v>69</v>
      </c>
      <c r="C22" s="317"/>
      <c r="D22" s="305"/>
      <c r="E22" s="306"/>
      <c r="F22" s="306"/>
      <c r="G22" s="306"/>
      <c r="H22" s="307"/>
      <c r="I22" s="27"/>
      <c r="J22" s="128"/>
      <c r="K22" s="128"/>
      <c r="L22" s="128"/>
      <c r="M22" s="128"/>
      <c r="N22" s="128"/>
      <c r="O22" s="128"/>
      <c r="P22" s="128"/>
      <c r="Q22" s="128"/>
      <c r="R22" s="128"/>
    </row>
    <row r="23" spans="1:18" ht="12.75" customHeight="1">
      <c r="A23" s="337"/>
      <c r="B23" s="298" t="s">
        <v>70</v>
      </c>
      <c r="C23" s="299"/>
      <c r="D23" s="76">
        <v>0</v>
      </c>
      <c r="E23" s="38">
        <v>0</v>
      </c>
      <c r="F23" s="39">
        <v>1</v>
      </c>
      <c r="G23" s="37">
        <f>E23*F23</f>
        <v>0</v>
      </c>
      <c r="H23" s="77">
        <f>G23+D23</f>
        <v>0</v>
      </c>
      <c r="I23" s="27"/>
      <c r="J23" s="128"/>
      <c r="K23" s="128"/>
      <c r="L23" s="128"/>
      <c r="M23" s="128"/>
      <c r="N23" s="128"/>
      <c r="O23" s="128"/>
      <c r="P23" s="128"/>
      <c r="Q23" s="128"/>
      <c r="R23" s="128"/>
    </row>
    <row r="24" spans="1:18" ht="12.75" customHeight="1">
      <c r="A24" s="337"/>
      <c r="B24" s="69" t="s">
        <v>117</v>
      </c>
      <c r="C24" s="70"/>
      <c r="D24" s="76">
        <v>0</v>
      </c>
      <c r="E24" s="38">
        <v>0</v>
      </c>
      <c r="F24" s="39">
        <v>1</v>
      </c>
      <c r="G24" s="37">
        <f>E24*F24</f>
        <v>0</v>
      </c>
      <c r="H24" s="77">
        <f>G24+D24</f>
        <v>0</v>
      </c>
      <c r="I24" s="126"/>
      <c r="J24" s="128"/>
      <c r="K24" s="128"/>
      <c r="L24" s="128"/>
      <c r="M24" s="128"/>
      <c r="N24" s="128"/>
      <c r="O24" s="128"/>
      <c r="P24" s="128"/>
      <c r="Q24" s="128"/>
      <c r="R24" s="128"/>
    </row>
    <row r="25" spans="1:18" ht="12.75" customHeight="1">
      <c r="A25" s="337"/>
      <c r="B25" s="316" t="s">
        <v>71</v>
      </c>
      <c r="C25" s="317"/>
      <c r="D25" s="305"/>
      <c r="E25" s="306"/>
      <c r="F25" s="306"/>
      <c r="G25" s="306"/>
      <c r="H25" s="307"/>
      <c r="I25" s="27"/>
      <c r="J25" s="128"/>
      <c r="K25" s="128"/>
      <c r="L25" s="128"/>
      <c r="M25" s="128"/>
      <c r="N25" s="128"/>
      <c r="O25" s="128"/>
      <c r="P25" s="128"/>
      <c r="Q25" s="128"/>
      <c r="R25" s="128"/>
    </row>
    <row r="26" spans="1:18" ht="12.75" customHeight="1">
      <c r="A26" s="337"/>
      <c r="B26" s="302" t="s">
        <v>116</v>
      </c>
      <c r="C26" s="303"/>
      <c r="D26" s="76">
        <v>0</v>
      </c>
      <c r="E26" s="38">
        <v>0</v>
      </c>
      <c r="F26" s="39">
        <v>1</v>
      </c>
      <c r="G26" s="37">
        <f>E26*F26</f>
        <v>0</v>
      </c>
      <c r="H26" s="77">
        <f>G26+D26</f>
        <v>0</v>
      </c>
      <c r="I26" s="27"/>
      <c r="J26" s="128"/>
      <c r="K26" s="128"/>
      <c r="L26" s="128"/>
      <c r="M26" s="128"/>
      <c r="N26" s="128"/>
      <c r="O26" s="128"/>
      <c r="P26" s="128"/>
      <c r="Q26" s="128"/>
      <c r="R26" s="128"/>
    </row>
    <row r="27" spans="1:18" ht="12.75" customHeight="1">
      <c r="A27" s="337"/>
      <c r="B27" s="302" t="s">
        <v>72</v>
      </c>
      <c r="C27" s="303"/>
      <c r="D27" s="76"/>
      <c r="E27" s="38">
        <v>28000</v>
      </c>
      <c r="F27" s="39">
        <v>3</v>
      </c>
      <c r="G27" s="37">
        <f>E27*F27</f>
        <v>84000</v>
      </c>
      <c r="H27" s="77">
        <f>G27+D27</f>
        <v>84000</v>
      </c>
      <c r="I27" s="27" t="s">
        <v>230</v>
      </c>
      <c r="M27" s="128"/>
      <c r="N27" s="128"/>
      <c r="O27" s="128"/>
      <c r="P27" s="128"/>
      <c r="Q27" s="128"/>
      <c r="R27" s="128"/>
    </row>
    <row r="28" spans="1:18" ht="13.5" customHeight="1">
      <c r="A28" s="337"/>
      <c r="B28" s="302" t="s">
        <v>73</v>
      </c>
      <c r="C28" s="303"/>
      <c r="D28" s="76">
        <v>0</v>
      </c>
      <c r="E28" s="38">
        <v>0</v>
      </c>
      <c r="F28" s="39">
        <v>1</v>
      </c>
      <c r="G28" s="37">
        <f>E28*F28</f>
        <v>0</v>
      </c>
      <c r="H28" s="77">
        <f>G28+D28</f>
        <v>0</v>
      </c>
      <c r="I28" s="27"/>
      <c r="J28" s="128"/>
      <c r="K28" s="128"/>
      <c r="L28" s="128"/>
      <c r="M28" s="128"/>
      <c r="N28" s="128"/>
      <c r="O28" s="128"/>
      <c r="P28" s="128"/>
      <c r="Q28" s="128"/>
      <c r="R28" s="128"/>
    </row>
    <row r="29" spans="1:18" ht="12.75" customHeight="1">
      <c r="A29" s="337"/>
      <c r="B29" s="316" t="s">
        <v>74</v>
      </c>
      <c r="C29" s="317"/>
      <c r="D29" s="333"/>
      <c r="E29" s="334"/>
      <c r="F29" s="334"/>
      <c r="G29" s="334"/>
      <c r="H29" s="335"/>
      <c r="J29" s="128"/>
      <c r="K29" s="128"/>
      <c r="L29" s="128"/>
      <c r="M29" s="128"/>
      <c r="N29" s="128"/>
      <c r="O29" s="128"/>
      <c r="P29" s="128"/>
      <c r="Q29" s="128"/>
      <c r="R29" s="128"/>
    </row>
    <row r="30" spans="1:11" ht="12.75" customHeight="1">
      <c r="A30" s="337"/>
      <c r="B30" s="298" t="s">
        <v>75</v>
      </c>
      <c r="C30" s="299"/>
      <c r="D30" s="76">
        <v>0</v>
      </c>
      <c r="E30" s="38">
        <v>0</v>
      </c>
      <c r="F30" s="39">
        <v>1</v>
      </c>
      <c r="G30" s="37">
        <f>E30*F30</f>
        <v>0</v>
      </c>
      <c r="H30" s="77">
        <f>G30+D30</f>
        <v>0</v>
      </c>
      <c r="J30" s="128"/>
      <c r="K30" s="128"/>
    </row>
    <row r="31" spans="1:11" ht="12.75">
      <c r="A31" s="337"/>
      <c r="B31" s="302" t="s">
        <v>76</v>
      </c>
      <c r="C31" s="303"/>
      <c r="D31" s="76">
        <v>0</v>
      </c>
      <c r="E31" s="38">
        <v>0</v>
      </c>
      <c r="F31" s="39">
        <v>1</v>
      </c>
      <c r="G31" s="37">
        <f>E31*F31</f>
        <v>0</v>
      </c>
      <c r="H31" s="77">
        <f>G31+D31</f>
        <v>0</v>
      </c>
      <c r="J31" s="128"/>
      <c r="K31" s="128"/>
    </row>
    <row r="32" spans="1:8" ht="12.75">
      <c r="A32" s="337"/>
      <c r="B32" s="316" t="s">
        <v>77</v>
      </c>
      <c r="C32" s="317"/>
      <c r="D32" s="305"/>
      <c r="E32" s="306"/>
      <c r="F32" s="306"/>
      <c r="G32" s="306"/>
      <c r="H32" s="307"/>
    </row>
    <row r="33" spans="1:9" ht="12.75">
      <c r="A33" s="337"/>
      <c r="B33" s="298" t="s">
        <v>129</v>
      </c>
      <c r="C33" s="299"/>
      <c r="D33" s="76">
        <v>50000</v>
      </c>
      <c r="E33" s="38">
        <v>0</v>
      </c>
      <c r="F33" s="39">
        <v>1</v>
      </c>
      <c r="G33" s="37">
        <f>E33*F33</f>
        <v>0</v>
      </c>
      <c r="H33" s="77">
        <f aca="true" t="shared" si="0" ref="H33:H44">G33+D33</f>
        <v>50000</v>
      </c>
      <c r="I33" s="1" t="s">
        <v>231</v>
      </c>
    </row>
    <row r="34" spans="1:9" ht="12.75">
      <c r="A34" s="337"/>
      <c r="B34" s="298" t="s">
        <v>78</v>
      </c>
      <c r="C34" s="299"/>
      <c r="D34" s="76">
        <f>+I34*K3</f>
        <v>267264.172</v>
      </c>
      <c r="E34" s="38">
        <v>0</v>
      </c>
      <c r="F34" s="39">
        <v>1</v>
      </c>
      <c r="G34" s="37">
        <f aca="true" t="shared" si="1" ref="G34:G44">E34*F34</f>
        <v>0</v>
      </c>
      <c r="H34" s="77">
        <f t="shared" si="0"/>
        <v>267264.172</v>
      </c>
      <c r="I34" s="228">
        <v>257977</v>
      </c>
    </row>
    <row r="35" spans="1:8" ht="12.75">
      <c r="A35" s="337"/>
      <c r="B35" s="69" t="s">
        <v>132</v>
      </c>
      <c r="C35" s="70"/>
      <c r="D35" s="76"/>
      <c r="E35" s="38">
        <v>0</v>
      </c>
      <c r="F35" s="39">
        <v>1</v>
      </c>
      <c r="G35" s="37">
        <f t="shared" si="1"/>
        <v>0</v>
      </c>
      <c r="H35" s="77">
        <f t="shared" si="0"/>
        <v>0</v>
      </c>
    </row>
    <row r="36" spans="1:8" ht="12.75">
      <c r="A36" s="337"/>
      <c r="B36" s="298" t="s">
        <v>168</v>
      </c>
      <c r="C36" s="299"/>
      <c r="D36" s="76">
        <v>0</v>
      </c>
      <c r="E36" s="38">
        <v>0</v>
      </c>
      <c r="F36" s="39">
        <v>1</v>
      </c>
      <c r="G36" s="37">
        <f t="shared" si="1"/>
        <v>0</v>
      </c>
      <c r="H36" s="77">
        <f t="shared" si="0"/>
        <v>0</v>
      </c>
    </row>
    <row r="37" spans="1:9" ht="12.75">
      <c r="A37" s="337"/>
      <c r="B37" s="298" t="s">
        <v>79</v>
      </c>
      <c r="C37" s="299"/>
      <c r="D37" s="76">
        <v>50000</v>
      </c>
      <c r="E37" s="38">
        <v>0</v>
      </c>
      <c r="F37" s="39">
        <v>1</v>
      </c>
      <c r="G37" s="37">
        <f t="shared" si="1"/>
        <v>0</v>
      </c>
      <c r="H37" s="77">
        <f t="shared" si="0"/>
        <v>50000</v>
      </c>
      <c r="I37" s="1" t="s">
        <v>232</v>
      </c>
    </row>
    <row r="38" spans="1:8" ht="12.75">
      <c r="A38" s="337"/>
      <c r="B38" s="69" t="s">
        <v>80</v>
      </c>
      <c r="C38" s="70"/>
      <c r="D38" s="76">
        <v>0</v>
      </c>
      <c r="E38" s="38">
        <v>0</v>
      </c>
      <c r="F38" s="39">
        <v>1</v>
      </c>
      <c r="G38" s="37">
        <f t="shared" si="1"/>
        <v>0</v>
      </c>
      <c r="H38" s="77">
        <f t="shared" si="0"/>
        <v>0</v>
      </c>
    </row>
    <row r="39" spans="1:8" ht="12.75">
      <c r="A39" s="337"/>
      <c r="B39" s="298" t="s">
        <v>118</v>
      </c>
      <c r="C39" s="299"/>
      <c r="D39" s="76">
        <v>0</v>
      </c>
      <c r="E39" s="38">
        <v>0</v>
      </c>
      <c r="F39" s="39">
        <v>1</v>
      </c>
      <c r="G39" s="37">
        <f t="shared" si="1"/>
        <v>0</v>
      </c>
      <c r="H39" s="77">
        <f t="shared" si="0"/>
        <v>0</v>
      </c>
    </row>
    <row r="40" spans="1:9" ht="12.75">
      <c r="A40" s="337"/>
      <c r="B40" s="298" t="s">
        <v>123</v>
      </c>
      <c r="C40" s="299"/>
      <c r="D40" s="76">
        <v>51757.524000000005</v>
      </c>
      <c r="E40" s="38">
        <v>0</v>
      </c>
      <c r="F40" s="40">
        <v>1</v>
      </c>
      <c r="G40" s="37">
        <f t="shared" si="1"/>
        <v>0</v>
      </c>
      <c r="H40" s="77">
        <f t="shared" si="0"/>
        <v>51757.524000000005</v>
      </c>
      <c r="I40" s="125"/>
    </row>
    <row r="41" spans="1:9" ht="12.75">
      <c r="A41" s="337"/>
      <c r="B41" s="298" t="s">
        <v>81</v>
      </c>
      <c r="C41" s="299"/>
      <c r="D41" s="76">
        <f>+I41*K3</f>
        <v>225100.008</v>
      </c>
      <c r="E41" s="38">
        <v>0</v>
      </c>
      <c r="F41" s="40">
        <v>1</v>
      </c>
      <c r="G41" s="37">
        <f t="shared" si="1"/>
        <v>0</v>
      </c>
      <c r="H41" s="77">
        <f t="shared" si="0"/>
        <v>225100.008</v>
      </c>
      <c r="I41" s="228">
        <v>217278</v>
      </c>
    </row>
    <row r="42" spans="1:9" ht="12.75">
      <c r="A42" s="337"/>
      <c r="B42" s="298" t="s">
        <v>82</v>
      </c>
      <c r="C42" s="299"/>
      <c r="D42" s="76">
        <v>150000</v>
      </c>
      <c r="E42" s="38">
        <v>0</v>
      </c>
      <c r="F42" s="40">
        <v>1</v>
      </c>
      <c r="G42" s="37">
        <f t="shared" si="1"/>
        <v>0</v>
      </c>
      <c r="H42" s="77">
        <f t="shared" si="0"/>
        <v>150000</v>
      </c>
      <c r="I42" s="1" t="s">
        <v>233</v>
      </c>
    </row>
    <row r="43" spans="1:9" ht="12.75">
      <c r="A43" s="337"/>
      <c r="B43" s="298" t="s">
        <v>83</v>
      </c>
      <c r="C43" s="299"/>
      <c r="D43" s="76">
        <v>350000</v>
      </c>
      <c r="E43" s="38">
        <v>0</v>
      </c>
      <c r="F43" s="40">
        <v>1</v>
      </c>
      <c r="G43" s="37">
        <f t="shared" si="1"/>
        <v>0</v>
      </c>
      <c r="H43" s="77">
        <f t="shared" si="0"/>
        <v>350000</v>
      </c>
      <c r="I43" s="1" t="s">
        <v>236</v>
      </c>
    </row>
    <row r="44" spans="1:8" ht="12.75">
      <c r="A44" s="337"/>
      <c r="B44" s="298" t="s">
        <v>119</v>
      </c>
      <c r="C44" s="299"/>
      <c r="D44" s="76">
        <v>0</v>
      </c>
      <c r="E44" s="38">
        <v>0</v>
      </c>
      <c r="F44" s="40">
        <v>1</v>
      </c>
      <c r="G44" s="37">
        <f t="shared" si="1"/>
        <v>0</v>
      </c>
      <c r="H44" s="77">
        <f t="shared" si="0"/>
        <v>0</v>
      </c>
    </row>
    <row r="45" spans="1:11" s="4" customFormat="1" ht="12.75">
      <c r="A45" s="337"/>
      <c r="B45" s="316" t="s">
        <v>84</v>
      </c>
      <c r="C45" s="317"/>
      <c r="D45" s="305"/>
      <c r="E45" s="306"/>
      <c r="F45" s="306"/>
      <c r="G45" s="306"/>
      <c r="H45" s="307"/>
      <c r="I45" s="195"/>
      <c r="J45" s="1"/>
      <c r="K45" s="1"/>
    </row>
    <row r="46" spans="1:11" s="4" customFormat="1" ht="12.75">
      <c r="A46" s="337"/>
      <c r="B46" s="302" t="s">
        <v>131</v>
      </c>
      <c r="C46" s="303"/>
      <c r="D46" s="76">
        <v>424371.5</v>
      </c>
      <c r="E46" s="38">
        <v>0</v>
      </c>
      <c r="F46" s="41">
        <v>1</v>
      </c>
      <c r="G46" s="37">
        <f>E46*F46</f>
        <v>0</v>
      </c>
      <c r="H46" s="77">
        <f aca="true" t="shared" si="2" ref="H46:H54">G46+D46</f>
        <v>424371.5</v>
      </c>
      <c r="J46" s="1"/>
      <c r="K46" s="1"/>
    </row>
    <row r="47" spans="1:11" ht="12.75">
      <c r="A47" s="337"/>
      <c r="B47" s="302" t="s">
        <v>41</v>
      </c>
      <c r="C47" s="303"/>
      <c r="D47" s="76">
        <v>128632.35</v>
      </c>
      <c r="E47" s="38">
        <v>0</v>
      </c>
      <c r="F47" s="40">
        <v>1</v>
      </c>
      <c r="G47" s="37">
        <f aca="true" t="shared" si="3" ref="G47:G54">E47*F47</f>
        <v>0</v>
      </c>
      <c r="H47" s="77">
        <f t="shared" si="2"/>
        <v>128632.35</v>
      </c>
      <c r="J47" s="4"/>
      <c r="K47" s="4"/>
    </row>
    <row r="48" spans="1:11" ht="12.75">
      <c r="A48" s="337"/>
      <c r="B48" s="302" t="s">
        <v>42</v>
      </c>
      <c r="C48" s="303"/>
      <c r="D48" s="76">
        <v>115633.14</v>
      </c>
      <c r="E48" s="38">
        <v>0</v>
      </c>
      <c r="F48" s="40">
        <v>1</v>
      </c>
      <c r="G48" s="37">
        <f t="shared" si="3"/>
        <v>0</v>
      </c>
      <c r="H48" s="77">
        <f t="shared" si="2"/>
        <v>115633.14</v>
      </c>
      <c r="J48" s="4"/>
      <c r="K48" s="4"/>
    </row>
    <row r="49" spans="1:9" ht="12.75">
      <c r="A49" s="337"/>
      <c r="B49" s="302" t="s">
        <v>85</v>
      </c>
      <c r="C49" s="303"/>
      <c r="D49" s="76">
        <v>0</v>
      </c>
      <c r="E49" s="38">
        <v>0</v>
      </c>
      <c r="F49" s="40">
        <v>1</v>
      </c>
      <c r="G49" s="37">
        <f t="shared" si="3"/>
        <v>0</v>
      </c>
      <c r="H49" s="77">
        <f t="shared" si="2"/>
        <v>0</v>
      </c>
      <c r="I49" s="4"/>
    </row>
    <row r="50" spans="1:8" ht="12.75">
      <c r="A50" s="337"/>
      <c r="B50" s="302" t="s">
        <v>86</v>
      </c>
      <c r="C50" s="303"/>
      <c r="D50" s="76">
        <v>71260.742</v>
      </c>
      <c r="E50" s="38">
        <v>0</v>
      </c>
      <c r="F50" s="40">
        <v>1</v>
      </c>
      <c r="G50" s="37">
        <f t="shared" si="3"/>
        <v>0</v>
      </c>
      <c r="H50" s="77">
        <f t="shared" si="2"/>
        <v>71260.742</v>
      </c>
    </row>
    <row r="51" spans="1:9" ht="12.75">
      <c r="A51" s="337"/>
      <c r="B51" s="302" t="s">
        <v>87</v>
      </c>
      <c r="C51" s="303"/>
      <c r="D51" s="76">
        <v>0</v>
      </c>
      <c r="E51" s="38">
        <v>0</v>
      </c>
      <c r="F51" s="40">
        <v>1</v>
      </c>
      <c r="G51" s="37">
        <f t="shared" si="3"/>
        <v>0</v>
      </c>
      <c r="H51" s="77">
        <f t="shared" si="2"/>
        <v>0</v>
      </c>
      <c r="I51" s="125"/>
    </row>
    <row r="52" spans="1:8" ht="12.75">
      <c r="A52" s="337"/>
      <c r="B52" s="302" t="s">
        <v>88</v>
      </c>
      <c r="C52" s="303"/>
      <c r="D52" s="76">
        <v>186480</v>
      </c>
      <c r="E52" s="38">
        <v>0</v>
      </c>
      <c r="F52" s="40">
        <v>1</v>
      </c>
      <c r="G52" s="37">
        <f t="shared" si="3"/>
        <v>0</v>
      </c>
      <c r="H52" s="77">
        <f t="shared" si="2"/>
        <v>186480</v>
      </c>
    </row>
    <row r="53" spans="1:8" ht="12.75">
      <c r="A53" s="337"/>
      <c r="B53" s="302" t="s">
        <v>89</v>
      </c>
      <c r="C53" s="303"/>
      <c r="D53" s="76"/>
      <c r="E53" s="38">
        <v>0</v>
      </c>
      <c r="F53" s="40">
        <v>1</v>
      </c>
      <c r="G53" s="37">
        <f t="shared" si="3"/>
        <v>0</v>
      </c>
      <c r="H53" s="77">
        <f t="shared" si="2"/>
        <v>0</v>
      </c>
    </row>
    <row r="54" spans="1:11" ht="12.75">
      <c r="A54" s="337"/>
      <c r="B54" s="302" t="s">
        <v>90</v>
      </c>
      <c r="C54" s="303"/>
      <c r="D54" s="76">
        <v>0</v>
      </c>
      <c r="E54" s="38">
        <v>0</v>
      </c>
      <c r="F54" s="40">
        <v>1</v>
      </c>
      <c r="G54" s="37">
        <f t="shared" si="3"/>
        <v>0</v>
      </c>
      <c r="H54" s="77">
        <f t="shared" si="2"/>
        <v>0</v>
      </c>
      <c r="I54" s="4" t="s">
        <v>237</v>
      </c>
      <c r="J54" s="4"/>
      <c r="K54" s="227">
        <f>SUM(D46:D54)</f>
        <v>926377.732</v>
      </c>
    </row>
    <row r="55" spans="1:8" ht="12.75">
      <c r="A55" s="337"/>
      <c r="B55" s="300" t="s">
        <v>91</v>
      </c>
      <c r="C55" s="301"/>
      <c r="D55" s="305"/>
      <c r="E55" s="306"/>
      <c r="F55" s="306"/>
      <c r="G55" s="306"/>
      <c r="H55" s="307"/>
    </row>
    <row r="56" spans="1:9" ht="12.75">
      <c r="A56" s="337"/>
      <c r="B56" s="298" t="s">
        <v>92</v>
      </c>
      <c r="C56" s="299"/>
      <c r="D56" s="76">
        <v>0</v>
      </c>
      <c r="E56" s="38">
        <v>0</v>
      </c>
      <c r="F56" s="40">
        <v>1</v>
      </c>
      <c r="G56" s="37">
        <f>E56*F56</f>
        <v>0</v>
      </c>
      <c r="H56" s="77">
        <f aca="true" t="shared" si="4" ref="H56:H62">G56+D56</f>
        <v>0</v>
      </c>
      <c r="I56" s="125"/>
    </row>
    <row r="57" spans="1:8" ht="12.75">
      <c r="A57" s="337"/>
      <c r="B57" s="298" t="s">
        <v>166</v>
      </c>
      <c r="C57" s="299"/>
      <c r="D57" s="76">
        <v>0</v>
      </c>
      <c r="E57" s="38">
        <v>0</v>
      </c>
      <c r="F57" s="40">
        <v>1</v>
      </c>
      <c r="G57" s="37">
        <f aca="true" t="shared" si="5" ref="G57:G62">E57*F57</f>
        <v>0</v>
      </c>
      <c r="H57" s="77">
        <f t="shared" si="4"/>
        <v>0</v>
      </c>
    </row>
    <row r="58" spans="1:8" ht="12.75">
      <c r="A58" s="337"/>
      <c r="B58" s="298" t="s">
        <v>93</v>
      </c>
      <c r="C58" s="299"/>
      <c r="D58" s="76">
        <v>0</v>
      </c>
      <c r="E58" s="38">
        <v>0</v>
      </c>
      <c r="F58" s="40">
        <v>1</v>
      </c>
      <c r="G58" s="37">
        <f t="shared" si="5"/>
        <v>0</v>
      </c>
      <c r="H58" s="77">
        <f t="shared" si="4"/>
        <v>0</v>
      </c>
    </row>
    <row r="59" spans="1:8" ht="12.75">
      <c r="A59" s="337"/>
      <c r="B59" s="298" t="s">
        <v>94</v>
      </c>
      <c r="C59" s="299"/>
      <c r="D59" s="76">
        <v>0</v>
      </c>
      <c r="E59" s="38">
        <v>0</v>
      </c>
      <c r="F59" s="40">
        <v>1</v>
      </c>
      <c r="G59" s="37">
        <f t="shared" si="5"/>
        <v>0</v>
      </c>
      <c r="H59" s="77">
        <f t="shared" si="4"/>
        <v>0</v>
      </c>
    </row>
    <row r="60" spans="1:8" ht="12.75">
      <c r="A60" s="337"/>
      <c r="B60" s="298" t="s">
        <v>167</v>
      </c>
      <c r="C60" s="299"/>
      <c r="D60" s="76">
        <v>0</v>
      </c>
      <c r="E60" s="38">
        <v>0</v>
      </c>
      <c r="F60" s="40">
        <v>1</v>
      </c>
      <c r="G60" s="37">
        <f t="shared" si="5"/>
        <v>0</v>
      </c>
      <c r="H60" s="77">
        <f t="shared" si="4"/>
        <v>0</v>
      </c>
    </row>
    <row r="61" spans="1:8" ht="12.75">
      <c r="A61" s="337"/>
      <c r="B61" s="298" t="s">
        <v>95</v>
      </c>
      <c r="C61" s="299"/>
      <c r="D61" s="76">
        <v>0</v>
      </c>
      <c r="E61" s="38">
        <v>0</v>
      </c>
      <c r="F61" s="40">
        <v>1</v>
      </c>
      <c r="G61" s="37">
        <f t="shared" si="5"/>
        <v>0</v>
      </c>
      <c r="H61" s="77">
        <f t="shared" si="4"/>
        <v>0</v>
      </c>
    </row>
    <row r="62" spans="1:8" ht="12.75">
      <c r="A62" s="337"/>
      <c r="B62" s="298" t="s">
        <v>96</v>
      </c>
      <c r="C62" s="299"/>
      <c r="D62" s="76">
        <v>0</v>
      </c>
      <c r="E62" s="38">
        <v>0</v>
      </c>
      <c r="F62" s="40">
        <v>1</v>
      </c>
      <c r="G62" s="37">
        <f t="shared" si="5"/>
        <v>0</v>
      </c>
      <c r="H62" s="77">
        <f t="shared" si="4"/>
        <v>0</v>
      </c>
    </row>
    <row r="63" spans="1:8" ht="12.75">
      <c r="A63" s="337"/>
      <c r="B63" s="300" t="s">
        <v>97</v>
      </c>
      <c r="C63" s="301"/>
      <c r="D63" s="305"/>
      <c r="E63" s="306"/>
      <c r="F63" s="306"/>
      <c r="G63" s="306"/>
      <c r="H63" s="307"/>
    </row>
    <row r="64" spans="1:8" ht="12.75">
      <c r="A64" s="337"/>
      <c r="B64" s="302" t="s">
        <v>98</v>
      </c>
      <c r="C64" s="303"/>
      <c r="D64" s="76">
        <v>0</v>
      </c>
      <c r="E64" s="38">
        <v>0</v>
      </c>
      <c r="F64" s="40">
        <v>1</v>
      </c>
      <c r="G64" s="37">
        <f>E64*F64</f>
        <v>0</v>
      </c>
      <c r="H64" s="77">
        <f>G64+D64</f>
        <v>0</v>
      </c>
    </row>
    <row r="65" spans="1:8" ht="12.75">
      <c r="A65" s="337"/>
      <c r="B65" s="302" t="s">
        <v>99</v>
      </c>
      <c r="C65" s="303"/>
      <c r="D65" s="76">
        <v>0</v>
      </c>
      <c r="E65" s="38">
        <v>0</v>
      </c>
      <c r="F65" s="40">
        <v>1</v>
      </c>
      <c r="G65" s="37">
        <f>E65*F65</f>
        <v>0</v>
      </c>
      <c r="H65" s="77">
        <f>G65+D65</f>
        <v>0</v>
      </c>
    </row>
    <row r="66" spans="1:8" ht="12.75">
      <c r="A66" s="337"/>
      <c r="B66" s="302" t="s">
        <v>100</v>
      </c>
      <c r="C66" s="303"/>
      <c r="D66" s="76">
        <v>0</v>
      </c>
      <c r="E66" s="38">
        <v>0</v>
      </c>
      <c r="F66" s="40">
        <v>1</v>
      </c>
      <c r="G66" s="37">
        <f>E66*F66</f>
        <v>0</v>
      </c>
      <c r="H66" s="77">
        <f>G66+D66</f>
        <v>0</v>
      </c>
    </row>
    <row r="67" spans="1:8" ht="12.75">
      <c r="A67" s="337"/>
      <c r="B67" s="300" t="s">
        <v>43</v>
      </c>
      <c r="C67" s="301"/>
      <c r="D67" s="305"/>
      <c r="E67" s="306"/>
      <c r="F67" s="306"/>
      <c r="G67" s="306"/>
      <c r="H67" s="307"/>
    </row>
    <row r="68" spans="1:12" ht="12.75">
      <c r="A68" s="337"/>
      <c r="B68" s="298" t="s">
        <v>181</v>
      </c>
      <c r="C68" s="299"/>
      <c r="D68" s="76"/>
      <c r="E68" s="38">
        <v>1500</v>
      </c>
      <c r="F68" s="40">
        <f>10*28</f>
        <v>280</v>
      </c>
      <c r="G68" s="37">
        <f aca="true" t="shared" si="6" ref="G68:G73">E68*F68</f>
        <v>420000</v>
      </c>
      <c r="H68" s="193">
        <f aca="true" t="shared" si="7" ref="H68:H73">G68+D68</f>
        <v>420000</v>
      </c>
      <c r="I68" s="1" t="s">
        <v>234</v>
      </c>
      <c r="L68" s="194"/>
    </row>
    <row r="69" spans="1:8" ht="12.75">
      <c r="A69" s="337"/>
      <c r="B69" s="302" t="s">
        <v>101</v>
      </c>
      <c r="C69" s="303"/>
      <c r="D69" s="76">
        <v>0</v>
      </c>
      <c r="E69" s="38">
        <v>0</v>
      </c>
      <c r="F69" s="40">
        <v>1</v>
      </c>
      <c r="G69" s="37">
        <f t="shared" si="6"/>
        <v>0</v>
      </c>
      <c r="H69" s="77">
        <f t="shared" si="7"/>
        <v>0</v>
      </c>
    </row>
    <row r="70" spans="1:8" ht="12.75">
      <c r="A70" s="337"/>
      <c r="B70" s="302" t="s">
        <v>102</v>
      </c>
      <c r="C70" s="303"/>
      <c r="D70" s="76">
        <v>0</v>
      </c>
      <c r="E70" s="38">
        <v>0</v>
      </c>
      <c r="F70" s="40">
        <v>1</v>
      </c>
      <c r="G70" s="37">
        <f t="shared" si="6"/>
        <v>0</v>
      </c>
      <c r="H70" s="77">
        <f t="shared" si="7"/>
        <v>0</v>
      </c>
    </row>
    <row r="71" spans="1:8" ht="12.75">
      <c r="A71" s="337"/>
      <c r="B71" s="302" t="s">
        <v>103</v>
      </c>
      <c r="C71" s="303"/>
      <c r="D71" s="76">
        <v>0</v>
      </c>
      <c r="E71" s="38">
        <v>0</v>
      </c>
      <c r="F71" s="40">
        <v>1</v>
      </c>
      <c r="G71" s="37">
        <f t="shared" si="6"/>
        <v>0</v>
      </c>
      <c r="H71" s="77">
        <f t="shared" si="7"/>
        <v>0</v>
      </c>
    </row>
    <row r="72" spans="1:8" ht="12.75">
      <c r="A72" s="337"/>
      <c r="B72" s="302" t="s">
        <v>104</v>
      </c>
      <c r="C72" s="303"/>
      <c r="D72" s="76">
        <v>200000</v>
      </c>
      <c r="E72" s="38">
        <v>0</v>
      </c>
      <c r="F72" s="40">
        <v>1</v>
      </c>
      <c r="G72" s="37">
        <f t="shared" si="6"/>
        <v>0</v>
      </c>
      <c r="H72" s="77">
        <f t="shared" si="7"/>
        <v>200000</v>
      </c>
    </row>
    <row r="73" spans="1:8" ht="12.75">
      <c r="A73" s="337"/>
      <c r="B73" s="69" t="s">
        <v>105</v>
      </c>
      <c r="C73" s="71"/>
      <c r="D73" s="76">
        <v>0</v>
      </c>
      <c r="E73" s="38">
        <v>0</v>
      </c>
      <c r="F73" s="40">
        <v>1</v>
      </c>
      <c r="G73" s="37">
        <f t="shared" si="6"/>
        <v>0</v>
      </c>
      <c r="H73" s="77">
        <f t="shared" si="7"/>
        <v>0</v>
      </c>
    </row>
    <row r="74" spans="1:8" ht="12.75">
      <c r="A74" s="337"/>
      <c r="B74" s="300" t="s">
        <v>106</v>
      </c>
      <c r="C74" s="301"/>
      <c r="D74" s="305"/>
      <c r="E74" s="306"/>
      <c r="F74" s="306"/>
      <c r="G74" s="306"/>
      <c r="H74" s="307"/>
    </row>
    <row r="75" spans="1:9" ht="12.75">
      <c r="A75" s="337"/>
      <c r="B75" s="302" t="s">
        <v>121</v>
      </c>
      <c r="C75" s="303"/>
      <c r="D75" s="76">
        <v>184108</v>
      </c>
      <c r="E75" s="202">
        <v>0</v>
      </c>
      <c r="F75" s="203">
        <v>1</v>
      </c>
      <c r="G75" s="204">
        <f>F75*E75</f>
        <v>0</v>
      </c>
      <c r="H75" s="193">
        <f>G75+D75</f>
        <v>184108</v>
      </c>
      <c r="I75" s="1" t="s">
        <v>223</v>
      </c>
    </row>
    <row r="76" spans="1:8" ht="12.75">
      <c r="A76" s="337"/>
      <c r="B76" s="302" t="s">
        <v>122</v>
      </c>
      <c r="C76" s="303"/>
      <c r="D76" s="76"/>
      <c r="E76" s="38">
        <v>6100</v>
      </c>
      <c r="F76" s="40">
        <v>28</v>
      </c>
      <c r="G76" s="37">
        <f>F76*E76</f>
        <v>170800</v>
      </c>
      <c r="H76" s="77">
        <f>G76+D76</f>
        <v>170800</v>
      </c>
    </row>
    <row r="77" spans="1:8" ht="12.75">
      <c r="A77" s="337"/>
      <c r="B77" s="300" t="s">
        <v>107</v>
      </c>
      <c r="C77" s="301"/>
      <c r="D77" s="305"/>
      <c r="E77" s="306"/>
      <c r="F77" s="306"/>
      <c r="G77" s="306"/>
      <c r="H77" s="307"/>
    </row>
    <row r="78" spans="1:8" ht="12.75">
      <c r="A78" s="337"/>
      <c r="B78" s="302" t="s">
        <v>108</v>
      </c>
      <c r="C78" s="303"/>
      <c r="D78" s="76">
        <v>0</v>
      </c>
      <c r="E78" s="38">
        <v>0</v>
      </c>
      <c r="F78" s="40">
        <v>1</v>
      </c>
      <c r="G78" s="37">
        <f>E78*F78</f>
        <v>0</v>
      </c>
      <c r="H78" s="77">
        <f>G78+D78</f>
        <v>0</v>
      </c>
    </row>
    <row r="79" spans="1:8" ht="12.75">
      <c r="A79" s="337"/>
      <c r="B79" s="302" t="s">
        <v>109</v>
      </c>
      <c r="C79" s="303"/>
      <c r="D79" s="76">
        <v>0</v>
      </c>
      <c r="E79" s="38">
        <v>0</v>
      </c>
      <c r="F79" s="40">
        <v>1</v>
      </c>
      <c r="G79" s="37">
        <f>E79*F79</f>
        <v>0</v>
      </c>
      <c r="H79" s="77">
        <f>G79+D79</f>
        <v>0</v>
      </c>
    </row>
    <row r="80" spans="1:8" ht="12.75">
      <c r="A80" s="337"/>
      <c r="B80" s="72" t="s">
        <v>110</v>
      </c>
      <c r="C80" s="71"/>
      <c r="D80" s="76">
        <v>0</v>
      </c>
      <c r="E80" s="38">
        <v>0</v>
      </c>
      <c r="F80" s="40">
        <v>1</v>
      </c>
      <c r="G80" s="37">
        <f>E80*F80</f>
        <v>0</v>
      </c>
      <c r="H80" s="77">
        <f>G80+D80</f>
        <v>0</v>
      </c>
    </row>
    <row r="81" spans="1:8" ht="12.75">
      <c r="A81" s="337"/>
      <c r="B81" s="298" t="s">
        <v>111</v>
      </c>
      <c r="C81" s="299"/>
      <c r="D81" s="80">
        <v>0</v>
      </c>
      <c r="E81" s="63">
        <v>0</v>
      </c>
      <c r="F81" s="64">
        <v>1</v>
      </c>
      <c r="G81" s="37">
        <f>E81*F81</f>
        <v>0</v>
      </c>
      <c r="H81" s="81">
        <f>G81+D81</f>
        <v>0</v>
      </c>
    </row>
    <row r="82" spans="1:8" ht="12.75">
      <c r="A82" s="337"/>
      <c r="B82" s="300" t="s">
        <v>112</v>
      </c>
      <c r="C82" s="301"/>
      <c r="D82" s="313"/>
      <c r="E82" s="314"/>
      <c r="F82" s="314"/>
      <c r="G82" s="314"/>
      <c r="H82" s="315"/>
    </row>
    <row r="83" spans="1:9" ht="12.75">
      <c r="A83" s="337"/>
      <c r="B83" s="298" t="s">
        <v>113</v>
      </c>
      <c r="C83" s="299"/>
      <c r="D83" s="80">
        <v>300000</v>
      </c>
      <c r="E83" s="38">
        <v>0</v>
      </c>
      <c r="F83" s="40">
        <v>1</v>
      </c>
      <c r="G83" s="37">
        <f>E83*F83</f>
        <v>0</v>
      </c>
      <c r="H83" s="77">
        <f>G83+D83</f>
        <v>300000</v>
      </c>
      <c r="I83" s="1" t="s">
        <v>235</v>
      </c>
    </row>
    <row r="84" spans="1:8" ht="12.75">
      <c r="A84" s="337"/>
      <c r="B84" s="69" t="s">
        <v>120</v>
      </c>
      <c r="C84" s="70"/>
      <c r="D84" s="76">
        <v>0</v>
      </c>
      <c r="E84" s="38">
        <v>0</v>
      </c>
      <c r="F84" s="40">
        <v>1</v>
      </c>
      <c r="G84" s="37">
        <f>E84*F84</f>
        <v>0</v>
      </c>
      <c r="H84" s="77">
        <f>G84+D84</f>
        <v>0</v>
      </c>
    </row>
    <row r="85" spans="1:8" ht="12.75">
      <c r="A85" s="337"/>
      <c r="B85" s="339" t="s">
        <v>114</v>
      </c>
      <c r="C85" s="340"/>
      <c r="D85" s="78">
        <f>SUM(D86:D90)</f>
        <v>0</v>
      </c>
      <c r="E85" s="36">
        <f>SUM(E86:E90)</f>
        <v>0</v>
      </c>
      <c r="F85" s="86"/>
      <c r="G85" s="36">
        <f>SUM(G86:G90)</f>
        <v>0</v>
      </c>
      <c r="H85" s="79">
        <f>SUM(H86:H90)</f>
        <v>0</v>
      </c>
    </row>
    <row r="86" spans="1:8" ht="12.75">
      <c r="A86" s="337"/>
      <c r="B86" s="331" t="s">
        <v>124</v>
      </c>
      <c r="C86" s="332"/>
      <c r="D86" s="80">
        <v>0</v>
      </c>
      <c r="E86" s="63">
        <v>0</v>
      </c>
      <c r="F86" s="64">
        <v>1</v>
      </c>
      <c r="G86" s="62">
        <f>E86*F86</f>
        <v>0</v>
      </c>
      <c r="H86" s="81">
        <f>G86+D86</f>
        <v>0</v>
      </c>
    </row>
    <row r="87" spans="1:8" ht="12.75">
      <c r="A87" s="337"/>
      <c r="B87" s="331" t="s">
        <v>125</v>
      </c>
      <c r="C87" s="332"/>
      <c r="D87" s="76">
        <v>0</v>
      </c>
      <c r="E87" s="38">
        <v>0</v>
      </c>
      <c r="F87" s="40">
        <v>1</v>
      </c>
      <c r="G87" s="37">
        <f>E87*F87</f>
        <v>0</v>
      </c>
      <c r="H87" s="77">
        <f>G87+D87</f>
        <v>0</v>
      </c>
    </row>
    <row r="88" spans="1:8" ht="12.75">
      <c r="A88" s="337"/>
      <c r="B88" s="331" t="s">
        <v>126</v>
      </c>
      <c r="C88" s="332"/>
      <c r="D88" s="76">
        <v>0</v>
      </c>
      <c r="E88" s="38">
        <v>0</v>
      </c>
      <c r="F88" s="40">
        <v>1</v>
      </c>
      <c r="G88" s="37">
        <f>E88*F88</f>
        <v>0</v>
      </c>
      <c r="H88" s="77">
        <f>G88+D88</f>
        <v>0</v>
      </c>
    </row>
    <row r="89" spans="1:8" ht="12.75">
      <c r="A89" s="337"/>
      <c r="B89" s="331" t="s">
        <v>127</v>
      </c>
      <c r="C89" s="332"/>
      <c r="D89" s="76">
        <v>0</v>
      </c>
      <c r="E89" s="38">
        <v>0</v>
      </c>
      <c r="F89" s="40">
        <v>1</v>
      </c>
      <c r="G89" s="37">
        <f>E89*F89</f>
        <v>0</v>
      </c>
      <c r="H89" s="77">
        <f>G89+D89</f>
        <v>0</v>
      </c>
    </row>
    <row r="90" spans="1:8" ht="12.75">
      <c r="A90" s="337"/>
      <c r="B90" s="331" t="s">
        <v>128</v>
      </c>
      <c r="C90" s="332"/>
      <c r="D90" s="80">
        <v>0</v>
      </c>
      <c r="E90" s="63">
        <v>0</v>
      </c>
      <c r="F90" s="64">
        <v>1</v>
      </c>
      <c r="G90" s="62">
        <f>E90*F90</f>
        <v>0</v>
      </c>
      <c r="H90" s="81">
        <f>G90+D90</f>
        <v>0</v>
      </c>
    </row>
    <row r="91" spans="1:8" ht="13.5" thickBot="1">
      <c r="A91" s="338"/>
      <c r="B91" s="311" t="s">
        <v>44</v>
      </c>
      <c r="C91" s="312"/>
      <c r="D91" s="124">
        <f>SUM(D9,D21,D85)</f>
        <v>33869365.446</v>
      </c>
      <c r="E91" s="82">
        <f>SUM(E85,E21,E9)</f>
        <v>35600</v>
      </c>
      <c r="F91" s="85"/>
      <c r="G91" s="83">
        <f>SUM(G85,G21,G9)</f>
        <v>674800</v>
      </c>
      <c r="H91" s="84">
        <f>SUM(H85,H21,H9)</f>
        <v>34544165.446</v>
      </c>
    </row>
    <row r="100" spans="6:8" ht="12.75">
      <c r="F100" s="1"/>
      <c r="G100" s="1"/>
      <c r="H100" s="1"/>
    </row>
    <row r="101" spans="4:8" ht="12.75">
      <c r="D101" s="122"/>
      <c r="F101" s="1"/>
      <c r="G101" s="1"/>
      <c r="H101" s="1"/>
    </row>
    <row r="102" spans="4:8" ht="12.75">
      <c r="D102"/>
      <c r="F102" s="1"/>
      <c r="G102" s="1"/>
      <c r="H102" s="1"/>
    </row>
    <row r="103" spans="4:8" ht="12.75">
      <c r="D103" s="308"/>
      <c r="E103" s="309"/>
      <c r="F103" s="310"/>
      <c r="G103" s="1"/>
      <c r="H103" s="1"/>
    </row>
    <row r="104" spans="4:8" ht="12.75">
      <c r="D104" s="123"/>
      <c r="F104" s="1"/>
      <c r="G104" s="1"/>
      <c r="H104" s="1"/>
    </row>
    <row r="105" spans="4:8" ht="12.75">
      <c r="D105" s="31"/>
      <c r="F105" s="1"/>
      <c r="G105" s="1"/>
      <c r="H105" s="1"/>
    </row>
    <row r="106" spans="4:8" ht="12.75">
      <c r="D106" s="31"/>
      <c r="F106" s="1"/>
      <c r="G106" s="1"/>
      <c r="H106" s="1"/>
    </row>
    <row r="107" spans="4:8" ht="12.75">
      <c r="D107" s="31"/>
      <c r="F107" s="1"/>
      <c r="G107" s="1"/>
      <c r="H107" s="1"/>
    </row>
    <row r="108" spans="6:9" ht="12.75">
      <c r="F108" s="1"/>
      <c r="H108" s="3"/>
      <c r="I108" s="3"/>
    </row>
    <row r="109" spans="6:9" ht="12.75">
      <c r="F109" s="1"/>
      <c r="H109" s="3"/>
      <c r="I109" s="3"/>
    </row>
    <row r="110" spans="6:9" ht="12.75">
      <c r="F110" s="1"/>
      <c r="H110" s="3"/>
      <c r="I110" s="3"/>
    </row>
    <row r="111" spans="6:8" ht="12.75">
      <c r="F111" s="1"/>
      <c r="G111" s="1"/>
      <c r="H111" s="1"/>
    </row>
  </sheetData>
  <sheetProtection selectLockedCells="1" selectUnlockedCells="1"/>
  <mergeCells count="104">
    <mergeCell ref="A9:A91"/>
    <mergeCell ref="B85:C85"/>
    <mergeCell ref="B86:C86"/>
    <mergeCell ref="B87:C87"/>
    <mergeCell ref="B88:C88"/>
    <mergeCell ref="B77:C77"/>
    <mergeCell ref="B78:C78"/>
    <mergeCell ref="B53:C53"/>
    <mergeCell ref="B90:C90"/>
    <mergeCell ref="B83:C83"/>
    <mergeCell ref="D16:H16"/>
    <mergeCell ref="D18:H18"/>
    <mergeCell ref="D22:H22"/>
    <mergeCell ref="D55:H55"/>
    <mergeCell ref="D63:H63"/>
    <mergeCell ref="D77:H77"/>
    <mergeCell ref="D74:H74"/>
    <mergeCell ref="B89:C89"/>
    <mergeCell ref="D25:H25"/>
    <mergeCell ref="D29:H29"/>
    <mergeCell ref="D32:H32"/>
    <mergeCell ref="D45:H45"/>
    <mergeCell ref="B25:C25"/>
    <mergeCell ref="B26:C26"/>
    <mergeCell ref="B39:C39"/>
    <mergeCell ref="B40:C40"/>
    <mergeCell ref="B46:C46"/>
    <mergeCell ref="B1:G1"/>
    <mergeCell ref="B2:G2"/>
    <mergeCell ref="B3:G3"/>
    <mergeCell ref="D5:E5"/>
    <mergeCell ref="E7:F7"/>
    <mergeCell ref="B8:C8"/>
    <mergeCell ref="C6:D6"/>
    <mergeCell ref="D10:H10"/>
    <mergeCell ref="B9:C9"/>
    <mergeCell ref="B10:C10"/>
    <mergeCell ref="B11:C11"/>
    <mergeCell ref="B12:C12"/>
    <mergeCell ref="B13:C13"/>
    <mergeCell ref="B14:C14"/>
    <mergeCell ref="B27:C27"/>
    <mergeCell ref="B28:C28"/>
    <mergeCell ref="B29:C29"/>
    <mergeCell ref="B15:C15"/>
    <mergeCell ref="B16:C16"/>
    <mergeCell ref="B17:C17"/>
    <mergeCell ref="B18:C18"/>
    <mergeCell ref="B21:C21"/>
    <mergeCell ref="B22:C22"/>
    <mergeCell ref="B23:C23"/>
    <mergeCell ref="B30:C30"/>
    <mergeCell ref="B32:C32"/>
    <mergeCell ref="B34:C34"/>
    <mergeCell ref="B36:C36"/>
    <mergeCell ref="B37:C37"/>
    <mergeCell ref="B31:C31"/>
    <mergeCell ref="B33:C33"/>
    <mergeCell ref="B41:C41"/>
    <mergeCell ref="B44:C44"/>
    <mergeCell ref="B45:C45"/>
    <mergeCell ref="B50:C50"/>
    <mergeCell ref="B42:C42"/>
    <mergeCell ref="B43:C43"/>
    <mergeCell ref="B60:C60"/>
    <mergeCell ref="D82:H82"/>
    <mergeCell ref="B47:C47"/>
    <mergeCell ref="B48:C48"/>
    <mergeCell ref="B49:C49"/>
    <mergeCell ref="B54:C54"/>
    <mergeCell ref="B69:C69"/>
    <mergeCell ref="B70:C70"/>
    <mergeCell ref="B55:C55"/>
    <mergeCell ref="B51:C51"/>
    <mergeCell ref="B52:C52"/>
    <mergeCell ref="D103:F103"/>
    <mergeCell ref="B66:C66"/>
    <mergeCell ref="B57:C57"/>
    <mergeCell ref="B58:C58"/>
    <mergeCell ref="B59:C59"/>
    <mergeCell ref="B91:C91"/>
    <mergeCell ref="B63:C63"/>
    <mergeCell ref="B64:C64"/>
    <mergeCell ref="B65:C65"/>
    <mergeCell ref="B82:C82"/>
    <mergeCell ref="B71:C71"/>
    <mergeCell ref="B62:C62"/>
    <mergeCell ref="I3:J3"/>
    <mergeCell ref="D67:H67"/>
    <mergeCell ref="B56:C56"/>
    <mergeCell ref="B75:C75"/>
    <mergeCell ref="B61:C61"/>
    <mergeCell ref="B72:C72"/>
    <mergeCell ref="B79:C79"/>
    <mergeCell ref="I5:J5"/>
    <mergeCell ref="I10:K10"/>
    <mergeCell ref="I15:J15"/>
    <mergeCell ref="I16:J16"/>
    <mergeCell ref="I17:J17"/>
    <mergeCell ref="B81:C81"/>
    <mergeCell ref="B67:C67"/>
    <mergeCell ref="B74:C74"/>
    <mergeCell ref="B68:C68"/>
    <mergeCell ref="B76:C76"/>
  </mergeCells>
  <printOptions/>
  <pageMargins left="0.5905511811023623" right="0.4724409448818898" top="0.8" bottom="0.71" header="0.4724409448818898" footer="0.4724409448818898"/>
  <pageSetup fitToHeight="18" fitToWidth="1" horizontalDpi="300" verticalDpi="300" orientation="portrait" scale="48" r:id="rId3"/>
  <headerFooter alignWithMargins="0">
    <oddHeader>&amp;LNOV - 2013&amp;CDIRECTIVA D.B.S.A.
ORDINARIO&amp;R01-BS/0305/04</oddHeader>
    <oddFooter>&amp;LASISTENCIA
EDUCACIONAL JI Y SC&amp;C01-BS&amp;RPAG &amp;P</oddFooter>
  </headerFooter>
  <legacyDrawing r:id="rId2"/>
</worksheet>
</file>

<file path=xl/worksheets/sheet3.xml><?xml version="1.0" encoding="utf-8"?>
<worksheet xmlns="http://schemas.openxmlformats.org/spreadsheetml/2006/main" xmlns:r="http://schemas.openxmlformats.org/officeDocument/2006/relationships">
  <sheetPr codeName="Hoja4">
    <pageSetUpPr fitToPage="1"/>
  </sheetPr>
  <dimension ref="A1:F93"/>
  <sheetViews>
    <sheetView showGridLines="0" view="pageBreakPreview" zoomScale="110" zoomScaleNormal="125" zoomScaleSheetLayoutView="110" zoomScalePageLayoutView="0" workbookViewId="0" topLeftCell="A1">
      <selection activeCell="A46" sqref="A46"/>
    </sheetView>
  </sheetViews>
  <sheetFormatPr defaultColWidth="11.421875" defaultRowHeight="12.75"/>
  <cols>
    <col min="1" max="1" width="97.28125" style="1" customWidth="1"/>
    <col min="2" max="2" width="20.57421875" style="1" customWidth="1"/>
    <col min="3" max="3" width="13.140625" style="42" customWidth="1"/>
    <col min="4" max="4" width="77.421875" style="1" bestFit="1" customWidth="1"/>
    <col min="5" max="16384" width="11.421875" style="1" customWidth="1"/>
  </cols>
  <sheetData>
    <row r="1" spans="1:3" ht="12.75">
      <c r="A1" s="268" t="s">
        <v>0</v>
      </c>
      <c r="B1" s="268"/>
      <c r="C1" s="3"/>
    </row>
    <row r="2" spans="1:3" ht="12.75">
      <c r="A2" s="268" t="s">
        <v>28</v>
      </c>
      <c r="B2" s="268"/>
      <c r="C2" s="3"/>
    </row>
    <row r="3" spans="1:3" ht="12.75">
      <c r="A3" s="268" t="s">
        <v>45</v>
      </c>
      <c r="B3" s="268"/>
      <c r="C3" s="4"/>
    </row>
    <row r="4" ht="6.75" customHeight="1">
      <c r="A4" s="4"/>
    </row>
    <row r="5" spans="1:3" ht="12.75">
      <c r="A5" s="5" t="s">
        <v>46</v>
      </c>
      <c r="B5" s="118" t="str">
        <f>'Ap. 2 Ingresos C. Benef.'!$D$5</f>
        <v>DELBIENWILL</v>
      </c>
      <c r="C5" s="43"/>
    </row>
    <row r="6" ht="12.75">
      <c r="A6" s="4"/>
    </row>
    <row r="7" spans="1:3" ht="12.75">
      <c r="A7" s="44"/>
      <c r="B7" s="119" t="s">
        <v>47</v>
      </c>
      <c r="C7" s="1"/>
    </row>
    <row r="8" spans="1:3" ht="12.75">
      <c r="A8" s="45" t="s">
        <v>48</v>
      </c>
      <c r="B8" s="118" t="s">
        <v>37</v>
      </c>
      <c r="C8" s="1"/>
    </row>
    <row r="9" spans="1:3" ht="12.75">
      <c r="A9" s="65" t="s">
        <v>44</v>
      </c>
      <c r="B9" s="108">
        <f>SUM(B10,B20)</f>
        <v>0</v>
      </c>
      <c r="C9" s="1"/>
    </row>
    <row r="10" spans="1:3" ht="12.75">
      <c r="A10" s="100" t="s">
        <v>115</v>
      </c>
      <c r="B10" s="101">
        <f>SUM(B11:B19)</f>
        <v>0</v>
      </c>
      <c r="C10" s="1"/>
    </row>
    <row r="11" spans="1:3" ht="12.75">
      <c r="A11" s="102" t="s">
        <v>134</v>
      </c>
      <c r="B11" s="103">
        <v>0</v>
      </c>
      <c r="C11" s="1"/>
    </row>
    <row r="12" spans="1:3" ht="12.75">
      <c r="A12" s="102" t="s">
        <v>135</v>
      </c>
      <c r="B12" s="103">
        <v>0</v>
      </c>
      <c r="C12" s="1"/>
    </row>
    <row r="13" spans="1:3" ht="12.75">
      <c r="A13" s="102" t="s">
        <v>136</v>
      </c>
      <c r="B13" s="103">
        <v>0</v>
      </c>
      <c r="C13" s="1"/>
    </row>
    <row r="14" spans="1:3" ht="12.75">
      <c r="A14" s="102" t="s">
        <v>137</v>
      </c>
      <c r="B14" s="103">
        <v>0</v>
      </c>
      <c r="C14" s="1"/>
    </row>
    <row r="15" spans="1:3" ht="13.5">
      <c r="A15" s="112" t="s">
        <v>133</v>
      </c>
      <c r="B15" s="103">
        <v>0</v>
      </c>
      <c r="C15" s="1"/>
    </row>
    <row r="16" spans="1:3" ht="12.75">
      <c r="A16" s="102" t="s">
        <v>138</v>
      </c>
      <c r="B16" s="103">
        <v>0</v>
      </c>
      <c r="C16" s="1"/>
    </row>
    <row r="17" spans="1:3" ht="12.75">
      <c r="A17" s="102" t="s">
        <v>139</v>
      </c>
      <c r="B17" s="103">
        <v>0</v>
      </c>
      <c r="C17" s="1"/>
    </row>
    <row r="18" spans="1:3" ht="12.75">
      <c r="A18" s="102" t="s">
        <v>140</v>
      </c>
      <c r="B18" s="103">
        <v>0</v>
      </c>
      <c r="C18" s="1"/>
    </row>
    <row r="19" spans="1:3" ht="12.75">
      <c r="A19" s="102" t="s">
        <v>141</v>
      </c>
      <c r="B19" s="103">
        <v>0</v>
      </c>
      <c r="C19" s="1"/>
    </row>
    <row r="20" spans="1:3" ht="12.75">
      <c r="A20" s="104" t="s">
        <v>68</v>
      </c>
      <c r="B20" s="101">
        <f>SUM(B22,B24,B26,B28:B31,B33:B34,B36:B39,B41:B49,B51:B53)</f>
        <v>0</v>
      </c>
      <c r="C20" s="1"/>
    </row>
    <row r="21" spans="1:3" ht="12.75">
      <c r="A21" s="343" t="s">
        <v>69</v>
      </c>
      <c r="B21" s="344"/>
      <c r="C21" s="1"/>
    </row>
    <row r="22" spans="1:3" ht="12.75">
      <c r="A22" s="102" t="s">
        <v>142</v>
      </c>
      <c r="B22" s="103">
        <v>0</v>
      </c>
      <c r="C22" s="1"/>
    </row>
    <row r="23" spans="1:3" ht="12.75">
      <c r="A23" s="343" t="s">
        <v>71</v>
      </c>
      <c r="B23" s="344"/>
      <c r="C23" s="1"/>
    </row>
    <row r="24" spans="1:3" ht="12.75">
      <c r="A24" s="102" t="s">
        <v>143</v>
      </c>
      <c r="B24" s="103">
        <v>0</v>
      </c>
      <c r="C24" s="1"/>
    </row>
    <row r="25" spans="1:3" ht="12.75">
      <c r="A25" s="343" t="s">
        <v>74</v>
      </c>
      <c r="B25" s="344"/>
      <c r="C25" s="1"/>
    </row>
    <row r="26" spans="1:3" ht="12.75">
      <c r="A26" s="105" t="s">
        <v>144</v>
      </c>
      <c r="B26" s="106">
        <v>0</v>
      </c>
      <c r="C26" s="1"/>
    </row>
    <row r="27" spans="1:3" ht="12.75">
      <c r="A27" s="341" t="s">
        <v>107</v>
      </c>
      <c r="B27" s="342"/>
      <c r="C27" s="1"/>
    </row>
    <row r="28" spans="1:3" ht="12.75">
      <c r="A28" s="102" t="s">
        <v>145</v>
      </c>
      <c r="B28" s="103">
        <v>0</v>
      </c>
      <c r="C28" s="1"/>
    </row>
    <row r="29" spans="1:3" ht="12.75">
      <c r="A29" s="102" t="s">
        <v>146</v>
      </c>
      <c r="B29" s="103">
        <v>0</v>
      </c>
      <c r="C29" s="1"/>
    </row>
    <row r="30" spans="1:3" ht="12.75">
      <c r="A30" s="102" t="s">
        <v>147</v>
      </c>
      <c r="B30" s="103">
        <v>0</v>
      </c>
      <c r="C30" s="1"/>
    </row>
    <row r="31" spans="1:3" ht="12.75">
      <c r="A31" s="102" t="s">
        <v>148</v>
      </c>
      <c r="B31" s="103">
        <v>0</v>
      </c>
      <c r="C31" s="1"/>
    </row>
    <row r="32" spans="1:3" ht="12.75">
      <c r="A32" s="341" t="s">
        <v>112</v>
      </c>
      <c r="B32" s="342"/>
      <c r="C32" s="1"/>
    </row>
    <row r="33" spans="1:3" ht="12.75">
      <c r="A33" s="102" t="s">
        <v>149</v>
      </c>
      <c r="B33" s="103">
        <v>0</v>
      </c>
      <c r="C33" s="1"/>
    </row>
    <row r="34" spans="1:3" ht="12.75">
      <c r="A34" s="107" t="s">
        <v>120</v>
      </c>
      <c r="B34" s="103">
        <v>0</v>
      </c>
      <c r="C34" s="1"/>
    </row>
    <row r="35" spans="1:3" ht="12.75">
      <c r="A35" s="343" t="s">
        <v>77</v>
      </c>
      <c r="B35" s="344"/>
      <c r="C35" s="1"/>
    </row>
    <row r="36" spans="1:3" ht="12.75">
      <c r="A36" s="102" t="s">
        <v>150</v>
      </c>
      <c r="B36" s="103">
        <v>0</v>
      </c>
      <c r="C36" s="1"/>
    </row>
    <row r="37" spans="1:3" ht="12.75">
      <c r="A37" s="102" t="s">
        <v>151</v>
      </c>
      <c r="B37" s="103">
        <v>0</v>
      </c>
      <c r="C37" s="1"/>
    </row>
    <row r="38" spans="1:3" ht="12.75">
      <c r="A38" s="102" t="s">
        <v>152</v>
      </c>
      <c r="B38" s="103">
        <v>0</v>
      </c>
      <c r="C38" s="1"/>
    </row>
    <row r="39" spans="1:3" ht="12.75">
      <c r="A39" s="102" t="s">
        <v>153</v>
      </c>
      <c r="B39" s="103">
        <v>0</v>
      </c>
      <c r="C39" s="1"/>
    </row>
    <row r="40" spans="1:3" ht="12.75">
      <c r="A40" s="343" t="s">
        <v>84</v>
      </c>
      <c r="B40" s="344"/>
      <c r="C40" s="1"/>
    </row>
    <row r="41" spans="1:3" ht="12.75">
      <c r="A41" s="102" t="s">
        <v>154</v>
      </c>
      <c r="B41" s="103">
        <v>0</v>
      </c>
      <c r="C41" s="1"/>
    </row>
    <row r="42" spans="1:3" ht="12.75">
      <c r="A42" s="102" t="s">
        <v>155</v>
      </c>
      <c r="B42" s="103">
        <v>0</v>
      </c>
      <c r="C42" s="1"/>
    </row>
    <row r="43" spans="1:3" ht="12.75">
      <c r="A43" s="102" t="s">
        <v>156</v>
      </c>
      <c r="B43" s="103">
        <v>0</v>
      </c>
      <c r="C43" s="1"/>
    </row>
    <row r="44" spans="1:3" ht="12.75">
      <c r="A44" s="102" t="s">
        <v>157</v>
      </c>
      <c r="B44" s="103">
        <v>0</v>
      </c>
      <c r="C44" s="1"/>
    </row>
    <row r="45" spans="1:3" ht="12.75">
      <c r="A45" s="102" t="s">
        <v>158</v>
      </c>
      <c r="B45" s="103">
        <v>0</v>
      </c>
      <c r="C45" s="1"/>
    </row>
    <row r="46" spans="1:3" ht="12.75">
      <c r="A46" s="102" t="s">
        <v>159</v>
      </c>
      <c r="B46" s="103">
        <v>0</v>
      </c>
      <c r="C46" s="1"/>
    </row>
    <row r="47" spans="1:3" ht="12.75">
      <c r="A47" s="102" t="s">
        <v>160</v>
      </c>
      <c r="B47" s="103">
        <v>0</v>
      </c>
      <c r="C47" s="1"/>
    </row>
    <row r="48" spans="1:3" ht="12.75">
      <c r="A48" s="102" t="s">
        <v>161</v>
      </c>
      <c r="B48" s="103">
        <v>0</v>
      </c>
      <c r="C48" s="1"/>
    </row>
    <row r="49" spans="1:3" ht="12.75">
      <c r="A49" s="102" t="s">
        <v>162</v>
      </c>
      <c r="B49" s="103">
        <v>0</v>
      </c>
      <c r="C49" s="1"/>
    </row>
    <row r="50" spans="1:3" ht="12.75">
      <c r="A50" s="341" t="s">
        <v>97</v>
      </c>
      <c r="B50" s="342"/>
      <c r="C50" s="1"/>
    </row>
    <row r="51" spans="1:3" ht="12.75">
      <c r="A51" s="102" t="s">
        <v>163</v>
      </c>
      <c r="B51" s="103">
        <v>0</v>
      </c>
      <c r="C51" s="1"/>
    </row>
    <row r="52" spans="1:3" ht="12.75">
      <c r="A52" s="102" t="s">
        <v>164</v>
      </c>
      <c r="B52" s="103">
        <v>0</v>
      </c>
      <c r="C52" s="1"/>
    </row>
    <row r="53" spans="1:2" ht="12.75">
      <c r="A53" s="102" t="s">
        <v>165</v>
      </c>
      <c r="B53" s="103">
        <v>0</v>
      </c>
    </row>
    <row r="54" spans="1:2" ht="12.75">
      <c r="A54" s="110"/>
      <c r="B54" s="109"/>
    </row>
    <row r="55" ht="12.75">
      <c r="C55" s="1"/>
    </row>
    <row r="56" spans="1:3" ht="12.75">
      <c r="A56" s="122"/>
      <c r="C56" s="1"/>
    </row>
    <row r="57" spans="1:3" ht="12.75">
      <c r="A57"/>
      <c r="C57" s="1"/>
    </row>
    <row r="58" spans="1:3" ht="12.75">
      <c r="A58" s="308"/>
      <c r="B58" s="309"/>
      <c r="C58" s="310"/>
    </row>
    <row r="59" spans="1:3" ht="12.75">
      <c r="A59" s="123"/>
      <c r="C59" s="1"/>
    </row>
    <row r="60" spans="1:3" ht="12.75">
      <c r="A60" s="31"/>
      <c r="C60" s="1"/>
    </row>
    <row r="61" spans="1:3" ht="12.75">
      <c r="A61" s="31"/>
      <c r="C61" s="1"/>
    </row>
    <row r="62" spans="1:3" ht="12.75">
      <c r="A62" s="31"/>
      <c r="C62" s="1"/>
    </row>
    <row r="63" spans="3:6" ht="12.75">
      <c r="C63" s="1"/>
      <c r="D63" s="4"/>
      <c r="E63" s="3"/>
      <c r="F63" s="3"/>
    </row>
    <row r="64" spans="3:6" ht="12.75">
      <c r="C64" s="1"/>
      <c r="D64" s="4"/>
      <c r="E64" s="3"/>
      <c r="F64" s="3"/>
    </row>
    <row r="65" spans="3:6" ht="12.75">
      <c r="C65" s="1"/>
      <c r="D65" s="4"/>
      <c r="E65" s="3"/>
      <c r="F65" s="3"/>
    </row>
    <row r="66" spans="1:3" ht="12.75">
      <c r="A66" s="4"/>
      <c r="B66" s="3"/>
      <c r="C66" s="3"/>
    </row>
    <row r="67" spans="1:3" ht="12.75">
      <c r="A67" s="4"/>
      <c r="B67" s="3"/>
      <c r="C67" s="3"/>
    </row>
    <row r="68" spans="1:3" ht="12.75">
      <c r="A68" s="4"/>
      <c r="B68" s="3"/>
      <c r="C68" s="3"/>
    </row>
    <row r="69" spans="1:2" ht="12.75">
      <c r="A69" s="111"/>
      <c r="B69" s="111"/>
    </row>
    <row r="70" spans="1:2" ht="12.75">
      <c r="A70" s="111"/>
      <c r="B70" s="111"/>
    </row>
    <row r="71" spans="1:2" ht="12.75">
      <c r="A71" s="111"/>
      <c r="B71" s="111"/>
    </row>
    <row r="72" spans="1:2" ht="12.75">
      <c r="A72" s="111"/>
      <c r="B72" s="111"/>
    </row>
    <row r="73" spans="1:2" ht="12.75">
      <c r="A73" s="111"/>
      <c r="B73" s="111"/>
    </row>
    <row r="74" spans="1:2" ht="12.75">
      <c r="A74" s="111"/>
      <c r="B74" s="111"/>
    </row>
    <row r="75" spans="1:2" ht="12.75">
      <c r="A75" s="111"/>
      <c r="B75" s="111"/>
    </row>
    <row r="76" spans="1:2" ht="12.75">
      <c r="A76" s="111"/>
      <c r="B76" s="111"/>
    </row>
    <row r="77" spans="1:2" ht="12.75">
      <c r="A77" s="111"/>
      <c r="B77" s="111"/>
    </row>
    <row r="78" spans="1:2" ht="12.75">
      <c r="A78" s="111"/>
      <c r="B78" s="111"/>
    </row>
    <row r="79" spans="1:2" ht="12.75">
      <c r="A79" s="111"/>
      <c r="B79" s="111"/>
    </row>
    <row r="80" spans="1:2" ht="12.75">
      <c r="A80" s="111"/>
      <c r="B80" s="111"/>
    </row>
    <row r="81" spans="1:2" ht="12.75">
      <c r="A81" s="111"/>
      <c r="B81" s="111"/>
    </row>
    <row r="82" spans="1:2" ht="12.75">
      <c r="A82" s="111"/>
      <c r="B82" s="111"/>
    </row>
    <row r="83" spans="1:2" ht="12.75">
      <c r="A83" s="111"/>
      <c r="B83" s="111"/>
    </row>
    <row r="84" spans="1:2" ht="12.75">
      <c r="A84" s="111"/>
      <c r="B84" s="111"/>
    </row>
    <row r="85" spans="1:2" ht="12.75">
      <c r="A85" s="111"/>
      <c r="B85" s="111"/>
    </row>
    <row r="86" spans="1:2" ht="12.75">
      <c r="A86" s="111"/>
      <c r="B86" s="111"/>
    </row>
    <row r="87" spans="1:2" ht="12.75">
      <c r="A87" s="111"/>
      <c r="B87" s="111"/>
    </row>
    <row r="88" spans="1:2" ht="12.75">
      <c r="A88" s="111"/>
      <c r="B88" s="111"/>
    </row>
    <row r="89" spans="1:2" ht="12.75">
      <c r="A89" s="111"/>
      <c r="B89" s="111"/>
    </row>
    <row r="90" spans="1:2" ht="12.75">
      <c r="A90" s="111"/>
      <c r="B90" s="111"/>
    </row>
    <row r="91" spans="1:2" ht="12.75">
      <c r="A91" s="111"/>
      <c r="B91" s="111"/>
    </row>
    <row r="92" spans="1:2" ht="12.75">
      <c r="A92" s="111"/>
      <c r="B92" s="111"/>
    </row>
    <row r="93" spans="1:2" ht="12.75">
      <c r="A93" s="111"/>
      <c r="B93" s="111"/>
    </row>
  </sheetData>
  <sheetProtection selectLockedCells="1" selectUnlockedCells="1"/>
  <mergeCells count="12">
    <mergeCell ref="A40:B40"/>
    <mergeCell ref="A58:C58"/>
    <mergeCell ref="A50:B50"/>
    <mergeCell ref="A21:B21"/>
    <mergeCell ref="A23:B23"/>
    <mergeCell ref="A25:B25"/>
    <mergeCell ref="A27:B27"/>
    <mergeCell ref="A32:B32"/>
    <mergeCell ref="A1:B1"/>
    <mergeCell ref="A2:B2"/>
    <mergeCell ref="A3:B3"/>
    <mergeCell ref="A35:B35"/>
  </mergeCells>
  <printOptions/>
  <pageMargins left="1.4173228346456694" right="0.5511811023622047" top="0.8661417322834646" bottom="0.51" header="0.4330708661417323" footer="0"/>
  <pageSetup fitToHeight="1" fitToWidth="1" horizontalDpi="300" verticalDpi="300" orientation="portrait" scale="72" r:id="rId1"/>
  <headerFooter alignWithMargins="0">
    <oddHeader>&amp;LNOV - 2012&amp;CDIRECTIVA D.B.S.A.
ORDINARIO&amp;R01-BS/0305/04</oddHeader>
    <oddFooter>&amp;LASISTENCIA
EDUCACIONAL JI Y SC&amp;C01-BS&amp;RPAG &amp;P</oddFooter>
  </headerFooter>
</worksheet>
</file>

<file path=xl/worksheets/sheet4.xml><?xml version="1.0" encoding="utf-8"?>
<worksheet xmlns="http://schemas.openxmlformats.org/spreadsheetml/2006/main" xmlns:r="http://schemas.openxmlformats.org/officeDocument/2006/relationships">
  <sheetPr codeName="Hoja3">
    <pageSetUpPr fitToPage="1"/>
  </sheetPr>
  <dimension ref="A1:IV26"/>
  <sheetViews>
    <sheetView showGridLines="0" zoomScale="125" zoomScaleNormal="125" zoomScalePageLayoutView="0" workbookViewId="0" topLeftCell="B1">
      <selection activeCell="D32" sqref="D32"/>
    </sheetView>
  </sheetViews>
  <sheetFormatPr defaultColWidth="11.421875" defaultRowHeight="12.75"/>
  <cols>
    <col min="1" max="1" width="30.00390625" style="1" customWidth="1"/>
    <col min="2" max="2" width="36.57421875" style="1" customWidth="1"/>
    <col min="3" max="9" width="16.28125" style="1" customWidth="1"/>
    <col min="10" max="10" width="17.140625" style="1" customWidth="1"/>
    <col min="11" max="11" width="16.28125" style="1" customWidth="1"/>
    <col min="12" max="16384" width="11.421875" style="1" customWidth="1"/>
  </cols>
  <sheetData>
    <row r="1" spans="1:256" s="4" customFormat="1" ht="12.75">
      <c r="A1" s="268" t="s">
        <v>0</v>
      </c>
      <c r="B1" s="268"/>
      <c r="C1" s="268"/>
      <c r="D1" s="268"/>
      <c r="E1" s="268"/>
      <c r="F1" s="268"/>
      <c r="G1" s="268"/>
      <c r="H1" s="2"/>
      <c r="I1" s="2"/>
      <c r="J1" s="2"/>
      <c r="K1" s="3"/>
      <c r="IO1" s="1"/>
      <c r="IP1" s="1"/>
      <c r="IQ1" s="1"/>
      <c r="IR1" s="1"/>
      <c r="IS1" s="1"/>
      <c r="IT1" s="1"/>
      <c r="IU1" s="1"/>
      <c r="IV1" s="1"/>
    </row>
    <row r="2" spans="1:256" s="4" customFormat="1" ht="15.75" customHeight="1">
      <c r="A2" s="268" t="s">
        <v>49</v>
      </c>
      <c r="B2" s="268"/>
      <c r="C2" s="268"/>
      <c r="D2" s="268"/>
      <c r="E2" s="268"/>
      <c r="F2" s="268"/>
      <c r="G2" s="268"/>
      <c r="H2" s="2"/>
      <c r="I2" s="2"/>
      <c r="J2" s="2"/>
      <c r="K2" s="3"/>
      <c r="IO2" s="1"/>
      <c r="IP2" s="1"/>
      <c r="IQ2" s="1"/>
      <c r="IR2" s="1"/>
      <c r="IS2" s="1"/>
      <c r="IT2" s="1"/>
      <c r="IU2" s="1"/>
      <c r="IV2" s="1"/>
    </row>
    <row r="3" spans="1:256" s="4" customFormat="1" ht="18" customHeight="1">
      <c r="A3" s="268" t="s">
        <v>50</v>
      </c>
      <c r="B3" s="268"/>
      <c r="C3" s="268"/>
      <c r="D3" s="268"/>
      <c r="E3" s="268"/>
      <c r="F3" s="268"/>
      <c r="G3" s="268"/>
      <c r="H3" s="2"/>
      <c r="I3" s="2"/>
      <c r="J3" s="2"/>
      <c r="K3" s="3"/>
      <c r="IO3" s="1"/>
      <c r="IP3" s="1"/>
      <c r="IQ3" s="1"/>
      <c r="IR3" s="1"/>
      <c r="IS3" s="1"/>
      <c r="IT3" s="1"/>
      <c r="IU3" s="1"/>
      <c r="IV3" s="1"/>
    </row>
    <row r="4" spans="1:256" s="4" customFormat="1" ht="11.25" customHeight="1">
      <c r="A4" s="1"/>
      <c r="B4" s="1"/>
      <c r="IO4" s="1"/>
      <c r="IP4" s="1"/>
      <c r="IQ4" s="1"/>
      <c r="IR4" s="1"/>
      <c r="IS4" s="1"/>
      <c r="IT4" s="1"/>
      <c r="IU4" s="1"/>
      <c r="IV4" s="1"/>
    </row>
    <row r="5" spans="1:256" s="4" customFormat="1" ht="12" customHeight="1">
      <c r="A5" s="6" t="s">
        <v>3</v>
      </c>
      <c r="B5" s="6"/>
      <c r="C5" s="346" t="str">
        <f>'Ap. 2 Ingresos C. Benef.'!$D$5</f>
        <v>DELBIENWILL</v>
      </c>
      <c r="D5" s="346"/>
      <c r="E5" s="1"/>
      <c r="F5" s="1"/>
      <c r="G5" s="1"/>
      <c r="H5" s="1"/>
      <c r="I5" s="3"/>
      <c r="IN5" s="1"/>
      <c r="IO5" s="1"/>
      <c r="IP5" s="1"/>
      <c r="IQ5" s="1"/>
      <c r="IR5" s="1"/>
      <c r="IS5" s="1"/>
      <c r="IT5" s="1"/>
      <c r="IU5" s="1"/>
      <c r="IV5" s="1"/>
    </row>
    <row r="6" spans="1:256" s="4" customFormat="1" ht="12" customHeight="1">
      <c r="A6" s="1"/>
      <c r="B6" s="1"/>
      <c r="C6" s="1"/>
      <c r="D6" s="1"/>
      <c r="E6" s="5"/>
      <c r="F6" s="7"/>
      <c r="G6" s="8"/>
      <c r="H6" s="8"/>
      <c r="I6" s="8"/>
      <c r="IO6" s="1"/>
      <c r="IP6" s="1"/>
      <c r="IQ6" s="1"/>
      <c r="IR6" s="1"/>
      <c r="IS6" s="1"/>
      <c r="IT6" s="1"/>
      <c r="IU6" s="1"/>
      <c r="IV6" s="1"/>
    </row>
    <row r="7" spans="1:256" s="20" customFormat="1" ht="16.5" customHeight="1">
      <c r="A7" s="18"/>
      <c r="B7" s="18"/>
      <c r="C7" s="19"/>
      <c r="D7" s="19"/>
      <c r="E7" s="19"/>
      <c r="F7" s="19"/>
      <c r="G7" s="19"/>
      <c r="H7" s="19"/>
      <c r="I7" s="19"/>
      <c r="IO7" s="27"/>
      <c r="IP7" s="27"/>
      <c r="IQ7" s="27"/>
      <c r="IR7" s="27"/>
      <c r="IS7" s="27"/>
      <c r="IT7" s="27"/>
      <c r="IU7" s="27"/>
      <c r="IV7" s="27"/>
    </row>
    <row r="8" spans="1:10" ht="12.75" customHeight="1">
      <c r="A8" s="347" t="str">
        <f>'Ap. 2 Ingresos C. Benef.'!A17</f>
        <v>Centro Beneficio</v>
      </c>
      <c r="B8" s="347" t="str">
        <f>'Ap. 2 Ingresos C. Benef.'!B17</f>
        <v>Prestación [Unidad]</v>
      </c>
      <c r="C8" s="348" t="str">
        <f>'Ap. 2 Ingresos C. Benef.'!D17</f>
        <v>Matrícula</v>
      </c>
      <c r="D8" s="348"/>
      <c r="E8" s="348"/>
      <c r="F8" s="348"/>
      <c r="G8" s="349" t="str">
        <f>'Ap. 2 Ingresos C. Benef.'!H17</f>
        <v>Mensualidad</v>
      </c>
      <c r="H8" s="349"/>
      <c r="I8" s="349"/>
      <c r="J8" s="349"/>
    </row>
    <row r="9" spans="1:10" ht="38.25">
      <c r="A9" s="347">
        <f>'Ap. 2 Ingresos C. Benef.'!A18</f>
        <v>0</v>
      </c>
      <c r="B9" s="347">
        <f>'Ap. 2 Ingresos C. Benef.'!B18</f>
        <v>0</v>
      </c>
      <c r="C9" s="61" t="str">
        <f>'Ap. 2 Ingresos C. Benef.'!D18</f>
        <v>Personal Servicio Activo Armada y otras FFAA</v>
      </c>
      <c r="D9" s="61" t="str">
        <f>'Ap. 2 Ingresos C. Benef.'!E18</f>
        <v>Gendarmeria y PDI</v>
      </c>
      <c r="E9" s="61" t="str">
        <f>'Ap. 2 Ingresos C. Benef.'!F18</f>
        <v>Personal en Retiro</v>
      </c>
      <c r="F9" s="61" t="str">
        <f>'Ap. 2 Ingresos C. Benef.'!G18</f>
        <v>Casos Especiales</v>
      </c>
      <c r="G9" s="61" t="str">
        <f>'Ap. 2 Ingresos C. Benef.'!H18</f>
        <v>Personal Servicio Activo Armada y otras FFAA</v>
      </c>
      <c r="H9" s="61" t="str">
        <f>'Ap. 2 Ingresos C. Benef.'!I18</f>
        <v>Gendarmeria y PDI</v>
      </c>
      <c r="I9" s="61" t="str">
        <f>'Ap. 2 Ingresos C. Benef.'!J18</f>
        <v>Personal en Retiro</v>
      </c>
      <c r="J9" s="61" t="str">
        <f>'Ap. 2 Ingresos C. Benef.'!K18</f>
        <v>Casos Especiales</v>
      </c>
    </row>
    <row r="10" spans="1:10" ht="12.75">
      <c r="A10" s="345" t="str">
        <f>'Ap. 2 Ingresos C. Benef.'!A19</f>
        <v>JARDIN INFANTIL "PEQUEÑOS COLONOS"</v>
      </c>
      <c r="B10" s="46" t="str">
        <f>'Ap. 2 Ingresos C. Benef.'!B19</f>
        <v>Jardín [Media Jornada]</v>
      </c>
      <c r="C10" s="47">
        <f>'Ap. 2 Ingresos C. Benef.'!D19</f>
        <v>49400</v>
      </c>
      <c r="D10" s="47">
        <f>'Ap. 2 Ingresos C. Benef.'!E19</f>
        <v>59300</v>
      </c>
      <c r="E10" s="47">
        <f>'Ap. 2 Ingresos C. Benef.'!F19</f>
        <v>95000</v>
      </c>
      <c r="F10" s="47">
        <f>'Ap. 2 Ingresos C. Benef.'!G19</f>
        <v>115400</v>
      </c>
      <c r="G10" s="47">
        <f>'Ap. 2 Ingresos C. Benef.'!H19</f>
        <v>49400</v>
      </c>
      <c r="H10" s="47">
        <f>'Ap. 2 Ingresos C. Benef.'!I19</f>
        <v>59300</v>
      </c>
      <c r="I10" s="47">
        <f>'Ap. 2 Ingresos C. Benef.'!J19</f>
        <v>95000</v>
      </c>
      <c r="J10" s="48">
        <f>'Ap. 2 Ingresos C. Benef.'!K19</f>
        <v>115400</v>
      </c>
    </row>
    <row r="11" spans="1:10" ht="12.75">
      <c r="A11" s="345">
        <f>'Ap. 2 Ingresos C. Benef.'!A22</f>
        <v>0</v>
      </c>
      <c r="B11" s="46" t="str">
        <f>'Ap. 2 Ingresos C. Benef.'!B22</f>
        <v>Jardín [Jornada Completa sin alimentación] </v>
      </c>
      <c r="C11" s="47">
        <f>'Ap. 2 Ingresos C. Benef.'!D22</f>
        <v>65000</v>
      </c>
      <c r="D11" s="47">
        <f>'Ap. 2 Ingresos C. Benef.'!E22</f>
        <v>78100</v>
      </c>
      <c r="E11" s="47">
        <f>'Ap. 2 Ingresos C. Benef.'!F22</f>
        <v>117200</v>
      </c>
      <c r="F11" s="48">
        <f>'Ap. 2 Ingresos C. Benef.'!G22</f>
        <v>140600</v>
      </c>
      <c r="G11" s="47">
        <f>'Ap. 2 Ingresos C. Benef.'!H22</f>
        <v>65000</v>
      </c>
      <c r="H11" s="47">
        <f>'Ap. 2 Ingresos C. Benef.'!I22</f>
        <v>78100</v>
      </c>
      <c r="I11" s="47">
        <f>'Ap. 2 Ingresos C. Benef.'!J22</f>
        <v>117200</v>
      </c>
      <c r="J11" s="47">
        <f>'Ap. 2 Ingresos C. Benef.'!K22</f>
        <v>140600</v>
      </c>
    </row>
    <row r="17" ht="12.75">
      <c r="D17" s="122"/>
    </row>
    <row r="18" ht="12.75">
      <c r="D18"/>
    </row>
    <row r="19" spans="4:6" ht="12.75">
      <c r="D19" s="308"/>
      <c r="E19" s="309"/>
      <c r="F19" s="310"/>
    </row>
    <row r="20" ht="12.75">
      <c r="D20" s="123"/>
    </row>
    <row r="21" ht="12.75">
      <c r="D21" s="31"/>
    </row>
    <row r="22" ht="12.75">
      <c r="D22" s="31"/>
    </row>
    <row r="23" ht="12.75">
      <c r="D23" s="31"/>
    </row>
    <row r="24" spans="7:9" ht="12.75">
      <c r="G24" s="4"/>
      <c r="H24" s="3"/>
      <c r="I24" s="3"/>
    </row>
    <row r="25" spans="7:9" ht="12.75">
      <c r="G25" s="4"/>
      <c r="H25" s="3"/>
      <c r="I25" s="3"/>
    </row>
    <row r="26" spans="7:9" ht="12.75">
      <c r="G26" s="4"/>
      <c r="H26" s="3"/>
      <c r="I26" s="3"/>
    </row>
  </sheetData>
  <sheetProtection selectLockedCells="1" selectUnlockedCells="1"/>
  <mergeCells count="10">
    <mergeCell ref="D19:F19"/>
    <mergeCell ref="A10:A11"/>
    <mergeCell ref="A1:G1"/>
    <mergeCell ref="A2:G2"/>
    <mergeCell ref="A3:G3"/>
    <mergeCell ref="C5:D5"/>
    <mergeCell ref="A8:A9"/>
    <mergeCell ref="B8:B9"/>
    <mergeCell ref="C8:F8"/>
    <mergeCell ref="G8:J8"/>
  </mergeCells>
  <printOptions/>
  <pageMargins left="0.7480314960629921" right="0.7480314960629921" top="0.984251968503937" bottom="0.984251968503937" header="0.4330708661417323" footer="0.4724409448818898"/>
  <pageSetup fitToHeight="1" fitToWidth="1" horizontalDpi="300" verticalDpi="300" orientation="landscape" scale="62" r:id="rId1"/>
  <headerFooter alignWithMargins="0">
    <oddHeader>&amp;LNOV - 2012&amp;CDIRECTIVA D.B.S.A.
ORDINARIA&amp;R01-BS/0305/04</oddHeader>
    <oddFooter>&amp;LASISTENCIA 
EDUCACIONAL JI Y SC&amp;C01-BS&amp;RPAG &amp;P</oddFooter>
  </headerFooter>
</worksheet>
</file>

<file path=xl/worksheets/sheet5.xml><?xml version="1.0" encoding="utf-8"?>
<worksheet xmlns="http://schemas.openxmlformats.org/spreadsheetml/2006/main" xmlns:r="http://schemas.openxmlformats.org/officeDocument/2006/relationships">
  <sheetPr codeName="Hoja5">
    <pageSetUpPr fitToPage="1"/>
  </sheetPr>
  <dimension ref="A1:IV37"/>
  <sheetViews>
    <sheetView showGridLines="0" zoomScale="125" zoomScaleNormal="125" zoomScalePageLayoutView="0" workbookViewId="0" topLeftCell="A1">
      <selection activeCell="B37" sqref="B37"/>
    </sheetView>
  </sheetViews>
  <sheetFormatPr defaultColWidth="11.421875" defaultRowHeight="12.75"/>
  <cols>
    <col min="1" max="1" width="34.421875" style="1" customWidth="1"/>
    <col min="2" max="2" width="40.8515625" style="1" customWidth="1"/>
    <col min="3" max="3" width="16.8515625" style="1" customWidth="1"/>
    <col min="4" max="4" width="18.421875" style="1" customWidth="1"/>
    <col min="5" max="5" width="19.28125" style="1" customWidth="1"/>
    <col min="6" max="6" width="19.8515625" style="1" customWidth="1"/>
    <col min="7" max="11" width="18.7109375" style="1" customWidth="1"/>
    <col min="12" max="16384" width="11.421875" style="1" customWidth="1"/>
  </cols>
  <sheetData>
    <row r="1" spans="1:256" s="4" customFormat="1" ht="12.75">
      <c r="A1" s="268" t="s">
        <v>0</v>
      </c>
      <c r="B1" s="268"/>
      <c r="C1" s="268"/>
      <c r="D1" s="268"/>
      <c r="E1" s="268"/>
      <c r="F1" s="3"/>
      <c r="G1" s="3"/>
      <c r="IK1" s="1"/>
      <c r="IL1" s="1"/>
      <c r="IM1" s="1"/>
      <c r="IN1" s="1"/>
      <c r="IO1" s="1"/>
      <c r="IP1" s="1"/>
      <c r="IQ1" s="1"/>
      <c r="IR1" s="1"/>
      <c r="IS1" s="1"/>
      <c r="IT1" s="1"/>
      <c r="IU1" s="1"/>
      <c r="IV1" s="1"/>
    </row>
    <row r="2" spans="1:256" s="4" customFormat="1" ht="15.75" customHeight="1">
      <c r="A2" s="268" t="s">
        <v>51</v>
      </c>
      <c r="B2" s="268"/>
      <c r="C2" s="268"/>
      <c r="D2" s="268"/>
      <c r="E2" s="268"/>
      <c r="F2" s="3"/>
      <c r="G2" s="3"/>
      <c r="IK2" s="1"/>
      <c r="IL2" s="1"/>
      <c r="IM2" s="1"/>
      <c r="IN2" s="1"/>
      <c r="IO2" s="1"/>
      <c r="IP2" s="1"/>
      <c r="IQ2" s="1"/>
      <c r="IR2" s="1"/>
      <c r="IS2" s="1"/>
      <c r="IT2" s="1"/>
      <c r="IU2" s="1"/>
      <c r="IV2" s="1"/>
    </row>
    <row r="3" spans="1:256" s="4" customFormat="1" ht="18" customHeight="1">
      <c r="A3" s="268" t="s">
        <v>52</v>
      </c>
      <c r="B3" s="268"/>
      <c r="C3" s="268"/>
      <c r="D3" s="268"/>
      <c r="E3" s="268"/>
      <c r="F3" s="3"/>
      <c r="G3" s="3"/>
      <c r="IK3" s="1"/>
      <c r="IL3" s="1"/>
      <c r="IM3" s="1"/>
      <c r="IN3" s="1"/>
      <c r="IO3" s="1"/>
      <c r="IP3" s="1"/>
      <c r="IQ3" s="1"/>
      <c r="IR3" s="1"/>
      <c r="IS3" s="1"/>
      <c r="IT3" s="1"/>
      <c r="IU3" s="1"/>
      <c r="IV3" s="1"/>
    </row>
    <row r="4" spans="1:256" s="4" customFormat="1" ht="11.25" customHeight="1">
      <c r="A4" s="1"/>
      <c r="B4" s="1"/>
      <c r="D4" s="1"/>
      <c r="F4" s="1"/>
      <c r="IK4" s="1"/>
      <c r="IL4" s="1"/>
      <c r="IM4" s="1"/>
      <c r="IN4" s="1"/>
      <c r="IO4" s="1"/>
      <c r="IP4" s="1"/>
      <c r="IQ4" s="1"/>
      <c r="IR4" s="1"/>
      <c r="IS4" s="1"/>
      <c r="IT4" s="1"/>
      <c r="IU4" s="1"/>
      <c r="IV4" s="1"/>
    </row>
    <row r="5" spans="1:256" s="4" customFormat="1" ht="12" customHeight="1">
      <c r="A5" s="357" t="s">
        <v>3</v>
      </c>
      <c r="B5" s="357"/>
      <c r="C5" s="49" t="str">
        <f>'Ap. 2 Ingresos C. Benef.'!$D$5</f>
        <v>DELBIENWILL</v>
      </c>
      <c r="D5" s="50"/>
      <c r="E5" s="1"/>
      <c r="F5" s="50"/>
      <c r="G5" s="1"/>
      <c r="IK5" s="1"/>
      <c r="IL5" s="1"/>
      <c r="IM5" s="1"/>
      <c r="IN5" s="1"/>
      <c r="IO5" s="1"/>
      <c r="IP5" s="1"/>
      <c r="IQ5" s="1"/>
      <c r="IR5" s="1"/>
      <c r="IS5" s="1"/>
      <c r="IT5" s="1"/>
      <c r="IU5" s="1"/>
      <c r="IV5" s="1"/>
    </row>
    <row r="6" spans="1:256" s="4" customFormat="1" ht="12" customHeight="1">
      <c r="A6" s="5"/>
      <c r="B6" s="7"/>
      <c r="C6" s="50"/>
      <c r="D6" s="50"/>
      <c r="E6" s="1"/>
      <c r="F6" s="50"/>
      <c r="G6" s="1"/>
      <c r="IK6" s="1"/>
      <c r="IL6" s="1"/>
      <c r="IM6" s="1"/>
      <c r="IN6" s="1"/>
      <c r="IO6" s="1"/>
      <c r="IP6" s="1"/>
      <c r="IQ6" s="1"/>
      <c r="IR6" s="1"/>
      <c r="IS6" s="1"/>
      <c r="IT6" s="1"/>
      <c r="IU6" s="1"/>
      <c r="IV6" s="1"/>
    </row>
    <row r="7" spans="1:256" s="4" customFormat="1" ht="12" customHeight="1">
      <c r="A7" s="5"/>
      <c r="B7" s="7"/>
      <c r="C7" s="50"/>
      <c r="D7" s="50"/>
      <c r="E7" s="1"/>
      <c r="F7" s="50"/>
      <c r="G7" s="1"/>
      <c r="IK7" s="1"/>
      <c r="IL7" s="1"/>
      <c r="IM7" s="1"/>
      <c r="IN7" s="1"/>
      <c r="IO7" s="1"/>
      <c r="IP7" s="1"/>
      <c r="IQ7" s="1"/>
      <c r="IR7" s="1"/>
      <c r="IS7" s="1"/>
      <c r="IT7" s="1"/>
      <c r="IU7" s="1"/>
      <c r="IV7" s="1"/>
    </row>
    <row r="8" spans="1:256" s="4" customFormat="1" ht="12" customHeight="1">
      <c r="A8" s="5"/>
      <c r="B8" s="7"/>
      <c r="C8" s="50"/>
      <c r="D8" s="50"/>
      <c r="E8" s="1"/>
      <c r="F8" s="50"/>
      <c r="G8" s="1"/>
      <c r="IK8" s="1"/>
      <c r="IL8" s="1"/>
      <c r="IM8" s="1"/>
      <c r="IN8" s="1"/>
      <c r="IO8" s="1"/>
      <c r="IP8" s="1"/>
      <c r="IQ8" s="1"/>
      <c r="IR8" s="1"/>
      <c r="IS8" s="1"/>
      <c r="IT8" s="1"/>
      <c r="IU8" s="1"/>
      <c r="IV8" s="1"/>
    </row>
    <row r="9" spans="1:256" s="4" customFormat="1" ht="12" customHeight="1">
      <c r="A9" s="5"/>
      <c r="B9" s="7"/>
      <c r="C9" s="50"/>
      <c r="D9" s="50"/>
      <c r="E9" s="1"/>
      <c r="F9" s="50"/>
      <c r="G9" s="1"/>
      <c r="IK9" s="1"/>
      <c r="IL9" s="1"/>
      <c r="IM9" s="1"/>
      <c r="IN9" s="1"/>
      <c r="IO9" s="1"/>
      <c r="IP9" s="1"/>
      <c r="IQ9" s="1"/>
      <c r="IR9" s="1"/>
      <c r="IS9" s="1"/>
      <c r="IT9" s="1"/>
      <c r="IU9" s="1"/>
      <c r="IV9" s="1"/>
    </row>
    <row r="10" spans="1:256" s="4" customFormat="1" ht="12" customHeight="1">
      <c r="A10" s="5"/>
      <c r="B10" s="7"/>
      <c r="C10" s="50"/>
      <c r="D10" s="50"/>
      <c r="E10" s="1"/>
      <c r="F10" s="50"/>
      <c r="G10" s="1"/>
      <c r="IK10" s="1"/>
      <c r="IL10" s="1"/>
      <c r="IM10" s="1"/>
      <c r="IN10" s="1"/>
      <c r="IO10" s="1"/>
      <c r="IP10" s="1"/>
      <c r="IQ10" s="1"/>
      <c r="IR10" s="1"/>
      <c r="IS10" s="1"/>
      <c r="IT10" s="1"/>
      <c r="IU10" s="1"/>
      <c r="IV10" s="1"/>
    </row>
    <row r="11" spans="1:256" s="4" customFormat="1" ht="12" customHeight="1">
      <c r="A11" s="5"/>
      <c r="B11" s="7"/>
      <c r="C11" s="50"/>
      <c r="D11" s="50"/>
      <c r="E11" s="1"/>
      <c r="F11" s="50"/>
      <c r="G11" s="1"/>
      <c r="IK11" s="1"/>
      <c r="IL11" s="1"/>
      <c r="IM11" s="1"/>
      <c r="IN11" s="1"/>
      <c r="IO11" s="1"/>
      <c r="IP11" s="1"/>
      <c r="IQ11" s="1"/>
      <c r="IR11" s="1"/>
      <c r="IS11" s="1"/>
      <c r="IT11" s="1"/>
      <c r="IU11" s="1"/>
      <c r="IV11" s="1"/>
    </row>
    <row r="12" spans="1:256" s="4" customFormat="1" ht="12" customHeight="1">
      <c r="A12" s="5"/>
      <c r="B12" s="7"/>
      <c r="C12" s="50"/>
      <c r="D12" s="50"/>
      <c r="E12" s="1"/>
      <c r="F12" s="50"/>
      <c r="G12" s="1"/>
      <c r="IK12" s="1"/>
      <c r="IL12" s="1"/>
      <c r="IM12" s="1"/>
      <c r="IN12" s="1"/>
      <c r="IO12" s="1"/>
      <c r="IP12" s="1"/>
      <c r="IQ12" s="1"/>
      <c r="IR12" s="1"/>
      <c r="IS12" s="1"/>
      <c r="IT12" s="1"/>
      <c r="IU12" s="1"/>
      <c r="IV12" s="1"/>
    </row>
    <row r="13" spans="1:256" s="4" customFormat="1" ht="12" customHeight="1">
      <c r="A13" s="51"/>
      <c r="B13" s="51"/>
      <c r="C13" s="51"/>
      <c r="D13" s="51"/>
      <c r="E13" s="51"/>
      <c r="F13" s="33"/>
      <c r="G13" s="33"/>
      <c r="H13" s="33"/>
      <c r="I13" s="33"/>
      <c r="J13" s="33"/>
      <c r="IK13" s="1"/>
      <c r="IL13" s="1"/>
      <c r="IM13" s="1"/>
      <c r="IN13" s="1"/>
      <c r="IO13" s="1"/>
      <c r="IP13" s="1"/>
      <c r="IQ13" s="1"/>
      <c r="IR13" s="1"/>
      <c r="IS13" s="1"/>
      <c r="IT13" s="1"/>
      <c r="IU13" s="1"/>
      <c r="IV13" s="1"/>
    </row>
    <row r="14" spans="1:256" s="20" customFormat="1" ht="12" customHeight="1">
      <c r="A14" s="52"/>
      <c r="B14" s="52"/>
      <c r="C14" s="53" t="s">
        <v>53</v>
      </c>
      <c r="D14" s="54"/>
      <c r="E14" s="55">
        <v>12</v>
      </c>
      <c r="F14" s="18"/>
      <c r="G14" s="19"/>
      <c r="IK14" s="27"/>
      <c r="IL14" s="27"/>
      <c r="IM14" s="27"/>
      <c r="IN14" s="27"/>
      <c r="IO14" s="27"/>
      <c r="IP14" s="27"/>
      <c r="IQ14" s="27"/>
      <c r="IR14" s="27"/>
      <c r="IS14" s="27"/>
      <c r="IT14" s="27"/>
      <c r="IU14" s="27"/>
      <c r="IV14" s="27"/>
    </row>
    <row r="15" spans="1:256" s="20" customFormat="1" ht="13.5" customHeight="1">
      <c r="A15" s="52"/>
      <c r="B15" s="52"/>
      <c r="C15" s="53" t="s">
        <v>54</v>
      </c>
      <c r="D15" s="54"/>
      <c r="E15" s="55">
        <v>10</v>
      </c>
      <c r="F15" s="18"/>
      <c r="G15" s="19"/>
      <c r="IK15" s="27"/>
      <c r="IL15" s="27"/>
      <c r="IM15" s="27"/>
      <c r="IN15" s="27"/>
      <c r="IO15" s="27"/>
      <c r="IP15" s="27"/>
      <c r="IQ15" s="27"/>
      <c r="IR15" s="27"/>
      <c r="IS15" s="27"/>
      <c r="IT15" s="27"/>
      <c r="IU15" s="27"/>
      <c r="IV15" s="27"/>
    </row>
    <row r="16" spans="1:256" s="20" customFormat="1" ht="13.5" customHeight="1">
      <c r="A16" s="52"/>
      <c r="B16" s="52"/>
      <c r="C16" s="56"/>
      <c r="D16" s="56"/>
      <c r="E16" s="57"/>
      <c r="F16" s="18"/>
      <c r="G16" s="19"/>
      <c r="IK16" s="27"/>
      <c r="IL16" s="27"/>
      <c r="IM16" s="27"/>
      <c r="IN16" s="27"/>
      <c r="IO16" s="27"/>
      <c r="IP16" s="27"/>
      <c r="IQ16" s="27"/>
      <c r="IR16" s="27"/>
      <c r="IS16" s="27"/>
      <c r="IT16" s="27"/>
      <c r="IU16" s="27"/>
      <c r="IV16" s="27"/>
    </row>
    <row r="17" spans="1:5" ht="12.75">
      <c r="A17" s="52"/>
      <c r="B17" s="52"/>
      <c r="C17" s="52"/>
      <c r="D17" s="52"/>
      <c r="E17" s="52"/>
    </row>
    <row r="18" spans="1:5" ht="12.75">
      <c r="A18" s="347" t="str">
        <f>'Ap. 5 Tarifado '!A8</f>
        <v>Centro Beneficio</v>
      </c>
      <c r="B18" s="347" t="str">
        <f>'Ap. 5 Tarifado '!B8</f>
        <v>Prestación [Unidad]</v>
      </c>
      <c r="C18" s="58" t="str">
        <f>'Ap. 5 Tarifado '!C8</f>
        <v>Matrícula</v>
      </c>
      <c r="D18" s="59" t="str">
        <f>'Ap. 5 Tarifado '!G8</f>
        <v>Mensualidad</v>
      </c>
      <c r="E18" s="121" t="s">
        <v>55</v>
      </c>
    </row>
    <row r="19" spans="1:5" ht="38.25">
      <c r="A19" s="347">
        <f>'Ap. 5 Tarifado '!A9</f>
        <v>0</v>
      </c>
      <c r="B19" s="347">
        <f>'Ap. 5 Tarifado '!B9</f>
        <v>0</v>
      </c>
      <c r="C19" s="61" t="str">
        <f>'Ap. 5 Tarifado '!C9</f>
        <v>Personal Servicio Activo Armada y otras FFAA</v>
      </c>
      <c r="D19" s="61" t="str">
        <f>'Ap. 5 Tarifado '!G9</f>
        <v>Personal Servicio Activo Armada y otras FFAA</v>
      </c>
      <c r="E19" s="61" t="s">
        <v>56</v>
      </c>
    </row>
    <row r="20" spans="1:5" ht="12.75">
      <c r="A20" s="350" t="str">
        <f>'Ap. 5 Tarifado '!A10</f>
        <v>JARDIN INFANTIL "PEQUEÑOS COLONOS"</v>
      </c>
      <c r="B20" s="46" t="str">
        <f>'Ap. 5 Tarifado '!B10</f>
        <v>Jardín [Media Jornada]</v>
      </c>
      <c r="C20" s="47">
        <f>'Ap. 5 Tarifado '!C10</f>
        <v>49400</v>
      </c>
      <c r="D20" s="47">
        <f>'Ap. 5 Tarifado '!G10</f>
        <v>49400</v>
      </c>
      <c r="E20" s="47">
        <f>C20+D20*$E$15</f>
        <v>543400</v>
      </c>
    </row>
    <row r="21" spans="1:5" ht="12.75">
      <c r="A21" s="351"/>
      <c r="B21" s="46" t="str">
        <f>'Ap. 5 Tarifado '!B11</f>
        <v>Jardín [Jornada Completa sin alimentación] </v>
      </c>
      <c r="C21" s="47">
        <f>'Ap. 5 Tarifado '!C11</f>
        <v>65000</v>
      </c>
      <c r="D21" s="47">
        <f>'Ap. 5 Tarifado '!G11</f>
        <v>65000</v>
      </c>
      <c r="E21" s="47">
        <f>C21+D21*$E$15</f>
        <v>715000</v>
      </c>
    </row>
    <row r="22" spans="1:5" ht="12.75" customHeight="1">
      <c r="A22" s="352" t="s">
        <v>169</v>
      </c>
      <c r="B22" s="120" t="s">
        <v>22</v>
      </c>
      <c r="C22" s="116">
        <v>0</v>
      </c>
      <c r="D22" s="116">
        <v>0</v>
      </c>
      <c r="E22" s="117">
        <f>C22+D22*$E$15</f>
        <v>0</v>
      </c>
    </row>
    <row r="23" spans="1:5" ht="12.75">
      <c r="A23" s="353"/>
      <c r="B23" s="120" t="s">
        <v>173</v>
      </c>
      <c r="C23" s="116">
        <v>0</v>
      </c>
      <c r="D23" s="116">
        <v>0</v>
      </c>
      <c r="E23" s="117">
        <f>C23+D23*$E$15</f>
        <v>0</v>
      </c>
    </row>
    <row r="28" ht="12.75">
      <c r="A28" s="122"/>
    </row>
    <row r="29" ht="12.75">
      <c r="A29"/>
    </row>
    <row r="30" spans="1:3" ht="12.75">
      <c r="A30" s="354"/>
      <c r="B30" s="355"/>
      <c r="C30" s="356"/>
    </row>
    <row r="31" ht="12.75">
      <c r="A31" s="123"/>
    </row>
    <row r="32" ht="12.75">
      <c r="A32" s="31"/>
    </row>
    <row r="33" ht="12.75">
      <c r="A33" s="31"/>
    </row>
    <row r="34" ht="12.75">
      <c r="A34" s="31"/>
    </row>
    <row r="35" spans="4:6" ht="12.75">
      <c r="D35" s="4"/>
      <c r="E35" s="3"/>
      <c r="F35" s="3"/>
    </row>
    <row r="36" spans="4:6" ht="12.75">
      <c r="D36" s="4"/>
      <c r="E36" s="3"/>
      <c r="F36" s="3"/>
    </row>
    <row r="37" spans="4:6" ht="12.75">
      <c r="D37" s="4"/>
      <c r="E37" s="3"/>
      <c r="F37" s="3"/>
    </row>
  </sheetData>
  <sheetProtection selectLockedCells="1" selectUnlockedCells="1"/>
  <mergeCells count="9">
    <mergeCell ref="A20:A21"/>
    <mergeCell ref="A22:A23"/>
    <mergeCell ref="A30:C30"/>
    <mergeCell ref="A1:E1"/>
    <mergeCell ref="A2:E2"/>
    <mergeCell ref="A3:E3"/>
    <mergeCell ref="A5:B5"/>
    <mergeCell ref="A18:A19"/>
    <mergeCell ref="B18:B19"/>
  </mergeCells>
  <printOptions/>
  <pageMargins left="0.7480314960629921" right="0.7480314960629921" top="0.8267716535433072" bottom="0.9055118110236221" header="0.3937007874015748" footer="0.3937007874015748"/>
  <pageSetup fitToHeight="1" fitToWidth="1" horizontalDpi="300" verticalDpi="300" orientation="landscape" scale="95" r:id="rId2"/>
  <headerFooter alignWithMargins="0">
    <oddHeader>&amp;LNOV - 2012&amp;CDIRECTIVA D.B.S.A.
ORDINARIA&amp;R01-BS/0305/04</oddHeader>
    <oddFooter>&amp;LASISTENCIA
EDUCACIONAL JI Y SC&amp;C01-BS&amp;RPAG &amp;P</oddFooter>
  </headerFooter>
  <drawing r:id="rId1"/>
</worksheet>
</file>

<file path=xl/worksheets/sheet6.xml><?xml version="1.0" encoding="utf-8"?>
<worksheet xmlns="http://schemas.openxmlformats.org/spreadsheetml/2006/main" xmlns:r="http://schemas.openxmlformats.org/officeDocument/2006/relationships">
  <dimension ref="A2:L89"/>
  <sheetViews>
    <sheetView zoomScalePageLayoutView="0" workbookViewId="0" topLeftCell="A1">
      <selection activeCell="J31" sqref="J31"/>
    </sheetView>
  </sheetViews>
  <sheetFormatPr defaultColWidth="11.421875" defaultRowHeight="12.75"/>
  <cols>
    <col min="1" max="1" width="22.421875" style="0" customWidth="1"/>
    <col min="2" max="2" width="16.28125" style="0" customWidth="1"/>
    <col min="3" max="3" width="16.421875" style="0" customWidth="1"/>
    <col min="4" max="4" width="14.8515625" style="0" customWidth="1"/>
    <col min="5" max="5" width="15.8515625" style="0" bestFit="1" customWidth="1"/>
    <col min="6" max="6" width="14.57421875" style="0" customWidth="1"/>
    <col min="8" max="8" width="12.7109375" style="0" customWidth="1"/>
    <col min="10" max="10" width="13.57421875" style="0" customWidth="1"/>
  </cols>
  <sheetData>
    <row r="2" spans="1:12" ht="20.25">
      <c r="A2" s="360" t="s">
        <v>208</v>
      </c>
      <c r="B2" s="360"/>
      <c r="C2" s="360"/>
      <c r="D2" s="360"/>
      <c r="E2" s="360"/>
      <c r="F2" s="360"/>
      <c r="G2" s="360"/>
      <c r="H2" s="360"/>
      <c r="I2" s="360"/>
      <c r="J2" s="360"/>
      <c r="K2" s="360"/>
      <c r="L2" s="360"/>
    </row>
    <row r="4" spans="1:11" ht="15">
      <c r="A4" s="139"/>
      <c r="B4" s="139"/>
      <c r="C4" s="139"/>
      <c r="D4" s="139"/>
      <c r="E4" s="136">
        <v>0.036</v>
      </c>
      <c r="F4" s="139"/>
      <c r="G4" s="139"/>
      <c r="H4" s="139"/>
      <c r="I4" s="138">
        <v>117000</v>
      </c>
      <c r="J4" s="138">
        <v>275000</v>
      </c>
      <c r="K4" s="138">
        <v>110000</v>
      </c>
    </row>
    <row r="5" spans="1:11" ht="45">
      <c r="A5" s="140"/>
      <c r="B5" s="140"/>
      <c r="C5" s="150" t="s">
        <v>191</v>
      </c>
      <c r="D5" s="150" t="s">
        <v>229</v>
      </c>
      <c r="E5" s="150" t="s">
        <v>192</v>
      </c>
      <c r="F5" s="150" t="s">
        <v>193</v>
      </c>
      <c r="G5" s="150" t="s">
        <v>194</v>
      </c>
      <c r="H5" s="150" t="s">
        <v>195</v>
      </c>
      <c r="I5" s="150" t="s">
        <v>180</v>
      </c>
      <c r="J5" s="150" t="s">
        <v>188</v>
      </c>
      <c r="K5" s="150" t="s">
        <v>184</v>
      </c>
    </row>
    <row r="6" spans="1:11" ht="15">
      <c r="A6" s="142" t="s">
        <v>196</v>
      </c>
      <c r="B6" s="142" t="s">
        <v>197</v>
      </c>
      <c r="C6" s="141">
        <v>612204</v>
      </c>
      <c r="D6" s="141">
        <f>+C6+G6</f>
        <v>832084</v>
      </c>
      <c r="E6" s="146">
        <v>22039.343999999997</v>
      </c>
      <c r="F6" s="146">
        <v>634243.344</v>
      </c>
      <c r="G6" s="146">
        <v>219880</v>
      </c>
      <c r="H6" s="146">
        <v>7830800.128</v>
      </c>
      <c r="I6" s="145">
        <v>117000</v>
      </c>
      <c r="J6" s="145">
        <v>138000</v>
      </c>
      <c r="K6" s="145">
        <v>77000</v>
      </c>
    </row>
    <row r="7" spans="1:11" ht="15">
      <c r="A7" s="142" t="s">
        <v>198</v>
      </c>
      <c r="B7" s="142" t="s">
        <v>199</v>
      </c>
      <c r="C7" s="143">
        <v>373768</v>
      </c>
      <c r="D7" s="143">
        <f>+C7</f>
        <v>373768</v>
      </c>
      <c r="E7" s="144">
        <v>13455.648</v>
      </c>
      <c r="F7" s="146">
        <v>387223.648</v>
      </c>
      <c r="G7" s="144">
        <v>0</v>
      </c>
      <c r="H7" s="146">
        <v>4646683.776</v>
      </c>
      <c r="I7" s="145">
        <v>117000</v>
      </c>
      <c r="J7" s="145">
        <v>275000</v>
      </c>
      <c r="K7" s="145">
        <v>110000</v>
      </c>
    </row>
    <row r="8" spans="1:11" ht="15">
      <c r="A8" s="142" t="s">
        <v>200</v>
      </c>
      <c r="B8" s="142" t="s">
        <v>201</v>
      </c>
      <c r="C8" s="143">
        <v>615594</v>
      </c>
      <c r="D8" s="143">
        <f>+C8</f>
        <v>615594</v>
      </c>
      <c r="E8" s="144">
        <v>22161.384</v>
      </c>
      <c r="F8" s="146">
        <v>637755.384</v>
      </c>
      <c r="G8" s="144">
        <v>0</v>
      </c>
      <c r="H8" s="144">
        <v>7653064.607999999</v>
      </c>
      <c r="I8" s="145">
        <v>117000</v>
      </c>
      <c r="J8" s="145">
        <v>138000</v>
      </c>
      <c r="K8" s="145">
        <v>77000</v>
      </c>
    </row>
    <row r="9" spans="1:11" ht="15">
      <c r="A9" s="197" t="s">
        <v>225</v>
      </c>
      <c r="B9" s="198" t="s">
        <v>226</v>
      </c>
      <c r="C9" s="143">
        <v>600000</v>
      </c>
      <c r="D9" s="143">
        <f>+C9</f>
        <v>600000</v>
      </c>
      <c r="E9" s="144"/>
      <c r="F9" s="146">
        <f>+C9</f>
        <v>600000</v>
      </c>
      <c r="G9" s="144">
        <v>0</v>
      </c>
      <c r="H9" s="144">
        <f>+F9*12</f>
        <v>7200000</v>
      </c>
      <c r="I9" s="145">
        <v>117000</v>
      </c>
      <c r="J9" s="145">
        <v>138000</v>
      </c>
      <c r="K9" s="145">
        <v>77000</v>
      </c>
    </row>
    <row r="10" spans="1:11" ht="15.75" thickBot="1">
      <c r="A10" s="364" t="s">
        <v>202</v>
      </c>
      <c r="B10" s="365"/>
      <c r="C10" s="199">
        <f aca="true" t="shared" si="0" ref="C10:K10">SUM(C6:C9)</f>
        <v>2201566</v>
      </c>
      <c r="D10" s="199">
        <f t="shared" si="0"/>
        <v>2421446</v>
      </c>
      <c r="E10" s="149">
        <f t="shared" si="0"/>
        <v>57656.376</v>
      </c>
      <c r="F10" s="149">
        <f t="shared" si="0"/>
        <v>2259222.376</v>
      </c>
      <c r="G10" s="149">
        <f t="shared" si="0"/>
        <v>219880</v>
      </c>
      <c r="H10" s="149">
        <f>SUM(H6:H9)</f>
        <v>27330548.512</v>
      </c>
      <c r="I10" s="149">
        <f t="shared" si="0"/>
        <v>468000</v>
      </c>
      <c r="J10" s="149">
        <f t="shared" si="0"/>
        <v>689000</v>
      </c>
      <c r="K10" s="149">
        <f t="shared" si="0"/>
        <v>341000</v>
      </c>
    </row>
    <row r="11" ht="13.5" thickBot="1">
      <c r="C11" s="200">
        <f>+C10+G6</f>
        <v>2421446</v>
      </c>
    </row>
    <row r="14" spans="1:10" ht="15">
      <c r="A14" s="160" t="s">
        <v>177</v>
      </c>
      <c r="B14" s="161"/>
      <c r="C14" s="161"/>
      <c r="D14" s="162"/>
      <c r="E14" s="162"/>
      <c r="F14" s="162"/>
      <c r="G14" s="163"/>
      <c r="H14" s="164"/>
      <c r="I14" s="139"/>
      <c r="J14" s="139"/>
    </row>
    <row r="15" spans="1:10" ht="15">
      <c r="A15" s="161" t="s">
        <v>174</v>
      </c>
      <c r="B15" s="165">
        <v>0</v>
      </c>
      <c r="C15" s="165">
        <v>0</v>
      </c>
      <c r="D15" s="147"/>
      <c r="E15" s="165" t="s">
        <v>188</v>
      </c>
      <c r="F15" s="147"/>
      <c r="G15" s="165">
        <v>1100000</v>
      </c>
      <c r="H15" s="164"/>
      <c r="I15" s="139"/>
      <c r="J15" s="139"/>
    </row>
    <row r="16" spans="1:10" ht="15">
      <c r="A16" s="161" t="s">
        <v>175</v>
      </c>
      <c r="B16" s="165">
        <v>3</v>
      </c>
      <c r="C16" s="165">
        <v>2126122.072</v>
      </c>
      <c r="D16" s="147"/>
      <c r="E16" s="165" t="s">
        <v>180</v>
      </c>
      <c r="F16" s="147"/>
      <c r="G16" s="165">
        <v>468000</v>
      </c>
      <c r="H16" s="164"/>
      <c r="I16" s="139"/>
      <c r="J16" s="139"/>
    </row>
    <row r="17" spans="1:10" ht="15">
      <c r="A17" s="161" t="s">
        <v>203</v>
      </c>
      <c r="B17" s="165">
        <v>1</v>
      </c>
      <c r="C17" s="165">
        <v>387223.648</v>
      </c>
      <c r="D17" s="147"/>
      <c r="E17" s="165" t="s">
        <v>184</v>
      </c>
      <c r="F17" s="147"/>
      <c r="G17" s="165">
        <v>440000</v>
      </c>
      <c r="H17" s="164"/>
      <c r="I17" s="139"/>
      <c r="J17" s="139"/>
    </row>
    <row r="18" spans="1:10" ht="15">
      <c r="A18" s="161" t="s">
        <v>176</v>
      </c>
      <c r="B18" s="165">
        <v>1</v>
      </c>
      <c r="C18" s="165">
        <v>0</v>
      </c>
      <c r="D18" s="147"/>
      <c r="E18" s="165"/>
      <c r="F18" s="147"/>
      <c r="G18" s="148">
        <v>2008000</v>
      </c>
      <c r="H18" s="164"/>
      <c r="I18" s="139"/>
      <c r="J18" s="139"/>
    </row>
    <row r="19" spans="1:10" ht="15">
      <c r="A19" s="161"/>
      <c r="B19" s="165" t="s">
        <v>178</v>
      </c>
      <c r="C19" s="165">
        <v>2513345.72</v>
      </c>
      <c r="D19" s="147"/>
      <c r="E19" s="147"/>
      <c r="F19" s="147"/>
      <c r="G19" s="147"/>
      <c r="H19" s="164"/>
      <c r="I19" s="139"/>
      <c r="J19" s="139"/>
    </row>
    <row r="20" spans="1:8" ht="12.75">
      <c r="A20" s="166"/>
      <c r="B20" s="148" t="s">
        <v>179</v>
      </c>
      <c r="C20" s="148">
        <v>30160148.64</v>
      </c>
      <c r="D20" s="147"/>
      <c r="E20" s="147"/>
      <c r="F20" s="147"/>
      <c r="G20" s="147"/>
      <c r="H20" s="122"/>
    </row>
    <row r="23" spans="1:7" ht="15">
      <c r="A23" s="139" t="s">
        <v>204</v>
      </c>
      <c r="B23" s="139"/>
      <c r="C23" s="139"/>
      <c r="D23" s="139"/>
      <c r="E23" s="139"/>
      <c r="F23" s="139"/>
      <c r="G23" s="139"/>
    </row>
    <row r="26" spans="1:12" ht="20.25">
      <c r="A26" s="360" t="s">
        <v>222</v>
      </c>
      <c r="B26" s="360"/>
      <c r="C26" s="360"/>
      <c r="D26" s="360"/>
      <c r="E26" s="360"/>
      <c r="F26" s="360"/>
      <c r="G26" s="360"/>
      <c r="H26" s="360"/>
      <c r="I26" s="360"/>
      <c r="J26" s="360"/>
      <c r="K26" s="360"/>
      <c r="L26" s="360"/>
    </row>
    <row r="29" spans="1:5" ht="23.25" customHeight="1">
      <c r="A29" s="159" t="s">
        <v>221</v>
      </c>
      <c r="B29" s="158">
        <v>2014</v>
      </c>
      <c r="C29" s="158">
        <v>2015</v>
      </c>
      <c r="D29" s="158" t="s">
        <v>207</v>
      </c>
      <c r="E29" s="158">
        <v>2016</v>
      </c>
    </row>
    <row r="30" spans="1:5" ht="12.75">
      <c r="A30" s="137" t="s">
        <v>131</v>
      </c>
      <c r="B30" s="137">
        <v>337900</v>
      </c>
      <c r="C30" s="137">
        <f aca="true" t="shared" si="1" ref="C30:C36">C41</f>
        <v>481350</v>
      </c>
      <c r="D30" s="137">
        <f>(B30+C30)/2</f>
        <v>409625</v>
      </c>
      <c r="E30" s="155">
        <f>D30*1.036</f>
        <v>424371.5</v>
      </c>
    </row>
    <row r="31" spans="1:5" ht="12.75">
      <c r="A31" s="137" t="s">
        <v>41</v>
      </c>
      <c r="B31" s="137">
        <v>125700</v>
      </c>
      <c r="C31" s="137">
        <f t="shared" si="1"/>
        <v>122625</v>
      </c>
      <c r="D31" s="137">
        <f aca="true" t="shared" si="2" ref="D31:D36">(B31+C31)/2</f>
        <v>124162.5</v>
      </c>
      <c r="E31" s="155">
        <f aca="true" t="shared" si="3" ref="E31:E36">D31*1.036</f>
        <v>128632.35</v>
      </c>
    </row>
    <row r="32" spans="1:5" ht="12.75">
      <c r="A32" s="137" t="s">
        <v>42</v>
      </c>
      <c r="B32" s="137">
        <v>127980</v>
      </c>
      <c r="C32" s="137">
        <f t="shared" si="1"/>
        <v>95250</v>
      </c>
      <c r="D32" s="137">
        <f t="shared" si="2"/>
        <v>111615</v>
      </c>
      <c r="E32" s="155">
        <f t="shared" si="3"/>
        <v>115633.14</v>
      </c>
    </row>
    <row r="33" spans="1:5" ht="12.75">
      <c r="A33" s="137" t="s">
        <v>85</v>
      </c>
      <c r="B33" s="137">
        <v>0</v>
      </c>
      <c r="C33" s="137">
        <f t="shared" si="1"/>
        <v>0</v>
      </c>
      <c r="D33" s="137">
        <f t="shared" si="2"/>
        <v>0</v>
      </c>
      <c r="E33" s="155">
        <f t="shared" si="3"/>
        <v>0</v>
      </c>
    </row>
    <row r="34" spans="1:5" ht="12.75">
      <c r="A34" s="137" t="s">
        <v>86</v>
      </c>
      <c r="B34" s="137">
        <v>43855</v>
      </c>
      <c r="C34" s="137">
        <f t="shared" si="1"/>
        <v>93714</v>
      </c>
      <c r="D34" s="137">
        <f t="shared" si="2"/>
        <v>68784.5</v>
      </c>
      <c r="E34" s="155">
        <f t="shared" si="3"/>
        <v>71260.742</v>
      </c>
    </row>
    <row r="35" spans="1:5" ht="12.75">
      <c r="A35" s="137" t="s">
        <v>87</v>
      </c>
      <c r="B35" s="137">
        <v>0</v>
      </c>
      <c r="C35" s="137">
        <f t="shared" si="1"/>
        <v>0</v>
      </c>
      <c r="D35" s="137">
        <f t="shared" si="2"/>
        <v>0</v>
      </c>
      <c r="E35" s="155">
        <f t="shared" si="3"/>
        <v>0</v>
      </c>
    </row>
    <row r="36" spans="1:5" ht="12.75">
      <c r="A36" s="137" t="s">
        <v>88</v>
      </c>
      <c r="B36" s="137">
        <v>180000</v>
      </c>
      <c r="C36" s="137">
        <f t="shared" si="1"/>
        <v>180000</v>
      </c>
      <c r="D36" s="137">
        <f t="shared" si="2"/>
        <v>180000</v>
      </c>
      <c r="E36" s="155">
        <f t="shared" si="3"/>
        <v>186480</v>
      </c>
    </row>
    <row r="37" spans="1:5" ht="12.75">
      <c r="A37" s="151"/>
      <c r="B37" s="152">
        <f>SUM(B30:B36)</f>
        <v>815435</v>
      </c>
      <c r="C37" s="152">
        <f>SUM(C30:C36)</f>
        <v>972939</v>
      </c>
      <c r="D37" s="152">
        <f>SUM(D30:D36)</f>
        <v>894187</v>
      </c>
      <c r="E37" s="152">
        <f>SUM(E30:E36)</f>
        <v>926377.732</v>
      </c>
    </row>
    <row r="40" spans="1:3" ht="24.75" customHeight="1">
      <c r="A40" s="159" t="s">
        <v>221</v>
      </c>
      <c r="B40" s="158" t="s">
        <v>205</v>
      </c>
      <c r="C40" s="158" t="s">
        <v>206</v>
      </c>
    </row>
    <row r="41" spans="1:3" ht="12.75">
      <c r="A41" s="137" t="s">
        <v>131</v>
      </c>
      <c r="B41" s="153">
        <v>320900</v>
      </c>
      <c r="C41" s="153">
        <f>B41/8*12</f>
        <v>481350</v>
      </c>
    </row>
    <row r="42" spans="1:3" ht="12.75">
      <c r="A42" s="137" t="s">
        <v>41</v>
      </c>
      <c r="B42" s="153">
        <v>81750</v>
      </c>
      <c r="C42" s="153">
        <f aca="true" t="shared" si="4" ref="C42:C47">B42/8*12</f>
        <v>122625</v>
      </c>
    </row>
    <row r="43" spans="1:3" ht="12.75">
      <c r="A43" s="137" t="s">
        <v>42</v>
      </c>
      <c r="B43" s="153">
        <v>63500</v>
      </c>
      <c r="C43" s="153">
        <f t="shared" si="4"/>
        <v>95250</v>
      </c>
    </row>
    <row r="44" spans="1:3" ht="12.75">
      <c r="A44" s="137" t="s">
        <v>85</v>
      </c>
      <c r="B44" s="153">
        <v>0</v>
      </c>
      <c r="C44" s="153">
        <f t="shared" si="4"/>
        <v>0</v>
      </c>
    </row>
    <row r="45" spans="1:3" ht="12.75">
      <c r="A45" s="137" t="s">
        <v>86</v>
      </c>
      <c r="B45" s="153">
        <v>62476</v>
      </c>
      <c r="C45" s="153">
        <f t="shared" si="4"/>
        <v>93714</v>
      </c>
    </row>
    <row r="46" spans="1:3" ht="12.75">
      <c r="A46" s="137" t="s">
        <v>87</v>
      </c>
      <c r="B46" s="153">
        <v>0</v>
      </c>
      <c r="C46" s="153">
        <f t="shared" si="4"/>
        <v>0</v>
      </c>
    </row>
    <row r="47" spans="1:3" ht="12.75">
      <c r="A47" s="137" t="s">
        <v>88</v>
      </c>
      <c r="B47" s="153">
        <v>120000</v>
      </c>
      <c r="C47" s="153">
        <f t="shared" si="4"/>
        <v>180000</v>
      </c>
    </row>
    <row r="48" spans="1:3" ht="12.75">
      <c r="A48" s="151"/>
      <c r="B48" s="154">
        <f>SUM(B41:B47)</f>
        <v>648626</v>
      </c>
      <c r="C48" s="154">
        <f>SUM(C41:C47)</f>
        <v>972939</v>
      </c>
    </row>
    <row r="50" ht="12.75">
      <c r="A50" s="156" t="s">
        <v>209</v>
      </c>
    </row>
    <row r="51" ht="12.75">
      <c r="A51" s="156"/>
    </row>
    <row r="52" ht="12.75">
      <c r="A52" s="156"/>
    </row>
    <row r="53" spans="1:12" ht="20.25">
      <c r="A53" s="360" t="s">
        <v>220</v>
      </c>
      <c r="B53" s="360"/>
      <c r="C53" s="360"/>
      <c r="D53" s="360"/>
      <c r="E53" s="360"/>
      <c r="F53" s="360"/>
      <c r="G53" s="360"/>
      <c r="H53" s="360"/>
      <c r="I53" s="360"/>
      <c r="J53" s="360"/>
      <c r="K53" s="360"/>
      <c r="L53" s="360"/>
    </row>
    <row r="56" spans="1:6" ht="23.25" customHeight="1">
      <c r="A56" s="362" t="s">
        <v>221</v>
      </c>
      <c r="B56" s="363"/>
      <c r="C56" s="158">
        <v>2014</v>
      </c>
      <c r="D56" s="158">
        <v>2015</v>
      </c>
      <c r="E56" s="158" t="s">
        <v>207</v>
      </c>
      <c r="F56" s="158">
        <v>2016</v>
      </c>
    </row>
    <row r="57" spans="1:6" ht="12.75">
      <c r="A57" s="361" t="s">
        <v>129</v>
      </c>
      <c r="B57" s="361"/>
      <c r="C57" s="153">
        <v>0</v>
      </c>
      <c r="D57" s="153">
        <f>D73</f>
        <v>23500</v>
      </c>
      <c r="E57" s="153">
        <f>C57+D57</f>
        <v>23500</v>
      </c>
      <c r="F57" s="153">
        <f>E57*1.036</f>
        <v>24346</v>
      </c>
    </row>
    <row r="58" spans="1:6" ht="12.75">
      <c r="A58" s="361" t="s">
        <v>210</v>
      </c>
      <c r="B58" s="361"/>
      <c r="C58" s="153">
        <v>257977</v>
      </c>
      <c r="D58" s="153">
        <f aca="true" t="shared" si="5" ref="D58:D68">D74</f>
        <v>199885.7142857143</v>
      </c>
      <c r="E58" s="153">
        <f aca="true" t="shared" si="6" ref="E58:E68">C58+D58</f>
        <v>457862.7142857143</v>
      </c>
      <c r="F58" s="153">
        <f aca="true" t="shared" si="7" ref="F58:F68">E58*1.036</f>
        <v>474345.77200000006</v>
      </c>
    </row>
    <row r="59" spans="1:6" ht="12.75">
      <c r="A59" s="361" t="s">
        <v>132</v>
      </c>
      <c r="B59" s="361"/>
      <c r="C59" s="153">
        <v>0</v>
      </c>
      <c r="D59" s="153">
        <f t="shared" si="5"/>
        <v>54800</v>
      </c>
      <c r="E59" s="153">
        <f t="shared" si="6"/>
        <v>54800</v>
      </c>
      <c r="F59" s="153">
        <f t="shared" si="7"/>
        <v>56772.8</v>
      </c>
    </row>
    <row r="60" spans="1:6" ht="12.75">
      <c r="A60" s="361" t="s">
        <v>211</v>
      </c>
      <c r="B60" s="361"/>
      <c r="C60" s="153">
        <v>0</v>
      </c>
      <c r="D60" s="153">
        <f t="shared" si="5"/>
        <v>0</v>
      </c>
      <c r="E60" s="153">
        <f t="shared" si="6"/>
        <v>0</v>
      </c>
      <c r="F60" s="153">
        <f t="shared" si="7"/>
        <v>0</v>
      </c>
    </row>
    <row r="61" spans="1:6" ht="12.75">
      <c r="A61" s="361" t="s">
        <v>212</v>
      </c>
      <c r="B61" s="361"/>
      <c r="C61" s="153">
        <v>40025</v>
      </c>
      <c r="D61" s="153">
        <f t="shared" si="5"/>
        <v>0</v>
      </c>
      <c r="E61" s="153">
        <f t="shared" si="6"/>
        <v>40025</v>
      </c>
      <c r="F61" s="153">
        <f t="shared" si="7"/>
        <v>41465.9</v>
      </c>
    </row>
    <row r="62" spans="1:6" ht="12.75">
      <c r="A62" s="361" t="s">
        <v>213</v>
      </c>
      <c r="B62" s="361"/>
      <c r="C62" s="153">
        <v>0</v>
      </c>
      <c r="D62" s="153">
        <f t="shared" si="5"/>
        <v>0</v>
      </c>
      <c r="E62" s="153">
        <f t="shared" si="6"/>
        <v>0</v>
      </c>
      <c r="F62" s="153">
        <f t="shared" si="7"/>
        <v>0</v>
      </c>
    </row>
    <row r="63" spans="1:6" ht="12.75">
      <c r="A63" s="361" t="s">
        <v>214</v>
      </c>
      <c r="B63" s="361"/>
      <c r="C63" s="153">
        <v>0</v>
      </c>
      <c r="D63" s="153">
        <f t="shared" si="5"/>
        <v>0</v>
      </c>
      <c r="E63" s="153">
        <f t="shared" si="6"/>
        <v>0</v>
      </c>
      <c r="F63" s="153">
        <f t="shared" si="7"/>
        <v>0</v>
      </c>
    </row>
    <row r="64" spans="1:6" ht="12.75">
      <c r="A64" s="361" t="s">
        <v>215</v>
      </c>
      <c r="B64" s="361"/>
      <c r="C64" s="153">
        <v>0</v>
      </c>
      <c r="D64" s="153">
        <f t="shared" si="5"/>
        <v>49959</v>
      </c>
      <c r="E64" s="153">
        <f t="shared" si="6"/>
        <v>49959</v>
      </c>
      <c r="F64" s="153">
        <f t="shared" si="7"/>
        <v>51757.524000000005</v>
      </c>
    </row>
    <row r="65" spans="1:6" ht="12.75">
      <c r="A65" s="361" t="s">
        <v>216</v>
      </c>
      <c r="B65" s="361"/>
      <c r="C65" s="153">
        <v>217278</v>
      </c>
      <c r="D65" s="153">
        <f t="shared" si="5"/>
        <v>350034.14285714284</v>
      </c>
      <c r="E65" s="153">
        <f t="shared" si="6"/>
        <v>567312.1428571428</v>
      </c>
      <c r="F65" s="153">
        <f t="shared" si="7"/>
        <v>587735.38</v>
      </c>
    </row>
    <row r="66" spans="1:6" ht="12.75">
      <c r="A66" s="361" t="s">
        <v>217</v>
      </c>
      <c r="B66" s="361"/>
      <c r="C66" s="153">
        <v>0</v>
      </c>
      <c r="D66" s="153">
        <f t="shared" si="5"/>
        <v>0</v>
      </c>
      <c r="E66" s="153">
        <f t="shared" si="6"/>
        <v>0</v>
      </c>
      <c r="F66" s="153">
        <f t="shared" si="7"/>
        <v>0</v>
      </c>
    </row>
    <row r="67" spans="1:6" ht="12.75">
      <c r="A67" s="361" t="s">
        <v>218</v>
      </c>
      <c r="B67" s="361"/>
      <c r="C67" s="153">
        <v>859584</v>
      </c>
      <c r="D67" s="153">
        <f t="shared" si="5"/>
        <v>300690</v>
      </c>
      <c r="E67" s="153">
        <f t="shared" si="6"/>
        <v>1160274</v>
      </c>
      <c r="F67" s="153">
        <v>350000</v>
      </c>
    </row>
    <row r="68" spans="1:6" ht="12.75">
      <c r="A68" s="361" t="s">
        <v>119</v>
      </c>
      <c r="B68" s="361"/>
      <c r="C68" s="153">
        <v>0</v>
      </c>
      <c r="D68" s="153">
        <f t="shared" si="5"/>
        <v>0</v>
      </c>
      <c r="E68" s="153">
        <f t="shared" si="6"/>
        <v>0</v>
      </c>
      <c r="F68" s="153">
        <f t="shared" si="7"/>
        <v>0</v>
      </c>
    </row>
    <row r="69" spans="1:6" ht="12.75">
      <c r="A69" s="358" t="s">
        <v>202</v>
      </c>
      <c r="B69" s="359"/>
      <c r="C69" s="157">
        <f>SUM(C57:C68)</f>
        <v>1374864</v>
      </c>
      <c r="D69" s="157">
        <f>SUM(D57:D68)</f>
        <v>978868.8571428572</v>
      </c>
      <c r="E69" s="157">
        <f>SUM(E57:E68)</f>
        <v>2353732.8571428573</v>
      </c>
      <c r="F69" s="157">
        <f>SUM(F57:F68)</f>
        <v>1586423.3760000002</v>
      </c>
    </row>
    <row r="72" spans="1:4" ht="25.5" customHeight="1">
      <c r="A72" s="362" t="s">
        <v>221</v>
      </c>
      <c r="B72" s="363"/>
      <c r="C72" s="158" t="s">
        <v>205</v>
      </c>
      <c r="D72" s="158" t="s">
        <v>206</v>
      </c>
    </row>
    <row r="73" spans="1:4" ht="12.75">
      <c r="A73" s="361" t="s">
        <v>129</v>
      </c>
      <c r="B73" s="361"/>
      <c r="C73" s="153">
        <v>23500</v>
      </c>
      <c r="D73" s="153">
        <v>23500</v>
      </c>
    </row>
    <row r="74" spans="1:4" ht="12.75">
      <c r="A74" s="361" t="s">
        <v>210</v>
      </c>
      <c r="B74" s="361"/>
      <c r="C74" s="153">
        <v>127200</v>
      </c>
      <c r="D74" s="153">
        <f>C74/7*11</f>
        <v>199885.7142857143</v>
      </c>
    </row>
    <row r="75" spans="1:4" ht="12.75">
      <c r="A75" s="361" t="s">
        <v>132</v>
      </c>
      <c r="B75" s="361"/>
      <c r="C75" s="153">
        <v>54800</v>
      </c>
      <c r="D75" s="153">
        <v>54800</v>
      </c>
    </row>
    <row r="76" spans="1:4" ht="12.75">
      <c r="A76" s="361" t="s">
        <v>211</v>
      </c>
      <c r="B76" s="361"/>
      <c r="C76" s="153">
        <v>0</v>
      </c>
      <c r="D76" s="153">
        <v>0</v>
      </c>
    </row>
    <row r="77" spans="1:4" ht="12.75">
      <c r="A77" s="361" t="s">
        <v>212</v>
      </c>
      <c r="B77" s="361"/>
      <c r="C77" s="153">
        <v>0</v>
      </c>
      <c r="D77" s="153">
        <v>0</v>
      </c>
    </row>
    <row r="78" spans="1:4" ht="12.75">
      <c r="A78" s="361" t="s">
        <v>213</v>
      </c>
      <c r="B78" s="361"/>
      <c r="C78" s="153">
        <v>0</v>
      </c>
      <c r="D78" s="153">
        <v>0</v>
      </c>
    </row>
    <row r="79" spans="1:4" ht="12.75">
      <c r="A79" s="361" t="s">
        <v>214</v>
      </c>
      <c r="B79" s="361"/>
      <c r="C79" s="153">
        <v>0</v>
      </c>
      <c r="D79" s="153">
        <v>0</v>
      </c>
    </row>
    <row r="80" spans="1:4" ht="12.75">
      <c r="A80" s="361" t="s">
        <v>215</v>
      </c>
      <c r="B80" s="361"/>
      <c r="C80" s="153">
        <v>29959</v>
      </c>
      <c r="D80" s="153">
        <f>C80+20000</f>
        <v>49959</v>
      </c>
    </row>
    <row r="81" spans="1:4" ht="12.75">
      <c r="A81" s="361" t="s">
        <v>216</v>
      </c>
      <c r="B81" s="361"/>
      <c r="C81" s="153">
        <v>222749</v>
      </c>
      <c r="D81" s="153">
        <f>C81/7*11</f>
        <v>350034.14285714284</v>
      </c>
    </row>
    <row r="82" spans="1:4" ht="12.75">
      <c r="A82" s="361" t="s">
        <v>217</v>
      </c>
      <c r="B82" s="361"/>
      <c r="C82" s="153">
        <v>0</v>
      </c>
      <c r="D82" s="153">
        <v>0</v>
      </c>
    </row>
    <row r="83" spans="1:4" ht="12.75">
      <c r="A83" s="361" t="s">
        <v>218</v>
      </c>
      <c r="B83" s="361"/>
      <c r="C83" s="153">
        <v>180690</v>
      </c>
      <c r="D83" s="153">
        <f>C83+120000</f>
        <v>300690</v>
      </c>
    </row>
    <row r="84" spans="1:4" ht="12.75">
      <c r="A84" s="361" t="s">
        <v>119</v>
      </c>
      <c r="B84" s="361"/>
      <c r="C84" s="153">
        <v>0</v>
      </c>
      <c r="D84" s="153">
        <v>0</v>
      </c>
    </row>
    <row r="85" spans="1:4" ht="12.75">
      <c r="A85" s="358" t="s">
        <v>202</v>
      </c>
      <c r="B85" s="359"/>
      <c r="C85" s="157">
        <f>SUM(C73:C84)</f>
        <v>638898</v>
      </c>
      <c r="D85" s="157">
        <f>SUM(D73:D84)</f>
        <v>978868.8571428572</v>
      </c>
    </row>
    <row r="89" ht="12.75">
      <c r="A89" t="s">
        <v>219</v>
      </c>
    </row>
  </sheetData>
  <sheetProtection/>
  <mergeCells count="32">
    <mergeCell ref="A2:L2"/>
    <mergeCell ref="A26:L26"/>
    <mergeCell ref="A57:B57"/>
    <mergeCell ref="A58:B58"/>
    <mergeCell ref="A60:B60"/>
    <mergeCell ref="A61:B61"/>
    <mergeCell ref="A63:B63"/>
    <mergeCell ref="A64:B64"/>
    <mergeCell ref="A10:B10"/>
    <mergeCell ref="A65:B65"/>
    <mergeCell ref="A66:B66"/>
    <mergeCell ref="A67:B67"/>
    <mergeCell ref="A68:B68"/>
    <mergeCell ref="A59:B59"/>
    <mergeCell ref="A62:B62"/>
    <mergeCell ref="A81:B81"/>
    <mergeCell ref="A82:B82"/>
    <mergeCell ref="A73:B73"/>
    <mergeCell ref="A74:B74"/>
    <mergeCell ref="A75:B75"/>
    <mergeCell ref="A76:B76"/>
    <mergeCell ref="A77:B77"/>
    <mergeCell ref="A85:B85"/>
    <mergeCell ref="A53:L53"/>
    <mergeCell ref="A83:B83"/>
    <mergeCell ref="A84:B84"/>
    <mergeCell ref="A56:B56"/>
    <mergeCell ref="A72:B72"/>
    <mergeCell ref="A69:B69"/>
    <mergeCell ref="A78:B78"/>
    <mergeCell ref="A79:B79"/>
    <mergeCell ref="A80:B80"/>
  </mergeCells>
  <printOptions/>
  <pageMargins left="0.7" right="0.7" top="0.75" bottom="0.75" header="0.3" footer="0.3"/>
  <pageSetup horizontalDpi="600" verticalDpi="600" orientation="portrait" paperSize="14"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35278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direbien_director</dc:creator>
  <cp:keywords/>
  <dc:description/>
  <cp:lastModifiedBy>Carolina Vera</cp:lastModifiedBy>
  <cp:lastPrinted>2014-06-05T23:52:41Z</cp:lastPrinted>
  <dcterms:created xsi:type="dcterms:W3CDTF">2004-08-23T01:48:25Z</dcterms:created>
  <dcterms:modified xsi:type="dcterms:W3CDTF">2015-12-15T17:27:03Z</dcterms:modified>
  <cp:category/>
  <cp:version/>
  <cp:contentType/>
  <cp:contentStatus/>
  <cp:revision>37</cp:revision>
</cp:coreProperties>
</file>