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Z:\300 PUBLICO ASISTENCIA\LORETO\TARIFAS 2021\PLANILLAS PARA PUBLICAR\"/>
    </mc:Choice>
  </mc:AlternateContent>
  <xr:revisionPtr revIDLastSave="0" documentId="13_ncr:1_{3207726B-12B2-4CEC-8E5D-0127427AFBEE}" xr6:coauthVersionLast="45" xr6:coauthVersionMax="45" xr10:uidLastSave="{00000000-0000-0000-0000-000000000000}"/>
  <workbookProtection workbookPassword="9C6E" lockStructure="1"/>
  <bookViews>
    <workbookView xWindow="-120" yWindow="-120" windowWidth="29040" windowHeight="15840" tabRatio="929" activeTab="6" xr2:uid="{00000000-000D-0000-FFFF-FFFF00000000}"/>
  </bookViews>
  <sheets>
    <sheet name="Instrucciones" sheetId="14" r:id="rId1"/>
    <sheet name="Índice Tablas" sheetId="11" r:id="rId2"/>
    <sheet name="A) Resumen Ingresos y Egresos" sheetId="2" r:id="rId3"/>
    <sheet name="B) Reajuste Tarifas y Ocupación" sheetId="7" r:id="rId4"/>
    <sheet name="C) Costos Directos" sheetId="3" r:id="rId5"/>
    <sheet name="D) Costos Indirectos" sheetId="13" r:id="rId6"/>
    <sheet name="E) Resumen Tarifado " sheetId="5" r:id="rId7"/>
    <sheet name="F) Remuneraciones" sheetId="12" r:id="rId8"/>
    <sheet name="G) Comparación Mercado" sheetId="1" r:id="rId9"/>
    <sheet name="H) Detalle Datos" sheetId="9" r:id="rId10"/>
  </sheets>
  <externalReferences>
    <externalReference r:id="rId11"/>
  </externalReferences>
  <definedNames>
    <definedName name="__xlnm_Print_Area">'A) Resumen Ingresos y Egresos'!$A$1:$N$32</definedName>
    <definedName name="__xlnm_Print_Area_1">'C) Costos Directos'!$A$1:$H$38</definedName>
    <definedName name="__xlnm_Print_Area_2">'E) Resumen Tarifado '!$A$4:$G$11</definedName>
    <definedName name="__xlnm_Print_Titles">'A) Resumen Ingresos y Egresos'!$1:$25</definedName>
    <definedName name="__xlnm_Print_Titles_1">'C) Costos Directos'!$1:$11</definedName>
    <definedName name="__xlnm_Print_Titles_2">NA()</definedName>
    <definedName name="_xlnm.Print_Area" localSheetId="2">'A) Resumen Ingresos y Egresos'!$A$1:$N$32</definedName>
    <definedName name="_xlnm.Print_Area" localSheetId="4">'C) Costos Directos'!$A$1:$H$75</definedName>
    <definedName name="_xlnm.Print_Area" localSheetId="6">'E) Resumen Tarifado '!$A$4:$G$11</definedName>
    <definedName name="bienique1">'A) Resumen Ingresos y Egresos'!$A$8</definedName>
    <definedName name="Excel_BuiltIn_Print_Area" localSheetId="4">'C) Costos Directos'!$A$1:$H$38</definedName>
    <definedName name="Excel_BuiltIn_Print_Area_1_1">NA()</definedName>
    <definedName name="Excel_BuiltIn_Print_Area_4_1">NA()</definedName>
    <definedName name="Excel_BuiltIn_Print_Area_5_1">NA()</definedName>
    <definedName name="Excel_BuiltIn_Print_Titles_4">NA()</definedName>
    <definedName name="Excel_BuiltIn_Print_Titles_5">NA()</definedName>
    <definedName name="_xlnm.Print_Titles" localSheetId="2">'A) Resumen Ingresos y Egresos'!$1:$25</definedName>
    <definedName name="_xlnm.Print_Titles" localSheetId="4">'C) Costos Directos'!$1:$11</definedName>
  </definedNames>
  <calcPr calcId="181029"/>
</workbook>
</file>

<file path=xl/calcChain.xml><?xml version="1.0" encoding="utf-8"?>
<calcChain xmlns="http://schemas.openxmlformats.org/spreadsheetml/2006/main">
  <c r="P31" i="2" l="1"/>
  <c r="D529" i="3" l="1"/>
  <c r="D530" i="3"/>
  <c r="D532" i="3"/>
  <c r="H532" i="3" s="1"/>
  <c r="D533" i="3"/>
  <c r="D534" i="3"/>
  <c r="D528" i="3"/>
  <c r="D525" i="3"/>
  <c r="D526" i="3"/>
  <c r="D521" i="3"/>
  <c r="D519" i="3"/>
  <c r="H519" i="3" s="1"/>
  <c r="D511" i="3"/>
  <c r="D512" i="3"/>
  <c r="D513" i="3"/>
  <c r="D514" i="3"/>
  <c r="D516" i="3"/>
  <c r="D517" i="3"/>
  <c r="D485" i="3"/>
  <c r="D486" i="3"/>
  <c r="D488" i="3"/>
  <c r="H488" i="3" s="1"/>
  <c r="D489" i="3"/>
  <c r="D490" i="3"/>
  <c r="D491" i="3"/>
  <c r="D492" i="3"/>
  <c r="H492" i="3" s="1"/>
  <c r="D493" i="3"/>
  <c r="D494" i="3"/>
  <c r="D495" i="3"/>
  <c r="D497" i="3"/>
  <c r="D498" i="3"/>
  <c r="D499" i="3"/>
  <c r="D500" i="3"/>
  <c r="H500" i="3" s="1"/>
  <c r="D484" i="3"/>
  <c r="D476" i="3"/>
  <c r="H476" i="3" s="1"/>
  <c r="H475" i="3" s="1"/>
  <c r="G536" i="3"/>
  <c r="G535" i="3" s="1"/>
  <c r="D535" i="3"/>
  <c r="G534" i="3"/>
  <c r="H534" i="3" s="1"/>
  <c r="G533" i="3"/>
  <c r="H533" i="3"/>
  <c r="G532" i="3"/>
  <c r="G531" i="3"/>
  <c r="G530" i="3"/>
  <c r="G527" i="3" s="1"/>
  <c r="G529" i="3"/>
  <c r="H529" i="3"/>
  <c r="G528" i="3"/>
  <c r="H528" i="3"/>
  <c r="G526" i="3"/>
  <c r="H526" i="3"/>
  <c r="G525" i="3"/>
  <c r="H525" i="3"/>
  <c r="G524" i="3"/>
  <c r="G523" i="3"/>
  <c r="H523" i="3" s="1"/>
  <c r="G522" i="3"/>
  <c r="H521" i="3"/>
  <c r="G521" i="3"/>
  <c r="G520" i="3"/>
  <c r="G519" i="3"/>
  <c r="H517" i="3"/>
  <c r="G517" i="3"/>
  <c r="G516" i="3"/>
  <c r="H516" i="3"/>
  <c r="G515" i="3"/>
  <c r="H514" i="3"/>
  <c r="G514" i="3"/>
  <c r="H513" i="3"/>
  <c r="G513" i="3"/>
  <c r="G512" i="3"/>
  <c r="G509" i="3" s="1"/>
  <c r="H512" i="3"/>
  <c r="G511" i="3"/>
  <c r="H511" i="3"/>
  <c r="G510" i="3"/>
  <c r="G508" i="3"/>
  <c r="G507" i="3" s="1"/>
  <c r="G506" i="3"/>
  <c r="G505" i="3"/>
  <c r="G504" i="3"/>
  <c r="H504" i="3" s="1"/>
  <c r="H503" i="3"/>
  <c r="G503" i="3"/>
  <c r="G502" i="3"/>
  <c r="G500" i="3"/>
  <c r="G499" i="3"/>
  <c r="H499" i="3"/>
  <c r="G498" i="3"/>
  <c r="H498" i="3"/>
  <c r="H497" i="3"/>
  <c r="G497" i="3"/>
  <c r="G496" i="3"/>
  <c r="G495" i="3"/>
  <c r="H495" i="3"/>
  <c r="G494" i="3"/>
  <c r="H494" i="3"/>
  <c r="H493" i="3"/>
  <c r="G493" i="3"/>
  <c r="G492" i="3"/>
  <c r="G491" i="3"/>
  <c r="H491" i="3"/>
  <c r="G490" i="3"/>
  <c r="H490" i="3"/>
  <c r="H489" i="3"/>
  <c r="G489" i="3"/>
  <c r="G488" i="3"/>
  <c r="G487" i="3"/>
  <c r="G486" i="3"/>
  <c r="H486" i="3"/>
  <c r="H485" i="3"/>
  <c r="G485" i="3"/>
  <c r="H484" i="3"/>
  <c r="G484" i="3"/>
  <c r="G483" i="3"/>
  <c r="H483" i="3" s="1"/>
  <c r="H482" i="3"/>
  <c r="G482" i="3"/>
  <c r="G481" i="3"/>
  <c r="G480" i="3" s="1"/>
  <c r="H479" i="3"/>
  <c r="G479" i="3"/>
  <c r="G478" i="3"/>
  <c r="H478" i="3" s="1"/>
  <c r="H477" i="3"/>
  <c r="G477" i="3"/>
  <c r="G475" i="3" s="1"/>
  <c r="G476" i="3"/>
  <c r="N430" i="3"/>
  <c r="D506" i="3" s="1"/>
  <c r="H506" i="3" s="1"/>
  <c r="N429" i="3"/>
  <c r="D505" i="3" s="1"/>
  <c r="D463" i="3"/>
  <c r="D464" i="3"/>
  <c r="D466" i="3"/>
  <c r="H466" i="3" s="1"/>
  <c r="D467" i="3"/>
  <c r="D468" i="3"/>
  <c r="D459" i="3"/>
  <c r="D455" i="3"/>
  <c r="D453" i="3"/>
  <c r="D445" i="3"/>
  <c r="D446" i="3"/>
  <c r="D447" i="3"/>
  <c r="D448" i="3"/>
  <c r="H448" i="3" s="1"/>
  <c r="D450" i="3"/>
  <c r="D451" i="3"/>
  <c r="D419" i="3"/>
  <c r="D420" i="3"/>
  <c r="D422" i="3"/>
  <c r="H422" i="3" s="1"/>
  <c r="D423" i="3"/>
  <c r="D425" i="3"/>
  <c r="D426" i="3"/>
  <c r="D427" i="3"/>
  <c r="D428" i="3"/>
  <c r="D429" i="3"/>
  <c r="D431" i="3"/>
  <c r="D432" i="3"/>
  <c r="D433" i="3"/>
  <c r="D410" i="3"/>
  <c r="D409" i="3"/>
  <c r="M452" i="3"/>
  <c r="N452" i="3"/>
  <c r="M453" i="3"/>
  <c r="N453" i="3"/>
  <c r="M454" i="3"/>
  <c r="D465" i="3" s="1"/>
  <c r="H465" i="3" s="1"/>
  <c r="N454" i="3"/>
  <c r="D531" i="3" s="1"/>
  <c r="H531" i="3" s="1"/>
  <c r="M455" i="3"/>
  <c r="N455" i="3"/>
  <c r="M456" i="3"/>
  <c r="N456" i="3"/>
  <c r="M457" i="3"/>
  <c r="N457" i="3"/>
  <c r="N451" i="3"/>
  <c r="M451" i="3"/>
  <c r="D462" i="3" s="1"/>
  <c r="H462" i="3" s="1"/>
  <c r="M444" i="3"/>
  <c r="D454" i="3" s="1"/>
  <c r="H454" i="3" s="1"/>
  <c r="N444" i="3"/>
  <c r="D520" i="3" s="1"/>
  <c r="H520" i="3" s="1"/>
  <c r="M445" i="3"/>
  <c r="N445" i="3"/>
  <c r="M446" i="3"/>
  <c r="D456" i="3" s="1"/>
  <c r="H456" i="3" s="1"/>
  <c r="N446" i="3"/>
  <c r="D522" i="3" s="1"/>
  <c r="H522" i="3" s="1"/>
  <c r="M447" i="3"/>
  <c r="D458" i="3" s="1"/>
  <c r="H458" i="3" s="1"/>
  <c r="N447" i="3"/>
  <c r="D524" i="3" s="1"/>
  <c r="H524" i="3" s="1"/>
  <c r="M448" i="3"/>
  <c r="N448" i="3"/>
  <c r="M449" i="3"/>
  <c r="D460" i="3" s="1"/>
  <c r="H460" i="3" s="1"/>
  <c r="N449" i="3"/>
  <c r="N443" i="3"/>
  <c r="M443" i="3"/>
  <c r="M435" i="3"/>
  <c r="N435" i="3"/>
  <c r="M436" i="3"/>
  <c r="N436" i="3"/>
  <c r="M437" i="3"/>
  <c r="N437" i="3"/>
  <c r="M438" i="3"/>
  <c r="N438" i="3"/>
  <c r="M439" i="3"/>
  <c r="D449" i="3" s="1"/>
  <c r="H449" i="3" s="1"/>
  <c r="N439" i="3"/>
  <c r="D515" i="3" s="1"/>
  <c r="H515" i="3" s="1"/>
  <c r="M440" i="3"/>
  <c r="N440" i="3"/>
  <c r="M441" i="3"/>
  <c r="N441" i="3"/>
  <c r="N434" i="3"/>
  <c r="D510" i="3" s="1"/>
  <c r="H510" i="3" s="1"/>
  <c r="M434" i="3"/>
  <c r="D444" i="3" s="1"/>
  <c r="N432" i="3"/>
  <c r="D508" i="3" s="1"/>
  <c r="H508" i="3" s="1"/>
  <c r="H507" i="3" s="1"/>
  <c r="M432" i="3"/>
  <c r="D442" i="3" s="1"/>
  <c r="M430" i="3"/>
  <c r="D440" i="3" s="1"/>
  <c r="H440" i="3" s="1"/>
  <c r="M429" i="3"/>
  <c r="D439" i="3" s="1"/>
  <c r="M411" i="3"/>
  <c r="N411" i="3"/>
  <c r="M412" i="3"/>
  <c r="N412" i="3"/>
  <c r="M413" i="3"/>
  <c r="D421" i="3" s="1"/>
  <c r="H421" i="3" s="1"/>
  <c r="N413" i="3"/>
  <c r="D487" i="3" s="1"/>
  <c r="H487" i="3" s="1"/>
  <c r="M414" i="3"/>
  <c r="N414" i="3"/>
  <c r="M415" i="3"/>
  <c r="N415" i="3"/>
  <c r="M416" i="3"/>
  <c r="D424" i="3" s="1"/>
  <c r="H424" i="3" s="1"/>
  <c r="N416" i="3"/>
  <c r="M417" i="3"/>
  <c r="N417" i="3"/>
  <c r="M418" i="3"/>
  <c r="N418" i="3"/>
  <c r="M419" i="3"/>
  <c r="N419" i="3"/>
  <c r="M420" i="3"/>
  <c r="N420" i="3"/>
  <c r="M421" i="3"/>
  <c r="N421" i="3"/>
  <c r="M422" i="3"/>
  <c r="D430" i="3" s="1"/>
  <c r="N422" i="3"/>
  <c r="D496" i="3" s="1"/>
  <c r="H496" i="3" s="1"/>
  <c r="M423" i="3"/>
  <c r="N423" i="3"/>
  <c r="M424" i="3"/>
  <c r="N424" i="3"/>
  <c r="M425" i="3"/>
  <c r="N425" i="3"/>
  <c r="M426" i="3"/>
  <c r="D434" i="3" s="1"/>
  <c r="H434" i="3" s="1"/>
  <c r="N426" i="3"/>
  <c r="N410" i="3"/>
  <c r="M410" i="3"/>
  <c r="D418" i="3" s="1"/>
  <c r="G470" i="3"/>
  <c r="G469" i="3" s="1"/>
  <c r="D469" i="3"/>
  <c r="G468" i="3"/>
  <c r="G467" i="3"/>
  <c r="G466" i="3"/>
  <c r="G465" i="3"/>
  <c r="G464" i="3"/>
  <c r="G463" i="3"/>
  <c r="G462" i="3"/>
  <c r="G460" i="3"/>
  <c r="G459" i="3"/>
  <c r="G458" i="3"/>
  <c r="H468" i="3"/>
  <c r="G457" i="3"/>
  <c r="H457" i="3" s="1"/>
  <c r="G456" i="3"/>
  <c r="G455" i="3"/>
  <c r="G454" i="3"/>
  <c r="H464" i="3"/>
  <c r="G453" i="3"/>
  <c r="H463" i="3"/>
  <c r="G451" i="3"/>
  <c r="G450" i="3"/>
  <c r="G449" i="3"/>
  <c r="G448" i="3"/>
  <c r="G447" i="3"/>
  <c r="G446" i="3"/>
  <c r="H455" i="3"/>
  <c r="G445" i="3"/>
  <c r="G443" i="3" s="1"/>
  <c r="G444" i="3"/>
  <c r="H453" i="3"/>
  <c r="G442" i="3"/>
  <c r="H451" i="3"/>
  <c r="G441" i="3"/>
  <c r="H450" i="3"/>
  <c r="G440" i="3"/>
  <c r="G439" i="3"/>
  <c r="G438" i="3"/>
  <c r="H438" i="3" s="1"/>
  <c r="H447" i="3"/>
  <c r="G437" i="3"/>
  <c r="H437" i="3" s="1"/>
  <c r="H446" i="3"/>
  <c r="G436" i="3"/>
  <c r="H445" i="3"/>
  <c r="G434" i="3"/>
  <c r="G433" i="3"/>
  <c r="G432" i="3"/>
  <c r="G431" i="3"/>
  <c r="H431" i="3"/>
  <c r="G430" i="3"/>
  <c r="G429" i="3"/>
  <c r="H429" i="3"/>
  <c r="G428" i="3"/>
  <c r="G427" i="3"/>
  <c r="H427" i="3"/>
  <c r="G426" i="3"/>
  <c r="H426" i="3"/>
  <c r="G425" i="3"/>
  <c r="H432" i="3"/>
  <c r="G424" i="3"/>
  <c r="G423" i="3"/>
  <c r="G422" i="3"/>
  <c r="G421" i="3"/>
  <c r="H428" i="3"/>
  <c r="G420" i="3"/>
  <c r="G419" i="3"/>
  <c r="G418" i="3"/>
  <c r="G417" i="3"/>
  <c r="H417" i="3" s="1"/>
  <c r="G416" i="3"/>
  <c r="H416" i="3" s="1"/>
  <c r="H423" i="3"/>
  <c r="G415" i="3"/>
  <c r="H415" i="3" s="1"/>
  <c r="G413" i="3"/>
  <c r="H413" i="3" s="1"/>
  <c r="G412" i="3"/>
  <c r="H412" i="3" s="1"/>
  <c r="G411" i="3"/>
  <c r="H411" i="3" s="1"/>
  <c r="G410" i="3"/>
  <c r="G409" i="3"/>
  <c r="D389" i="3"/>
  <c r="D390" i="3"/>
  <c r="H390" i="3" s="1"/>
  <c r="D380" i="3"/>
  <c r="D381" i="3"/>
  <c r="D382" i="3"/>
  <c r="D383" i="3"/>
  <c r="H383" i="3" s="1"/>
  <c r="D384" i="3"/>
  <c r="D385" i="3"/>
  <c r="D344" i="3"/>
  <c r="G404" i="3"/>
  <c r="G403" i="3" s="1"/>
  <c r="D403" i="3"/>
  <c r="G402" i="3"/>
  <c r="G401" i="3"/>
  <c r="G400" i="3"/>
  <c r="G399" i="3"/>
  <c r="G398" i="3"/>
  <c r="G397" i="3"/>
  <c r="G396" i="3"/>
  <c r="G395" i="3" s="1"/>
  <c r="G394" i="3"/>
  <c r="G393" i="3"/>
  <c r="G392" i="3"/>
  <c r="H391" i="3"/>
  <c r="G391" i="3"/>
  <c r="G390" i="3"/>
  <c r="G389" i="3"/>
  <c r="H389" i="3" s="1"/>
  <c r="G388" i="3"/>
  <c r="D388" i="3"/>
  <c r="H388" i="3" s="1"/>
  <c r="G387" i="3"/>
  <c r="G385" i="3"/>
  <c r="H385" i="3" s="1"/>
  <c r="G384" i="3"/>
  <c r="H384" i="3" s="1"/>
  <c r="G383" i="3"/>
  <c r="G382" i="3"/>
  <c r="H382" i="3"/>
  <c r="H381" i="3"/>
  <c r="G381" i="3"/>
  <c r="G380" i="3"/>
  <c r="G379" i="3"/>
  <c r="D379" i="3"/>
  <c r="H379" i="3" s="1"/>
  <c r="G378" i="3"/>
  <c r="G376" i="3"/>
  <c r="G375" i="3" s="1"/>
  <c r="G374" i="3"/>
  <c r="G373" i="3"/>
  <c r="G370" i="3" s="1"/>
  <c r="G372" i="3"/>
  <c r="H372" i="3" s="1"/>
  <c r="G371" i="3"/>
  <c r="H371" i="3" s="1"/>
  <c r="G368" i="3"/>
  <c r="G367" i="3"/>
  <c r="G366" i="3"/>
  <c r="G365" i="3"/>
  <c r="G364" i="3"/>
  <c r="G363" i="3"/>
  <c r="G362" i="3"/>
  <c r="G361" i="3"/>
  <c r="G360" i="3"/>
  <c r="G359" i="3"/>
  <c r="G358" i="3"/>
  <c r="G357" i="3"/>
  <c r="G356" i="3"/>
  <c r="G355" i="3"/>
  <c r="G354" i="3"/>
  <c r="G353" i="3"/>
  <c r="G352" i="3"/>
  <c r="G351" i="3"/>
  <c r="H351" i="3" s="1"/>
  <c r="G350" i="3"/>
  <c r="H350" i="3" s="1"/>
  <c r="G349" i="3"/>
  <c r="H347" i="3"/>
  <c r="G347" i="3"/>
  <c r="G346" i="3"/>
  <c r="H346" i="3" s="1"/>
  <c r="H345" i="3"/>
  <c r="G345" i="3"/>
  <c r="G344" i="3"/>
  <c r="G343" i="3"/>
  <c r="D278" i="3"/>
  <c r="H278" i="3" s="1"/>
  <c r="D212" i="3"/>
  <c r="D211" i="3" s="1"/>
  <c r="G338" i="3"/>
  <c r="G337" i="3" s="1"/>
  <c r="D337" i="3"/>
  <c r="G336" i="3"/>
  <c r="G335" i="3"/>
  <c r="G334" i="3"/>
  <c r="G333" i="3"/>
  <c r="G332" i="3"/>
  <c r="G331" i="3"/>
  <c r="G330" i="3"/>
  <c r="G329" i="3" s="1"/>
  <c r="G328" i="3"/>
  <c r="G327" i="3"/>
  <c r="G326" i="3"/>
  <c r="G325" i="3"/>
  <c r="H325" i="3" s="1"/>
  <c r="G324" i="3"/>
  <c r="G323" i="3"/>
  <c r="G322" i="3"/>
  <c r="G321" i="3"/>
  <c r="G319" i="3"/>
  <c r="G318" i="3"/>
  <c r="G317" i="3"/>
  <c r="G316" i="3"/>
  <c r="G315" i="3"/>
  <c r="G314" i="3"/>
  <c r="G313" i="3"/>
  <c r="G312" i="3"/>
  <c r="G310" i="3"/>
  <c r="G309" i="3" s="1"/>
  <c r="G308" i="3"/>
  <c r="G307" i="3"/>
  <c r="G306" i="3"/>
  <c r="H306" i="3" s="1"/>
  <c r="G305" i="3"/>
  <c r="H305" i="3" s="1"/>
  <c r="G302" i="3"/>
  <c r="G301" i="3"/>
  <c r="G300" i="3"/>
  <c r="G299" i="3"/>
  <c r="G298" i="3"/>
  <c r="G297" i="3"/>
  <c r="G296" i="3"/>
  <c r="G295" i="3"/>
  <c r="G294" i="3"/>
  <c r="G293" i="3"/>
  <c r="G292" i="3"/>
  <c r="G291" i="3"/>
  <c r="G290" i="3"/>
  <c r="G289" i="3"/>
  <c r="G288" i="3"/>
  <c r="G287" i="3"/>
  <c r="G286" i="3"/>
  <c r="G285" i="3"/>
  <c r="H285" i="3" s="1"/>
  <c r="G284" i="3"/>
  <c r="H284" i="3" s="1"/>
  <c r="G283" i="3"/>
  <c r="H281" i="3"/>
  <c r="G281" i="3"/>
  <c r="G280" i="3"/>
  <c r="H280" i="3" s="1"/>
  <c r="H279" i="3"/>
  <c r="G279" i="3"/>
  <c r="G278" i="3"/>
  <c r="G277" i="3" s="1"/>
  <c r="G206" i="3"/>
  <c r="G205" i="3" s="1"/>
  <c r="D205" i="3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D197" i="3"/>
  <c r="G196" i="3"/>
  <c r="H196" i="3" s="1"/>
  <c r="G195" i="3"/>
  <c r="H195" i="3" s="1"/>
  <c r="G194" i="3"/>
  <c r="H194" i="3" s="1"/>
  <c r="G193" i="3"/>
  <c r="H193" i="3" s="1"/>
  <c r="G192" i="3"/>
  <c r="H192" i="3" s="1"/>
  <c r="G191" i="3"/>
  <c r="H191" i="3" s="1"/>
  <c r="G190" i="3"/>
  <c r="H190" i="3" s="1"/>
  <c r="G189" i="3"/>
  <c r="D188" i="3"/>
  <c r="G187" i="3"/>
  <c r="H187" i="3" s="1"/>
  <c r="G186" i="3"/>
  <c r="H186" i="3" s="1"/>
  <c r="G185" i="3"/>
  <c r="H185" i="3" s="1"/>
  <c r="G184" i="3"/>
  <c r="H184" i="3" s="1"/>
  <c r="G183" i="3"/>
  <c r="H183" i="3" s="1"/>
  <c r="G182" i="3"/>
  <c r="H182" i="3" s="1"/>
  <c r="G181" i="3"/>
  <c r="H181" i="3" s="1"/>
  <c r="G180" i="3"/>
  <c r="H180" i="3" s="1"/>
  <c r="D179" i="3"/>
  <c r="G178" i="3"/>
  <c r="G177" i="3" s="1"/>
  <c r="D177" i="3"/>
  <c r="G176" i="3"/>
  <c r="H176" i="3" s="1"/>
  <c r="G175" i="3"/>
  <c r="H175" i="3" s="1"/>
  <c r="G174" i="3"/>
  <c r="H174" i="3" s="1"/>
  <c r="G173" i="3"/>
  <c r="H173" i="3" s="1"/>
  <c r="D172" i="3"/>
  <c r="G170" i="3"/>
  <c r="H170" i="3" s="1"/>
  <c r="G169" i="3"/>
  <c r="H169" i="3" s="1"/>
  <c r="G168" i="3"/>
  <c r="H168" i="3" s="1"/>
  <c r="G167" i="3"/>
  <c r="H167" i="3" s="1"/>
  <c r="G166" i="3"/>
  <c r="H166" i="3" s="1"/>
  <c r="G165" i="3"/>
  <c r="H165" i="3" s="1"/>
  <c r="G164" i="3"/>
  <c r="H164" i="3" s="1"/>
  <c r="G163" i="3"/>
  <c r="H163" i="3" s="1"/>
  <c r="G162" i="3"/>
  <c r="H162" i="3" s="1"/>
  <c r="G161" i="3"/>
  <c r="H161" i="3" s="1"/>
  <c r="G160" i="3"/>
  <c r="H160" i="3" s="1"/>
  <c r="G159" i="3"/>
  <c r="H159" i="3" s="1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D150" i="3"/>
  <c r="G149" i="3"/>
  <c r="H149" i="3" s="1"/>
  <c r="G148" i="3"/>
  <c r="H148" i="3" s="1"/>
  <c r="G147" i="3"/>
  <c r="H147" i="3" s="1"/>
  <c r="G146" i="3"/>
  <c r="G140" i="3"/>
  <c r="G139" i="3" s="1"/>
  <c r="D139" i="3"/>
  <c r="G138" i="3"/>
  <c r="H138" i="3" s="1"/>
  <c r="G137" i="3"/>
  <c r="H137" i="3" s="1"/>
  <c r="G136" i="3"/>
  <c r="H136" i="3" s="1"/>
  <c r="G135" i="3"/>
  <c r="H135" i="3" s="1"/>
  <c r="G134" i="3"/>
  <c r="H134" i="3" s="1"/>
  <c r="G133" i="3"/>
  <c r="H133" i="3" s="1"/>
  <c r="G132" i="3"/>
  <c r="D131" i="3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D122" i="3"/>
  <c r="G121" i="3"/>
  <c r="H121" i="3" s="1"/>
  <c r="G120" i="3"/>
  <c r="H120" i="3" s="1"/>
  <c r="G119" i="3"/>
  <c r="H119" i="3" s="1"/>
  <c r="G118" i="3"/>
  <c r="H118" i="3" s="1"/>
  <c r="G117" i="3"/>
  <c r="H117" i="3" s="1"/>
  <c r="G116" i="3"/>
  <c r="H116" i="3" s="1"/>
  <c r="G115" i="3"/>
  <c r="H115" i="3" s="1"/>
  <c r="G114" i="3"/>
  <c r="H114" i="3" s="1"/>
  <c r="D113" i="3"/>
  <c r="G112" i="3"/>
  <c r="G111" i="3" s="1"/>
  <c r="D111" i="3"/>
  <c r="G110" i="3"/>
  <c r="H110" i="3" s="1"/>
  <c r="G109" i="3"/>
  <c r="H109" i="3" s="1"/>
  <c r="G108" i="3"/>
  <c r="H108" i="3" s="1"/>
  <c r="G107" i="3"/>
  <c r="H107" i="3" s="1"/>
  <c r="D106" i="3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G95" i="3"/>
  <c r="H95" i="3" s="1"/>
  <c r="G94" i="3"/>
  <c r="H94" i="3" s="1"/>
  <c r="G93" i="3"/>
  <c r="H93" i="3" s="1"/>
  <c r="G92" i="3"/>
  <c r="H92" i="3" s="1"/>
  <c r="G91" i="3"/>
  <c r="H91" i="3" s="1"/>
  <c r="G90" i="3"/>
  <c r="H90" i="3" s="1"/>
  <c r="G89" i="3"/>
  <c r="H89" i="3" s="1"/>
  <c r="G88" i="3"/>
  <c r="H88" i="3" s="1"/>
  <c r="G87" i="3"/>
  <c r="H87" i="3" s="1"/>
  <c r="G86" i="3"/>
  <c r="H86" i="3" s="1"/>
  <c r="G85" i="3"/>
  <c r="D84" i="3"/>
  <c r="G83" i="3"/>
  <c r="H83" i="3" s="1"/>
  <c r="G82" i="3"/>
  <c r="H82" i="3" s="1"/>
  <c r="G81" i="3"/>
  <c r="H81" i="3" s="1"/>
  <c r="G80" i="3"/>
  <c r="D73" i="3"/>
  <c r="D56" i="3"/>
  <c r="D47" i="3"/>
  <c r="D45" i="3"/>
  <c r="D65" i="3"/>
  <c r="J57" i="2"/>
  <c r="K57" i="2"/>
  <c r="L57" i="2"/>
  <c r="M57" i="2"/>
  <c r="I65" i="2"/>
  <c r="I64" i="2"/>
  <c r="M56" i="2"/>
  <c r="I55" i="2"/>
  <c r="I54" i="2"/>
  <c r="J56" i="2"/>
  <c r="D56" i="2"/>
  <c r="K56" i="2"/>
  <c r="F56" i="2"/>
  <c r="Q25" i="7"/>
  <c r="P25" i="7"/>
  <c r="P22" i="7"/>
  <c r="N25" i="7"/>
  <c r="N22" i="7"/>
  <c r="O22" i="7"/>
  <c r="J68" i="2"/>
  <c r="K68" i="2"/>
  <c r="L68" i="2"/>
  <c r="M68" i="2"/>
  <c r="I68" i="2"/>
  <c r="H505" i="3" l="1"/>
  <c r="D502" i="3"/>
  <c r="G518" i="3"/>
  <c r="G501" i="3" s="1"/>
  <c r="H518" i="3"/>
  <c r="D507" i="3"/>
  <c r="H502" i="3"/>
  <c r="G474" i="3"/>
  <c r="H509" i="3"/>
  <c r="D475" i="3"/>
  <c r="D480" i="3"/>
  <c r="H481" i="3"/>
  <c r="H480" i="3" s="1"/>
  <c r="H474" i="3" s="1"/>
  <c r="H530" i="3"/>
  <c r="H527" i="3" s="1"/>
  <c r="D509" i="3"/>
  <c r="D527" i="3"/>
  <c r="H536" i="3"/>
  <c r="H535" i="3" s="1"/>
  <c r="D414" i="3"/>
  <c r="D408" i="3" s="1"/>
  <c r="D471" i="3" s="1"/>
  <c r="H425" i="3"/>
  <c r="G282" i="3"/>
  <c r="G276" i="3" s="1"/>
  <c r="G304" i="3"/>
  <c r="G342" i="3"/>
  <c r="G348" i="3"/>
  <c r="H344" i="3"/>
  <c r="H343" i="3" s="1"/>
  <c r="H419" i="3"/>
  <c r="G414" i="3"/>
  <c r="G408" i="3" s="1"/>
  <c r="H277" i="3"/>
  <c r="H459" i="3"/>
  <c r="H452" i="3" s="1"/>
  <c r="H338" i="3"/>
  <c r="H337" i="3" s="1"/>
  <c r="H430" i="3"/>
  <c r="G452" i="3"/>
  <c r="G435" i="3" s="1"/>
  <c r="H467" i="3"/>
  <c r="H461" i="3" s="1"/>
  <c r="G461" i="3"/>
  <c r="G311" i="3"/>
  <c r="G377" i="3"/>
  <c r="H410" i="3"/>
  <c r="H409" i="3" s="1"/>
  <c r="H420" i="3"/>
  <c r="H433" i="3"/>
  <c r="H444" i="3"/>
  <c r="H443" i="3" s="1"/>
  <c r="D443" i="3"/>
  <c r="H442" i="3"/>
  <c r="H441" i="3" s="1"/>
  <c r="D441" i="3"/>
  <c r="D436" i="3"/>
  <c r="H439" i="3"/>
  <c r="H436" i="3" s="1"/>
  <c r="D461" i="3"/>
  <c r="H470" i="3"/>
  <c r="H469" i="3" s="1"/>
  <c r="H418" i="3"/>
  <c r="H380" i="3"/>
  <c r="D343" i="3"/>
  <c r="H349" i="3"/>
  <c r="G386" i="3"/>
  <c r="H404" i="3"/>
  <c r="H403" i="3" s="1"/>
  <c r="D277" i="3"/>
  <c r="H283" i="3"/>
  <c r="G320" i="3"/>
  <c r="G145" i="3"/>
  <c r="G179" i="3"/>
  <c r="G122" i="3"/>
  <c r="G150" i="3"/>
  <c r="G131" i="3"/>
  <c r="G188" i="3"/>
  <c r="G84" i="3"/>
  <c r="G172" i="3"/>
  <c r="H178" i="3"/>
  <c r="H177" i="3" s="1"/>
  <c r="G79" i="3"/>
  <c r="G106" i="3"/>
  <c r="G113" i="3"/>
  <c r="H172" i="3"/>
  <c r="G197" i="3"/>
  <c r="D105" i="3"/>
  <c r="D171" i="3"/>
  <c r="H179" i="3"/>
  <c r="H151" i="3"/>
  <c r="H150" i="3" s="1"/>
  <c r="H198" i="3"/>
  <c r="H197" i="3" s="1"/>
  <c r="H189" i="3"/>
  <c r="H188" i="3" s="1"/>
  <c r="H206" i="3"/>
  <c r="H205" i="3" s="1"/>
  <c r="H106" i="3"/>
  <c r="H113" i="3"/>
  <c r="H85" i="3"/>
  <c r="H84" i="3" s="1"/>
  <c r="H132" i="3"/>
  <c r="H131" i="3" s="1"/>
  <c r="H112" i="3"/>
  <c r="H111" i="3" s="1"/>
  <c r="H123" i="3"/>
  <c r="H122" i="3" s="1"/>
  <c r="H140" i="3"/>
  <c r="H139" i="3" s="1"/>
  <c r="E56" i="2"/>
  <c r="H56" i="2"/>
  <c r="G56" i="2"/>
  <c r="I56" i="2"/>
  <c r="L56" i="2"/>
  <c r="J62" i="2"/>
  <c r="K62" i="2"/>
  <c r="F62" i="2" s="1"/>
  <c r="L62" i="2"/>
  <c r="G62" i="2" s="1"/>
  <c r="M62" i="2"/>
  <c r="H62" i="2" s="1"/>
  <c r="I62" i="2"/>
  <c r="J58" i="2"/>
  <c r="E58" i="2" s="1"/>
  <c r="K58" i="2"/>
  <c r="K59" i="2" s="1"/>
  <c r="L58" i="2"/>
  <c r="M58" i="2"/>
  <c r="M59" i="2" s="1"/>
  <c r="I58" i="2"/>
  <c r="J52" i="2"/>
  <c r="E52" i="2" s="1"/>
  <c r="K52" i="2"/>
  <c r="L52" i="2"/>
  <c r="G52" i="2" s="1"/>
  <c r="M52" i="2"/>
  <c r="H52" i="2" s="1"/>
  <c r="I52" i="2"/>
  <c r="J67" i="2"/>
  <c r="K67" i="2"/>
  <c r="L67" i="2"/>
  <c r="G67" i="2" s="1"/>
  <c r="M67" i="2"/>
  <c r="H67" i="2" s="1"/>
  <c r="I67" i="2"/>
  <c r="J61" i="2"/>
  <c r="K61" i="2"/>
  <c r="L61" i="2"/>
  <c r="M61" i="2"/>
  <c r="H61" i="2" s="1"/>
  <c r="I61" i="2"/>
  <c r="D69" i="2"/>
  <c r="G68" i="2"/>
  <c r="K69" i="2"/>
  <c r="E68" i="2"/>
  <c r="E69" i="2" s="1"/>
  <c r="H68" i="2"/>
  <c r="F68" i="2"/>
  <c r="F67" i="2"/>
  <c r="E67" i="2"/>
  <c r="D66" i="2"/>
  <c r="M65" i="2"/>
  <c r="M66" i="2" s="1"/>
  <c r="L65" i="2"/>
  <c r="G65" i="2" s="1"/>
  <c r="G66" i="2" s="1"/>
  <c r="K65" i="2"/>
  <c r="K66" i="2" s="1"/>
  <c r="J65" i="2"/>
  <c r="E65" i="2" s="1"/>
  <c r="E66" i="2" s="1"/>
  <c r="I66" i="2"/>
  <c r="H65" i="2"/>
  <c r="H66" i="2" s="1"/>
  <c r="F65" i="2"/>
  <c r="F66" i="2" s="1"/>
  <c r="D63" i="2"/>
  <c r="F61" i="2"/>
  <c r="H57" i="2"/>
  <c r="I57" i="2"/>
  <c r="J51" i="2"/>
  <c r="E51" i="2" s="1"/>
  <c r="K51" i="2"/>
  <c r="K53" i="2" s="1"/>
  <c r="L51" i="2"/>
  <c r="G51" i="2" s="1"/>
  <c r="M51" i="2"/>
  <c r="H51" i="2" s="1"/>
  <c r="I51" i="2"/>
  <c r="D59" i="2"/>
  <c r="H58" i="2"/>
  <c r="G58" i="2"/>
  <c r="G57" i="2"/>
  <c r="F57" i="2"/>
  <c r="E57" i="2"/>
  <c r="D53" i="2"/>
  <c r="F52" i="2"/>
  <c r="H501" i="3" l="1"/>
  <c r="H537" i="3" s="1"/>
  <c r="J536" i="3"/>
  <c r="D474" i="3"/>
  <c r="D537" i="3" s="1"/>
  <c r="G537" i="3"/>
  <c r="H414" i="3"/>
  <c r="G471" i="3"/>
  <c r="G171" i="3"/>
  <c r="G144" i="3"/>
  <c r="G303" i="3"/>
  <c r="G339" i="3" s="1"/>
  <c r="G369" i="3"/>
  <c r="G405" i="3" s="1"/>
  <c r="J470" i="3"/>
  <c r="H435" i="3"/>
  <c r="H408" i="3"/>
  <c r="G78" i="3"/>
  <c r="G105" i="3"/>
  <c r="G141" i="3" s="1"/>
  <c r="H171" i="3"/>
  <c r="J206" i="3"/>
  <c r="J140" i="3"/>
  <c r="H105" i="3"/>
  <c r="L63" i="2"/>
  <c r="J63" i="2"/>
  <c r="F58" i="2"/>
  <c r="G61" i="2"/>
  <c r="E61" i="2"/>
  <c r="J53" i="2"/>
  <c r="F51" i="2"/>
  <c r="E62" i="2"/>
  <c r="M53" i="2"/>
  <c r="F69" i="2"/>
  <c r="M69" i="2"/>
  <c r="H69" i="2"/>
  <c r="G69" i="2"/>
  <c r="I69" i="2"/>
  <c r="F63" i="2"/>
  <c r="G63" i="2"/>
  <c r="H63" i="2"/>
  <c r="I63" i="2"/>
  <c r="M63" i="2"/>
  <c r="J66" i="2"/>
  <c r="J69" i="2"/>
  <c r="K63" i="2"/>
  <c r="L66" i="2"/>
  <c r="L69" i="2"/>
  <c r="L59" i="2"/>
  <c r="I59" i="2"/>
  <c r="F59" i="2"/>
  <c r="J59" i="2"/>
  <c r="G59" i="2"/>
  <c r="E59" i="2"/>
  <c r="H59" i="2"/>
  <c r="F53" i="2"/>
  <c r="E53" i="2"/>
  <c r="H53" i="2"/>
  <c r="L53" i="2"/>
  <c r="I53" i="2"/>
  <c r="G53" i="2"/>
  <c r="G207" i="3" l="1"/>
  <c r="J537" i="3"/>
  <c r="H471" i="3"/>
  <c r="J471" i="3" s="1"/>
  <c r="E63" i="2"/>
  <c r="M258" i="3" l="1"/>
  <c r="D335" i="3" s="1"/>
  <c r="H335" i="3" s="1"/>
  <c r="N258" i="3"/>
  <c r="D401" i="3" s="1"/>
  <c r="H401" i="3" s="1"/>
  <c r="O258" i="3"/>
  <c r="D269" i="3" s="1"/>
  <c r="M259" i="3"/>
  <c r="D336" i="3" s="1"/>
  <c r="H336" i="3" s="1"/>
  <c r="N259" i="3"/>
  <c r="D402" i="3" s="1"/>
  <c r="H402" i="3" s="1"/>
  <c r="O259" i="3"/>
  <c r="D270" i="3" s="1"/>
  <c r="D271" i="3"/>
  <c r="D40" i="3" l="1"/>
  <c r="D39" i="3" s="1"/>
  <c r="D18" i="3"/>
  <c r="J102" i="12" l="1"/>
  <c r="K102" i="12" s="1"/>
  <c r="J103" i="12"/>
  <c r="K103" i="12"/>
  <c r="J104" i="12"/>
  <c r="K104" i="12" s="1"/>
  <c r="J105" i="12"/>
  <c r="K105" i="12" s="1"/>
  <c r="J106" i="12"/>
  <c r="K106" i="12" s="1"/>
  <c r="J107" i="12"/>
  <c r="K107" i="12" s="1"/>
  <c r="J108" i="12"/>
  <c r="K108" i="12" s="1"/>
  <c r="J109" i="12"/>
  <c r="K109" i="12"/>
  <c r="J110" i="12"/>
  <c r="K110" i="12" s="1"/>
  <c r="J111" i="12"/>
  <c r="K111" i="12"/>
  <c r="J112" i="12"/>
  <c r="K112" i="12" s="1"/>
  <c r="J113" i="12"/>
  <c r="K113" i="12" s="1"/>
  <c r="J114" i="12"/>
  <c r="K114" i="12" s="1"/>
  <c r="J115" i="12"/>
  <c r="K115" i="12" s="1"/>
  <c r="J69" i="13" l="1"/>
  <c r="K69" i="13" s="1"/>
  <c r="J68" i="13"/>
  <c r="K68" i="13" s="1"/>
  <c r="J67" i="13"/>
  <c r="K67" i="13" s="1"/>
  <c r="J66" i="13"/>
  <c r="K66" i="13" s="1"/>
  <c r="J65" i="13"/>
  <c r="K65" i="13" s="1"/>
  <c r="K70" i="13" l="1"/>
  <c r="M219" i="3" l="1"/>
  <c r="D293" i="3" s="1"/>
  <c r="H293" i="3" s="1"/>
  <c r="M220" i="3"/>
  <c r="D294" i="3" s="1"/>
  <c r="H294" i="3" s="1"/>
  <c r="M221" i="3"/>
  <c r="D295" i="3" s="1"/>
  <c r="H295" i="3" s="1"/>
  <c r="M222" i="3"/>
  <c r="D296" i="3" s="1"/>
  <c r="H296" i="3" s="1"/>
  <c r="M213" i="3"/>
  <c r="D287" i="3" s="1"/>
  <c r="H287" i="3" s="1"/>
  <c r="N213" i="3"/>
  <c r="D353" i="3" s="1"/>
  <c r="H353" i="3" s="1"/>
  <c r="O213" i="3"/>
  <c r="D221" i="3" s="1"/>
  <c r="M214" i="3"/>
  <c r="D288" i="3" s="1"/>
  <c r="H288" i="3" s="1"/>
  <c r="N214" i="3"/>
  <c r="D354" i="3" s="1"/>
  <c r="H354" i="3" s="1"/>
  <c r="O214" i="3"/>
  <c r="D222" i="3" s="1"/>
  <c r="M215" i="3"/>
  <c r="D289" i="3" s="1"/>
  <c r="H289" i="3" s="1"/>
  <c r="N215" i="3"/>
  <c r="D355" i="3" s="1"/>
  <c r="H355" i="3" s="1"/>
  <c r="O215" i="3"/>
  <c r="D223" i="3" s="1"/>
  <c r="M216" i="3"/>
  <c r="D290" i="3" s="1"/>
  <c r="H290" i="3" s="1"/>
  <c r="N216" i="3"/>
  <c r="D356" i="3" s="1"/>
  <c r="H356" i="3" s="1"/>
  <c r="O216" i="3"/>
  <c r="D224" i="3" s="1"/>
  <c r="M217" i="3"/>
  <c r="D291" i="3" s="1"/>
  <c r="H291" i="3" s="1"/>
  <c r="N217" i="3"/>
  <c r="D357" i="3" s="1"/>
  <c r="H357" i="3" s="1"/>
  <c r="O217" i="3"/>
  <c r="D225" i="3" s="1"/>
  <c r="M218" i="3"/>
  <c r="D292" i="3" s="1"/>
  <c r="H292" i="3" s="1"/>
  <c r="N218" i="3"/>
  <c r="D358" i="3" s="1"/>
  <c r="H358" i="3" s="1"/>
  <c r="O218" i="3"/>
  <c r="D226" i="3" s="1"/>
  <c r="N219" i="3"/>
  <c r="D359" i="3" s="1"/>
  <c r="H359" i="3" s="1"/>
  <c r="O219" i="3"/>
  <c r="N220" i="3"/>
  <c r="D360" i="3" s="1"/>
  <c r="H360" i="3" s="1"/>
  <c r="O220" i="3"/>
  <c r="N221" i="3"/>
  <c r="D361" i="3" s="1"/>
  <c r="H361" i="3" s="1"/>
  <c r="O221" i="3"/>
  <c r="N222" i="3"/>
  <c r="D362" i="3" s="1"/>
  <c r="H362" i="3" s="1"/>
  <c r="O222" i="3"/>
  <c r="M223" i="3"/>
  <c r="D297" i="3" s="1"/>
  <c r="H297" i="3" s="1"/>
  <c r="N223" i="3"/>
  <c r="D363" i="3" s="1"/>
  <c r="H363" i="3" s="1"/>
  <c r="O223" i="3"/>
  <c r="M224" i="3"/>
  <c r="D298" i="3" s="1"/>
  <c r="H298" i="3" s="1"/>
  <c r="N224" i="3"/>
  <c r="D364" i="3" s="1"/>
  <c r="H364" i="3" s="1"/>
  <c r="O224" i="3"/>
  <c r="M225" i="3"/>
  <c r="D299" i="3" s="1"/>
  <c r="H299" i="3" s="1"/>
  <c r="N225" i="3"/>
  <c r="D365" i="3" s="1"/>
  <c r="H365" i="3" s="1"/>
  <c r="O225" i="3"/>
  <c r="M226" i="3"/>
  <c r="D300" i="3" s="1"/>
  <c r="H300" i="3" s="1"/>
  <c r="N226" i="3"/>
  <c r="D366" i="3" s="1"/>
  <c r="H366" i="3" s="1"/>
  <c r="O226" i="3"/>
  <c r="M227" i="3"/>
  <c r="D301" i="3" s="1"/>
  <c r="H301" i="3" s="1"/>
  <c r="N227" i="3"/>
  <c r="D367" i="3" s="1"/>
  <c r="H367" i="3" s="1"/>
  <c r="O227" i="3"/>
  <c r="M228" i="3"/>
  <c r="D302" i="3" s="1"/>
  <c r="H302" i="3" s="1"/>
  <c r="N228" i="3"/>
  <c r="D368" i="3" s="1"/>
  <c r="H368" i="3" s="1"/>
  <c r="O228" i="3"/>
  <c r="M231" i="3"/>
  <c r="D307" i="3" s="1"/>
  <c r="N231" i="3"/>
  <c r="D373" i="3" s="1"/>
  <c r="O231" i="3"/>
  <c r="D241" i="3" s="1"/>
  <c r="M232" i="3"/>
  <c r="D308" i="3" s="1"/>
  <c r="H308" i="3" s="1"/>
  <c r="N232" i="3"/>
  <c r="D374" i="3" s="1"/>
  <c r="H374" i="3" s="1"/>
  <c r="O232" i="3"/>
  <c r="M234" i="3"/>
  <c r="D310" i="3" s="1"/>
  <c r="N234" i="3"/>
  <c r="D376" i="3" s="1"/>
  <c r="O234" i="3"/>
  <c r="M236" i="3"/>
  <c r="D312" i="3" s="1"/>
  <c r="N236" i="3"/>
  <c r="D378" i="3" s="1"/>
  <c r="O236" i="3"/>
  <c r="D246" i="3" s="1"/>
  <c r="M237" i="3"/>
  <c r="D313" i="3" s="1"/>
  <c r="H313" i="3" s="1"/>
  <c r="N237" i="3"/>
  <c r="O237" i="3"/>
  <c r="M238" i="3"/>
  <c r="D314" i="3" s="1"/>
  <c r="H314" i="3" s="1"/>
  <c r="N238" i="3"/>
  <c r="O238" i="3"/>
  <c r="M239" i="3"/>
  <c r="D315" i="3" s="1"/>
  <c r="H315" i="3" s="1"/>
  <c r="N239" i="3"/>
  <c r="O239" i="3"/>
  <c r="M240" i="3"/>
  <c r="D316" i="3" s="1"/>
  <c r="H316" i="3" s="1"/>
  <c r="N240" i="3"/>
  <c r="O240" i="3"/>
  <c r="M241" i="3"/>
  <c r="D317" i="3" s="1"/>
  <c r="H317" i="3" s="1"/>
  <c r="N241" i="3"/>
  <c r="O241" i="3"/>
  <c r="M242" i="3"/>
  <c r="D318" i="3" s="1"/>
  <c r="H318" i="3" s="1"/>
  <c r="N242" i="3"/>
  <c r="O242" i="3"/>
  <c r="M243" i="3"/>
  <c r="D319" i="3" s="1"/>
  <c r="H319" i="3" s="1"/>
  <c r="N243" i="3"/>
  <c r="O243" i="3"/>
  <c r="M245" i="3"/>
  <c r="D321" i="3" s="1"/>
  <c r="H321" i="3" s="1"/>
  <c r="N245" i="3"/>
  <c r="D387" i="3" s="1"/>
  <c r="H387" i="3" s="1"/>
  <c r="O245" i="3"/>
  <c r="D255" i="3" s="1"/>
  <c r="M246" i="3"/>
  <c r="D322" i="3" s="1"/>
  <c r="H322" i="3" s="1"/>
  <c r="N246" i="3"/>
  <c r="O246" i="3"/>
  <c r="M247" i="3"/>
  <c r="D323" i="3" s="1"/>
  <c r="H323" i="3" s="1"/>
  <c r="N247" i="3"/>
  <c r="O247" i="3"/>
  <c r="M248" i="3"/>
  <c r="D324" i="3" s="1"/>
  <c r="H324" i="3" s="1"/>
  <c r="N248" i="3"/>
  <c r="O248" i="3"/>
  <c r="M249" i="3"/>
  <c r="D326" i="3" s="1"/>
  <c r="N249" i="3"/>
  <c r="D392" i="3" s="1"/>
  <c r="H392" i="3" s="1"/>
  <c r="O249" i="3"/>
  <c r="M250" i="3"/>
  <c r="N250" i="3"/>
  <c r="D393" i="3" s="1"/>
  <c r="H393" i="3" s="1"/>
  <c r="O250" i="3"/>
  <c r="M251" i="3"/>
  <c r="N251" i="3"/>
  <c r="D394" i="3" s="1"/>
  <c r="H394" i="3" s="1"/>
  <c r="O251" i="3"/>
  <c r="M253" i="3"/>
  <c r="D330" i="3" s="1"/>
  <c r="N253" i="3"/>
  <c r="D396" i="3" s="1"/>
  <c r="O253" i="3"/>
  <c r="D264" i="3" s="1"/>
  <c r="M254" i="3"/>
  <c r="D331" i="3" s="1"/>
  <c r="H331" i="3" s="1"/>
  <c r="N254" i="3"/>
  <c r="D397" i="3" s="1"/>
  <c r="H397" i="3" s="1"/>
  <c r="O254" i="3"/>
  <c r="D265" i="3" s="1"/>
  <c r="M255" i="3"/>
  <c r="D332" i="3" s="1"/>
  <c r="H332" i="3" s="1"/>
  <c r="N255" i="3"/>
  <c r="D398" i="3" s="1"/>
  <c r="H398" i="3" s="1"/>
  <c r="O255" i="3"/>
  <c r="D266" i="3" s="1"/>
  <c r="M256" i="3"/>
  <c r="D333" i="3" s="1"/>
  <c r="H333" i="3" s="1"/>
  <c r="N256" i="3"/>
  <c r="D399" i="3" s="1"/>
  <c r="H399" i="3" s="1"/>
  <c r="O256" i="3"/>
  <c r="D267" i="3" s="1"/>
  <c r="M257" i="3"/>
  <c r="D334" i="3" s="1"/>
  <c r="H334" i="3" s="1"/>
  <c r="N257" i="3"/>
  <c r="D400" i="3" s="1"/>
  <c r="H400" i="3" s="1"/>
  <c r="O257" i="3"/>
  <c r="D268" i="3" s="1"/>
  <c r="O212" i="3"/>
  <c r="N212" i="3"/>
  <c r="D352" i="3" s="1"/>
  <c r="M212" i="3"/>
  <c r="D286" i="3" s="1"/>
  <c r="G272" i="3"/>
  <c r="H272" i="3" s="1"/>
  <c r="H271" i="3" s="1"/>
  <c r="G270" i="3"/>
  <c r="H270" i="3" s="1"/>
  <c r="G269" i="3"/>
  <c r="H269" i="3" s="1"/>
  <c r="G268" i="3"/>
  <c r="H268" i="3" s="1"/>
  <c r="G267" i="3"/>
  <c r="H267" i="3" s="1"/>
  <c r="G266" i="3"/>
  <c r="H266" i="3" s="1"/>
  <c r="G265" i="3"/>
  <c r="G264" i="3"/>
  <c r="G262" i="3"/>
  <c r="G261" i="3"/>
  <c r="G260" i="3"/>
  <c r="G259" i="3"/>
  <c r="H259" i="3" s="1"/>
  <c r="G258" i="3"/>
  <c r="G257" i="3"/>
  <c r="G256" i="3"/>
  <c r="G255" i="3"/>
  <c r="G253" i="3"/>
  <c r="G252" i="3"/>
  <c r="G251" i="3"/>
  <c r="G250" i="3"/>
  <c r="G249" i="3"/>
  <c r="G248" i="3"/>
  <c r="G247" i="3"/>
  <c r="G246" i="3"/>
  <c r="G244" i="3"/>
  <c r="G242" i="3"/>
  <c r="G241" i="3"/>
  <c r="H241" i="3" s="1"/>
  <c r="G240" i="3"/>
  <c r="H240" i="3" s="1"/>
  <c r="G239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H225" i="3" s="1"/>
  <c r="G224" i="3"/>
  <c r="G223" i="3"/>
  <c r="H223" i="3" s="1"/>
  <c r="G222" i="3"/>
  <c r="H222" i="3" s="1"/>
  <c r="G221" i="3"/>
  <c r="H221" i="3" s="1"/>
  <c r="G220" i="3"/>
  <c r="G219" i="3"/>
  <c r="H219" i="3" s="1"/>
  <c r="G218" i="3"/>
  <c r="H218" i="3" s="1"/>
  <c r="G217" i="3"/>
  <c r="H217" i="3" s="1"/>
  <c r="G215" i="3"/>
  <c r="H215" i="3" s="1"/>
  <c r="G214" i="3"/>
  <c r="H214" i="3" s="1"/>
  <c r="G213" i="3"/>
  <c r="H213" i="3" s="1"/>
  <c r="G212" i="3"/>
  <c r="G20" i="3"/>
  <c r="H20" i="3" s="1"/>
  <c r="G21" i="3"/>
  <c r="H21" i="3" s="1"/>
  <c r="H226" i="3" l="1"/>
  <c r="H326" i="3"/>
  <c r="D327" i="3"/>
  <c r="H264" i="3"/>
  <c r="H327" i="3"/>
  <c r="D328" i="3"/>
  <c r="H328" i="3" s="1"/>
  <c r="H265" i="3"/>
  <c r="D263" i="3"/>
  <c r="H396" i="3"/>
  <c r="H395" i="3" s="1"/>
  <c r="D395" i="3"/>
  <c r="H330" i="3"/>
  <c r="H329" i="3" s="1"/>
  <c r="D329" i="3"/>
  <c r="H386" i="3"/>
  <c r="H255" i="3"/>
  <c r="H378" i="3"/>
  <c r="H377" i="3" s="1"/>
  <c r="D377" i="3"/>
  <c r="H312" i="3"/>
  <c r="H311" i="3" s="1"/>
  <c r="D311" i="3"/>
  <c r="H376" i="3"/>
  <c r="H375" i="3" s="1"/>
  <c r="D375" i="3"/>
  <c r="H310" i="3"/>
  <c r="H309" i="3" s="1"/>
  <c r="D309" i="3"/>
  <c r="H373" i="3"/>
  <c r="H370" i="3" s="1"/>
  <c r="D370" i="3"/>
  <c r="H307" i="3"/>
  <c r="H304" i="3" s="1"/>
  <c r="D304" i="3"/>
  <c r="H352" i="3"/>
  <c r="H348" i="3" s="1"/>
  <c r="H342" i="3" s="1"/>
  <c r="D348" i="3"/>
  <c r="D342" i="3" s="1"/>
  <c r="D405" i="3" s="1"/>
  <c r="H286" i="3"/>
  <c r="H282" i="3" s="1"/>
  <c r="H276" i="3" s="1"/>
  <c r="D282" i="3"/>
  <c r="D276" i="3" s="1"/>
  <c r="D339" i="3" s="1"/>
  <c r="D260" i="3"/>
  <c r="H260" i="3" s="1"/>
  <c r="D261" i="3"/>
  <c r="D256" i="3"/>
  <c r="H256" i="3" s="1"/>
  <c r="D262" i="3"/>
  <c r="H262" i="3" s="1"/>
  <c r="D257" i="3"/>
  <c r="H257" i="3" s="1"/>
  <c r="D258" i="3"/>
  <c r="H258" i="3" s="1"/>
  <c r="D250" i="3"/>
  <c r="H250" i="3" s="1"/>
  <c r="D251" i="3"/>
  <c r="H251" i="3" s="1"/>
  <c r="D247" i="3"/>
  <c r="D252" i="3"/>
  <c r="H252" i="3" s="1"/>
  <c r="D248" i="3"/>
  <c r="H248" i="3" s="1"/>
  <c r="D253" i="3"/>
  <c r="H253" i="3" s="1"/>
  <c r="D249" i="3"/>
  <c r="H249" i="3" s="1"/>
  <c r="D236" i="3"/>
  <c r="H236" i="3" s="1"/>
  <c r="D232" i="3"/>
  <c r="D229" i="3"/>
  <c r="H229" i="3" s="1"/>
  <c r="D227" i="3"/>
  <c r="H227" i="3" s="1"/>
  <c r="D233" i="3"/>
  <c r="H233" i="3" s="1"/>
  <c r="H232" i="3"/>
  <c r="D242" i="3"/>
  <c r="D238" i="3" s="1"/>
  <c r="D234" i="3"/>
  <c r="H234" i="3" s="1"/>
  <c r="D230" i="3"/>
  <c r="H230" i="3" s="1"/>
  <c r="D228" i="3"/>
  <c r="H228" i="3" s="1"/>
  <c r="D244" i="3"/>
  <c r="D243" i="3" s="1"/>
  <c r="D235" i="3"/>
  <c r="H235" i="3" s="1"/>
  <c r="D231" i="3"/>
  <c r="H231" i="3" s="1"/>
  <c r="D220" i="3"/>
  <c r="H247" i="3"/>
  <c r="H261" i="3"/>
  <c r="H224" i="3"/>
  <c r="G271" i="3"/>
  <c r="G263" i="3"/>
  <c r="G238" i="3"/>
  <c r="G243" i="3"/>
  <c r="G211" i="3"/>
  <c r="G245" i="3"/>
  <c r="G216" i="3"/>
  <c r="G254" i="3"/>
  <c r="H263" i="3"/>
  <c r="H239" i="3"/>
  <c r="H246" i="3"/>
  <c r="H320" i="3" l="1"/>
  <c r="H303" i="3" s="1"/>
  <c r="H339" i="3" s="1"/>
  <c r="J404" i="3"/>
  <c r="H369" i="3"/>
  <c r="H405" i="3" s="1"/>
  <c r="J338" i="3"/>
  <c r="H242" i="3"/>
  <c r="D245" i="3"/>
  <c r="H244" i="3"/>
  <c r="H243" i="3" s="1"/>
  <c r="D216" i="3"/>
  <c r="D210" i="3" s="1"/>
  <c r="H220" i="3"/>
  <c r="H216" i="3" s="1"/>
  <c r="K544" i="3"/>
  <c r="H254" i="3"/>
  <c r="H238" i="3"/>
  <c r="G237" i="3"/>
  <c r="H245" i="3"/>
  <c r="G210" i="3"/>
  <c r="J405" i="3" l="1"/>
  <c r="J339" i="3"/>
  <c r="J272" i="3"/>
  <c r="H237" i="3"/>
  <c r="G273" i="3"/>
  <c r="I12" i="7" l="1"/>
  <c r="N12" i="7" s="1"/>
  <c r="M12" i="7" l="1"/>
  <c r="S16" i="13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S51" i="13"/>
  <c r="S52" i="13"/>
  <c r="S53" i="13"/>
  <c r="S54" i="13"/>
  <c r="S55" i="13"/>
  <c r="S56" i="13"/>
  <c r="S57" i="13"/>
  <c r="S58" i="13"/>
  <c r="S59" i="13"/>
  <c r="S60" i="13"/>
  <c r="S61" i="13"/>
  <c r="S15" i="13"/>
  <c r="J48" i="13"/>
  <c r="K48" i="13" s="1"/>
  <c r="J47" i="13"/>
  <c r="K47" i="13" s="1"/>
  <c r="J46" i="13"/>
  <c r="K46" i="13" s="1"/>
  <c r="R46" i="13" s="1"/>
  <c r="J45" i="13"/>
  <c r="K45" i="13" s="1"/>
  <c r="J44" i="13"/>
  <c r="K44" i="13" s="1"/>
  <c r="J43" i="13"/>
  <c r="K43" i="13" s="1"/>
  <c r="J42" i="13"/>
  <c r="K42" i="13" s="1"/>
  <c r="R42" i="13" s="1"/>
  <c r="J41" i="13"/>
  <c r="K41" i="13" s="1"/>
  <c r="J53" i="13"/>
  <c r="K53" i="13" s="1"/>
  <c r="R53" i="13" s="1"/>
  <c r="J52" i="13"/>
  <c r="K52" i="13" s="1"/>
  <c r="J51" i="13"/>
  <c r="K51" i="13" s="1"/>
  <c r="J50" i="13"/>
  <c r="K50" i="13" s="1"/>
  <c r="H47" i="7"/>
  <c r="R45" i="13" l="1"/>
  <c r="P45" i="13"/>
  <c r="N45" i="13"/>
  <c r="N48" i="13"/>
  <c r="R48" i="13"/>
  <c r="P48" i="13"/>
  <c r="P43" i="13"/>
  <c r="N43" i="13"/>
  <c r="R43" i="13"/>
  <c r="R41" i="13"/>
  <c r="P41" i="13"/>
  <c r="N41" i="13"/>
  <c r="N44" i="13"/>
  <c r="R44" i="13"/>
  <c r="P44" i="13"/>
  <c r="P47" i="13"/>
  <c r="N47" i="13"/>
  <c r="R47" i="13"/>
  <c r="N42" i="13"/>
  <c r="N46" i="13"/>
  <c r="P42" i="13"/>
  <c r="P46" i="13"/>
  <c r="N51" i="13"/>
  <c r="R51" i="13"/>
  <c r="P51" i="13"/>
  <c r="R52" i="13"/>
  <c r="P52" i="13"/>
  <c r="N52" i="13"/>
  <c r="P50" i="13"/>
  <c r="N50" i="13"/>
  <c r="R50" i="13"/>
  <c r="N53" i="13"/>
  <c r="P53" i="13"/>
  <c r="Q16" i="1"/>
  <c r="D27" i="1"/>
  <c r="E27" i="1"/>
  <c r="F27" i="1"/>
  <c r="G27" i="1"/>
  <c r="D28" i="1"/>
  <c r="E28" i="1"/>
  <c r="F28" i="1"/>
  <c r="G28" i="1"/>
  <c r="D30" i="1"/>
  <c r="E30" i="1"/>
  <c r="F30" i="1"/>
  <c r="G30" i="1"/>
  <c r="D31" i="1"/>
  <c r="E31" i="1"/>
  <c r="F31" i="1"/>
  <c r="G31" i="1"/>
  <c r="D18" i="5"/>
  <c r="E18" i="5"/>
  <c r="F18" i="5"/>
  <c r="G18" i="5"/>
  <c r="D19" i="5"/>
  <c r="E19" i="5"/>
  <c r="F19" i="5"/>
  <c r="G19" i="5"/>
  <c r="D21" i="5"/>
  <c r="E21" i="5"/>
  <c r="F21" i="5"/>
  <c r="G21" i="5"/>
  <c r="D22" i="5"/>
  <c r="E22" i="5"/>
  <c r="F22" i="5"/>
  <c r="G22" i="5"/>
  <c r="R18" i="5"/>
  <c r="R19" i="5"/>
  <c r="R20" i="5"/>
  <c r="R21" i="5"/>
  <c r="R22" i="5"/>
  <c r="R17" i="5"/>
  <c r="R11" i="5"/>
  <c r="R12" i="5"/>
  <c r="R13" i="5"/>
  <c r="R14" i="5"/>
  <c r="R15" i="5"/>
  <c r="R16" i="5"/>
  <c r="R10" i="5"/>
  <c r="H18" i="5"/>
  <c r="I18" i="5"/>
  <c r="J18" i="5"/>
  <c r="K18" i="5"/>
  <c r="L18" i="5"/>
  <c r="Q18" i="5" s="1"/>
  <c r="H19" i="5"/>
  <c r="I19" i="5"/>
  <c r="J19" i="5"/>
  <c r="K19" i="5"/>
  <c r="L19" i="5"/>
  <c r="H20" i="5"/>
  <c r="I20" i="5"/>
  <c r="J20" i="5"/>
  <c r="K20" i="5"/>
  <c r="L20" i="5"/>
  <c r="H21" i="5"/>
  <c r="I21" i="5"/>
  <c r="J21" i="5"/>
  <c r="K21" i="5"/>
  <c r="L21" i="5"/>
  <c r="H22" i="5"/>
  <c r="I22" i="5"/>
  <c r="J22" i="5"/>
  <c r="K22" i="5"/>
  <c r="L22" i="5"/>
  <c r="Q22" i="5" s="1"/>
  <c r="I17" i="5"/>
  <c r="J17" i="5"/>
  <c r="K17" i="5"/>
  <c r="L17" i="5"/>
  <c r="H17" i="5"/>
  <c r="H11" i="5"/>
  <c r="I11" i="5"/>
  <c r="J11" i="5"/>
  <c r="K11" i="5"/>
  <c r="L11" i="5"/>
  <c r="H12" i="5"/>
  <c r="I12" i="5"/>
  <c r="J12" i="5"/>
  <c r="K12" i="5"/>
  <c r="L12" i="5"/>
  <c r="H13" i="5"/>
  <c r="I13" i="5"/>
  <c r="J13" i="5"/>
  <c r="K13" i="5"/>
  <c r="L13" i="5"/>
  <c r="H14" i="5"/>
  <c r="I14" i="5"/>
  <c r="J14" i="5"/>
  <c r="K14" i="5"/>
  <c r="L14" i="5"/>
  <c r="H15" i="5"/>
  <c r="I15" i="5"/>
  <c r="J15" i="5"/>
  <c r="K15" i="5"/>
  <c r="L15" i="5"/>
  <c r="H16" i="5"/>
  <c r="I16" i="5"/>
  <c r="J16" i="5"/>
  <c r="K16" i="5"/>
  <c r="L16" i="5"/>
  <c r="J10" i="5"/>
  <c r="K10" i="5"/>
  <c r="L10" i="5"/>
  <c r="W78" i="13"/>
  <c r="W70" i="13"/>
  <c r="W60" i="13"/>
  <c r="W49" i="13"/>
  <c r="W46" i="13"/>
  <c r="W41" i="13"/>
  <c r="W20" i="13"/>
  <c r="W16" i="13"/>
  <c r="J61" i="13"/>
  <c r="K61" i="13" s="1"/>
  <c r="J60" i="13"/>
  <c r="K60" i="13" s="1"/>
  <c r="J59" i="13"/>
  <c r="K59" i="13" s="1"/>
  <c r="J58" i="13"/>
  <c r="K58" i="13" s="1"/>
  <c r="J57" i="13"/>
  <c r="K57" i="13" s="1"/>
  <c r="J56" i="13"/>
  <c r="K56" i="13" s="1"/>
  <c r="J55" i="13"/>
  <c r="K55" i="13" s="1"/>
  <c r="J54" i="13"/>
  <c r="K54" i="13" s="1"/>
  <c r="J49" i="13"/>
  <c r="K49" i="13" s="1"/>
  <c r="P49" i="13" s="1"/>
  <c r="J40" i="13"/>
  <c r="K40" i="13" s="1"/>
  <c r="J39" i="13"/>
  <c r="K39" i="13" s="1"/>
  <c r="J38" i="13"/>
  <c r="K38" i="13" s="1"/>
  <c r="R38" i="13" s="1"/>
  <c r="J37" i="13"/>
  <c r="K37" i="13" s="1"/>
  <c r="J36" i="13"/>
  <c r="K36" i="13" s="1"/>
  <c r="J35" i="13"/>
  <c r="K35" i="13" s="1"/>
  <c r="J34" i="13"/>
  <c r="K34" i="13" s="1"/>
  <c r="J33" i="13"/>
  <c r="K33" i="13" s="1"/>
  <c r="J32" i="13"/>
  <c r="K32" i="13" s="1"/>
  <c r="J31" i="13"/>
  <c r="K31" i="13" s="1"/>
  <c r="J30" i="13"/>
  <c r="K30" i="13" s="1"/>
  <c r="J29" i="13"/>
  <c r="K29" i="13" s="1"/>
  <c r="J28" i="13"/>
  <c r="K28" i="13" s="1"/>
  <c r="J27" i="13"/>
  <c r="K27" i="13" s="1"/>
  <c r="J26" i="13"/>
  <c r="K26" i="13" s="1"/>
  <c r="J25" i="13"/>
  <c r="K25" i="13" s="1"/>
  <c r="J24" i="13"/>
  <c r="K24" i="13" s="1"/>
  <c r="J23" i="13"/>
  <c r="K23" i="13" s="1"/>
  <c r="J22" i="13"/>
  <c r="K22" i="13" s="1"/>
  <c r="J21" i="13"/>
  <c r="K21" i="13" s="1"/>
  <c r="J20" i="13"/>
  <c r="K20" i="13" s="1"/>
  <c r="J19" i="13"/>
  <c r="K19" i="13" s="1"/>
  <c r="J18" i="13"/>
  <c r="K18" i="13" s="1"/>
  <c r="J17" i="13"/>
  <c r="K17" i="13" s="1"/>
  <c r="J16" i="13"/>
  <c r="K16" i="13" s="1"/>
  <c r="J15" i="13"/>
  <c r="K15" i="13" s="1"/>
  <c r="E4" i="13"/>
  <c r="B129" i="12"/>
  <c r="B101" i="12"/>
  <c r="B86" i="12"/>
  <c r="B71" i="12"/>
  <c r="J143" i="12"/>
  <c r="K143" i="12" s="1"/>
  <c r="J142" i="12"/>
  <c r="K142" i="12" s="1"/>
  <c r="J141" i="12"/>
  <c r="K141" i="12" s="1"/>
  <c r="J140" i="12"/>
  <c r="K140" i="12" s="1"/>
  <c r="J139" i="12"/>
  <c r="K139" i="12" s="1"/>
  <c r="J138" i="12"/>
  <c r="K138" i="12" s="1"/>
  <c r="J137" i="12"/>
  <c r="K137" i="12" s="1"/>
  <c r="J136" i="12"/>
  <c r="K136" i="12" s="1"/>
  <c r="J135" i="12"/>
  <c r="K135" i="12" s="1"/>
  <c r="J134" i="12"/>
  <c r="K134" i="12" s="1"/>
  <c r="J133" i="12"/>
  <c r="K133" i="12" s="1"/>
  <c r="J132" i="12"/>
  <c r="K132" i="12" s="1"/>
  <c r="J131" i="12"/>
  <c r="K131" i="12" s="1"/>
  <c r="J130" i="12"/>
  <c r="K130" i="12" s="1"/>
  <c r="J129" i="12"/>
  <c r="K129" i="12" s="1"/>
  <c r="J100" i="12"/>
  <c r="K100" i="12" s="1"/>
  <c r="J99" i="12"/>
  <c r="K99" i="12" s="1"/>
  <c r="J98" i="12"/>
  <c r="K98" i="12" s="1"/>
  <c r="J97" i="12"/>
  <c r="K97" i="12" s="1"/>
  <c r="J96" i="12"/>
  <c r="K96" i="12" s="1"/>
  <c r="J95" i="12"/>
  <c r="K95" i="12" s="1"/>
  <c r="J94" i="12"/>
  <c r="K94" i="12" s="1"/>
  <c r="J93" i="12"/>
  <c r="K93" i="12" s="1"/>
  <c r="J92" i="12"/>
  <c r="K92" i="12" s="1"/>
  <c r="J91" i="12"/>
  <c r="K91" i="12" s="1"/>
  <c r="J90" i="12"/>
  <c r="K90" i="12" s="1"/>
  <c r="J89" i="12"/>
  <c r="K89" i="12" s="1"/>
  <c r="J88" i="12"/>
  <c r="K88" i="12" s="1"/>
  <c r="J87" i="12"/>
  <c r="K87" i="12" s="1"/>
  <c r="J86" i="12"/>
  <c r="K86" i="12" s="1"/>
  <c r="O18" i="5" l="1"/>
  <c r="Q19" i="5"/>
  <c r="K62" i="13"/>
  <c r="N19" i="5"/>
  <c r="N22" i="5"/>
  <c r="N18" i="5"/>
  <c r="P22" i="5"/>
  <c r="P21" i="5"/>
  <c r="N21" i="5"/>
  <c r="P19" i="5"/>
  <c r="P18" i="5"/>
  <c r="O22" i="5"/>
  <c r="O21" i="5"/>
  <c r="O19" i="5"/>
  <c r="N15" i="13"/>
  <c r="W40" i="13"/>
  <c r="P15" i="13"/>
  <c r="Q21" i="5"/>
  <c r="W15" i="13"/>
  <c r="R34" i="13"/>
  <c r="P60" i="13"/>
  <c r="P61" i="13"/>
  <c r="N57" i="13"/>
  <c r="R61" i="13"/>
  <c r="P57" i="13"/>
  <c r="P56" i="13"/>
  <c r="N56" i="13"/>
  <c r="N28" i="13"/>
  <c r="P28" i="13"/>
  <c r="R19" i="13"/>
  <c r="P22" i="13"/>
  <c r="N25" i="13"/>
  <c r="N29" i="13"/>
  <c r="N37" i="13"/>
  <c r="R22" i="13"/>
  <c r="P25" i="13"/>
  <c r="P29" i="13"/>
  <c r="R33" i="13"/>
  <c r="R37" i="13"/>
  <c r="R57" i="13"/>
  <c r="R29" i="13"/>
  <c r="R15" i="13"/>
  <c r="R17" i="13"/>
  <c r="P17" i="13"/>
  <c r="N17" i="13"/>
  <c r="N18" i="13"/>
  <c r="P18" i="13"/>
  <c r="P55" i="13"/>
  <c r="N55" i="13"/>
  <c r="R55" i="13"/>
  <c r="R16" i="13"/>
  <c r="P16" i="13"/>
  <c r="N16" i="13"/>
  <c r="R18" i="13"/>
  <c r="P21" i="13"/>
  <c r="R21" i="13"/>
  <c r="N21" i="13"/>
  <c r="N26" i="13"/>
  <c r="P26" i="13"/>
  <c r="R26" i="13"/>
  <c r="N30" i="13"/>
  <c r="R30" i="13"/>
  <c r="P30" i="13"/>
  <c r="P31" i="13"/>
  <c r="R31" i="13"/>
  <c r="N31" i="13"/>
  <c r="P39" i="13"/>
  <c r="R39" i="13"/>
  <c r="N39" i="13"/>
  <c r="R40" i="13"/>
  <c r="P40" i="13"/>
  <c r="N40" i="13"/>
  <c r="N54" i="13"/>
  <c r="P54" i="13"/>
  <c r="R32" i="13"/>
  <c r="N32" i="13"/>
  <c r="P32" i="13"/>
  <c r="R54" i="13"/>
  <c r="P59" i="13"/>
  <c r="R59" i="13"/>
  <c r="N59" i="13"/>
  <c r="P27" i="13"/>
  <c r="N27" i="13"/>
  <c r="R27" i="13"/>
  <c r="R36" i="13"/>
  <c r="P36" i="13"/>
  <c r="N36" i="13"/>
  <c r="N58" i="13"/>
  <c r="R58" i="13"/>
  <c r="P58" i="13"/>
  <c r="R20" i="13"/>
  <c r="P20" i="13"/>
  <c r="P23" i="13"/>
  <c r="R24" i="13"/>
  <c r="P35" i="13"/>
  <c r="P19" i="13"/>
  <c r="N20" i="13"/>
  <c r="N23" i="13"/>
  <c r="N24" i="13"/>
  <c r="N33" i="13"/>
  <c r="N34" i="13"/>
  <c r="N35" i="13"/>
  <c r="N38" i="13"/>
  <c r="R49" i="13"/>
  <c r="N19" i="13"/>
  <c r="N22" i="13"/>
  <c r="R23" i="13"/>
  <c r="P24" i="13"/>
  <c r="R25" i="13"/>
  <c r="P33" i="13"/>
  <c r="P34" i="13"/>
  <c r="R35" i="13"/>
  <c r="P37" i="13"/>
  <c r="P38" i="13"/>
  <c r="N49" i="13"/>
  <c r="R60" i="13"/>
  <c r="R28" i="13"/>
  <c r="R56" i="13"/>
  <c r="N60" i="13"/>
  <c r="N61" i="13"/>
  <c r="L129" i="12"/>
  <c r="L86" i="12"/>
  <c r="J38" i="12"/>
  <c r="K38" i="12" s="1"/>
  <c r="J39" i="12"/>
  <c r="K39" i="12" s="1"/>
  <c r="J40" i="12"/>
  <c r="K40" i="12" s="1"/>
  <c r="J41" i="12"/>
  <c r="K41" i="12" s="1"/>
  <c r="J42" i="12"/>
  <c r="K42" i="12" s="1"/>
  <c r="J19" i="12"/>
  <c r="K19" i="12" s="1"/>
  <c r="J20" i="12"/>
  <c r="K20" i="12" s="1"/>
  <c r="J21" i="12"/>
  <c r="K21" i="12" s="1"/>
  <c r="J22" i="12"/>
  <c r="K22" i="12" s="1"/>
  <c r="J23" i="12"/>
  <c r="K23" i="12" s="1"/>
  <c r="J24" i="12"/>
  <c r="K24" i="12" s="1"/>
  <c r="J25" i="12"/>
  <c r="K25" i="12" s="1"/>
  <c r="J26" i="12"/>
  <c r="K26" i="12" s="1"/>
  <c r="J18" i="12"/>
  <c r="K18" i="12" s="1"/>
  <c r="K37" i="2"/>
  <c r="F37" i="2" s="1"/>
  <c r="K41" i="2"/>
  <c r="F41" i="2" s="1"/>
  <c r="K45" i="2"/>
  <c r="F45" i="2" s="1"/>
  <c r="K48" i="2"/>
  <c r="F48" i="2" s="1"/>
  <c r="K34" i="2"/>
  <c r="F34" i="2" s="1"/>
  <c r="I27" i="2"/>
  <c r="F70" i="2"/>
  <c r="M27" i="7"/>
  <c r="M26" i="7"/>
  <c r="M25" i="7"/>
  <c r="M24" i="7"/>
  <c r="M23" i="7"/>
  <c r="M22" i="7"/>
  <c r="R62" i="13" l="1"/>
  <c r="P62" i="13"/>
  <c r="N62" i="13"/>
  <c r="F14" i="2"/>
  <c r="C22" i="5"/>
  <c r="M22" i="5" s="1"/>
  <c r="C31" i="1"/>
  <c r="C21" i="5"/>
  <c r="M21" i="5" s="1"/>
  <c r="C30" i="1"/>
  <c r="C20" i="5"/>
  <c r="M20" i="5" s="1"/>
  <c r="C29" i="1"/>
  <c r="C19" i="5"/>
  <c r="M19" i="5" s="1"/>
  <c r="C28" i="1"/>
  <c r="C18" i="5"/>
  <c r="M18" i="5" s="1"/>
  <c r="C27" i="1"/>
  <c r="W80" i="13"/>
  <c r="C17" i="5"/>
  <c r="M17" i="5" s="1"/>
  <c r="C26" i="1"/>
  <c r="F60" i="2"/>
  <c r="K70" i="2"/>
  <c r="F16" i="2" l="1"/>
  <c r="K545" i="3"/>
  <c r="AA15" i="13"/>
  <c r="M62" i="13"/>
  <c r="Z15" i="13" s="1"/>
  <c r="AG15" i="13" s="1"/>
  <c r="AH15" i="13" s="1"/>
  <c r="AC15" i="13"/>
  <c r="O62" i="13"/>
  <c r="AB15" i="13" s="1"/>
  <c r="AI15" i="13" s="1"/>
  <c r="AJ15" i="13" s="1"/>
  <c r="AP15" i="13" s="1"/>
  <c r="AE15" i="13"/>
  <c r="Q62" i="13"/>
  <c r="AD15" i="13" s="1"/>
  <c r="AK15" i="13" s="1"/>
  <c r="AL15" i="13" s="1"/>
  <c r="L27" i="7"/>
  <c r="V22" i="5" s="1"/>
  <c r="K27" i="7"/>
  <c r="U22" i="5" s="1"/>
  <c r="J27" i="7"/>
  <c r="T22" i="5" s="1"/>
  <c r="I27" i="7"/>
  <c r="S22" i="5" s="1"/>
  <c r="L26" i="7"/>
  <c r="V21" i="5" s="1"/>
  <c r="K26" i="7"/>
  <c r="U21" i="5" s="1"/>
  <c r="J26" i="7"/>
  <c r="T21" i="5" s="1"/>
  <c r="I26" i="7"/>
  <c r="S21" i="5" s="1"/>
  <c r="L25" i="7"/>
  <c r="K25" i="7"/>
  <c r="J25" i="7"/>
  <c r="O25" i="7" s="1"/>
  <c r="I25" i="7"/>
  <c r="L24" i="7"/>
  <c r="V19" i="5" s="1"/>
  <c r="K24" i="7"/>
  <c r="U19" i="5" s="1"/>
  <c r="J24" i="7"/>
  <c r="T19" i="5" s="1"/>
  <c r="I24" i="7"/>
  <c r="S19" i="5" s="1"/>
  <c r="L23" i="7"/>
  <c r="V18" i="5" s="1"/>
  <c r="K23" i="7"/>
  <c r="U18" i="5" s="1"/>
  <c r="J23" i="7"/>
  <c r="T18" i="5" s="1"/>
  <c r="I23" i="7"/>
  <c r="S18" i="5" s="1"/>
  <c r="L22" i="7"/>
  <c r="K22" i="7"/>
  <c r="J22" i="7"/>
  <c r="I22" i="7"/>
  <c r="M18" i="7"/>
  <c r="M17" i="7"/>
  <c r="M16" i="7"/>
  <c r="M15" i="7"/>
  <c r="M14" i="7"/>
  <c r="M13" i="7"/>
  <c r="I26" i="2"/>
  <c r="AR15" i="13" l="1"/>
  <c r="AN15" i="13"/>
  <c r="C16" i="5"/>
  <c r="M16" i="5" s="1"/>
  <c r="C22" i="1"/>
  <c r="C15" i="5"/>
  <c r="M15" i="5" s="1"/>
  <c r="C21" i="1"/>
  <c r="C14" i="5"/>
  <c r="M14" i="5" s="1"/>
  <c r="C20" i="1"/>
  <c r="C13" i="5"/>
  <c r="M13" i="5" s="1"/>
  <c r="C19" i="1"/>
  <c r="C12" i="5"/>
  <c r="M12" i="5" s="1"/>
  <c r="C18" i="1"/>
  <c r="C11" i="5"/>
  <c r="M11" i="5" s="1"/>
  <c r="C17" i="1"/>
  <c r="D16" i="1"/>
  <c r="I16" i="1" s="1"/>
  <c r="S10" i="5"/>
  <c r="U20" i="5"/>
  <c r="S20" i="5"/>
  <c r="T20" i="5"/>
  <c r="V20" i="5"/>
  <c r="U17" i="5"/>
  <c r="S17" i="5"/>
  <c r="T17" i="5"/>
  <c r="E26" i="1"/>
  <c r="V17" i="5"/>
  <c r="Q22" i="7"/>
  <c r="L18" i="7"/>
  <c r="K18" i="7"/>
  <c r="J18" i="7"/>
  <c r="O18" i="7" s="1"/>
  <c r="I18" i="7"/>
  <c r="N18" i="7" s="1"/>
  <c r="L17" i="7"/>
  <c r="K17" i="7"/>
  <c r="J17" i="7"/>
  <c r="O17" i="7" s="1"/>
  <c r="I17" i="7"/>
  <c r="N17" i="7" s="1"/>
  <c r="L16" i="7"/>
  <c r="K16" i="7"/>
  <c r="J16" i="7"/>
  <c r="O16" i="7" s="1"/>
  <c r="I16" i="7"/>
  <c r="N16" i="7" s="1"/>
  <c r="L15" i="7"/>
  <c r="K15" i="7"/>
  <c r="J15" i="7"/>
  <c r="O15" i="7" s="1"/>
  <c r="I15" i="7"/>
  <c r="N15" i="7" s="1"/>
  <c r="L14" i="7"/>
  <c r="K14" i="7"/>
  <c r="J14" i="7"/>
  <c r="O14" i="7" s="1"/>
  <c r="I14" i="7"/>
  <c r="N14" i="7" s="1"/>
  <c r="L13" i="7"/>
  <c r="K13" i="7"/>
  <c r="J13" i="7"/>
  <c r="O13" i="7" s="1"/>
  <c r="I13" i="7"/>
  <c r="N13" i="7" s="1"/>
  <c r="L12" i="7"/>
  <c r="Q12" i="7" s="1"/>
  <c r="K12" i="7"/>
  <c r="P12" i="7" s="1"/>
  <c r="G20" i="5" l="1"/>
  <c r="Q20" i="5" s="1"/>
  <c r="G29" i="1"/>
  <c r="D20" i="5"/>
  <c r="N20" i="5" s="1"/>
  <c r="D29" i="1"/>
  <c r="E20" i="5"/>
  <c r="O20" i="5" s="1"/>
  <c r="E29" i="1"/>
  <c r="F20" i="5"/>
  <c r="P20" i="5" s="1"/>
  <c r="F29" i="1"/>
  <c r="G17" i="5"/>
  <c r="Q17" i="5" s="1"/>
  <c r="G26" i="1"/>
  <c r="D17" i="5"/>
  <c r="N17" i="5" s="1"/>
  <c r="D26" i="1"/>
  <c r="F17" i="5"/>
  <c r="P17" i="5" s="1"/>
  <c r="F26" i="1"/>
  <c r="S12" i="5"/>
  <c r="T12" i="5"/>
  <c r="E18" i="1"/>
  <c r="U12" i="5"/>
  <c r="P14" i="7"/>
  <c r="V12" i="5"/>
  <c r="Q14" i="7"/>
  <c r="F16" i="1"/>
  <c r="K16" i="1" s="1"/>
  <c r="U10" i="5"/>
  <c r="G16" i="1"/>
  <c r="L16" i="1" s="1"/>
  <c r="V10" i="5"/>
  <c r="E17" i="5"/>
  <c r="O17" i="5" s="1"/>
  <c r="K60" i="2"/>
  <c r="U16" i="5"/>
  <c r="P18" i="7"/>
  <c r="S16" i="5"/>
  <c r="T16" i="5"/>
  <c r="E22" i="1"/>
  <c r="V16" i="5"/>
  <c r="Q18" i="7"/>
  <c r="U15" i="5"/>
  <c r="P17" i="7"/>
  <c r="S15" i="5"/>
  <c r="T15" i="5"/>
  <c r="E21" i="1"/>
  <c r="V15" i="5"/>
  <c r="Q17" i="7"/>
  <c r="S14" i="5"/>
  <c r="T14" i="5"/>
  <c r="E20" i="1"/>
  <c r="U14" i="5"/>
  <c r="P16" i="7"/>
  <c r="V14" i="5"/>
  <c r="Q16" i="7"/>
  <c r="U13" i="5"/>
  <c r="P15" i="7"/>
  <c r="V13" i="5"/>
  <c r="Q15" i="7"/>
  <c r="S13" i="5"/>
  <c r="T13" i="5"/>
  <c r="E19" i="1"/>
  <c r="U11" i="5"/>
  <c r="P13" i="7"/>
  <c r="V11" i="5"/>
  <c r="Q13" i="7"/>
  <c r="S11" i="5"/>
  <c r="T11" i="5"/>
  <c r="P59" i="2"/>
  <c r="P56" i="2"/>
  <c r="D14" i="2" s="1"/>
  <c r="P53" i="2"/>
  <c r="D13" i="2" s="1"/>
  <c r="P49" i="2"/>
  <c r="P46" i="2"/>
  <c r="P36" i="2"/>
  <c r="P38" i="2" s="1"/>
  <c r="P33" i="2"/>
  <c r="P35" i="2" s="1"/>
  <c r="P42" i="2"/>
  <c r="P43" i="2" s="1"/>
  <c r="P26" i="2"/>
  <c r="G16" i="5" l="1"/>
  <c r="Q16" i="5" s="1"/>
  <c r="G22" i="1"/>
  <c r="D16" i="5"/>
  <c r="N16" i="5" s="1"/>
  <c r="D22" i="1"/>
  <c r="F16" i="5"/>
  <c r="P16" i="5" s="1"/>
  <c r="F22" i="1"/>
  <c r="G15" i="5"/>
  <c r="Q15" i="5" s="1"/>
  <c r="G21" i="1"/>
  <c r="D15" i="5"/>
  <c r="N15" i="5" s="1"/>
  <c r="D21" i="1"/>
  <c r="F15" i="5"/>
  <c r="P15" i="5" s="1"/>
  <c r="F21" i="1"/>
  <c r="G14" i="5"/>
  <c r="Q14" i="5" s="1"/>
  <c r="G20" i="1"/>
  <c r="F14" i="5"/>
  <c r="P14" i="5" s="1"/>
  <c r="F20" i="1"/>
  <c r="D14" i="5"/>
  <c r="N14" i="5" s="1"/>
  <c r="D20" i="1"/>
  <c r="D13" i="5"/>
  <c r="N13" i="5" s="1"/>
  <c r="D19" i="1"/>
  <c r="G13" i="5"/>
  <c r="Q13" i="5" s="1"/>
  <c r="G19" i="1"/>
  <c r="F13" i="5"/>
  <c r="P13" i="5" s="1"/>
  <c r="F19" i="1"/>
  <c r="G12" i="5"/>
  <c r="Q12" i="5" s="1"/>
  <c r="G18" i="1"/>
  <c r="F12" i="5"/>
  <c r="P12" i="5" s="1"/>
  <c r="F18" i="1"/>
  <c r="D12" i="5"/>
  <c r="N12" i="5" s="1"/>
  <c r="D18" i="1"/>
  <c r="E11" i="5"/>
  <c r="O11" i="5" s="1"/>
  <c r="E17" i="1"/>
  <c r="G11" i="5"/>
  <c r="Q11" i="5" s="1"/>
  <c r="G17" i="1"/>
  <c r="D11" i="5"/>
  <c r="N11" i="5" s="1"/>
  <c r="D17" i="1"/>
  <c r="F11" i="5"/>
  <c r="P11" i="5" s="1"/>
  <c r="F17" i="1"/>
  <c r="P50" i="2"/>
  <c r="L26" i="2"/>
  <c r="E12" i="5"/>
  <c r="O12" i="5" s="1"/>
  <c r="K33" i="2"/>
  <c r="E16" i="5"/>
  <c r="O16" i="5" s="1"/>
  <c r="K47" i="2"/>
  <c r="E15" i="5"/>
  <c r="O15" i="5" s="1"/>
  <c r="K44" i="2"/>
  <c r="E14" i="5"/>
  <c r="O14" i="5" s="1"/>
  <c r="K40" i="2"/>
  <c r="E13" i="5"/>
  <c r="O13" i="5" s="1"/>
  <c r="K36" i="2"/>
  <c r="P39" i="2"/>
  <c r="P60" i="2"/>
  <c r="P29" i="2"/>
  <c r="K35" i="2" l="1"/>
  <c r="F33" i="2"/>
  <c r="F35" i="2" s="1"/>
  <c r="F47" i="2"/>
  <c r="F49" i="2" s="1"/>
  <c r="K49" i="2"/>
  <c r="F44" i="2"/>
  <c r="F46" i="2" s="1"/>
  <c r="K46" i="2"/>
  <c r="F40" i="2"/>
  <c r="F42" i="2" s="1"/>
  <c r="F43" i="2" s="1"/>
  <c r="K42" i="2"/>
  <c r="K43" i="2" s="1"/>
  <c r="F36" i="2"/>
  <c r="F38" i="2" s="1"/>
  <c r="K38" i="2"/>
  <c r="P28" i="2"/>
  <c r="P32" i="2" s="1"/>
  <c r="K39" i="2" l="1"/>
  <c r="F39" i="2"/>
  <c r="K50" i="2"/>
  <c r="F50" i="2"/>
  <c r="K30" i="2"/>
  <c r="F30" i="2" s="1"/>
  <c r="K27" i="2"/>
  <c r="F27" i="2" s="1"/>
  <c r="J12" i="7"/>
  <c r="O12" i="7" s="1"/>
  <c r="H36" i="7"/>
  <c r="T10" i="5" l="1"/>
  <c r="K26" i="2"/>
  <c r="E16" i="1" l="1"/>
  <c r="J16" i="1" s="1"/>
  <c r="E10" i="5"/>
  <c r="O10" i="5" s="1"/>
  <c r="F26" i="2"/>
  <c r="F28" i="2" s="1"/>
  <c r="K28" i="2"/>
  <c r="P69" i="2"/>
  <c r="P66" i="2"/>
  <c r="D16" i="2" s="1"/>
  <c r="P63" i="2"/>
  <c r="D15" i="2" s="1"/>
  <c r="P70" i="2" l="1"/>
  <c r="P71" i="2" s="1"/>
  <c r="K29" i="2"/>
  <c r="D12" i="2"/>
  <c r="D11" i="2"/>
  <c r="D10" i="2"/>
  <c r="D9" i="2"/>
  <c r="D17" i="2" l="1"/>
  <c r="F29" i="2"/>
  <c r="F31" i="2" s="1"/>
  <c r="F32" i="2" s="1"/>
  <c r="F71" i="2" s="1"/>
  <c r="K31" i="2"/>
  <c r="K32" i="2" s="1"/>
  <c r="K71" i="2" s="1"/>
  <c r="E4" i="12"/>
  <c r="B57" i="12"/>
  <c r="B51" i="12"/>
  <c r="B32" i="12"/>
  <c r="B11" i="12"/>
  <c r="J128" i="12"/>
  <c r="K128" i="12" s="1"/>
  <c r="J127" i="12"/>
  <c r="K127" i="12" s="1"/>
  <c r="J126" i="12"/>
  <c r="K126" i="12" s="1"/>
  <c r="J125" i="12"/>
  <c r="K125" i="12" s="1"/>
  <c r="J124" i="12"/>
  <c r="K124" i="12" s="1"/>
  <c r="J123" i="12"/>
  <c r="K123" i="12" s="1"/>
  <c r="J122" i="12"/>
  <c r="K122" i="12" s="1"/>
  <c r="J121" i="12"/>
  <c r="K121" i="12" s="1"/>
  <c r="J120" i="12"/>
  <c r="K120" i="12" s="1"/>
  <c r="J119" i="12"/>
  <c r="K119" i="12" s="1"/>
  <c r="J118" i="12"/>
  <c r="K118" i="12" s="1"/>
  <c r="J117" i="12"/>
  <c r="K117" i="12" s="1"/>
  <c r="J116" i="12"/>
  <c r="K116" i="12" s="1"/>
  <c r="J101" i="12"/>
  <c r="K101" i="12" s="1"/>
  <c r="J85" i="12"/>
  <c r="K85" i="12" s="1"/>
  <c r="J84" i="12"/>
  <c r="K84" i="12" s="1"/>
  <c r="J83" i="12"/>
  <c r="K83" i="12" s="1"/>
  <c r="J82" i="12"/>
  <c r="K82" i="12" s="1"/>
  <c r="J81" i="12"/>
  <c r="K81" i="12" s="1"/>
  <c r="J80" i="12"/>
  <c r="K80" i="12" s="1"/>
  <c r="J79" i="12"/>
  <c r="K79" i="12" s="1"/>
  <c r="J78" i="12"/>
  <c r="K78" i="12" s="1"/>
  <c r="J77" i="12"/>
  <c r="K77" i="12" s="1"/>
  <c r="J76" i="12"/>
  <c r="K76" i="12" s="1"/>
  <c r="J75" i="12"/>
  <c r="K75" i="12" s="1"/>
  <c r="J74" i="12"/>
  <c r="K74" i="12" s="1"/>
  <c r="J73" i="12"/>
  <c r="K73" i="12" s="1"/>
  <c r="J72" i="12"/>
  <c r="K72" i="12" s="1"/>
  <c r="J71" i="12"/>
  <c r="K71" i="12" s="1"/>
  <c r="J68" i="12"/>
  <c r="K68" i="12" s="1"/>
  <c r="J67" i="12"/>
  <c r="K67" i="12" s="1"/>
  <c r="J66" i="12"/>
  <c r="K66" i="12" s="1"/>
  <c r="J65" i="12"/>
  <c r="K65" i="12" s="1"/>
  <c r="J64" i="12"/>
  <c r="K64" i="12" s="1"/>
  <c r="J63" i="12"/>
  <c r="K63" i="12" s="1"/>
  <c r="J62" i="12"/>
  <c r="K62" i="12" s="1"/>
  <c r="J61" i="12"/>
  <c r="K61" i="12" s="1"/>
  <c r="J60" i="12"/>
  <c r="K60" i="12" s="1"/>
  <c r="J59" i="12"/>
  <c r="K59" i="12" s="1"/>
  <c r="J58" i="12"/>
  <c r="K58" i="12" s="1"/>
  <c r="J57" i="12"/>
  <c r="K57" i="12" s="1"/>
  <c r="J56" i="12"/>
  <c r="K56" i="12" s="1"/>
  <c r="J55" i="12"/>
  <c r="K55" i="12" s="1"/>
  <c r="J54" i="12"/>
  <c r="K54" i="12" s="1"/>
  <c r="J53" i="12"/>
  <c r="K53" i="12" s="1"/>
  <c r="J52" i="12"/>
  <c r="K52" i="12" s="1"/>
  <c r="J51" i="12"/>
  <c r="K51" i="12" s="1"/>
  <c r="J50" i="12"/>
  <c r="K50" i="12" s="1"/>
  <c r="J49" i="12"/>
  <c r="K49" i="12" s="1"/>
  <c r="J48" i="12"/>
  <c r="K48" i="12" s="1"/>
  <c r="J47" i="12"/>
  <c r="K47" i="12" s="1"/>
  <c r="J46" i="12"/>
  <c r="K46" i="12" s="1"/>
  <c r="J45" i="12"/>
  <c r="K45" i="12" s="1"/>
  <c r="J44" i="12"/>
  <c r="K44" i="12" s="1"/>
  <c r="J43" i="12"/>
  <c r="K43" i="12" s="1"/>
  <c r="J37" i="12"/>
  <c r="K37" i="12" s="1"/>
  <c r="J36" i="12"/>
  <c r="K36" i="12" s="1"/>
  <c r="J35" i="12"/>
  <c r="K35" i="12" s="1"/>
  <c r="J34" i="12"/>
  <c r="K34" i="12" s="1"/>
  <c r="J33" i="12"/>
  <c r="K33" i="12" s="1"/>
  <c r="J32" i="12"/>
  <c r="K32" i="12" s="1"/>
  <c r="J31" i="12"/>
  <c r="K31" i="12" s="1"/>
  <c r="J30" i="12"/>
  <c r="K30" i="12" s="1"/>
  <c r="J29" i="12"/>
  <c r="K29" i="12" s="1"/>
  <c r="J28" i="12"/>
  <c r="K28" i="12" s="1"/>
  <c r="J27" i="12"/>
  <c r="K27" i="12" s="1"/>
  <c r="J17" i="12"/>
  <c r="K17" i="12" s="1"/>
  <c r="J16" i="12"/>
  <c r="K16" i="12" s="1"/>
  <c r="J15" i="12"/>
  <c r="K15" i="12" s="1"/>
  <c r="J14" i="12"/>
  <c r="K14" i="12" s="1"/>
  <c r="J13" i="12"/>
  <c r="K13" i="12" s="1"/>
  <c r="J12" i="12"/>
  <c r="K12" i="12" s="1"/>
  <c r="J11" i="12"/>
  <c r="K11" i="12" s="1"/>
  <c r="L101" i="12" l="1"/>
  <c r="L11" i="12"/>
  <c r="D14" i="3" s="1"/>
  <c r="L32" i="12"/>
  <c r="D80" i="3" s="1"/>
  <c r="L57" i="12"/>
  <c r="L71" i="12"/>
  <c r="L51" i="12"/>
  <c r="D146" i="3" s="1"/>
  <c r="D79" i="3" l="1"/>
  <c r="D78" i="3" s="1"/>
  <c r="D141" i="3" s="1"/>
  <c r="H80" i="3"/>
  <c r="H79" i="3" s="1"/>
  <c r="H78" i="3" s="1"/>
  <c r="H141" i="3" s="1"/>
  <c r="J141" i="3" s="1"/>
  <c r="H146" i="3"/>
  <c r="H145" i="3" s="1"/>
  <c r="H144" i="3" s="1"/>
  <c r="H207" i="3" s="1"/>
  <c r="J207" i="3" s="1"/>
  <c r="D145" i="3"/>
  <c r="D144" i="3" s="1"/>
  <c r="D207" i="3" s="1"/>
  <c r="D273" i="3"/>
  <c r="H212" i="3"/>
  <c r="H211" i="3" s="1"/>
  <c r="H210" i="3" s="1"/>
  <c r="H273" i="3" s="1"/>
  <c r="J273" i="3" s="1"/>
  <c r="L144" i="12"/>
  <c r="F15" i="2" l="1"/>
  <c r="F10" i="2"/>
  <c r="F11" i="2"/>
  <c r="F13" i="2"/>
  <c r="F12" i="2"/>
  <c r="C16" i="1"/>
  <c r="H16" i="1" s="1"/>
  <c r="J48" i="2" l="1"/>
  <c r="E48" i="2" s="1"/>
  <c r="L48" i="2"/>
  <c r="M48" i="2"/>
  <c r="I48" i="2"/>
  <c r="J45" i="2"/>
  <c r="E45" i="2" s="1"/>
  <c r="L45" i="2"/>
  <c r="M45" i="2"/>
  <c r="I45" i="2"/>
  <c r="M44" i="2"/>
  <c r="H44" i="2" s="1"/>
  <c r="J41" i="2"/>
  <c r="E41" i="2" s="1"/>
  <c r="L41" i="2"/>
  <c r="M41" i="2"/>
  <c r="I41" i="2"/>
  <c r="I40" i="2"/>
  <c r="D40" i="2" s="1"/>
  <c r="J37" i="2"/>
  <c r="E37" i="2" s="1"/>
  <c r="L37" i="2"/>
  <c r="M37" i="2"/>
  <c r="I37" i="2"/>
  <c r="J34" i="2"/>
  <c r="E34" i="2" s="1"/>
  <c r="L34" i="2"/>
  <c r="M34" i="2"/>
  <c r="I34" i="2"/>
  <c r="B67" i="2"/>
  <c r="B64" i="2"/>
  <c r="B61" i="2"/>
  <c r="B57" i="2"/>
  <c r="B54" i="2"/>
  <c r="B51" i="2"/>
  <c r="B47" i="2"/>
  <c r="B44" i="2"/>
  <c r="B40" i="2"/>
  <c r="B36" i="2"/>
  <c r="B33" i="2"/>
  <c r="J30" i="2"/>
  <c r="E30" i="2" s="1"/>
  <c r="L30" i="2"/>
  <c r="M30" i="2"/>
  <c r="I30" i="2"/>
  <c r="I29" i="2"/>
  <c r="D29" i="2" s="1"/>
  <c r="J27" i="2"/>
  <c r="E27" i="2" s="1"/>
  <c r="L27" i="2"/>
  <c r="G27" i="2" s="1"/>
  <c r="M27" i="2"/>
  <c r="D27" i="2"/>
  <c r="A61" i="2"/>
  <c r="A51" i="2"/>
  <c r="A44" i="2"/>
  <c r="A40" i="2"/>
  <c r="A33" i="2"/>
  <c r="B29" i="2"/>
  <c r="B26" i="2"/>
  <c r="I10" i="5"/>
  <c r="H10" i="5"/>
  <c r="B11" i="5"/>
  <c r="B12" i="5"/>
  <c r="B13" i="5"/>
  <c r="B14" i="5"/>
  <c r="B15" i="5"/>
  <c r="B16" i="5"/>
  <c r="B17" i="5"/>
  <c r="B18" i="5"/>
  <c r="B19" i="5"/>
  <c r="B20" i="5"/>
  <c r="B21" i="5"/>
  <c r="B22" i="5"/>
  <c r="A20" i="5"/>
  <c r="A17" i="5"/>
  <c r="A15" i="5"/>
  <c r="A14" i="5"/>
  <c r="A12" i="5"/>
  <c r="A12" i="2"/>
  <c r="A11" i="2"/>
  <c r="A10" i="2"/>
  <c r="A210" i="3"/>
  <c r="A144" i="3"/>
  <c r="A78" i="3"/>
  <c r="G74" i="3"/>
  <c r="H74" i="3" s="1"/>
  <c r="G72" i="3"/>
  <c r="H72" i="3" s="1"/>
  <c r="G71" i="3"/>
  <c r="H71" i="3" s="1"/>
  <c r="G70" i="3"/>
  <c r="H70" i="3" s="1"/>
  <c r="G69" i="3"/>
  <c r="H69" i="3" s="1"/>
  <c r="G68" i="3"/>
  <c r="H68" i="3" s="1"/>
  <c r="G67" i="3"/>
  <c r="H67" i="3" s="1"/>
  <c r="G66" i="3"/>
  <c r="H66" i="3" s="1"/>
  <c r="G64" i="3"/>
  <c r="H64" i="3" s="1"/>
  <c r="G63" i="3"/>
  <c r="H63" i="3" s="1"/>
  <c r="G62" i="3"/>
  <c r="H62" i="3" s="1"/>
  <c r="G61" i="3"/>
  <c r="H61" i="3" s="1"/>
  <c r="G60" i="3"/>
  <c r="H60" i="3" s="1"/>
  <c r="G59" i="3"/>
  <c r="H59" i="3" s="1"/>
  <c r="G58" i="3"/>
  <c r="H58" i="3" s="1"/>
  <c r="G57" i="3"/>
  <c r="H57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B17" i="1"/>
  <c r="B18" i="1"/>
  <c r="B19" i="1"/>
  <c r="B20" i="1"/>
  <c r="B21" i="1"/>
  <c r="B22" i="1"/>
  <c r="B26" i="1"/>
  <c r="B27" i="1"/>
  <c r="B28" i="1"/>
  <c r="B29" i="1"/>
  <c r="B30" i="1"/>
  <c r="B31" i="1"/>
  <c r="B16" i="1"/>
  <c r="A29" i="1"/>
  <c r="A26" i="1"/>
  <c r="A21" i="1"/>
  <c r="A20" i="1"/>
  <c r="A18" i="1"/>
  <c r="H51" i="7"/>
  <c r="B51" i="7"/>
  <c r="H50" i="7"/>
  <c r="B50" i="7"/>
  <c r="H49" i="7"/>
  <c r="B49" i="7"/>
  <c r="A49" i="7"/>
  <c r="H48" i="7"/>
  <c r="B48" i="7"/>
  <c r="B47" i="7"/>
  <c r="H46" i="7"/>
  <c r="B46" i="7"/>
  <c r="A46" i="7"/>
  <c r="H42" i="7"/>
  <c r="B42" i="7"/>
  <c r="H41" i="7"/>
  <c r="B41" i="7"/>
  <c r="A41" i="7"/>
  <c r="H40" i="7"/>
  <c r="B40" i="7"/>
  <c r="A40" i="7"/>
  <c r="H39" i="7"/>
  <c r="B39" i="7"/>
  <c r="H38" i="7"/>
  <c r="B38" i="7"/>
  <c r="A38" i="7"/>
  <c r="I47" i="2"/>
  <c r="D47" i="2" s="1"/>
  <c r="L44" i="2"/>
  <c r="G44" i="2" s="1"/>
  <c r="I44" i="2"/>
  <c r="D44" i="2" s="1"/>
  <c r="L40" i="2"/>
  <c r="G40" i="2" s="1"/>
  <c r="L33" i="2"/>
  <c r="G33" i="2" s="1"/>
  <c r="M33" i="2"/>
  <c r="H33" i="2" s="1"/>
  <c r="M29" i="2"/>
  <c r="H29" i="2" s="1"/>
  <c r="H37" i="7"/>
  <c r="A36" i="7"/>
  <c r="B37" i="7"/>
  <c r="B36" i="7"/>
  <c r="M26" i="2"/>
  <c r="H26" i="2" s="1"/>
  <c r="D26" i="2"/>
  <c r="A16" i="1"/>
  <c r="C8" i="2"/>
  <c r="B8" i="2"/>
  <c r="D28" i="2" l="1"/>
  <c r="H34" i="2"/>
  <c r="M35" i="2"/>
  <c r="G37" i="2"/>
  <c r="D45" i="2"/>
  <c r="I46" i="2"/>
  <c r="H27" i="2"/>
  <c r="M28" i="2"/>
  <c r="D30" i="2"/>
  <c r="I31" i="2"/>
  <c r="D34" i="2"/>
  <c r="D37" i="2"/>
  <c r="H41" i="2"/>
  <c r="G45" i="2"/>
  <c r="L46" i="2"/>
  <c r="G48" i="2"/>
  <c r="H30" i="2"/>
  <c r="M31" i="2"/>
  <c r="H37" i="2"/>
  <c r="G41" i="2"/>
  <c r="L42" i="2"/>
  <c r="L43" i="2" s="1"/>
  <c r="G30" i="2"/>
  <c r="G34" i="2"/>
  <c r="L35" i="2"/>
  <c r="D48" i="2"/>
  <c r="I49" i="2"/>
  <c r="I28" i="2"/>
  <c r="D41" i="2"/>
  <c r="I42" i="2"/>
  <c r="I43" i="2" s="1"/>
  <c r="H45" i="2"/>
  <c r="M46" i="2"/>
  <c r="H48" i="2"/>
  <c r="G26" i="2"/>
  <c r="L28" i="2"/>
  <c r="M47" i="2"/>
  <c r="M49" i="2" s="1"/>
  <c r="I33" i="2"/>
  <c r="D33" i="2" s="1"/>
  <c r="L29" i="2"/>
  <c r="L31" i="2" s="1"/>
  <c r="L36" i="2"/>
  <c r="G36" i="2" s="1"/>
  <c r="M40" i="2"/>
  <c r="M42" i="2" s="1"/>
  <c r="M43" i="2" s="1"/>
  <c r="L47" i="2"/>
  <c r="L49" i="2" s="1"/>
  <c r="F10" i="5"/>
  <c r="P10" i="5" s="1"/>
  <c r="M36" i="2"/>
  <c r="M38" i="2" s="1"/>
  <c r="C10" i="5"/>
  <c r="M10" i="5" s="1"/>
  <c r="G10" i="5"/>
  <c r="Q10" i="5" s="1"/>
  <c r="I36" i="2"/>
  <c r="D36" i="2" s="1"/>
  <c r="I70" i="2" l="1"/>
  <c r="M70" i="2"/>
  <c r="L60" i="2"/>
  <c r="I60" i="2"/>
  <c r="M50" i="2"/>
  <c r="M32" i="2"/>
  <c r="I50" i="2"/>
  <c r="M39" i="2"/>
  <c r="L50" i="2"/>
  <c r="M60" i="2"/>
  <c r="L70" i="2"/>
  <c r="L32" i="2"/>
  <c r="I32" i="2"/>
  <c r="L38" i="2"/>
  <c r="L39" i="2" s="1"/>
  <c r="I35" i="2"/>
  <c r="I38" i="2"/>
  <c r="H36" i="2"/>
  <c r="G29" i="2"/>
  <c r="G47" i="2"/>
  <c r="H40" i="2"/>
  <c r="H47" i="2"/>
  <c r="N53" i="2" l="1"/>
  <c r="I39" i="2"/>
  <c r="I71" i="2" s="1"/>
  <c r="M71" i="2"/>
  <c r="L71" i="2"/>
  <c r="J4" i="9" l="1"/>
  <c r="Q17" i="1" l="1"/>
  <c r="Q18" i="1"/>
  <c r="Q19" i="1"/>
  <c r="Q20" i="1"/>
  <c r="Q21" i="1"/>
  <c r="Q22" i="1"/>
  <c r="Q26" i="1"/>
  <c r="Q27" i="1"/>
  <c r="Q28" i="1"/>
  <c r="Q29" i="1"/>
  <c r="Q30" i="1"/>
  <c r="Q31" i="1"/>
  <c r="J31" i="1" l="1"/>
  <c r="L31" i="1"/>
  <c r="I31" i="1"/>
  <c r="K31" i="1"/>
  <c r="H31" i="1"/>
  <c r="J27" i="1"/>
  <c r="I27" i="1"/>
  <c r="L27" i="1"/>
  <c r="K27" i="1"/>
  <c r="H27" i="1"/>
  <c r="H20" i="1"/>
  <c r="J20" i="1"/>
  <c r="I20" i="1"/>
  <c r="K20" i="1"/>
  <c r="L20" i="1"/>
  <c r="I30" i="1"/>
  <c r="L30" i="1"/>
  <c r="K30" i="1"/>
  <c r="J30" i="1"/>
  <c r="H30" i="1"/>
  <c r="H19" i="1"/>
  <c r="J19" i="1"/>
  <c r="I19" i="1"/>
  <c r="L19" i="1"/>
  <c r="K19" i="1"/>
  <c r="H22" i="1"/>
  <c r="J22" i="1"/>
  <c r="I22" i="1"/>
  <c r="K22" i="1"/>
  <c r="L22" i="1"/>
  <c r="H18" i="1"/>
  <c r="J18" i="1"/>
  <c r="L18" i="1"/>
  <c r="K18" i="1"/>
  <c r="I18" i="1"/>
  <c r="H26" i="1"/>
  <c r="J26" i="1"/>
  <c r="K26" i="1"/>
  <c r="I26" i="1"/>
  <c r="L26" i="1"/>
  <c r="H29" i="1"/>
  <c r="I29" i="1"/>
  <c r="J29" i="1"/>
  <c r="K29" i="1"/>
  <c r="L29" i="1"/>
  <c r="I28" i="1"/>
  <c r="L28" i="1"/>
  <c r="K28" i="1"/>
  <c r="J28" i="1"/>
  <c r="H28" i="1"/>
  <c r="H21" i="1"/>
  <c r="J21" i="1"/>
  <c r="I21" i="1"/>
  <c r="K21" i="1"/>
  <c r="L21" i="1"/>
  <c r="H17" i="1"/>
  <c r="I17" i="1"/>
  <c r="J17" i="1"/>
  <c r="K17" i="1"/>
  <c r="L17" i="1"/>
  <c r="G4" i="5"/>
  <c r="D4" i="1"/>
  <c r="B10" i="5" l="1"/>
  <c r="A10" i="5"/>
  <c r="A26" i="2" l="1"/>
  <c r="A9" i="2"/>
  <c r="A12" i="3"/>
  <c r="G70" i="2" l="1"/>
  <c r="H70" i="2"/>
  <c r="G65" i="3" l="1"/>
  <c r="H65" i="3"/>
  <c r="D70" i="2" l="1"/>
  <c r="G46" i="3"/>
  <c r="H46" i="3" s="1"/>
  <c r="H73" i="3" l="1"/>
  <c r="G73" i="3"/>
  <c r="H56" i="3"/>
  <c r="G56" i="3"/>
  <c r="H47" i="3"/>
  <c r="G47" i="3"/>
  <c r="H45" i="3"/>
  <c r="G45" i="3"/>
  <c r="G43" i="3" l="1"/>
  <c r="H43" i="3" s="1"/>
  <c r="G44" i="3"/>
  <c r="H44" i="3" s="1"/>
  <c r="G46" i="2" l="1"/>
  <c r="H49" i="2"/>
  <c r="G60" i="2"/>
  <c r="H60" i="2"/>
  <c r="G49" i="2"/>
  <c r="H46" i="2"/>
  <c r="G42" i="2"/>
  <c r="G43" i="2" s="1"/>
  <c r="H42" i="2"/>
  <c r="H43" i="2" s="1"/>
  <c r="G42" i="3"/>
  <c r="H42" i="3" s="1"/>
  <c r="G41" i="3"/>
  <c r="G16" i="3"/>
  <c r="H16" i="3" s="1"/>
  <c r="G17" i="3"/>
  <c r="H17" i="3" s="1"/>
  <c r="G19" i="3"/>
  <c r="G22" i="3"/>
  <c r="H22" i="3" s="1"/>
  <c r="G23" i="3"/>
  <c r="H23" i="3" s="1"/>
  <c r="G24" i="3"/>
  <c r="H24" i="3" s="1"/>
  <c r="G25" i="3"/>
  <c r="H25" i="3" s="1"/>
  <c r="G26" i="3"/>
  <c r="H26" i="3" s="1"/>
  <c r="G27" i="3"/>
  <c r="H27" i="3" s="1"/>
  <c r="G28" i="3"/>
  <c r="H28" i="3" s="1"/>
  <c r="G29" i="3"/>
  <c r="H29" i="3" s="1"/>
  <c r="G30" i="3"/>
  <c r="H30" i="3" s="1"/>
  <c r="G31" i="3"/>
  <c r="H31" i="3" s="1"/>
  <c r="G32" i="3"/>
  <c r="H32" i="3" s="1"/>
  <c r="G33" i="3"/>
  <c r="H33" i="3" s="1"/>
  <c r="G34" i="3"/>
  <c r="H34" i="3" s="1"/>
  <c r="G35" i="3"/>
  <c r="H35" i="3" s="1"/>
  <c r="G36" i="3"/>
  <c r="H36" i="3" s="1"/>
  <c r="G37" i="3"/>
  <c r="H37" i="3" s="1"/>
  <c r="G38" i="3"/>
  <c r="H38" i="3" s="1"/>
  <c r="J74" i="3" l="1"/>
  <c r="G18" i="3"/>
  <c r="H50" i="2"/>
  <c r="G50" i="2"/>
  <c r="D49" i="2"/>
  <c r="D46" i="2"/>
  <c r="D38" i="2"/>
  <c r="D35" i="2"/>
  <c r="H41" i="3"/>
  <c r="H40" i="3" s="1"/>
  <c r="H39" i="3" s="1"/>
  <c r="G40" i="3"/>
  <c r="G39" i="3" s="1"/>
  <c r="H19" i="3"/>
  <c r="H18" i="3" s="1"/>
  <c r="D50" i="2" l="1"/>
  <c r="D39" i="2"/>
  <c r="D42" i="2"/>
  <c r="D43" i="2" s="1"/>
  <c r="D60" i="2"/>
  <c r="G38" i="2" l="1"/>
  <c r="G35" i="2"/>
  <c r="H38" i="2"/>
  <c r="H35" i="2"/>
  <c r="H39" i="2" l="1"/>
  <c r="G39" i="2"/>
  <c r="G14" i="3"/>
  <c r="G15" i="3" l="1"/>
  <c r="A9" i="5"/>
  <c r="B9" i="5"/>
  <c r="H15" i="3" l="1"/>
  <c r="G13" i="3"/>
  <c r="G28" i="2"/>
  <c r="H28" i="2"/>
  <c r="G31" i="2"/>
  <c r="D31" i="2"/>
  <c r="H31" i="2"/>
  <c r="H32" i="2" l="1"/>
  <c r="H71" i="2" s="1"/>
  <c r="G32" i="2"/>
  <c r="G71" i="2" s="1"/>
  <c r="G12" i="3"/>
  <c r="G75" i="3" s="1"/>
  <c r="D32" i="2"/>
  <c r="D71" i="2" s="1"/>
  <c r="H14" i="3" l="1"/>
  <c r="D13" i="3"/>
  <c r="H13" i="3" l="1"/>
  <c r="H12" i="3" s="1"/>
  <c r="H75" i="3" s="1"/>
  <c r="D12" i="3"/>
  <c r="D75" i="3" s="1"/>
  <c r="H538" i="3" l="1"/>
  <c r="J75" i="3"/>
  <c r="F9" i="2"/>
  <c r="J36" i="2"/>
  <c r="E36" i="2" s="1"/>
  <c r="E38" i="2" s="1"/>
  <c r="N38" i="2" s="1"/>
  <c r="J47" i="2"/>
  <c r="J49" i="2" s="1"/>
  <c r="O49" i="2" s="1"/>
  <c r="O53" i="2"/>
  <c r="J40" i="2"/>
  <c r="J42" i="2" s="1"/>
  <c r="J43" i="2" s="1"/>
  <c r="J33" i="2"/>
  <c r="J35" i="2" s="1"/>
  <c r="F17" i="2" l="1"/>
  <c r="O56" i="2"/>
  <c r="C14" i="2" s="1"/>
  <c r="N66" i="2"/>
  <c r="B16" i="2" s="1"/>
  <c r="O66" i="2"/>
  <c r="C16" i="2" s="1"/>
  <c r="E47" i="2"/>
  <c r="E49" i="2" s="1"/>
  <c r="N49" i="2" s="1"/>
  <c r="Q49" i="2" s="1"/>
  <c r="E40" i="2"/>
  <c r="E42" i="2" s="1"/>
  <c r="E33" i="2"/>
  <c r="E35" i="2" s="1"/>
  <c r="O42" i="2"/>
  <c r="O43" i="2" s="1"/>
  <c r="O69" i="2"/>
  <c r="N69" i="2"/>
  <c r="J44" i="2"/>
  <c r="O35" i="2"/>
  <c r="J29" i="2"/>
  <c r="J38" i="2"/>
  <c r="O38" i="2" s="1"/>
  <c r="Q38" i="2" s="1"/>
  <c r="G15" i="2" l="1"/>
  <c r="H15" i="2" s="1"/>
  <c r="G11" i="2"/>
  <c r="G9" i="2"/>
  <c r="H9" i="2" s="1"/>
  <c r="G10" i="2"/>
  <c r="G13" i="2"/>
  <c r="H13" i="2" s="1"/>
  <c r="G16" i="2"/>
  <c r="G14" i="2"/>
  <c r="H14" i="2" s="1"/>
  <c r="G12" i="2"/>
  <c r="E16" i="2"/>
  <c r="J70" i="2"/>
  <c r="N35" i="2"/>
  <c r="N39" i="2" s="1"/>
  <c r="E39" i="2"/>
  <c r="N42" i="2"/>
  <c r="N43" i="2" s="1"/>
  <c r="E43" i="2"/>
  <c r="Q66" i="2"/>
  <c r="N56" i="2"/>
  <c r="J39" i="2"/>
  <c r="O39" i="2"/>
  <c r="Q69" i="2"/>
  <c r="N59" i="2"/>
  <c r="B13" i="2" s="1"/>
  <c r="J60" i="2"/>
  <c r="J31" i="2"/>
  <c r="E29" i="2"/>
  <c r="E31" i="2" s="1"/>
  <c r="E70" i="2"/>
  <c r="E44" i="2"/>
  <c r="E46" i="2" s="1"/>
  <c r="E50" i="2" s="1"/>
  <c r="J46" i="2"/>
  <c r="J50" i="2" s="1"/>
  <c r="H12" i="2" l="1"/>
  <c r="G17" i="2"/>
  <c r="L12" i="2" s="1"/>
  <c r="Q56" i="2"/>
  <c r="B14" i="2"/>
  <c r="E14" i="2" s="1"/>
  <c r="I14" i="2" s="1"/>
  <c r="Q42" i="2"/>
  <c r="Q43" i="2" s="1"/>
  <c r="N60" i="2"/>
  <c r="Q35" i="2"/>
  <c r="Q39" i="2" s="1"/>
  <c r="E60" i="2"/>
  <c r="O46" i="2"/>
  <c r="O63" i="2"/>
  <c r="C15" i="2" s="1"/>
  <c r="N31" i="2"/>
  <c r="Q53" i="2"/>
  <c r="C11" i="2"/>
  <c r="O59" i="2"/>
  <c r="C13" i="2" s="1"/>
  <c r="E13" i="2" s="1"/>
  <c r="N46" i="2"/>
  <c r="N50" i="2" s="1"/>
  <c r="N63" i="2"/>
  <c r="O31" i="2"/>
  <c r="C10" i="2"/>
  <c r="L13" i="2" l="1"/>
  <c r="L15" i="2"/>
  <c r="L11" i="2"/>
  <c r="L16" i="2"/>
  <c r="L9" i="2"/>
  <c r="L14" i="2"/>
  <c r="L10" i="2"/>
  <c r="N70" i="2"/>
  <c r="B15" i="2"/>
  <c r="E15" i="2" s="1"/>
  <c r="I15" i="2" s="1"/>
  <c r="O70" i="2"/>
  <c r="O50" i="2"/>
  <c r="C12" i="2" s="1"/>
  <c r="O60" i="2"/>
  <c r="Q59" i="2"/>
  <c r="Q60" i="2" s="1"/>
  <c r="Q63" i="2"/>
  <c r="Q70" i="2" s="1"/>
  <c r="Q31" i="2"/>
  <c r="B11" i="2"/>
  <c r="Q46" i="2"/>
  <c r="Q50" i="2" s="1"/>
  <c r="B12" i="2"/>
  <c r="B10" i="2"/>
  <c r="E10" i="2" s="1"/>
  <c r="L17" i="2" l="1"/>
  <c r="E11" i="2"/>
  <c r="E12" i="2"/>
  <c r="D10" i="5"/>
  <c r="N10" i="5" s="1"/>
  <c r="J26" i="2"/>
  <c r="J28" i="2" s="1"/>
  <c r="J32" i="2" s="1"/>
  <c r="J71" i="2" s="1"/>
  <c r="E26" i="2" l="1"/>
  <c r="E28" i="2" s="1"/>
  <c r="E32" i="2" s="1"/>
  <c r="E71" i="2" s="1"/>
  <c r="O28" i="2"/>
  <c r="O32" i="2" l="1"/>
  <c r="O71" i="2" s="1"/>
  <c r="N28" i="2"/>
  <c r="N32" i="2" s="1"/>
  <c r="N71" i="2" s="1"/>
  <c r="C9" i="2" l="1"/>
  <c r="C17" i="2" s="1"/>
  <c r="Q28" i="2"/>
  <c r="Q32" i="2" s="1"/>
  <c r="Q71" i="2" s="1"/>
  <c r="B9" i="2"/>
  <c r="B17" i="2" s="1"/>
  <c r="E9" i="2" l="1"/>
  <c r="E17" i="2" s="1"/>
  <c r="I13" i="2" l="1"/>
  <c r="I9" i="2"/>
  <c r="I12" i="2" l="1"/>
  <c r="H11" i="2"/>
  <c r="I11" i="2" s="1"/>
  <c r="H10" i="2"/>
  <c r="H16" i="2"/>
  <c r="I16" i="2" s="1"/>
  <c r="I10" i="2" l="1"/>
  <c r="I17" i="2" s="1"/>
  <c r="H17" i="2"/>
</calcChain>
</file>

<file path=xl/sharedStrings.xml><?xml version="1.0" encoding="utf-8"?>
<sst xmlns="http://schemas.openxmlformats.org/spreadsheetml/2006/main" count="1280" uniqueCount="264">
  <si>
    <t>REPARTICION:</t>
  </si>
  <si>
    <t xml:space="preserve">TOTAL </t>
  </si>
  <si>
    <t>Cálculo Ingreso</t>
  </si>
  <si>
    <t>Ocupación / Cargo</t>
  </si>
  <si>
    <t>Reajuste</t>
  </si>
  <si>
    <t>Prestación</t>
  </si>
  <si>
    <t>Total</t>
  </si>
  <si>
    <t>Meta Ocupación</t>
  </si>
  <si>
    <t>Total Prestaciones</t>
  </si>
  <si>
    <t>Ingreso anual</t>
  </si>
  <si>
    <t>Ingreso total anual</t>
  </si>
  <si>
    <t>COSTOS DE OPERACIÓN</t>
  </si>
  <si>
    <t>REMUNERACIONES DIRECTAS</t>
  </si>
  <si>
    <t>SUPLENCIAS Y REEMPLAZOS</t>
  </si>
  <si>
    <t>PERSONAL A TRATO Y TEMPORAL</t>
  </si>
  <si>
    <t>OTRAS REMUNERACIONES</t>
  </si>
  <si>
    <t>GASTO DE OPERACIÓN</t>
  </si>
  <si>
    <t>ALIMENTOS Y BEBIDAS</t>
  </si>
  <si>
    <t>TEXTILES Y ACABADOS TEXTILES</t>
  </si>
  <si>
    <t>COMBUSTIBLE LUBRIC P.VEHICULOS</t>
  </si>
  <si>
    <t>PARA CALEFACCION</t>
  </si>
  <si>
    <t>PRODUCTOS QUIMICOS</t>
  </si>
  <si>
    <t>MAT.P/MATEN.Y REPARACION</t>
  </si>
  <si>
    <t>EQUIPOS MENORES</t>
  </si>
  <si>
    <t>ELECTRICIDAD</t>
  </si>
  <si>
    <t>AGUA</t>
  </si>
  <si>
    <t>GAS</t>
  </si>
  <si>
    <t>TELEFONIA FIJA</t>
  </si>
  <si>
    <t>TELEFONIA CELULAR</t>
  </si>
  <si>
    <t>ACCESO A INTERNET</t>
  </si>
  <si>
    <t>SERVICIOS DE ASEO</t>
  </si>
  <si>
    <t>PASAJES, FLETES Y BODEGAJE</t>
  </si>
  <si>
    <t>SERVICIOS INFORMATICOS</t>
  </si>
  <si>
    <t>MAQUINAS Y EQUIPOS DE OFICINA</t>
  </si>
  <si>
    <t>GASTOS DE ADMINISTRACIÓN Y VENTAS</t>
  </si>
  <si>
    <t>GASTO EN PERSONAL</t>
  </si>
  <si>
    <t>% tiempo</t>
  </si>
  <si>
    <t>$ Costo</t>
  </si>
  <si>
    <t>VIATICOS PERSONAL COD.TRABAJO</t>
  </si>
  <si>
    <t>VESTUARIO ACC.Y PRENDAS DIVERS</t>
  </si>
  <si>
    <t>CALZADO</t>
  </si>
  <si>
    <t>CURSOS DE CAPACITACION</t>
  </si>
  <si>
    <t>CONSUMOS BÁSICOS</t>
  </si>
  <si>
    <t>ENLACES DE TELECOMUNICACIONES</t>
  </si>
  <si>
    <t>OTROS SERVICIOS BASICOS</t>
  </si>
  <si>
    <t>BIENES DE CONSUMO</t>
  </si>
  <si>
    <t>COMB.LUBR.DIRECTOS-INDIRECTOS</t>
  </si>
  <si>
    <t>MATERIALES DE OFICINA</t>
  </si>
  <si>
    <t>PROD.QUIMIC,FARMACEUTICOS IND.</t>
  </si>
  <si>
    <t>FERT.INSECT.FUNG.Y OTROS</t>
  </si>
  <si>
    <t>MAT.Y UTILES DE ASEO</t>
  </si>
  <si>
    <t>MENAJE OFICINA CASINO Y OTROS</t>
  </si>
  <si>
    <t>MOBILIARIO Y OTROS</t>
  </si>
  <si>
    <t>COSTO SERVICIO DESAYUNO</t>
  </si>
  <si>
    <t>COSTOS DE TEXT. VEST,O PRENDAS</t>
  </si>
  <si>
    <t>SERVICIOS GENERALES</t>
  </si>
  <si>
    <t>SERVICIO DE PUBLICIDAD</t>
  </si>
  <si>
    <t>SERVICIO DE IMPRESION</t>
  </si>
  <si>
    <t>SERVICIOS DE VIGILANCIA</t>
  </si>
  <si>
    <t>OTROS SERVICIOS GENERALES</t>
  </si>
  <si>
    <t>ARRIENDO DE TERRENOS</t>
  </si>
  <si>
    <t>ARRIENDO DE MOBILIARIO Y OTROS</t>
  </si>
  <si>
    <t>ARRIENDO DE MAQUINAS Y EQUIPOS</t>
  </si>
  <si>
    <t>OTROS ARRIENDOS</t>
  </si>
  <si>
    <t>SEGURO INMUEBLES</t>
  </si>
  <si>
    <t>MANTENCIÓN Y REPARACIÓN</t>
  </si>
  <si>
    <t>OTROS GASTOS</t>
  </si>
  <si>
    <t>Costo Unitario Promedio</t>
  </si>
  <si>
    <t>Cantidad</t>
  </si>
  <si>
    <t>ASISTENCIA RECREATIVA</t>
  </si>
  <si>
    <t>ASISTENCIA EDUCACIONAL</t>
  </si>
  <si>
    <t>ASISTENCIA COMERCIAL</t>
  </si>
  <si>
    <t>Institución</t>
  </si>
  <si>
    <t>(Nombre Institución Pública / Privada)</t>
  </si>
  <si>
    <t>Nombre</t>
  </si>
  <si>
    <t>Apellido</t>
  </si>
  <si>
    <t>Número de Cuenta</t>
  </si>
  <si>
    <t>ítem de Gasto (según Plan de Cuenta Institucional)</t>
  </si>
  <si>
    <t>Costos Fijos</t>
  </si>
  <si>
    <t>Costos Variables</t>
  </si>
  <si>
    <t>Costos Directos</t>
  </si>
  <si>
    <t>Costos Indirectos</t>
  </si>
  <si>
    <t>Centro de Costo</t>
  </si>
  <si>
    <t>Ingresos Totales</t>
  </si>
  <si>
    <t>INSTRUCCIONES</t>
  </si>
  <si>
    <t>ÍNDICE DE TABLAS</t>
  </si>
  <si>
    <t>Mensualidad</t>
  </si>
  <si>
    <t>Personal Servicio Activo Armada y otras FFAA</t>
  </si>
  <si>
    <t>En retiro</t>
  </si>
  <si>
    <t>Casos Especiales</t>
  </si>
  <si>
    <t>Ingreso por Matrícula</t>
  </si>
  <si>
    <t>Ingreso por Mensualidad</t>
  </si>
  <si>
    <t>Departamento de Informática</t>
  </si>
  <si>
    <t>Departamento de RR.HH.</t>
  </si>
  <si>
    <t>Departamento de Finanzas y Abastecimiento</t>
  </si>
  <si>
    <t>TOTAL GENERAL</t>
  </si>
  <si>
    <t>REMUNERACIONES TOTALES CÓDIGO DEL TRABAJO</t>
  </si>
  <si>
    <t>OTROS MATERIALES DE USO CONSUMO</t>
  </si>
  <si>
    <t>OTROS GASTOS IMPREVISTOS</t>
  </si>
  <si>
    <t>GASTOS MENORES (FOFI)</t>
  </si>
  <si>
    <t>MANT.Y REPAR. MOBILIARIO Y OTROS</t>
  </si>
  <si>
    <t>MANT.Y REPAR. DE EQUIPOS OFICINA</t>
  </si>
  <si>
    <t>MANT.Y REPAR. OTRAS MAQ. Y EQUIP.</t>
  </si>
  <si>
    <t>MANT.Y REPAR. EQUIPOS INFORMATICOS</t>
  </si>
  <si>
    <t>OTROS MANTEN. Y REPAR. MENORES</t>
  </si>
  <si>
    <t>SERVICIO DE MANTENCION JARDINES</t>
  </si>
  <si>
    <t>COSTO DIRECTO TOTAL</t>
  </si>
  <si>
    <t>Total Anual</t>
  </si>
  <si>
    <t>Costos Totales</t>
  </si>
  <si>
    <t>Reajuste propuesto</t>
  </si>
  <si>
    <t>TOTAL GENERAL COSTOS DIRECTOS</t>
  </si>
  <si>
    <t>COMPARACIÓN 1</t>
  </si>
  <si>
    <t>COMPARACIÓN 2</t>
  </si>
  <si>
    <t>% Distribución Costo Indirecto</t>
  </si>
  <si>
    <t>Excedentes</t>
  </si>
  <si>
    <t>Centro de Beneficio</t>
  </si>
  <si>
    <t>Costo Total Remuneraciones por Centro de Beneficio</t>
  </si>
  <si>
    <t>Total Bonos anual</t>
  </si>
  <si>
    <t>Total Aguinaldos anual</t>
  </si>
  <si>
    <t>Unidades de Apoyo Administrativo</t>
  </si>
  <si>
    <t>ADM. CENTRAL</t>
  </si>
  <si>
    <t>Otros</t>
  </si>
  <si>
    <t>APOYO ADM.</t>
  </si>
  <si>
    <t>Asistencia Educacional</t>
  </si>
  <si>
    <t xml:space="preserve">En esta hoja deberá incorporar toda la información, tablas y cálculos complementarios que permitan explicar y justificar sus proyecciones de ingresos y egresos, de acuerdo a los datos incorporados en las hojas anteriores.
</t>
  </si>
  <si>
    <t>(DEPTO./DELEG.)</t>
  </si>
  <si>
    <t>Reajuste en pesos ($)</t>
  </si>
  <si>
    <t>Reajuste en porcentaje (%)</t>
  </si>
  <si>
    <t>Ingreso por Escuela de Verano</t>
  </si>
  <si>
    <t>Media jornada</t>
  </si>
  <si>
    <t>Jornada completa</t>
  </si>
  <si>
    <t>Jardín Infantil ABC</t>
  </si>
  <si>
    <t>Jardín Infantil XYZ</t>
  </si>
  <si>
    <r>
      <t xml:space="preserve">Con el objeto de medir comparativamente el bienestar otorgado al personal de la Armada, es necesario recabar antecedentes comparativos que permitan cuantificar las alternativas de precios que ofrece el mercado </t>
    </r>
    <r>
      <rPr>
        <b/>
        <u/>
        <sz val="10"/>
        <rFont val="Arial"/>
        <family val="2"/>
      </rPr>
      <t>dentro de la misma comuna en la que se encuentran los Jardines Infantiles (J.I.) y Salas Cunas (S.C.)</t>
    </r>
    <r>
      <rPr>
        <sz val="10"/>
        <rFont val="Arial"/>
        <family val="2"/>
      </rPr>
      <t xml:space="preserve"> de su Repartición. Este cuadro comparativo debe ser completado con, </t>
    </r>
    <r>
      <rPr>
        <b/>
        <u/>
        <sz val="10"/>
        <rFont val="Arial"/>
        <family val="2"/>
      </rPr>
      <t>A LO MENOS</t>
    </r>
    <r>
      <rPr>
        <sz val="10"/>
        <rFont val="Arial"/>
        <family val="2"/>
      </rPr>
      <t xml:space="preserve">, dos instituciones públicas o privadas </t>
    </r>
    <r>
      <rPr>
        <b/>
        <u/>
        <sz val="10"/>
        <rFont val="Arial"/>
        <family val="2"/>
      </rPr>
      <t>puedan considerarse como las principales competencias directas</t>
    </r>
    <r>
      <rPr>
        <sz val="10"/>
        <rFont val="Arial"/>
        <family val="2"/>
      </rPr>
      <t xml:space="preserve"> y que otorguen </t>
    </r>
    <r>
      <rPr>
        <b/>
        <u/>
        <sz val="10"/>
        <rFont val="Arial"/>
        <family val="2"/>
      </rPr>
      <t>prestaciones de calidad igual o similar</t>
    </r>
    <r>
      <rPr>
        <sz val="10"/>
        <rFont val="Arial"/>
        <family val="2"/>
      </rPr>
      <t xml:space="preserve"> a las brindadas por las instalaciones de este Departamento/Delegación.</t>
    </r>
  </si>
  <si>
    <t>Precio promedio mercado (ppm)</t>
  </si>
  <si>
    <t>N.N.</t>
  </si>
  <si>
    <t>Jardín Infantil xxxxx</t>
  </si>
  <si>
    <t>SERVICIO DE SUSCRIPCION</t>
  </si>
  <si>
    <t>EQUIPOS COMPUTACIONALES</t>
  </si>
  <si>
    <t>Total Meta Ocupación</t>
  </si>
  <si>
    <t>Diurna</t>
  </si>
  <si>
    <t>Media Jornada</t>
  </si>
  <si>
    <t>Sala Cuna Privada 1</t>
  </si>
  <si>
    <t>Sala Cuna Privada 2</t>
  </si>
  <si>
    <t>Jardines Infantiles</t>
  </si>
  <si>
    <t>Salas Cunas</t>
  </si>
  <si>
    <t>Ej: Contador</t>
  </si>
  <si>
    <t xml:space="preserve">Ej. Ed. De Párvulos </t>
  </si>
  <si>
    <t>Ej: Técnicos</t>
  </si>
  <si>
    <t>Ej: Apoyo asist.</t>
  </si>
  <si>
    <t>Ej: Man. De Alimentos</t>
  </si>
  <si>
    <t>Ej: Aux.  De Aseo</t>
  </si>
  <si>
    <t>Sala Cuna yyyyy</t>
  </si>
  <si>
    <t>Ej: Encargado Informática</t>
  </si>
  <si>
    <t>Ej: Encargado RR.HH.</t>
  </si>
  <si>
    <t>PDI</t>
  </si>
  <si>
    <t>GENDARMERIA</t>
  </si>
  <si>
    <t>Mensualidad 2020</t>
  </si>
  <si>
    <t>ÁREA APOYO A. EDUCACIONAL</t>
  </si>
  <si>
    <t>Jardín Infantil Lobito Marino</t>
  </si>
  <si>
    <t>Jardín Infantil Los Delfines</t>
  </si>
  <si>
    <t>Jardín Infantil Pecesitos de Colores</t>
  </si>
  <si>
    <t>Jardín Infantil Caracolito de Mar</t>
  </si>
  <si>
    <t>Sala Cuna Caracolito de Mar</t>
  </si>
  <si>
    <t>Nocturna</t>
  </si>
  <si>
    <t>Sala Cuna Caracolito de Mar Diurna</t>
  </si>
  <si>
    <t>Sala Cuna Caracolito de Mar Nocturna</t>
  </si>
  <si>
    <t>Sala Cuna Mar Azul Diurna</t>
  </si>
  <si>
    <t>Sala Cuna Mar Azul Nocturna</t>
  </si>
  <si>
    <t>ADMINISTRACIÓN CENTRAL</t>
  </si>
  <si>
    <t>COSTO  TOTAL</t>
  </si>
  <si>
    <t>% Respecto a Precio Promedio Mercado</t>
  </si>
  <si>
    <t>Depto. / Del.</t>
  </si>
  <si>
    <t>Tiempo Total</t>
  </si>
  <si>
    <t>$ Costo Total</t>
  </si>
  <si>
    <t>$Costo Total</t>
  </si>
  <si>
    <t>TABLA 1: RESUMEN DE INGRESOS Y EGRESOS DE CENTROS DE BENEFICIOS</t>
  </si>
  <si>
    <t>TABLA 2: DETALLE DE INGRESOS POR PRESTACIÓN Y SEGMENTO</t>
  </si>
  <si>
    <t>TABLA 3: REAJUSTE DE TARIFAS POR PRESTACIÓN Y SEGMENTO</t>
  </si>
  <si>
    <t>TABLA 4: METAS DE OCUPACIÓN POR PRESTACIÓN Y SEGMENTO</t>
  </si>
  <si>
    <t>Depto./ Del.</t>
  </si>
  <si>
    <t>TABLA 5: COSTOS DIRECTOS DE CENTROS DE BENEFICIOS</t>
  </si>
  <si>
    <t>TABLA 6: REMUNERACIONES DEL PERSONAL LEY 18.712 ADMINISTRACION CENTRAL Y APOYO ADMINISTRATIVO ASISTENCIA EDUCACIONAL</t>
  </si>
  <si>
    <t>TABLA 7: DISTRIBUCION COSTOS REMUNERACIONES ADMINISTRACION CENTRAL Y APOYO ADMINISTRATIVO A. EDUCACIONAL</t>
  </si>
  <si>
    <t>TABLA 8: COSTOS DE OPERACION ADMINISTRACIÓN CENTRAL Y  APOYO ADMINISTRATIVO ASISTENCIA EDUCACIONAL</t>
  </si>
  <si>
    <t>TABLA 9: RESUMEN DISTRIBUCION COSTOS REMUNERACIONES ADMINISTRACION CENTRAL Y APOYO ADMINISTRATIVO A. EDUCACIONAL</t>
  </si>
  <si>
    <t>TABLA 10: RESUMEN DISTRIBUCION COSTOS OPERACIÓN ADMINISTRACION CENTRAL  Y APOYO ADMINISTRATIVO A. EDUCACIONAL</t>
  </si>
  <si>
    <t>TABLA 11: FINANCIAMIENTO ADM. CENTRAL  Y APOYO ADMINISTRATIVO 
(REMUNERACIONES + COSTO OPERACIÓN)</t>
  </si>
  <si>
    <t>TABLA 12: RESUMEN DE TARIFADO</t>
  </si>
  <si>
    <t>TABLA 13: REMUNERACIONES DEL PERSONAL LEY 18.712 DE CENTROS DE BENEFICIOS</t>
  </si>
  <si>
    <t>TABLA 14: COMPARACIÓN TARIFAS CON PRECIOS DE MERCADO</t>
  </si>
  <si>
    <t>A) Resumen Ingresos y Egresos</t>
  </si>
  <si>
    <t>B) Reajuste Tarifas y Ocupación</t>
  </si>
  <si>
    <t>C) Costos Directos</t>
  </si>
  <si>
    <t>D) Costos Indirectos</t>
  </si>
  <si>
    <t>E) Resumen Tarifado</t>
  </si>
  <si>
    <t>F) Remuneraciones</t>
  </si>
  <si>
    <t>G) Comparación Mercado</t>
  </si>
  <si>
    <t>H) Detalle Datos</t>
  </si>
  <si>
    <t>SERVICIOS DE VIGILANCIA /SEGURIDAD</t>
  </si>
  <si>
    <t>SUPLENCIAS Y REEMPLAZOS (EC  oPAC)</t>
  </si>
  <si>
    <t xml:space="preserve"> INDEMNIZACIÓN CÓDIGO DEL TRABAJO</t>
  </si>
  <si>
    <t>OTRAS REMUNERACIONES (ALUMNOS EN PRACTICA)</t>
  </si>
  <si>
    <t>ALIMENTOS Y BEBIDAS (PERSONAL)</t>
  </si>
  <si>
    <t>ALIMENTOS Y BEBIDAS (NIÑOS)</t>
  </si>
  <si>
    <t>ALIMENTOS Y BEBIDAS (ALUMNOS EN PRÁCTICA)</t>
  </si>
  <si>
    <t>TEXTILES Y ACABADOS TEXTILES (CORTINAJE ROLLER, SACOS DE DORMIR, COBERTORES, ETC.)</t>
  </si>
  <si>
    <t>PARA CALEFACCION (CALDERAS, ESTUFAS, ETC)</t>
  </si>
  <si>
    <t>TEXTOS Y OTROS MAT.ENSEÑANZA</t>
  </si>
  <si>
    <t>EQUIPOS MENORES (EQUIPAMIENTO)</t>
  </si>
  <si>
    <t>SERVICIO DE SUSCRIPCION (MATERIAL DE APOYO)</t>
  </si>
  <si>
    <t>GASTOS MENORES (FOFI) DIRECTIVA DGFA N°02-DC/0201/22 FECHA ENERO 2009</t>
  </si>
  <si>
    <t>MAQUINAS Y EQUIPOS DE OFICINA (ADQUISICION)</t>
  </si>
  <si>
    <t>VESTUARIO ACC.Y PRENDAS DIVERSAS</t>
  </si>
  <si>
    <t>CALZADO E PERSONAL DE COCINA</t>
  </si>
  <si>
    <t>COM.DE SERVICIO EN EL PAIS (VIATICO - 2 REUNIONES ANUALES DIRECTORA)</t>
  </si>
  <si>
    <t>EQUIPOS COMPUTACIONALES (CAMARAS DE VIGILANCIA)</t>
  </si>
  <si>
    <t>OTROS SERVICIOS GENERALES (FUMIGACIÓN)</t>
  </si>
  <si>
    <t>OTROS ARRIENDOS (BUSES)</t>
  </si>
  <si>
    <t>SEGURO PARVULOS</t>
  </si>
  <si>
    <t>OTROS SERVICIOS GENERALES (LAVANDERIIA)</t>
  </si>
  <si>
    <t>MANT.Y REPAR. OTRAS MAQ. Y EQUIP. (COCINA)</t>
  </si>
  <si>
    <t>OTROS MANTEN. Y REPAR. MENORES (GASFITERIA Y ELECTRICIDAD)</t>
  </si>
  <si>
    <t>TOTAL</t>
  </si>
  <si>
    <t>SCD (50%)</t>
  </si>
  <si>
    <t>SCN (10%)</t>
  </si>
  <si>
    <t>JI (40%)</t>
  </si>
  <si>
    <t xml:space="preserve"> COSTOS DIRECTOS COMUNES  "CARACOLITO DE MAR"</t>
  </si>
  <si>
    <t>SCD (70%)</t>
  </si>
  <si>
    <t>SCN (30%)</t>
  </si>
  <si>
    <t>A) RESUMEN DE INGRESOS Y EGRESOS</t>
  </si>
  <si>
    <t>B) REAJUSTE DE TARIFAS Y METAS DE OCUPACIÓN POR CENTRO DE BENEFICIO</t>
  </si>
  <si>
    <t>D) COSTOS INDIRECTOS ASISTENCIA EDUCACIONAL</t>
  </si>
  <si>
    <t>E) RESUMEN DE TARIFADO</t>
  </si>
  <si>
    <t>F) REMUNERACIONES DEL PERSONAL CÓDIGO DEL TRABAJO</t>
  </si>
  <si>
    <t>G) COMPARACIÓN TARIFAS CON PRECIOS DE MERCADO</t>
  </si>
  <si>
    <t>H) DETALLE DE DATOS COMPLEMENTARIOS</t>
  </si>
  <si>
    <t>ANEXO A</t>
  </si>
  <si>
    <t>ANEXO B</t>
  </si>
  <si>
    <t>ANEXO C</t>
  </si>
  <si>
    <t>ANEXO D</t>
  </si>
  <si>
    <t>ANEXO E</t>
  </si>
  <si>
    <t>ANEXO F</t>
  </si>
  <si>
    <t>ANEXO G</t>
  </si>
  <si>
    <t>C) ESTIMACION DE COSTOS DIRECTOS</t>
  </si>
  <si>
    <t>Propuesta Mensualidad 2021</t>
  </si>
  <si>
    <t>Sala Cuna Mar Azul</t>
  </si>
  <si>
    <t>Meta Ocupación niños 2021</t>
  </si>
  <si>
    <t>COSTO DIRECTO ESTIMADO 2021</t>
  </si>
  <si>
    <t>PRODUCTOS QUIMICOS (EXTINTOR)</t>
  </si>
  <si>
    <t>PROD.QUIMIC,FARMACEUTICOS IND. (BOTIQUIN)</t>
  </si>
  <si>
    <t>OTROS MANTEN. Y REP.MENORES</t>
  </si>
  <si>
    <t>CUOTA DE PADRES</t>
  </si>
  <si>
    <t>AFL</t>
  </si>
  <si>
    <t>PAF</t>
  </si>
  <si>
    <t>REMUNERACIONES 2020</t>
  </si>
  <si>
    <t>Costo Total por Servidor Reajustado 2021</t>
  </si>
  <si>
    <t>Gasto Total Empresa</t>
  </si>
  <si>
    <t>Costo Total anual por Servidor 2020</t>
  </si>
  <si>
    <t>COSTO INDIRECTO ESTIMADO 2021</t>
  </si>
  <si>
    <t>Matrícula 2021</t>
  </si>
  <si>
    <t>Mensualidad 2021</t>
  </si>
  <si>
    <t>Tarifa 2021</t>
  </si>
  <si>
    <t xml:space="preserve"> COSTOS DIRECTOS COMUNES  "MAR AZUL"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</si>
</sst>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2" formatCode="_ &quot;$&quot;* #,##0_ ;_ &quot;$&quot;* \-#,##0_ ;_ &quot;$&quot;* &quot;-&quot;_ ;_ @_ "/>
    <numFmt numFmtId="41" formatCode="_ * #,##0_ ;_ * \-#,##0_ ;_ * &quot;-&quot;_ ;_ @_ "/>
    <numFmt numFmtId="164" formatCode="_-\$* #,##0.00_-;&quot;-$&quot;* #,##0.00_-;_-\$* \-??_-;_-@_-"/>
    <numFmt numFmtId="165" formatCode="\$#,##0_);&quot;($&quot;#,##0\)"/>
    <numFmt numFmtId="166" formatCode="_-&quot;$ &quot;* #,##0_-;&quot;-$ &quot;* #,##0_-;_-&quot;$ &quot;* \-_-;_-@_-"/>
    <numFmt numFmtId="167" formatCode="0\ %"/>
    <numFmt numFmtId="168" formatCode="0.0%"/>
    <numFmt numFmtId="169" formatCode="#,##0_ ;[Red]\-#,##0\ "/>
    <numFmt numFmtId="170" formatCode="_-* #,##0.00_-;\-* #,##0.00_-;_-* \-??_-;_-@_-"/>
    <numFmt numFmtId="171" formatCode="_-\ * #,##0_-;&quot;$ &quot;* #,##0_-;_-\ * \-_-;_-@_-"/>
    <numFmt numFmtId="172" formatCode="_-* #,##0.0_-;\-* #,##0.0_-;_-* \-??_-;_-@_-"/>
    <numFmt numFmtId="173" formatCode="_(* #,##0_);_(* \(#,##0\);_(* \-_);_(@_)"/>
    <numFmt numFmtId="174" formatCode="_-* #,##0_-;\-* #,##0_-;_-* \-??_-;_-@_-"/>
    <numFmt numFmtId="175" formatCode="&quot;$&quot;\ #,##0"/>
    <numFmt numFmtId="176" formatCode="_-&quot;$&quot;* #,##0_-;\-&quot;$&quot;* #,##0_-;_-&quot;$&quot;* &quot;-&quot;??_-;_-@_-"/>
    <numFmt numFmtId="177" formatCode="#,##0_ ;\-#,##0\ "/>
    <numFmt numFmtId="178" formatCode="0.00\ %"/>
    <numFmt numFmtId="179" formatCode="_-\$* #,##0_-;&quot;-$&quot;* #,##0_-;_-\$* \-??_-;_-@_-"/>
    <numFmt numFmtId="180" formatCode="_-[$$-340A]\ * #,##0_-;\-[$$-340A]\ * #,##0_-;_-[$$-340A]\ * &quot;-&quot;??_-;_-@_-"/>
    <numFmt numFmtId="181" formatCode="_-* #,##0.00\ &quot;€&quot;_-;\-* #,##0.00\ &quot;€&quot;_-;_-* &quot;-&quot;??\ &quot;€&quot;_-;_-@_-"/>
    <numFmt numFmtId="182" formatCode="_-[$€]* #,##0.00_-;\-[$€]* #,##0.00_-;_-[$€]* &quot;-&quot;??_-;_-@_-"/>
    <numFmt numFmtId="183" formatCode="_-[$€-2]\ * #,##0.00_-;\-[$€-2]\ * #,##0.00_-;_-[$€-2]\ * &quot;-&quot;??_-"/>
  </numFmts>
  <fonts count="35" x14ac:knownFonts="1"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10"/>
      <name val="Arial"/>
      <family val="2"/>
    </font>
    <font>
      <b/>
      <sz val="10"/>
      <color indexed="40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u/>
      <sz val="12"/>
      <color rgb="FF0000CC"/>
      <name val="Arial"/>
      <family val="2"/>
    </font>
    <font>
      <b/>
      <sz val="16"/>
      <name val="Arial"/>
      <family val="2"/>
    </font>
    <font>
      <b/>
      <sz val="10"/>
      <color rgb="FF000099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0"/>
      <name val="Arial Narrow"/>
      <family val="2"/>
    </font>
    <font>
      <sz val="11"/>
      <color indexed="8"/>
      <name val="Calibri"/>
      <family val="2"/>
    </font>
    <font>
      <sz val="10"/>
      <name val="Verdana"/>
      <family val="2"/>
    </font>
    <font>
      <b/>
      <sz val="10"/>
      <color theme="1"/>
      <name val="Arial Narrow"/>
      <family val="2"/>
    </font>
  </fonts>
  <fills count="60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22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gray125"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4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4"/>
      </patternFill>
    </fill>
    <fill>
      <patternFill patternType="solid">
        <fgColor theme="5" tint="0.39997558519241921"/>
        <bgColor indexed="24"/>
      </patternFill>
    </fill>
    <fill>
      <patternFill patternType="gray125">
        <fgColor auto="1"/>
        <bgColor theme="5" tint="0.79998168889431442"/>
      </patternFill>
    </fill>
    <fill>
      <patternFill patternType="solid">
        <fgColor theme="5" tint="0.39997558519241921"/>
        <bgColor indexed="40"/>
      </patternFill>
    </fill>
    <fill>
      <patternFill patternType="gray125">
        <fgColor auto="1"/>
        <bgColor theme="5" tint="0.39997558519241921"/>
      </patternFill>
    </fill>
    <fill>
      <patternFill patternType="solid">
        <fgColor rgb="FFC00000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24"/>
      </patternFill>
    </fill>
    <fill>
      <patternFill patternType="solid">
        <fgColor theme="3" tint="0.39997558519241921"/>
        <bgColor indexed="44"/>
      </patternFill>
    </fill>
    <fill>
      <patternFill patternType="gray125">
        <fgColor auto="1"/>
        <bgColor theme="3" tint="0.39997558519241921"/>
      </patternFill>
    </fill>
    <fill>
      <patternFill patternType="solid">
        <fgColor theme="3" tint="-0.249977111117893"/>
        <bgColor indexed="24"/>
      </patternFill>
    </fill>
    <fill>
      <patternFill patternType="solid">
        <fgColor theme="3" tint="0.39997558519241921"/>
        <bgColor indexed="26"/>
      </patternFill>
    </fill>
    <fill>
      <patternFill patternType="solid">
        <fgColor theme="3" tint="-0.249977111117893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69D8FF"/>
        <bgColor indexed="24"/>
      </patternFill>
    </fill>
    <fill>
      <patternFill patternType="solid">
        <fgColor theme="4" tint="0.59999389629810485"/>
        <bgColor indexed="24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5" tint="0.79998168889431442"/>
        <bgColor auto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4"/>
      </patternFill>
    </fill>
    <fill>
      <patternFill patternType="gray125"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auto="1"/>
      </patternFill>
    </fill>
    <fill>
      <patternFill patternType="gray125">
        <fgColor auto="1"/>
      </patternFill>
    </fill>
    <fill>
      <patternFill patternType="gray125">
        <bgColor rgb="FFFFFF00"/>
      </patternFill>
    </fill>
    <fill>
      <patternFill patternType="solid">
        <fgColor theme="5" tint="0.39994506668294322"/>
        <bgColor auto="1"/>
      </patternFill>
    </fill>
    <fill>
      <patternFill patternType="gray125">
        <bgColor theme="5" tint="0.79992065187536243"/>
      </patternFill>
    </fill>
    <fill>
      <patternFill patternType="gray125">
        <bgColor theme="5" tint="0.39994506668294322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79995117038483843"/>
        <bgColor auto="1"/>
      </patternFill>
    </fill>
  </fills>
  <borders count="3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auto="1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8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indexed="8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8"/>
      </right>
      <top style="medium">
        <color indexed="64"/>
      </top>
      <bottom style="thin">
        <color auto="1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auto="1"/>
      </top>
      <bottom style="thin">
        <color auto="1"/>
      </bottom>
      <diagonal/>
    </border>
    <border>
      <left/>
      <right style="medium">
        <color indexed="8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auto="1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3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70" fontId="13" fillId="0" borderId="0"/>
    <xf numFmtId="164" fontId="13" fillId="0" borderId="0"/>
    <xf numFmtId="0" fontId="7" fillId="8" borderId="0" applyNumberFormat="0" applyBorder="0" applyAlignment="0" applyProtection="0"/>
    <xf numFmtId="0" fontId="4" fillId="8" borderId="1" applyNumberFormat="0" applyAlignment="0" applyProtection="0"/>
    <xf numFmtId="167" fontId="1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82" fontId="32" fillId="0" borderId="0" applyFont="0" applyFill="0" applyBorder="0" applyAlignment="0" applyProtection="0"/>
    <xf numFmtId="183" fontId="33" fillId="0" borderId="0" applyFont="0" applyFill="0" applyBorder="0" applyAlignment="0" applyProtection="0"/>
    <xf numFmtId="183" fontId="33" fillId="0" borderId="0" applyFont="0" applyFill="0" applyBorder="0" applyAlignment="0" applyProtection="0"/>
    <xf numFmtId="170" fontId="13" fillId="0" borderId="0" applyFill="0" applyBorder="0" applyAlignment="0" applyProtection="0"/>
    <xf numFmtId="164" fontId="13" fillId="0" borderId="0" applyFill="0" applyBorder="0" applyAlignment="0" applyProtection="0"/>
    <xf numFmtId="181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9" fontId="13" fillId="0" borderId="0" applyFill="0" applyBorder="0" applyAlignment="0" applyProtection="0"/>
    <xf numFmtId="42" fontId="13" fillId="0" borderId="0" applyFont="0" applyFill="0" applyBorder="0" applyAlignment="0" applyProtection="0"/>
    <xf numFmtId="41" fontId="13" fillId="0" borderId="0" applyFont="0" applyFill="0" applyBorder="0" applyAlignment="0" applyProtection="0"/>
  </cellStyleXfs>
  <cellXfs count="1057">
    <xf numFmtId="0" fontId="0" fillId="0" borderId="0" xfId="0"/>
    <xf numFmtId="0" fontId="0" fillId="0" borderId="0" xfId="0" applyFont="1" applyProtection="1"/>
    <xf numFmtId="0" fontId="0" fillId="0" borderId="0" xfId="0" applyFont="1" applyFill="1" applyProtection="1"/>
    <xf numFmtId="167" fontId="0" fillId="0" borderId="0" xfId="16" applyFont="1" applyProtection="1"/>
    <xf numFmtId="0" fontId="0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right" vertical="center"/>
    </xf>
    <xf numFmtId="0" fontId="0" fillId="0" borderId="0" xfId="0" applyFont="1" applyFill="1" applyAlignment="1" applyProtection="1">
      <alignment vertical="center"/>
    </xf>
    <xf numFmtId="0" fontId="12" fillId="15" borderId="5" xfId="0" applyFont="1" applyFill="1" applyBorder="1" applyAlignment="1" applyProtection="1">
      <alignment horizontal="center" vertical="center" wrapText="1"/>
    </xf>
    <xf numFmtId="0" fontId="12" fillId="15" borderId="3" xfId="0" applyFont="1" applyFill="1" applyBorder="1" applyAlignment="1" applyProtection="1">
      <alignment horizontal="center" vertical="center" wrapText="1"/>
    </xf>
    <xf numFmtId="0" fontId="12" fillId="15" borderId="5" xfId="0" applyFont="1" applyFill="1" applyBorder="1" applyAlignment="1" applyProtection="1">
      <alignment horizontal="center" vertical="center"/>
    </xf>
    <xf numFmtId="0" fontId="12" fillId="9" borderId="0" xfId="0" applyFont="1" applyFill="1" applyBorder="1" applyAlignment="1" applyProtection="1">
      <alignment horizontal="left" vertical="center"/>
    </xf>
    <xf numFmtId="166" fontId="12" fillId="9" borderId="0" xfId="13" applyNumberFormat="1" applyFont="1" applyFill="1" applyBorder="1" applyAlignment="1" applyProtection="1">
      <alignment vertical="center"/>
    </xf>
    <xf numFmtId="164" fontId="12" fillId="0" borderId="0" xfId="13" applyFont="1" applyFill="1" applyBorder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169" fontId="12" fillId="0" borderId="0" xfId="0" applyNumberFormat="1" applyFont="1" applyFill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166" fontId="12" fillId="0" borderId="0" xfId="0" applyNumberFormat="1" applyFont="1" applyFill="1" applyBorder="1" applyAlignment="1" applyProtection="1">
      <alignment horizontal="center" vertical="center" wrapText="1"/>
    </xf>
    <xf numFmtId="166" fontId="0" fillId="0" borderId="0" xfId="13" applyNumberFormat="1" applyFont="1" applyFill="1" applyBorder="1" applyAlignment="1" applyProtection="1">
      <alignment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center" vertical="center" wrapText="1"/>
    </xf>
    <xf numFmtId="164" fontId="0" fillId="0" borderId="0" xfId="13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167" fontId="15" fillId="0" borderId="0" xfId="16" applyFont="1" applyBorder="1" applyAlignment="1" applyProtection="1">
      <alignment vertical="center"/>
    </xf>
    <xf numFmtId="172" fontId="0" fillId="0" borderId="0" xfId="12" applyNumberFormat="1" applyFont="1" applyFill="1" applyBorder="1" applyAlignment="1" applyProtection="1">
      <alignment vertical="center"/>
    </xf>
    <xf numFmtId="167" fontId="0" fillId="0" borderId="0" xfId="16" applyFont="1" applyFill="1" applyProtection="1"/>
    <xf numFmtId="0" fontId="0" fillId="11" borderId="0" xfId="0" applyFont="1" applyFill="1" applyBorder="1" applyAlignment="1" applyProtection="1">
      <alignment horizontal="left" vertical="center"/>
    </xf>
    <xf numFmtId="175" fontId="0" fillId="11" borderId="0" xfId="0" applyNumberFormat="1" applyFont="1" applyFill="1" applyBorder="1" applyAlignment="1" applyProtection="1">
      <alignment horizontal="right" vertical="center"/>
    </xf>
    <xf numFmtId="0" fontId="0" fillId="11" borderId="0" xfId="0" applyFont="1" applyFill="1" applyProtection="1"/>
    <xf numFmtId="0" fontId="0" fillId="0" borderId="0" xfId="0" applyFont="1" applyFill="1" applyBorder="1" applyProtection="1"/>
    <xf numFmtId="17" fontId="17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11" borderId="0" xfId="0" applyFont="1" applyFill="1" applyAlignment="1" applyProtection="1">
      <alignment vertical="center"/>
    </xf>
    <xf numFmtId="175" fontId="0" fillId="0" borderId="0" xfId="0" applyNumberFormat="1" applyFont="1" applyFill="1" applyBorder="1" applyAlignment="1" applyProtection="1">
      <alignment horizontal="right" vertical="center"/>
    </xf>
    <xf numFmtId="9" fontId="0" fillId="0" borderId="0" xfId="0" applyNumberFormat="1" applyFont="1" applyFill="1" applyBorder="1" applyAlignment="1" applyProtection="1">
      <alignment horizontal="center" vertical="center"/>
    </xf>
    <xf numFmtId="175" fontId="12" fillId="0" borderId="0" xfId="0" applyNumberFormat="1" applyFont="1" applyFill="1" applyBorder="1" applyProtection="1"/>
    <xf numFmtId="175" fontId="12" fillId="11" borderId="0" xfId="0" applyNumberFormat="1" applyFont="1" applyFill="1" applyBorder="1" applyAlignment="1" applyProtection="1">
      <alignment horizontal="right" vertical="center"/>
    </xf>
    <xf numFmtId="9" fontId="0" fillId="11" borderId="0" xfId="0" applyNumberFormat="1" applyFont="1" applyFill="1" applyBorder="1" applyAlignment="1" applyProtection="1">
      <alignment horizontal="center" vertical="center"/>
    </xf>
    <xf numFmtId="0" fontId="0" fillId="11" borderId="0" xfId="0" applyFont="1" applyFill="1" applyBorder="1" applyProtection="1"/>
    <xf numFmtId="175" fontId="0" fillId="0" borderId="0" xfId="0" applyNumberFormat="1" applyFont="1" applyFill="1" applyBorder="1" applyProtection="1"/>
    <xf numFmtId="175" fontId="0" fillId="11" borderId="0" xfId="0" applyNumberFormat="1" applyFont="1" applyFill="1" applyBorder="1" applyProtection="1"/>
    <xf numFmtId="0" fontId="0" fillId="11" borderId="0" xfId="0" applyFont="1" applyFill="1" applyAlignment="1" applyProtection="1">
      <alignment horizontal="center" vertical="center"/>
    </xf>
    <xf numFmtId="0" fontId="0" fillId="11" borderId="0" xfId="0" applyFont="1" applyFill="1" applyAlignment="1" applyProtection="1"/>
    <xf numFmtId="0" fontId="12" fillId="17" borderId="4" xfId="0" applyFont="1" applyFill="1" applyBorder="1" applyAlignment="1" applyProtection="1">
      <alignment horizontal="center" vertical="center" wrapText="1"/>
    </xf>
    <xf numFmtId="172" fontId="12" fillId="17" borderId="4" xfId="12" applyNumberFormat="1" applyFont="1" applyFill="1" applyBorder="1" applyAlignment="1" applyProtection="1">
      <alignment horizontal="center" vertical="center" wrapText="1"/>
    </xf>
    <xf numFmtId="0" fontId="10" fillId="17" borderId="3" xfId="0" applyFont="1" applyFill="1" applyBorder="1" applyAlignment="1" applyProtection="1">
      <alignment horizontal="center" vertical="center"/>
    </xf>
    <xf numFmtId="0" fontId="10" fillId="23" borderId="3" xfId="0" applyFont="1" applyFill="1" applyBorder="1" applyAlignment="1" applyProtection="1">
      <alignment horizontal="left" vertical="center"/>
    </xf>
    <xf numFmtId="0" fontId="10" fillId="20" borderId="3" xfId="0" applyFont="1" applyFill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/>
    <xf numFmtId="0" fontId="12" fillId="0" borderId="0" xfId="0" applyFont="1" applyBorder="1" applyProtection="1"/>
    <xf numFmtId="0" fontId="17" fillId="25" borderId="11" xfId="0" applyFont="1" applyFill="1" applyBorder="1" applyAlignment="1" applyProtection="1">
      <alignment horizontal="center" vertical="center" wrapText="1"/>
    </xf>
    <xf numFmtId="0" fontId="17" fillId="25" borderId="7" xfId="0" applyFont="1" applyFill="1" applyBorder="1" applyAlignment="1" applyProtection="1">
      <alignment horizontal="center" vertical="center" wrapText="1"/>
    </xf>
    <xf numFmtId="0" fontId="17" fillId="25" borderId="3" xfId="0" applyFont="1" applyFill="1" applyBorder="1" applyAlignment="1" applyProtection="1">
      <alignment horizontal="center" vertical="center" wrapText="1"/>
    </xf>
    <xf numFmtId="166" fontId="0" fillId="19" borderId="12" xfId="13" applyNumberFormat="1" applyFont="1" applyFill="1" applyBorder="1" applyAlignment="1" applyProtection="1">
      <alignment vertical="center"/>
    </xf>
    <xf numFmtId="166" fontId="0" fillId="19" borderId="7" xfId="13" applyNumberFormat="1" applyFont="1" applyFill="1" applyBorder="1" applyAlignment="1" applyProtection="1">
      <alignment vertical="center"/>
    </xf>
    <xf numFmtId="166" fontId="0" fillId="19" borderId="19" xfId="13" applyNumberFormat="1" applyFont="1" applyFill="1" applyBorder="1" applyAlignment="1" applyProtection="1">
      <alignment vertical="center"/>
    </xf>
    <xf numFmtId="166" fontId="12" fillId="19" borderId="3" xfId="13" applyNumberFormat="1" applyFont="1" applyFill="1" applyBorder="1" applyAlignment="1" applyProtection="1">
      <alignment vertical="center"/>
    </xf>
    <xf numFmtId="0" fontId="12" fillId="0" borderId="9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166" fontId="18" fillId="0" borderId="0" xfId="13" applyNumberFormat="1" applyFont="1" applyFill="1" applyBorder="1" applyAlignment="1" applyProtection="1">
      <alignment vertical="center"/>
    </xf>
    <xf numFmtId="174" fontId="18" fillId="0" borderId="0" xfId="12" applyNumberFormat="1" applyFont="1" applyFill="1" applyBorder="1" applyAlignment="1" applyProtection="1">
      <alignment vertical="center"/>
    </xf>
    <xf numFmtId="166" fontId="19" fillId="0" borderId="0" xfId="0" applyNumberFormat="1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166" fontId="10" fillId="0" borderId="0" xfId="13" applyNumberFormat="1" applyFont="1" applyFill="1" applyBorder="1" applyAlignment="1" applyProtection="1">
      <alignment vertical="center"/>
    </xf>
    <xf numFmtId="166" fontId="17" fillId="0" borderId="0" xfId="0" applyNumberFormat="1" applyFont="1" applyFill="1" applyBorder="1" applyAlignment="1" applyProtection="1">
      <alignment vertical="center"/>
    </xf>
    <xf numFmtId="167" fontId="12" fillId="0" borderId="0" xfId="16" applyFont="1" applyFill="1" applyBorder="1" applyAlignment="1" applyProtection="1">
      <alignment horizontal="center" vertical="center"/>
    </xf>
    <xf numFmtId="0" fontId="12" fillId="21" borderId="18" xfId="0" applyFont="1" applyFill="1" applyBorder="1" applyAlignment="1" applyProtection="1">
      <alignment horizontal="center" vertical="center"/>
    </xf>
    <xf numFmtId="0" fontId="12" fillId="20" borderId="28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 wrapText="1"/>
    </xf>
    <xf numFmtId="1" fontId="0" fillId="0" borderId="0" xfId="16" applyNumberFormat="1" applyFont="1" applyProtection="1"/>
    <xf numFmtId="0" fontId="12" fillId="0" borderId="0" xfId="0" applyFont="1" applyFill="1" applyBorder="1" applyAlignment="1" applyProtection="1">
      <alignment horizontal="center"/>
    </xf>
    <xf numFmtId="175" fontId="12" fillId="0" borderId="0" xfId="0" applyNumberFormat="1" applyFont="1" applyFill="1" applyBorder="1" applyAlignment="1" applyProtection="1">
      <alignment horizontal="center" vertical="center" wrapText="1"/>
    </xf>
    <xf numFmtId="165" fontId="24" fillId="30" borderId="43" xfId="0" applyNumberFormat="1" applyFont="1" applyFill="1" applyBorder="1" applyAlignment="1" applyProtection="1">
      <alignment vertical="center"/>
    </xf>
    <xf numFmtId="0" fontId="12" fillId="0" borderId="5" xfId="0" applyFont="1" applyFill="1" applyBorder="1" applyAlignment="1" applyProtection="1">
      <alignment horizontal="left" vertical="center"/>
    </xf>
    <xf numFmtId="0" fontId="12" fillId="31" borderId="49" xfId="0" applyFont="1" applyFill="1" applyBorder="1" applyAlignment="1" applyProtection="1">
      <alignment horizontal="center" vertical="center" wrapText="1"/>
    </xf>
    <xf numFmtId="165" fontId="12" fillId="32" borderId="50" xfId="13" applyNumberFormat="1" applyFont="1" applyFill="1" applyBorder="1" applyAlignment="1" applyProtection="1">
      <alignment vertical="center"/>
    </xf>
    <xf numFmtId="166" fontId="12" fillId="35" borderId="54" xfId="0" applyNumberFormat="1" applyFont="1" applyFill="1" applyBorder="1" applyAlignment="1" applyProtection="1">
      <alignment horizontal="center" vertical="center" wrapText="1"/>
    </xf>
    <xf numFmtId="166" fontId="12" fillId="15" borderId="54" xfId="0" applyNumberFormat="1" applyFont="1" applyFill="1" applyBorder="1" applyAlignment="1" applyProtection="1">
      <alignment horizontal="center" vertical="center" wrapText="1"/>
    </xf>
    <xf numFmtId="166" fontId="17" fillId="36" borderId="15" xfId="0" applyNumberFormat="1" applyFont="1" applyFill="1" applyBorder="1" applyAlignment="1" applyProtection="1">
      <alignment horizontal="center" vertical="center" wrapText="1"/>
    </xf>
    <xf numFmtId="166" fontId="17" fillId="36" borderId="4" xfId="0" applyNumberFormat="1" applyFont="1" applyFill="1" applyBorder="1" applyAlignment="1" applyProtection="1">
      <alignment horizontal="center" vertical="center" wrapText="1"/>
    </xf>
    <xf numFmtId="166" fontId="17" fillId="36" borderId="30" xfId="0" applyNumberFormat="1" applyFont="1" applyFill="1" applyBorder="1" applyAlignment="1" applyProtection="1">
      <alignment horizontal="center" vertical="center" wrapText="1"/>
    </xf>
    <xf numFmtId="0" fontId="17" fillId="36" borderId="5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left" vertical="center" wrapText="1"/>
    </xf>
    <xf numFmtId="0" fontId="12" fillId="16" borderId="32" xfId="0" applyFont="1" applyFill="1" applyBorder="1" applyAlignment="1" applyProtection="1">
      <alignment horizontal="center" vertical="center" wrapText="1"/>
    </xf>
    <xf numFmtId="166" fontId="0" fillId="29" borderId="15" xfId="13" applyNumberFormat="1" applyFont="1" applyFill="1" applyBorder="1" applyAlignment="1" applyProtection="1">
      <alignment vertical="center"/>
    </xf>
    <xf numFmtId="166" fontId="0" fillId="29" borderId="3" xfId="13" applyNumberFormat="1" applyFont="1" applyFill="1" applyBorder="1" applyAlignment="1" applyProtection="1">
      <alignment vertical="center"/>
    </xf>
    <xf numFmtId="166" fontId="12" fillId="29" borderId="29" xfId="13" applyNumberFormat="1" applyFont="1" applyFill="1" applyBorder="1" applyAlignment="1" applyProtection="1">
      <alignment vertical="center"/>
    </xf>
    <xf numFmtId="0" fontId="23" fillId="0" borderId="65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175" fontId="12" fillId="26" borderId="32" xfId="0" applyNumberFormat="1" applyFont="1" applyFill="1" applyBorder="1" applyAlignment="1" applyProtection="1">
      <alignment horizontal="center" vertical="center"/>
    </xf>
    <xf numFmtId="168" fontId="12" fillId="19" borderId="32" xfId="16" applyNumberFormat="1" applyFont="1" applyFill="1" applyBorder="1" applyAlignment="1" applyProtection="1">
      <alignment horizontal="center" vertical="center"/>
    </xf>
    <xf numFmtId="175" fontId="0" fillId="26" borderId="32" xfId="0" applyNumberFormat="1" applyFont="1" applyFill="1" applyBorder="1" applyAlignment="1" applyProtection="1">
      <alignment horizontal="center" vertical="center"/>
    </xf>
    <xf numFmtId="166" fontId="0" fillId="29" borderId="72" xfId="13" applyNumberFormat="1" applyFont="1" applyFill="1" applyBorder="1" applyAlignment="1" applyProtection="1">
      <alignment vertical="center"/>
    </xf>
    <xf numFmtId="166" fontId="12" fillId="0" borderId="3" xfId="13" applyNumberFormat="1" applyFont="1" applyFill="1" applyBorder="1" applyAlignment="1" applyProtection="1">
      <alignment vertical="center"/>
    </xf>
    <xf numFmtId="166" fontId="0" fillId="29" borderId="74" xfId="13" applyNumberFormat="1" applyFont="1" applyFill="1" applyBorder="1" applyAlignment="1" applyProtection="1">
      <alignment vertical="center"/>
    </xf>
    <xf numFmtId="166" fontId="12" fillId="15" borderId="75" xfId="0" applyNumberFormat="1" applyFont="1" applyFill="1" applyBorder="1" applyAlignment="1" applyProtection="1">
      <alignment horizontal="center" vertical="center" wrapText="1"/>
    </xf>
    <xf numFmtId="167" fontId="14" fillId="19" borderId="10" xfId="16" applyFont="1" applyFill="1" applyBorder="1" applyAlignment="1" applyProtection="1">
      <alignment horizontal="center" vertical="center"/>
    </xf>
    <xf numFmtId="166" fontId="22" fillId="15" borderId="13" xfId="13" applyNumberFormat="1" applyFont="1" applyFill="1" applyBorder="1" applyAlignment="1" applyProtection="1">
      <alignment vertical="center"/>
    </xf>
    <xf numFmtId="166" fontId="22" fillId="15" borderId="38" xfId="13" applyNumberFormat="1" applyFont="1" applyFill="1" applyBorder="1" applyAlignment="1" applyProtection="1">
      <alignment vertical="center"/>
    </xf>
    <xf numFmtId="0" fontId="12" fillId="43" borderId="0" xfId="0" applyFont="1" applyFill="1" applyBorder="1" applyAlignment="1" applyProtection="1">
      <alignment horizontal="center" vertical="center"/>
    </xf>
    <xf numFmtId="0" fontId="0" fillId="43" borderId="0" xfId="0" applyFill="1" applyProtection="1"/>
    <xf numFmtId="0" fontId="0" fillId="43" borderId="0" xfId="0" applyFill="1" applyAlignment="1" applyProtection="1">
      <alignment horizontal="center" vertical="center"/>
    </xf>
    <xf numFmtId="176" fontId="0" fillId="0" borderId="0" xfId="13" applyNumberFormat="1" applyFont="1" applyFill="1" applyBorder="1" applyAlignment="1" applyProtection="1">
      <alignment vertical="center"/>
    </xf>
    <xf numFmtId="176" fontId="0" fillId="0" borderId="0" xfId="13" applyNumberFormat="1" applyFont="1" applyFill="1" applyBorder="1" applyProtection="1"/>
    <xf numFmtId="176" fontId="0" fillId="29" borderId="78" xfId="13" applyNumberFormat="1" applyFont="1" applyFill="1" applyBorder="1" applyAlignment="1" applyProtection="1">
      <alignment vertical="center"/>
    </xf>
    <xf numFmtId="176" fontId="0" fillId="29" borderId="59" xfId="13" applyNumberFormat="1" applyFont="1" applyFill="1" applyBorder="1" applyAlignment="1" applyProtection="1">
      <alignment vertical="center"/>
    </xf>
    <xf numFmtId="0" fontId="0" fillId="12" borderId="47" xfId="0" applyFont="1" applyFill="1" applyBorder="1" applyAlignment="1" applyProtection="1">
      <alignment horizontal="left" vertical="center"/>
      <protection locked="0"/>
    </xf>
    <xf numFmtId="0" fontId="0" fillId="12" borderId="55" xfId="0" applyFont="1" applyFill="1" applyBorder="1" applyAlignment="1" applyProtection="1">
      <alignment horizontal="left" vertical="center"/>
      <protection locked="0"/>
    </xf>
    <xf numFmtId="0" fontId="0" fillId="12" borderId="25" xfId="0" applyFont="1" applyFill="1" applyBorder="1" applyAlignment="1" applyProtection="1">
      <alignment horizontal="left" vertical="center"/>
      <protection locked="0"/>
    </xf>
    <xf numFmtId="0" fontId="0" fillId="12" borderId="33" xfId="0" applyFont="1" applyFill="1" applyBorder="1" applyAlignment="1" applyProtection="1">
      <alignment horizontal="left" vertical="center"/>
      <protection locked="0"/>
    </xf>
    <xf numFmtId="0" fontId="0" fillId="12" borderId="33" xfId="0" applyFont="1" applyFill="1" applyBorder="1" applyProtection="1">
      <protection locked="0"/>
    </xf>
    <xf numFmtId="167" fontId="13" fillId="0" borderId="32" xfId="16" applyBorder="1" applyAlignment="1" applyProtection="1">
      <alignment horizontal="center" vertical="center"/>
    </xf>
    <xf numFmtId="167" fontId="13" fillId="0" borderId="0" xfId="16" applyFill="1" applyBorder="1" applyAlignment="1" applyProtection="1">
      <alignment horizontal="center" vertical="center"/>
    </xf>
    <xf numFmtId="167" fontId="12" fillId="16" borderId="32" xfId="16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166" fontId="12" fillId="15" borderId="82" xfId="0" applyNumberFormat="1" applyFont="1" applyFill="1" applyBorder="1" applyAlignment="1" applyProtection="1">
      <alignment horizontal="center" vertical="center" wrapText="1"/>
    </xf>
    <xf numFmtId="166" fontId="12" fillId="15" borderId="83" xfId="0" applyNumberFormat="1" applyFont="1" applyFill="1" applyBorder="1" applyAlignment="1" applyProtection="1">
      <alignment horizontal="center" vertical="center" wrapText="1"/>
    </xf>
    <xf numFmtId="166" fontId="12" fillId="35" borderId="83" xfId="0" applyNumberFormat="1" applyFont="1" applyFill="1" applyBorder="1" applyAlignment="1" applyProtection="1">
      <alignment horizontal="center" vertical="center" wrapText="1"/>
    </xf>
    <xf numFmtId="166" fontId="12" fillId="35" borderId="86" xfId="0" applyNumberFormat="1" applyFont="1" applyFill="1" applyBorder="1" applyAlignment="1" applyProtection="1">
      <alignment horizontal="center" vertical="center" wrapText="1"/>
    </xf>
    <xf numFmtId="166" fontId="12" fillId="15" borderId="86" xfId="0" applyNumberFormat="1" applyFont="1" applyFill="1" applyBorder="1" applyAlignment="1" applyProtection="1">
      <alignment horizontal="center" vertical="center" wrapText="1"/>
    </xf>
    <xf numFmtId="166" fontId="12" fillId="15" borderId="87" xfId="0" applyNumberFormat="1" applyFont="1" applyFill="1" applyBorder="1" applyAlignment="1" applyProtection="1">
      <alignment horizontal="center" vertical="center" wrapText="1"/>
    </xf>
    <xf numFmtId="166" fontId="12" fillId="35" borderId="89" xfId="0" applyNumberFormat="1" applyFont="1" applyFill="1" applyBorder="1" applyAlignment="1" applyProtection="1">
      <alignment horizontal="center" vertical="center" wrapText="1"/>
    </xf>
    <xf numFmtId="166" fontId="12" fillId="35" borderId="90" xfId="0" applyNumberFormat="1" applyFont="1" applyFill="1" applyBorder="1" applyAlignment="1" applyProtection="1">
      <alignment horizontal="center" vertical="center" wrapText="1"/>
    </xf>
    <xf numFmtId="0" fontId="0" fillId="12" borderId="92" xfId="0" applyFont="1" applyFill="1" applyBorder="1" applyProtection="1">
      <protection locked="0"/>
    </xf>
    <xf numFmtId="176" fontId="0" fillId="29" borderId="97" xfId="13" applyNumberFormat="1" applyFont="1" applyFill="1" applyBorder="1" applyAlignment="1" applyProtection="1">
      <alignment vertical="center"/>
    </xf>
    <xf numFmtId="176" fontId="0" fillId="29" borderId="98" xfId="13" applyNumberFormat="1" applyFont="1" applyFill="1" applyBorder="1" applyAlignment="1" applyProtection="1">
      <alignment vertical="center"/>
    </xf>
    <xf numFmtId="168" fontId="0" fillId="47" borderId="97" xfId="13" applyNumberFormat="1" applyFont="1" applyFill="1" applyBorder="1" applyAlignment="1" applyProtection="1">
      <alignment horizontal="center" vertical="center"/>
    </xf>
    <xf numFmtId="168" fontId="0" fillId="47" borderId="101" xfId="13" applyNumberFormat="1" applyFont="1" applyFill="1" applyBorder="1" applyAlignment="1" applyProtection="1">
      <alignment horizontal="center" vertical="center"/>
    </xf>
    <xf numFmtId="166" fontId="12" fillId="35" borderId="109" xfId="0" applyNumberFormat="1" applyFont="1" applyFill="1" applyBorder="1" applyAlignment="1" applyProtection="1">
      <alignment horizontal="center" vertical="center" wrapText="1"/>
    </xf>
    <xf numFmtId="166" fontId="12" fillId="35" borderId="110" xfId="0" applyNumberFormat="1" applyFont="1" applyFill="1" applyBorder="1" applyAlignment="1" applyProtection="1">
      <alignment horizontal="center" vertical="center" wrapText="1"/>
    </xf>
    <xf numFmtId="166" fontId="12" fillId="35" borderId="111" xfId="0" applyNumberFormat="1" applyFont="1" applyFill="1" applyBorder="1" applyAlignment="1" applyProtection="1">
      <alignment horizontal="center" vertical="center" wrapText="1"/>
    </xf>
    <xf numFmtId="176" fontId="0" fillId="29" borderId="96" xfId="13" applyNumberFormat="1" applyFont="1" applyFill="1" applyBorder="1" applyAlignment="1" applyProtection="1">
      <alignment vertical="center"/>
    </xf>
    <xf numFmtId="166" fontId="12" fillId="35" borderId="103" xfId="0" applyNumberFormat="1" applyFont="1" applyFill="1" applyBorder="1" applyAlignment="1" applyProtection="1">
      <alignment horizontal="center" vertical="center" wrapText="1"/>
    </xf>
    <xf numFmtId="166" fontId="12" fillId="15" borderId="116" xfId="0" applyNumberFormat="1" applyFont="1" applyFill="1" applyBorder="1" applyAlignment="1" applyProtection="1">
      <alignment horizontal="center" vertical="center" wrapText="1"/>
    </xf>
    <xf numFmtId="166" fontId="12" fillId="15" borderId="117" xfId="0" applyNumberFormat="1" applyFont="1" applyFill="1" applyBorder="1" applyAlignment="1" applyProtection="1">
      <alignment horizontal="center" vertical="center" wrapText="1"/>
    </xf>
    <xf numFmtId="166" fontId="12" fillId="15" borderId="118" xfId="0" applyNumberFormat="1" applyFont="1" applyFill="1" applyBorder="1" applyAlignment="1" applyProtection="1">
      <alignment horizontal="center" vertical="center" wrapText="1"/>
    </xf>
    <xf numFmtId="166" fontId="12" fillId="15" borderId="111" xfId="0" applyNumberFormat="1" applyFont="1" applyFill="1" applyBorder="1" applyAlignment="1" applyProtection="1">
      <alignment horizontal="center" vertical="center" wrapText="1"/>
    </xf>
    <xf numFmtId="168" fontId="0" fillId="47" borderId="119" xfId="13" applyNumberFormat="1" applyFont="1" applyFill="1" applyBorder="1" applyAlignment="1" applyProtection="1">
      <alignment horizontal="center" vertical="center"/>
    </xf>
    <xf numFmtId="176" fontId="0" fillId="29" borderId="121" xfId="13" applyNumberFormat="1" applyFont="1" applyFill="1" applyBorder="1" applyAlignment="1" applyProtection="1">
      <alignment vertical="center"/>
    </xf>
    <xf numFmtId="176" fontId="0" fillId="29" borderId="124" xfId="13" applyNumberFormat="1" applyFont="1" applyFill="1" applyBorder="1" applyAlignment="1" applyProtection="1">
      <alignment vertical="center"/>
    </xf>
    <xf numFmtId="176" fontId="0" fillId="29" borderId="125" xfId="13" applyNumberFormat="1" applyFont="1" applyFill="1" applyBorder="1" applyAlignment="1" applyProtection="1">
      <alignment vertical="center"/>
    </xf>
    <xf numFmtId="176" fontId="0" fillId="29" borderId="99" xfId="13" applyNumberFormat="1" applyFont="1" applyFill="1" applyBorder="1" applyAlignment="1" applyProtection="1">
      <alignment vertical="center"/>
    </xf>
    <xf numFmtId="176" fontId="0" fillId="29" borderId="119" xfId="13" applyNumberFormat="1" applyFont="1" applyFill="1" applyBorder="1" applyAlignment="1" applyProtection="1">
      <alignment vertical="center"/>
    </xf>
    <xf numFmtId="176" fontId="0" fillId="29" borderId="120" xfId="13" applyNumberFormat="1" applyFont="1" applyFill="1" applyBorder="1" applyAlignment="1" applyProtection="1">
      <alignment vertical="center"/>
    </xf>
    <xf numFmtId="166" fontId="12" fillId="15" borderId="128" xfId="0" applyNumberFormat="1" applyFont="1" applyFill="1" applyBorder="1" applyAlignment="1" applyProtection="1">
      <alignment horizontal="center" vertical="center" wrapText="1"/>
    </xf>
    <xf numFmtId="166" fontId="12" fillId="15" borderId="129" xfId="0" applyNumberFormat="1" applyFont="1" applyFill="1" applyBorder="1" applyAlignment="1" applyProtection="1">
      <alignment horizontal="center" vertical="center" wrapText="1"/>
    </xf>
    <xf numFmtId="166" fontId="12" fillId="15" borderId="130" xfId="0" applyNumberFormat="1" applyFont="1" applyFill="1" applyBorder="1" applyAlignment="1" applyProtection="1">
      <alignment horizontal="center" vertical="center" wrapText="1"/>
    </xf>
    <xf numFmtId="166" fontId="12" fillId="15" borderId="131" xfId="0" applyNumberFormat="1" applyFont="1" applyFill="1" applyBorder="1" applyAlignment="1" applyProtection="1">
      <alignment horizontal="center" vertical="center" wrapText="1"/>
    </xf>
    <xf numFmtId="166" fontId="12" fillId="35" borderId="132" xfId="0" applyNumberFormat="1" applyFont="1" applyFill="1" applyBorder="1" applyAlignment="1" applyProtection="1">
      <alignment horizontal="center" vertical="center" wrapText="1"/>
    </xf>
    <xf numFmtId="166" fontId="12" fillId="35" borderId="130" xfId="0" applyNumberFormat="1" applyFont="1" applyFill="1" applyBorder="1" applyAlignment="1" applyProtection="1">
      <alignment horizontal="center" vertical="center" wrapText="1"/>
    </xf>
    <xf numFmtId="166" fontId="12" fillId="35" borderId="133" xfId="0" applyNumberFormat="1" applyFont="1" applyFill="1" applyBorder="1" applyAlignment="1" applyProtection="1">
      <alignment horizontal="center" vertical="center" wrapText="1"/>
    </xf>
    <xf numFmtId="176" fontId="0" fillId="29" borderId="66" xfId="13" applyNumberFormat="1" applyFont="1" applyFill="1" applyBorder="1" applyAlignment="1" applyProtection="1">
      <alignment vertical="center"/>
    </xf>
    <xf numFmtId="176" fontId="0" fillId="29" borderId="134" xfId="13" applyNumberFormat="1" applyFont="1" applyFill="1" applyBorder="1" applyAlignment="1" applyProtection="1">
      <alignment vertical="center"/>
    </xf>
    <xf numFmtId="176" fontId="0" fillId="29" borderId="136" xfId="13" applyNumberFormat="1" applyFont="1" applyFill="1" applyBorder="1" applyAlignment="1" applyProtection="1">
      <alignment vertical="center"/>
    </xf>
    <xf numFmtId="176" fontId="0" fillId="29" borderId="137" xfId="13" applyNumberFormat="1" applyFont="1" applyFill="1" applyBorder="1" applyAlignment="1" applyProtection="1">
      <alignment vertical="center"/>
    </xf>
    <xf numFmtId="176" fontId="0" fillId="29" borderId="139" xfId="13" applyNumberFormat="1" applyFont="1" applyFill="1" applyBorder="1" applyAlignment="1" applyProtection="1">
      <alignment vertical="center"/>
    </xf>
    <xf numFmtId="176" fontId="0" fillId="29" borderId="140" xfId="13" applyNumberFormat="1" applyFont="1" applyFill="1" applyBorder="1" applyAlignment="1" applyProtection="1">
      <alignment vertical="center"/>
    </xf>
    <xf numFmtId="168" fontId="0" fillId="12" borderId="96" xfId="13" applyNumberFormat="1" applyFont="1" applyFill="1" applyBorder="1" applyAlignment="1" applyProtection="1">
      <alignment horizontal="center" vertical="center"/>
      <protection locked="0"/>
    </xf>
    <xf numFmtId="168" fontId="0" fillId="12" borderId="99" xfId="13" applyNumberFormat="1" applyFont="1" applyFill="1" applyBorder="1" applyAlignment="1" applyProtection="1">
      <alignment horizontal="center" vertical="center"/>
      <protection locked="0"/>
    </xf>
    <xf numFmtId="168" fontId="0" fillId="12" borderId="100" xfId="13" applyNumberFormat="1" applyFont="1" applyFill="1" applyBorder="1" applyAlignment="1" applyProtection="1">
      <alignment horizontal="center" vertical="center"/>
      <protection locked="0"/>
    </xf>
    <xf numFmtId="176" fontId="0" fillId="0" borderId="0" xfId="0" applyNumberFormat="1" applyFont="1" applyBorder="1" applyProtection="1"/>
    <xf numFmtId="166" fontId="12" fillId="35" borderId="141" xfId="0" applyNumberFormat="1" applyFont="1" applyFill="1" applyBorder="1" applyAlignment="1" applyProtection="1">
      <alignment horizontal="center" vertical="center" wrapText="1"/>
    </xf>
    <xf numFmtId="166" fontId="12" fillId="35" borderId="142" xfId="0" applyNumberFormat="1" applyFont="1" applyFill="1" applyBorder="1" applyAlignment="1" applyProtection="1">
      <alignment horizontal="center" vertical="center" wrapText="1"/>
    </xf>
    <xf numFmtId="166" fontId="12" fillId="35" borderId="143" xfId="0" applyNumberFormat="1" applyFont="1" applyFill="1" applyBorder="1" applyAlignment="1" applyProtection="1">
      <alignment horizontal="center" vertical="center" wrapText="1"/>
    </xf>
    <xf numFmtId="0" fontId="12" fillId="16" borderId="144" xfId="0" applyFont="1" applyFill="1" applyBorder="1" applyAlignment="1" applyProtection="1">
      <alignment horizontal="center" vertical="center" wrapText="1"/>
    </xf>
    <xf numFmtId="166" fontId="0" fillId="29" borderId="129" xfId="13" applyNumberFormat="1" applyFont="1" applyFill="1" applyBorder="1" applyAlignment="1" applyProtection="1">
      <alignment vertical="center"/>
    </xf>
    <xf numFmtId="166" fontId="12" fillId="29" borderId="152" xfId="13" applyNumberFormat="1" applyFont="1" applyFill="1" applyBorder="1" applyAlignment="1" applyProtection="1">
      <alignment vertical="center"/>
    </xf>
    <xf numFmtId="166" fontId="12" fillId="29" borderId="9" xfId="13" applyNumberFormat="1" applyFont="1" applyFill="1" applyBorder="1" applyAlignment="1" applyProtection="1">
      <alignment vertical="center"/>
    </xf>
    <xf numFmtId="166" fontId="12" fillId="29" borderId="136" xfId="13" applyNumberFormat="1" applyFont="1" applyFill="1" applyBorder="1" applyAlignment="1" applyProtection="1">
      <alignment vertical="center"/>
    </xf>
    <xf numFmtId="166" fontId="12" fillId="19" borderId="24" xfId="13" applyNumberFormat="1" applyFont="1" applyFill="1" applyBorder="1" applyAlignment="1" applyProtection="1">
      <alignment vertical="center"/>
    </xf>
    <xf numFmtId="166" fontId="12" fillId="0" borderId="24" xfId="13" applyNumberFormat="1" applyFont="1" applyFill="1" applyBorder="1" applyAlignment="1" applyProtection="1">
      <alignment vertical="center"/>
    </xf>
    <xf numFmtId="0" fontId="28" fillId="0" borderId="0" xfId="0" applyFont="1" applyFill="1" applyBorder="1" applyAlignment="1" applyProtection="1">
      <alignment horizontal="center" vertical="center" wrapText="1"/>
    </xf>
    <xf numFmtId="167" fontId="29" fillId="0" borderId="0" xfId="16" applyFont="1" applyFill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right" vertical="center"/>
    </xf>
    <xf numFmtId="0" fontId="25" fillId="11" borderId="0" xfId="0" applyFont="1" applyFill="1" applyBorder="1" applyAlignment="1" applyProtection="1">
      <alignment horizontal="left" vertical="center" indent="2"/>
    </xf>
    <xf numFmtId="0" fontId="25" fillId="0" borderId="0" xfId="0" applyFont="1" applyBorder="1" applyAlignment="1" applyProtection="1">
      <alignment horizontal="left" vertical="center" indent="2"/>
    </xf>
    <xf numFmtId="0" fontId="12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0" fillId="12" borderId="156" xfId="0" applyFont="1" applyFill="1" applyBorder="1" applyAlignment="1" applyProtection="1">
      <alignment horizontal="left" vertical="center"/>
      <protection locked="0"/>
    </xf>
    <xf numFmtId="0" fontId="0" fillId="12" borderId="156" xfId="0" applyFont="1" applyFill="1" applyBorder="1" applyProtection="1">
      <protection locked="0"/>
    </xf>
    <xf numFmtId="0" fontId="0" fillId="12" borderId="157" xfId="0" applyFont="1" applyFill="1" applyBorder="1" applyProtection="1">
      <protection locked="0"/>
    </xf>
    <xf numFmtId="176" fontId="0" fillId="12" borderId="158" xfId="13" applyNumberFormat="1" applyFont="1" applyFill="1" applyBorder="1" applyAlignment="1" applyProtection="1">
      <alignment vertical="center"/>
      <protection locked="0"/>
    </xf>
    <xf numFmtId="176" fontId="0" fillId="12" borderId="160" xfId="13" applyNumberFormat="1" applyFont="1" applyFill="1" applyBorder="1" applyAlignment="1" applyProtection="1">
      <alignment vertical="center"/>
      <protection locked="0"/>
    </xf>
    <xf numFmtId="0" fontId="0" fillId="12" borderId="161" xfId="0" applyFont="1" applyFill="1" applyBorder="1" applyAlignment="1" applyProtection="1">
      <alignment horizontal="left" vertical="center"/>
      <protection locked="0"/>
    </xf>
    <xf numFmtId="0" fontId="0" fillId="12" borderId="161" xfId="0" applyFont="1" applyFill="1" applyBorder="1" applyProtection="1">
      <protection locked="0"/>
    </xf>
    <xf numFmtId="0" fontId="0" fillId="12" borderId="162" xfId="0" applyFont="1" applyFill="1" applyBorder="1" applyProtection="1">
      <protection locked="0"/>
    </xf>
    <xf numFmtId="176" fontId="0" fillId="12" borderId="161" xfId="13" applyNumberFormat="1" applyFont="1" applyFill="1" applyBorder="1" applyAlignment="1" applyProtection="1">
      <alignment vertical="center"/>
      <protection locked="0"/>
    </xf>
    <xf numFmtId="0" fontId="0" fillId="12" borderId="158" xfId="0" applyFont="1" applyFill="1" applyBorder="1" applyAlignment="1" applyProtection="1">
      <alignment horizontal="left" vertical="center"/>
      <protection locked="0"/>
    </xf>
    <xf numFmtId="0" fontId="0" fillId="12" borderId="158" xfId="0" applyFont="1" applyFill="1" applyBorder="1" applyProtection="1">
      <protection locked="0"/>
    </xf>
    <xf numFmtId="0" fontId="0" fillId="12" borderId="164" xfId="0" applyFont="1" applyFill="1" applyBorder="1" applyProtection="1">
      <protection locked="0"/>
    </xf>
    <xf numFmtId="0" fontId="0" fillId="12" borderId="160" xfId="0" applyFont="1" applyFill="1" applyBorder="1" applyAlignment="1" applyProtection="1">
      <alignment horizontal="left" vertical="center"/>
      <protection locked="0"/>
    </xf>
    <xf numFmtId="0" fontId="0" fillId="12" borderId="160" xfId="0" applyFont="1" applyFill="1" applyBorder="1" applyProtection="1">
      <protection locked="0"/>
    </xf>
    <xf numFmtId="0" fontId="0" fillId="12" borderId="166" xfId="0" applyFont="1" applyFill="1" applyBorder="1" applyProtection="1">
      <protection locked="0"/>
    </xf>
    <xf numFmtId="175" fontId="0" fillId="0" borderId="167" xfId="0" applyNumberFormat="1" applyFont="1" applyFill="1" applyBorder="1" applyAlignment="1" applyProtection="1">
      <alignment horizontal="right" vertical="center"/>
    </xf>
    <xf numFmtId="175" fontId="0" fillId="0" borderId="169" xfId="0" applyNumberFormat="1" applyFont="1" applyFill="1" applyBorder="1" applyAlignment="1" applyProtection="1">
      <alignment horizontal="right" vertical="center"/>
    </xf>
    <xf numFmtId="175" fontId="0" fillId="0" borderId="170" xfId="0" applyNumberFormat="1" applyFont="1" applyFill="1" applyBorder="1" applyAlignment="1" applyProtection="1">
      <alignment horizontal="right" vertical="center"/>
    </xf>
    <xf numFmtId="176" fontId="0" fillId="12" borderId="164" xfId="13" applyNumberFormat="1" applyFont="1" applyFill="1" applyBorder="1" applyAlignment="1" applyProtection="1">
      <alignment vertical="center"/>
      <protection locked="0"/>
    </xf>
    <xf numFmtId="176" fontId="0" fillId="12" borderId="166" xfId="13" applyNumberFormat="1" applyFont="1" applyFill="1" applyBorder="1" applyAlignment="1" applyProtection="1">
      <alignment vertical="center"/>
      <protection locked="0"/>
    </xf>
    <xf numFmtId="176" fontId="0" fillId="12" borderId="162" xfId="13" applyNumberFormat="1" applyFont="1" applyFill="1" applyBorder="1" applyAlignment="1" applyProtection="1">
      <alignment vertical="center"/>
      <protection locked="0"/>
    </xf>
    <xf numFmtId="175" fontId="0" fillId="29" borderId="169" xfId="0" applyNumberFormat="1" applyFont="1" applyFill="1" applyBorder="1" applyAlignment="1" applyProtection="1">
      <alignment horizontal="right" vertical="center"/>
    </xf>
    <xf numFmtId="175" fontId="0" fillId="29" borderId="170" xfId="0" applyNumberFormat="1" applyFont="1" applyFill="1" applyBorder="1" applyAlignment="1" applyProtection="1">
      <alignment horizontal="right" vertical="center"/>
    </xf>
    <xf numFmtId="175" fontId="0" fillId="29" borderId="167" xfId="0" applyNumberFormat="1" applyFont="1" applyFill="1" applyBorder="1" applyAlignment="1" applyProtection="1">
      <alignment horizontal="right" vertical="center"/>
    </xf>
    <xf numFmtId="175" fontId="0" fillId="29" borderId="163" xfId="0" applyNumberFormat="1" applyFont="1" applyFill="1" applyBorder="1" applyAlignment="1" applyProtection="1">
      <alignment horizontal="right" vertical="center"/>
    </xf>
    <xf numFmtId="175" fontId="0" fillId="29" borderId="171" xfId="0" applyNumberFormat="1" applyFont="1" applyFill="1" applyBorder="1" applyAlignment="1" applyProtection="1">
      <alignment horizontal="right" vertical="center"/>
    </xf>
    <xf numFmtId="175" fontId="0" fillId="0" borderId="163" xfId="0" applyNumberFormat="1" applyFont="1" applyFill="1" applyBorder="1" applyAlignment="1" applyProtection="1">
      <alignment horizontal="right" vertical="center"/>
    </xf>
    <xf numFmtId="175" fontId="0" fillId="0" borderId="171" xfId="0" applyNumberFormat="1" applyFont="1" applyFill="1" applyBorder="1" applyAlignment="1" applyProtection="1">
      <alignment horizontal="right" vertical="center"/>
    </xf>
    <xf numFmtId="0" fontId="0" fillId="12" borderId="172" xfId="0" applyFont="1" applyFill="1" applyBorder="1" applyAlignment="1" applyProtection="1">
      <alignment horizontal="left" vertical="center"/>
      <protection locked="0"/>
    </xf>
    <xf numFmtId="0" fontId="0" fillId="12" borderId="173" xfId="0" applyFont="1" applyFill="1" applyBorder="1" applyAlignment="1" applyProtection="1">
      <alignment horizontal="left" vertical="center"/>
      <protection locked="0"/>
    </xf>
    <xf numFmtId="0" fontId="0" fillId="12" borderId="174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 applyProtection="1">
      <alignment vertical="center"/>
    </xf>
    <xf numFmtId="0" fontId="10" fillId="23" borderId="160" xfId="0" applyFont="1" applyFill="1" applyBorder="1" applyAlignment="1" applyProtection="1">
      <alignment horizontal="left" vertical="center"/>
    </xf>
    <xf numFmtId="0" fontId="10" fillId="20" borderId="160" xfId="0" applyFont="1" applyFill="1" applyBorder="1" applyAlignment="1" applyProtection="1">
      <alignment horizontal="left" vertical="center"/>
    </xf>
    <xf numFmtId="173" fontId="18" fillId="0" borderId="160" xfId="0" applyNumberFormat="1" applyFont="1" applyFill="1" applyBorder="1" applyAlignment="1" applyProtection="1">
      <alignment horizontal="left"/>
    </xf>
    <xf numFmtId="0" fontId="12" fillId="21" borderId="160" xfId="0" applyFont="1" applyFill="1" applyBorder="1" applyAlignment="1" applyProtection="1">
      <alignment horizontal="center" vertical="center"/>
    </xf>
    <xf numFmtId="0" fontId="12" fillId="20" borderId="160" xfId="0" applyFont="1" applyFill="1" applyBorder="1" applyAlignment="1" applyProtection="1">
      <alignment horizontal="center" vertical="center" wrapText="1"/>
    </xf>
    <xf numFmtId="1" fontId="0" fillId="0" borderId="160" xfId="0" applyNumberFormat="1" applyFont="1" applyFill="1" applyBorder="1" applyAlignment="1" applyProtection="1">
      <alignment horizontal="center" vertical="center" wrapText="1"/>
    </xf>
    <xf numFmtId="166" fontId="10" fillId="23" borderId="160" xfId="13" applyNumberFormat="1" applyFont="1" applyFill="1" applyBorder="1" applyAlignment="1" applyProtection="1">
      <alignment horizontal="center" vertical="center"/>
    </xf>
    <xf numFmtId="166" fontId="10" fillId="20" borderId="160" xfId="13" applyNumberFormat="1" applyFont="1" applyFill="1" applyBorder="1" applyAlignment="1" applyProtection="1">
      <alignment horizontal="center" vertical="center"/>
    </xf>
    <xf numFmtId="166" fontId="0" fillId="12" borderId="160" xfId="13" applyNumberFormat="1" applyFont="1" applyFill="1" applyBorder="1" applyAlignment="1" applyProtection="1">
      <alignment vertical="center"/>
      <protection locked="0"/>
    </xf>
    <xf numFmtId="0" fontId="12" fillId="31" borderId="160" xfId="0" applyFont="1" applyFill="1" applyBorder="1" applyAlignment="1" applyProtection="1">
      <alignment horizontal="center" vertical="center" wrapText="1"/>
    </xf>
    <xf numFmtId="0" fontId="12" fillId="32" borderId="160" xfId="0" applyFont="1" applyFill="1" applyBorder="1" applyAlignment="1" applyProtection="1">
      <alignment horizontal="left" vertical="center"/>
    </xf>
    <xf numFmtId="166" fontId="12" fillId="31" borderId="160" xfId="0" applyNumberFormat="1" applyFont="1" applyFill="1" applyBorder="1" applyAlignment="1" applyProtection="1">
      <alignment horizontal="center" vertical="center" wrapText="1"/>
    </xf>
    <xf numFmtId="9" fontId="0" fillId="12" borderId="176" xfId="0" applyNumberFormat="1" applyFont="1" applyFill="1" applyBorder="1" applyAlignment="1" applyProtection="1">
      <alignment horizontal="center" vertical="center"/>
      <protection locked="0"/>
    </xf>
    <xf numFmtId="180" fontId="0" fillId="11" borderId="0" xfId="0" applyNumberFormat="1" applyFont="1" applyFill="1" applyProtection="1"/>
    <xf numFmtId="179" fontId="0" fillId="11" borderId="0" xfId="0" applyNumberFormat="1" applyFont="1" applyFill="1" applyProtection="1"/>
    <xf numFmtId="166" fontId="0" fillId="29" borderId="176" xfId="13" applyNumberFormat="1" applyFont="1" applyFill="1" applyBorder="1" applyAlignment="1" applyProtection="1">
      <alignment vertical="center"/>
    </xf>
    <xf numFmtId="166" fontId="0" fillId="29" borderId="158" xfId="13" applyNumberFormat="1" applyFont="1" applyFill="1" applyBorder="1" applyAlignment="1" applyProtection="1">
      <alignment vertical="center"/>
    </xf>
    <xf numFmtId="166" fontId="0" fillId="29" borderId="159" xfId="13" applyNumberFormat="1" applyFont="1" applyFill="1" applyBorder="1" applyAlignment="1" applyProtection="1">
      <alignment vertical="center"/>
    </xf>
    <xf numFmtId="166" fontId="0" fillId="37" borderId="158" xfId="13" applyNumberFormat="1" applyFont="1" applyFill="1" applyBorder="1" applyAlignment="1" applyProtection="1">
      <alignment vertical="center"/>
    </xf>
    <xf numFmtId="166" fontId="0" fillId="37" borderId="180" xfId="13" applyNumberFormat="1" applyFont="1" applyFill="1" applyBorder="1" applyAlignment="1" applyProtection="1">
      <alignment vertical="center"/>
    </xf>
    <xf numFmtId="0" fontId="23" fillId="0" borderId="155" xfId="0" applyFont="1" applyFill="1" applyBorder="1" applyAlignment="1" applyProtection="1">
      <alignment horizontal="left" vertical="center" wrapText="1"/>
    </xf>
    <xf numFmtId="166" fontId="0" fillId="29" borderId="164" xfId="13" applyNumberFormat="1" applyFont="1" applyFill="1" applyBorder="1" applyAlignment="1" applyProtection="1">
      <alignment vertical="center"/>
    </xf>
    <xf numFmtId="166" fontId="0" fillId="37" borderId="177" xfId="13" applyNumberFormat="1" applyFont="1" applyFill="1" applyBorder="1" applyAlignment="1" applyProtection="1">
      <alignment vertical="center"/>
    </xf>
    <xf numFmtId="166" fontId="0" fillId="37" borderId="185" xfId="13" applyNumberFormat="1" applyFont="1" applyFill="1" applyBorder="1" applyAlignment="1" applyProtection="1">
      <alignment vertical="center"/>
    </xf>
    <xf numFmtId="166" fontId="0" fillId="29" borderId="85" xfId="13" applyNumberFormat="1" applyFont="1" applyFill="1" applyBorder="1" applyAlignment="1" applyProtection="1">
      <alignment vertical="center"/>
    </xf>
    <xf numFmtId="166" fontId="0" fillId="29" borderId="33" xfId="13" applyNumberFormat="1" applyFont="1" applyFill="1" applyBorder="1" applyAlignment="1" applyProtection="1">
      <alignment vertical="center"/>
    </xf>
    <xf numFmtId="166" fontId="0" fillId="37" borderId="33" xfId="13" applyNumberFormat="1" applyFont="1" applyFill="1" applyBorder="1" applyAlignment="1" applyProtection="1">
      <alignment vertical="center"/>
    </xf>
    <xf numFmtId="166" fontId="0" fillId="29" borderId="100" xfId="13" applyNumberFormat="1" applyFont="1" applyFill="1" applyBorder="1" applyAlignment="1" applyProtection="1">
      <alignment vertical="center"/>
    </xf>
    <xf numFmtId="166" fontId="0" fillId="29" borderId="101" xfId="13" applyNumberFormat="1" applyFont="1" applyFill="1" applyBorder="1" applyAlignment="1" applyProtection="1">
      <alignment vertical="center"/>
    </xf>
    <xf numFmtId="166" fontId="0" fillId="29" borderId="105" xfId="13" applyNumberFormat="1" applyFont="1" applyFill="1" applyBorder="1" applyAlignment="1" applyProtection="1">
      <alignment vertical="center"/>
    </xf>
    <xf numFmtId="166" fontId="0" fillId="37" borderId="101" xfId="13" applyNumberFormat="1" applyFont="1" applyFill="1" applyBorder="1" applyAlignment="1" applyProtection="1">
      <alignment vertical="center"/>
    </xf>
    <xf numFmtId="166" fontId="0" fillId="37" borderId="188" xfId="13" applyNumberFormat="1" applyFont="1" applyFill="1" applyBorder="1" applyAlignment="1" applyProtection="1">
      <alignment vertical="center"/>
    </xf>
    <xf numFmtId="166" fontId="0" fillId="37" borderId="189" xfId="13" applyNumberFormat="1" applyFont="1" applyFill="1" applyBorder="1" applyAlignment="1" applyProtection="1">
      <alignment vertical="center"/>
    </xf>
    <xf numFmtId="166" fontId="0" fillId="37" borderId="164" xfId="13" applyNumberFormat="1" applyFont="1" applyFill="1" applyBorder="1" applyAlignment="1" applyProtection="1">
      <alignment vertical="center"/>
    </xf>
    <xf numFmtId="166" fontId="0" fillId="37" borderId="190" xfId="13" applyNumberFormat="1" applyFont="1" applyFill="1" applyBorder="1" applyAlignment="1" applyProtection="1">
      <alignment vertical="center"/>
    </xf>
    <xf numFmtId="166" fontId="0" fillId="37" borderId="92" xfId="13" applyNumberFormat="1" applyFont="1" applyFill="1" applyBorder="1" applyAlignment="1" applyProtection="1">
      <alignment vertical="center"/>
    </xf>
    <xf numFmtId="166" fontId="0" fillId="37" borderId="105" xfId="13" applyNumberFormat="1" applyFont="1" applyFill="1" applyBorder="1" applyAlignment="1" applyProtection="1">
      <alignment vertical="center"/>
    </xf>
    <xf numFmtId="166" fontId="0" fillId="37" borderId="191" xfId="13" applyNumberFormat="1" applyFont="1" applyFill="1" applyBorder="1" applyAlignment="1" applyProtection="1">
      <alignment vertical="center"/>
    </xf>
    <xf numFmtId="166" fontId="0" fillId="37" borderId="192" xfId="13" applyNumberFormat="1" applyFont="1" applyFill="1" applyBorder="1" applyAlignment="1" applyProtection="1">
      <alignment vertical="center"/>
    </xf>
    <xf numFmtId="166" fontId="0" fillId="0" borderId="183" xfId="13" applyNumberFormat="1" applyFont="1" applyFill="1" applyBorder="1" applyAlignment="1" applyProtection="1">
      <alignment vertical="center"/>
    </xf>
    <xf numFmtId="166" fontId="0" fillId="0" borderId="176" xfId="13" applyNumberFormat="1" applyFont="1" applyFill="1" applyBorder="1" applyAlignment="1" applyProtection="1">
      <alignment vertical="center"/>
    </xf>
    <xf numFmtId="166" fontId="0" fillId="0" borderId="158" xfId="13" applyNumberFormat="1" applyFont="1" applyFill="1" applyBorder="1" applyAlignment="1" applyProtection="1">
      <alignment vertical="center"/>
    </xf>
    <xf numFmtId="166" fontId="0" fillId="0" borderId="159" xfId="13" applyNumberFormat="1" applyFont="1" applyFill="1" applyBorder="1" applyAlignment="1" applyProtection="1">
      <alignment vertical="center"/>
    </xf>
    <xf numFmtId="166" fontId="0" fillId="0" borderId="99" xfId="13" applyNumberFormat="1" applyFont="1" applyFill="1" applyBorder="1" applyAlignment="1" applyProtection="1">
      <alignment vertical="center"/>
    </xf>
    <xf numFmtId="166" fontId="0" fillId="0" borderId="185" xfId="13" applyNumberFormat="1" applyFont="1" applyFill="1" applyBorder="1" applyAlignment="1" applyProtection="1">
      <alignment vertical="center"/>
    </xf>
    <xf numFmtId="166" fontId="0" fillId="0" borderId="181" xfId="13" applyNumberFormat="1" applyFont="1" applyFill="1" applyBorder="1" applyAlignment="1" applyProtection="1">
      <alignment vertical="center"/>
    </xf>
    <xf numFmtId="166" fontId="0" fillId="0" borderId="100" xfId="13" applyNumberFormat="1" applyFont="1" applyFill="1" applyBorder="1" applyAlignment="1" applyProtection="1">
      <alignment vertical="center"/>
    </xf>
    <xf numFmtId="166" fontId="0" fillId="0" borderId="101" xfId="13" applyNumberFormat="1" applyFont="1" applyFill="1" applyBorder="1" applyAlignment="1" applyProtection="1">
      <alignment vertical="center"/>
    </xf>
    <xf numFmtId="166" fontId="0" fillId="0" borderId="182" xfId="13" applyNumberFormat="1" applyFont="1" applyFill="1" applyBorder="1" applyAlignment="1" applyProtection="1">
      <alignment vertical="center"/>
    </xf>
    <xf numFmtId="166" fontId="0" fillId="0" borderId="184" xfId="13" applyNumberFormat="1" applyFont="1" applyFill="1" applyBorder="1" applyAlignment="1" applyProtection="1">
      <alignment vertical="center"/>
    </xf>
    <xf numFmtId="166" fontId="0" fillId="0" borderId="164" xfId="13" applyNumberFormat="1" applyFont="1" applyFill="1" applyBorder="1" applyAlignment="1" applyProtection="1">
      <alignment vertical="center"/>
    </xf>
    <xf numFmtId="166" fontId="0" fillId="0" borderId="190" xfId="13" applyNumberFormat="1" applyFont="1" applyFill="1" applyBorder="1" applyAlignment="1" applyProtection="1">
      <alignment vertical="center"/>
    </xf>
    <xf numFmtId="166" fontId="0" fillId="0" borderId="105" xfId="13" applyNumberFormat="1" applyFont="1" applyFill="1" applyBorder="1" applyAlignment="1" applyProtection="1">
      <alignment vertical="center"/>
    </xf>
    <xf numFmtId="165" fontId="0" fillId="0" borderId="175" xfId="13" applyNumberFormat="1" applyFont="1" applyFill="1" applyBorder="1" applyAlignment="1" applyProtection="1">
      <alignment vertical="center"/>
    </xf>
    <xf numFmtId="165" fontId="0" fillId="0" borderId="46" xfId="13" applyNumberFormat="1" applyFont="1" applyFill="1" applyBorder="1" applyAlignment="1" applyProtection="1">
      <alignment vertical="center"/>
    </xf>
    <xf numFmtId="165" fontId="0" fillId="0" borderId="26" xfId="13" applyNumberFormat="1" applyFont="1" applyFill="1" applyBorder="1" applyAlignment="1" applyProtection="1">
      <alignment vertical="center"/>
    </xf>
    <xf numFmtId="165" fontId="0" fillId="0" borderId="194" xfId="13" applyNumberFormat="1" applyFont="1" applyFill="1" applyBorder="1" applyAlignment="1" applyProtection="1">
      <alignment vertical="center"/>
    </xf>
    <xf numFmtId="166" fontId="0" fillId="37" borderId="179" xfId="13" applyNumberFormat="1" applyFont="1" applyFill="1" applyBorder="1" applyAlignment="1" applyProtection="1">
      <alignment vertical="center"/>
    </xf>
    <xf numFmtId="166" fontId="0" fillId="37" borderId="195" xfId="13" applyNumberFormat="1" applyFont="1" applyFill="1" applyBorder="1" applyAlignment="1" applyProtection="1">
      <alignment vertical="center"/>
    </xf>
    <xf numFmtId="166" fontId="0" fillId="37" borderId="55" xfId="13" applyNumberFormat="1" applyFont="1" applyFill="1" applyBorder="1" applyAlignment="1" applyProtection="1">
      <alignment vertical="center"/>
    </xf>
    <xf numFmtId="166" fontId="0" fillId="37" borderId="196" xfId="13" applyNumberFormat="1" applyFont="1" applyFill="1" applyBorder="1" applyAlignment="1" applyProtection="1">
      <alignment vertical="center"/>
    </xf>
    <xf numFmtId="166" fontId="0" fillId="29" borderId="183" xfId="13" applyNumberFormat="1" applyFont="1" applyFill="1" applyBorder="1" applyAlignment="1" applyProtection="1">
      <alignment vertical="center"/>
    </xf>
    <xf numFmtId="166" fontId="0" fillId="29" borderId="99" xfId="13" applyNumberFormat="1" applyFont="1" applyFill="1" applyBorder="1" applyAlignment="1" applyProtection="1">
      <alignment vertical="center"/>
    </xf>
    <xf numFmtId="166" fontId="0" fillId="29" borderId="185" xfId="13" applyNumberFormat="1" applyFont="1" applyFill="1" applyBorder="1" applyAlignment="1" applyProtection="1">
      <alignment vertical="center"/>
    </xf>
    <xf numFmtId="166" fontId="0" fillId="29" borderId="181" xfId="13" applyNumberFormat="1" applyFont="1" applyFill="1" applyBorder="1" applyAlignment="1" applyProtection="1">
      <alignment vertical="center"/>
    </xf>
    <xf numFmtId="166" fontId="0" fillId="29" borderId="102" xfId="13" applyNumberFormat="1" applyFont="1" applyFill="1" applyBorder="1" applyAlignment="1" applyProtection="1">
      <alignment vertical="center"/>
    </xf>
    <xf numFmtId="165" fontId="0" fillId="0" borderId="197" xfId="13" applyNumberFormat="1" applyFont="1" applyFill="1" applyBorder="1" applyAlignment="1" applyProtection="1">
      <alignment vertical="center"/>
    </xf>
    <xf numFmtId="166" fontId="0" fillId="37" borderId="25" xfId="13" applyNumberFormat="1" applyFont="1" applyFill="1" applyBorder="1" applyAlignment="1" applyProtection="1">
      <alignment vertical="center"/>
    </xf>
    <xf numFmtId="166" fontId="0" fillId="37" borderId="193" xfId="13" applyNumberFormat="1" applyFont="1" applyFill="1" applyBorder="1" applyAlignment="1" applyProtection="1">
      <alignment vertical="center"/>
    </xf>
    <xf numFmtId="166" fontId="0" fillId="29" borderId="62" xfId="13" applyNumberFormat="1" applyFont="1" applyFill="1" applyBorder="1" applyAlignment="1" applyProtection="1">
      <alignment vertical="center"/>
    </xf>
    <xf numFmtId="166" fontId="0" fillId="29" borderId="182" xfId="13" applyNumberFormat="1" applyFont="1" applyFill="1" applyBorder="1" applyAlignment="1" applyProtection="1">
      <alignment vertical="center"/>
    </xf>
    <xf numFmtId="166" fontId="0" fillId="29" borderId="184" xfId="13" applyNumberFormat="1" applyFont="1" applyFill="1" applyBorder="1" applyAlignment="1" applyProtection="1">
      <alignment vertical="center"/>
    </xf>
    <xf numFmtId="168" fontId="0" fillId="0" borderId="176" xfId="0" applyNumberFormat="1" applyFont="1" applyFill="1" applyBorder="1" applyAlignment="1" applyProtection="1">
      <alignment horizontal="center" vertical="center"/>
    </xf>
    <xf numFmtId="168" fontId="0" fillId="0" borderId="158" xfId="0" applyNumberFormat="1" applyFont="1" applyFill="1" applyBorder="1" applyAlignment="1" applyProtection="1">
      <alignment horizontal="center" vertical="center"/>
    </xf>
    <xf numFmtId="168" fontId="0" fillId="0" borderId="159" xfId="0" applyNumberFormat="1" applyFont="1" applyFill="1" applyBorder="1" applyAlignment="1" applyProtection="1">
      <alignment horizontal="center" vertical="center"/>
    </xf>
    <xf numFmtId="168" fontId="0" fillId="0" borderId="99" xfId="0" applyNumberFormat="1" applyFont="1" applyFill="1" applyBorder="1" applyAlignment="1" applyProtection="1">
      <alignment horizontal="center" vertical="center"/>
    </xf>
    <xf numFmtId="168" fontId="0" fillId="0" borderId="185" xfId="0" applyNumberFormat="1" applyFont="1" applyFill="1" applyBorder="1" applyAlignment="1" applyProtection="1">
      <alignment horizontal="center" vertical="center"/>
    </xf>
    <xf numFmtId="168" fontId="0" fillId="0" borderId="181" xfId="0" applyNumberFormat="1" applyFont="1" applyFill="1" applyBorder="1" applyAlignment="1" applyProtection="1">
      <alignment horizontal="center" vertical="center"/>
    </xf>
    <xf numFmtId="168" fontId="0" fillId="0" borderId="100" xfId="0" applyNumberFormat="1" applyFont="1" applyFill="1" applyBorder="1" applyAlignment="1" applyProtection="1">
      <alignment horizontal="center" vertical="center"/>
    </xf>
    <xf numFmtId="168" fontId="0" fillId="0" borderId="101" xfId="0" applyNumberFormat="1" applyFont="1" applyFill="1" applyBorder="1" applyAlignment="1" applyProtection="1">
      <alignment horizontal="center" vertical="center"/>
    </xf>
    <xf numFmtId="168" fontId="0" fillId="0" borderId="102" xfId="0" applyNumberFormat="1" applyFont="1" applyFill="1" applyBorder="1" applyAlignment="1" applyProtection="1">
      <alignment horizontal="center" vertical="center"/>
    </xf>
    <xf numFmtId="168" fontId="0" fillId="0" borderId="179" xfId="0" applyNumberFormat="1" applyFont="1" applyFill="1" applyBorder="1" applyAlignment="1" applyProtection="1">
      <alignment horizontal="center" vertical="center"/>
    </xf>
    <xf numFmtId="168" fontId="0" fillId="0" borderId="178" xfId="0" applyNumberFormat="1" applyFont="1" applyFill="1" applyBorder="1" applyAlignment="1" applyProtection="1">
      <alignment horizontal="center" vertical="center"/>
    </xf>
    <xf numFmtId="168" fontId="0" fillId="0" borderId="186" xfId="0" applyNumberFormat="1" applyFont="1" applyFill="1" applyBorder="1" applyAlignment="1" applyProtection="1">
      <alignment horizontal="center" vertical="center"/>
    </xf>
    <xf numFmtId="168" fontId="0" fillId="0" borderId="25" xfId="0" applyNumberFormat="1" applyFont="1" applyFill="1" applyBorder="1" applyAlignment="1" applyProtection="1">
      <alignment horizontal="center" vertical="center"/>
    </xf>
    <xf numFmtId="168" fontId="0" fillId="0" borderId="58" xfId="0" applyNumberFormat="1" applyFont="1" applyFill="1" applyBorder="1" applyAlignment="1" applyProtection="1">
      <alignment horizontal="center" vertical="center"/>
    </xf>
    <xf numFmtId="168" fontId="0" fillId="0" borderId="187" xfId="0" applyNumberFormat="1" applyFont="1" applyFill="1" applyBorder="1" applyAlignment="1" applyProtection="1">
      <alignment horizontal="center" vertical="center"/>
    </xf>
    <xf numFmtId="168" fontId="0" fillId="0" borderId="193" xfId="0" applyNumberFormat="1" applyFont="1" applyFill="1" applyBorder="1" applyAlignment="1" applyProtection="1">
      <alignment horizontal="center" vertical="center"/>
    </xf>
    <xf numFmtId="168" fontId="0" fillId="0" borderId="145" xfId="0" applyNumberFormat="1" applyFont="1" applyFill="1" applyBorder="1" applyAlignment="1" applyProtection="1">
      <alignment horizontal="center" vertical="center"/>
    </xf>
    <xf numFmtId="165" fontId="0" fillId="0" borderId="199" xfId="13" applyNumberFormat="1" applyFont="1" applyFill="1" applyBorder="1" applyAlignment="1" applyProtection="1">
      <alignment vertical="center"/>
    </xf>
    <xf numFmtId="165" fontId="0" fillId="0" borderId="200" xfId="13" applyNumberFormat="1" applyFont="1" applyFill="1" applyBorder="1" applyAlignment="1" applyProtection="1">
      <alignment vertical="center"/>
    </xf>
    <xf numFmtId="165" fontId="0" fillId="0" borderId="202" xfId="13" applyNumberFormat="1" applyFont="1" applyFill="1" applyBorder="1" applyAlignment="1" applyProtection="1">
      <alignment vertical="center"/>
    </xf>
    <xf numFmtId="0" fontId="0" fillId="12" borderId="179" xfId="0" applyFont="1" applyFill="1" applyBorder="1" applyAlignment="1" applyProtection="1">
      <alignment horizontal="left" vertical="center"/>
      <protection locked="0"/>
    </xf>
    <xf numFmtId="166" fontId="0" fillId="29" borderId="204" xfId="13" applyNumberFormat="1" applyFont="1" applyFill="1" applyBorder="1" applyAlignment="1" applyProtection="1">
      <alignment vertical="center"/>
    </xf>
    <xf numFmtId="166" fontId="12" fillId="35" borderId="212" xfId="0" applyNumberFormat="1" applyFont="1" applyFill="1" applyBorder="1" applyAlignment="1" applyProtection="1">
      <alignment horizontal="center" vertical="center" wrapText="1"/>
    </xf>
    <xf numFmtId="166" fontId="12" fillId="35" borderId="198" xfId="0" applyNumberFormat="1" applyFont="1" applyFill="1" applyBorder="1" applyAlignment="1" applyProtection="1">
      <alignment horizontal="center" vertical="center" wrapText="1"/>
    </xf>
    <xf numFmtId="166" fontId="12" fillId="35" borderId="213" xfId="0" applyNumberFormat="1" applyFont="1" applyFill="1" applyBorder="1" applyAlignment="1" applyProtection="1">
      <alignment horizontal="center" vertical="center" wrapText="1"/>
    </xf>
    <xf numFmtId="166" fontId="0" fillId="29" borderId="215" xfId="13" applyNumberFormat="1" applyFont="1" applyFill="1" applyBorder="1" applyAlignment="1" applyProtection="1">
      <alignment vertical="center"/>
    </xf>
    <xf numFmtId="166" fontId="0" fillId="29" borderId="216" xfId="13" applyNumberFormat="1" applyFont="1" applyFill="1" applyBorder="1" applyAlignment="1" applyProtection="1">
      <alignment vertical="center"/>
    </xf>
    <xf numFmtId="165" fontId="0" fillId="0" borderId="218" xfId="13" applyNumberFormat="1" applyFont="1" applyFill="1" applyBorder="1" applyAlignment="1" applyProtection="1">
      <alignment vertical="center"/>
    </xf>
    <xf numFmtId="166" fontId="0" fillId="29" borderId="219" xfId="13" applyNumberFormat="1" applyFont="1" applyFill="1" applyBorder="1" applyAlignment="1" applyProtection="1">
      <alignment vertical="center"/>
    </xf>
    <xf numFmtId="166" fontId="0" fillId="29" borderId="220" xfId="13" applyNumberFormat="1" applyFont="1" applyFill="1" applyBorder="1" applyAlignment="1" applyProtection="1">
      <alignment vertical="center"/>
    </xf>
    <xf numFmtId="166" fontId="0" fillId="29" borderId="222" xfId="13" applyNumberFormat="1" applyFont="1" applyFill="1" applyBorder="1" applyAlignment="1" applyProtection="1">
      <alignment vertical="center"/>
    </xf>
    <xf numFmtId="165" fontId="0" fillId="0" borderId="224" xfId="13" applyNumberFormat="1" applyFont="1" applyFill="1" applyBorder="1" applyAlignment="1" applyProtection="1">
      <alignment vertical="center"/>
    </xf>
    <xf numFmtId="166" fontId="0" fillId="29" borderId="225" xfId="13" applyNumberFormat="1" applyFont="1" applyFill="1" applyBorder="1" applyAlignment="1" applyProtection="1">
      <alignment vertical="center"/>
    </xf>
    <xf numFmtId="166" fontId="12" fillId="35" borderId="228" xfId="0" applyNumberFormat="1" applyFont="1" applyFill="1" applyBorder="1" applyAlignment="1" applyProtection="1">
      <alignment horizontal="center" vertical="center" wrapText="1"/>
    </xf>
    <xf numFmtId="166" fontId="12" fillId="35" borderId="229" xfId="0" applyNumberFormat="1" applyFont="1" applyFill="1" applyBorder="1" applyAlignment="1" applyProtection="1">
      <alignment horizontal="center" vertical="center" wrapText="1"/>
    </xf>
    <xf numFmtId="166" fontId="12" fillId="35" borderId="230" xfId="0" applyNumberFormat="1" applyFont="1" applyFill="1" applyBorder="1" applyAlignment="1" applyProtection="1">
      <alignment horizontal="center" vertical="center" wrapText="1"/>
    </xf>
    <xf numFmtId="165" fontId="0" fillId="0" borderId="231" xfId="13" applyNumberFormat="1" applyFont="1" applyFill="1" applyBorder="1" applyAlignment="1" applyProtection="1">
      <alignment vertical="center"/>
    </xf>
    <xf numFmtId="166" fontId="0" fillId="29" borderId="233" xfId="13" applyNumberFormat="1" applyFont="1" applyFill="1" applyBorder="1" applyAlignment="1" applyProtection="1">
      <alignment vertical="center"/>
    </xf>
    <xf numFmtId="165" fontId="0" fillId="0" borderId="235" xfId="13" applyNumberFormat="1" applyFont="1" applyFill="1" applyBorder="1" applyAlignment="1" applyProtection="1">
      <alignment vertical="center"/>
    </xf>
    <xf numFmtId="166" fontId="0" fillId="29" borderId="236" xfId="13" applyNumberFormat="1" applyFont="1" applyFill="1" applyBorder="1" applyAlignment="1" applyProtection="1">
      <alignment vertical="center"/>
    </xf>
    <xf numFmtId="166" fontId="0" fillId="29" borderId="237" xfId="13" applyNumberFormat="1" applyFont="1" applyFill="1" applyBorder="1" applyAlignment="1" applyProtection="1">
      <alignment vertical="center"/>
    </xf>
    <xf numFmtId="166" fontId="12" fillId="15" borderId="238" xfId="0" applyNumberFormat="1" applyFont="1" applyFill="1" applyBorder="1" applyAlignment="1" applyProtection="1">
      <alignment horizontal="center" vertical="center" wrapText="1"/>
    </xf>
    <xf numFmtId="166" fontId="12" fillId="15" borderId="239" xfId="0" applyNumberFormat="1" applyFont="1" applyFill="1" applyBorder="1" applyAlignment="1" applyProtection="1">
      <alignment horizontal="center" vertical="center" wrapText="1"/>
    </xf>
    <xf numFmtId="166" fontId="12" fillId="15" borderId="240" xfId="0" applyNumberFormat="1" applyFont="1" applyFill="1" applyBorder="1" applyAlignment="1" applyProtection="1">
      <alignment horizontal="center" vertical="center" wrapText="1"/>
    </xf>
    <xf numFmtId="178" fontId="13" fillId="37" borderId="176" xfId="16" applyNumberFormat="1" applyFill="1" applyBorder="1" applyAlignment="1" applyProtection="1">
      <alignment horizontal="center" vertical="center"/>
    </xf>
    <xf numFmtId="178" fontId="13" fillId="37" borderId="241" xfId="16" applyNumberFormat="1" applyFill="1" applyBorder="1" applyAlignment="1" applyProtection="1">
      <alignment horizontal="center" vertical="center"/>
    </xf>
    <xf numFmtId="178" fontId="13" fillId="37" borderId="242" xfId="16" applyNumberFormat="1" applyFill="1" applyBorder="1" applyAlignment="1" applyProtection="1">
      <alignment horizontal="center" vertical="center"/>
    </xf>
    <xf numFmtId="178" fontId="13" fillId="37" borderId="99" xfId="16" applyNumberFormat="1" applyFill="1" applyBorder="1" applyAlignment="1" applyProtection="1">
      <alignment horizontal="center" vertical="center"/>
    </xf>
    <xf numFmtId="178" fontId="13" fillId="37" borderId="225" xfId="16" applyNumberFormat="1" applyFill="1" applyBorder="1" applyAlignment="1" applyProtection="1">
      <alignment horizontal="center" vertical="center"/>
    </xf>
    <xf numFmtId="178" fontId="13" fillId="37" borderId="101" xfId="16" applyNumberFormat="1" applyFill="1" applyBorder="1" applyAlignment="1" applyProtection="1">
      <alignment horizontal="center" vertical="center"/>
    </xf>
    <xf numFmtId="178" fontId="13" fillId="37" borderId="102" xfId="16" applyNumberFormat="1" applyFill="1" applyBorder="1" applyAlignment="1" applyProtection="1">
      <alignment horizontal="center" vertical="center"/>
    </xf>
    <xf numFmtId="166" fontId="0" fillId="29" borderId="243" xfId="13" applyNumberFormat="1" applyFont="1" applyFill="1" applyBorder="1" applyAlignment="1" applyProtection="1">
      <alignment vertical="center"/>
    </xf>
    <xf numFmtId="166" fontId="0" fillId="29" borderId="244" xfId="13" applyNumberFormat="1" applyFont="1" applyFill="1" applyBorder="1" applyAlignment="1" applyProtection="1">
      <alignment vertical="center"/>
    </xf>
    <xf numFmtId="166" fontId="12" fillId="15" borderId="245" xfId="0" applyNumberFormat="1" applyFont="1" applyFill="1" applyBorder="1" applyAlignment="1" applyProtection="1">
      <alignment horizontal="center" vertical="center" wrapText="1"/>
    </xf>
    <xf numFmtId="178" fontId="13" fillId="37" borderId="246" xfId="16" applyNumberFormat="1" applyFill="1" applyBorder="1" applyAlignment="1" applyProtection="1">
      <alignment horizontal="center" vertical="center"/>
    </xf>
    <xf numFmtId="178" fontId="13" fillId="37" borderId="247" xfId="16" applyNumberFormat="1" applyFill="1" applyBorder="1" applyAlignment="1" applyProtection="1">
      <alignment horizontal="center" vertical="center"/>
    </xf>
    <xf numFmtId="166" fontId="12" fillId="15" borderId="249" xfId="0" applyNumberFormat="1" applyFont="1" applyFill="1" applyBorder="1" applyAlignment="1" applyProtection="1">
      <alignment horizontal="center" vertical="center" wrapText="1"/>
    </xf>
    <xf numFmtId="166" fontId="12" fillId="15" borderId="250" xfId="0" applyNumberFormat="1" applyFont="1" applyFill="1" applyBorder="1" applyAlignment="1" applyProtection="1">
      <alignment horizontal="center" vertical="center" wrapText="1"/>
    </xf>
    <xf numFmtId="177" fontId="0" fillId="12" borderId="246" xfId="13" applyNumberFormat="1" applyFont="1" applyFill="1" applyBorder="1" applyAlignment="1" applyProtection="1">
      <alignment horizontal="center" vertical="center"/>
      <protection locked="0"/>
    </xf>
    <xf numFmtId="177" fontId="0" fillId="12" borderId="189" xfId="13" applyNumberFormat="1" applyFont="1" applyFill="1" applyBorder="1" applyAlignment="1" applyProtection="1">
      <alignment horizontal="center" vertical="center"/>
      <protection locked="0"/>
    </xf>
    <xf numFmtId="177" fontId="0" fillId="12" borderId="241" xfId="13" applyNumberFormat="1" applyFont="1" applyFill="1" applyBorder="1" applyAlignment="1" applyProtection="1">
      <alignment horizontal="center" vertical="center"/>
      <protection locked="0"/>
    </xf>
    <xf numFmtId="177" fontId="0" fillId="12" borderId="251" xfId="13" applyNumberFormat="1" applyFont="1" applyFill="1" applyBorder="1" applyAlignment="1" applyProtection="1">
      <alignment horizontal="center" vertical="center"/>
      <protection locked="0"/>
    </xf>
    <xf numFmtId="177" fontId="0" fillId="12" borderId="101" xfId="13" applyNumberFormat="1" applyFont="1" applyFill="1" applyBorder="1" applyAlignment="1" applyProtection="1">
      <alignment horizontal="center" vertical="center"/>
      <protection locked="0"/>
    </xf>
    <xf numFmtId="177" fontId="12" fillId="29" borderId="242" xfId="0" applyNumberFormat="1" applyFont="1" applyFill="1" applyBorder="1" applyAlignment="1" applyProtection="1">
      <alignment vertical="center"/>
    </xf>
    <xf numFmtId="177" fontId="12" fillId="29" borderId="252" xfId="0" applyNumberFormat="1" applyFont="1" applyFill="1" applyBorder="1" applyAlignment="1" applyProtection="1">
      <alignment vertical="center"/>
    </xf>
    <xf numFmtId="177" fontId="12" fillId="29" borderId="102" xfId="0" applyNumberFormat="1" applyFont="1" applyFill="1" applyBorder="1" applyAlignment="1" applyProtection="1">
      <alignment vertical="center"/>
    </xf>
    <xf numFmtId="0" fontId="12" fillId="16" borderId="255" xfId="0" applyFont="1" applyFill="1" applyBorder="1" applyAlignment="1" applyProtection="1">
      <alignment horizontal="center" vertical="center" wrapText="1"/>
    </xf>
    <xf numFmtId="0" fontId="0" fillId="47" borderId="97" xfId="0" applyFont="1" applyFill="1" applyBorder="1" applyAlignment="1" applyProtection="1">
      <alignment horizontal="left" vertical="center"/>
    </xf>
    <xf numFmtId="176" fontId="0" fillId="47" borderId="97" xfId="13" applyNumberFormat="1" applyFont="1" applyFill="1" applyBorder="1" applyAlignment="1" applyProtection="1">
      <alignment vertical="center"/>
    </xf>
    <xf numFmtId="176" fontId="0" fillId="47" borderId="104" xfId="13" applyNumberFormat="1" applyFont="1" applyFill="1" applyBorder="1" applyAlignment="1" applyProtection="1">
      <alignment vertical="center"/>
    </xf>
    <xf numFmtId="0" fontId="0" fillId="47" borderId="93" xfId="0" applyFont="1" applyFill="1" applyBorder="1" applyAlignment="1" applyProtection="1">
      <alignment horizontal="left" vertical="center"/>
    </xf>
    <xf numFmtId="176" fontId="0" fillId="47" borderId="93" xfId="13" applyNumberFormat="1" applyFont="1" applyFill="1" applyBorder="1" applyAlignment="1" applyProtection="1">
      <alignment vertical="center"/>
    </xf>
    <xf numFmtId="176" fontId="0" fillId="47" borderId="94" xfId="13" applyNumberFormat="1" applyFont="1" applyFill="1" applyBorder="1" applyAlignment="1" applyProtection="1">
      <alignment vertical="center"/>
    </xf>
    <xf numFmtId="0" fontId="22" fillId="47" borderId="100" xfId="0" applyFont="1" applyFill="1" applyBorder="1" applyAlignment="1" applyProtection="1">
      <alignment horizontal="center" vertical="center" wrapText="1"/>
    </xf>
    <xf numFmtId="0" fontId="0" fillId="47" borderId="101" xfId="0" applyFont="1" applyFill="1" applyBorder="1" applyAlignment="1" applyProtection="1">
      <alignment horizontal="left" vertical="center"/>
    </xf>
    <xf numFmtId="176" fontId="0" fillId="47" borderId="101" xfId="13" applyNumberFormat="1" applyFont="1" applyFill="1" applyBorder="1" applyAlignment="1" applyProtection="1">
      <alignment vertical="center"/>
    </xf>
    <xf numFmtId="168" fontId="0" fillId="47" borderId="104" xfId="13" applyNumberFormat="1" applyFont="1" applyFill="1" applyBorder="1" applyAlignment="1" applyProtection="1">
      <alignment horizontal="center" vertical="center"/>
    </xf>
    <xf numFmtId="168" fontId="0" fillId="47" borderId="138" xfId="13" applyNumberFormat="1" applyFont="1" applyFill="1" applyBorder="1" applyAlignment="1" applyProtection="1">
      <alignment horizontal="center" vertical="center"/>
    </xf>
    <xf numFmtId="168" fontId="0" fillId="47" borderId="105" xfId="13" applyNumberFormat="1" applyFont="1" applyFill="1" applyBorder="1" applyAlignment="1" applyProtection="1">
      <alignment horizontal="center" vertical="center"/>
    </xf>
    <xf numFmtId="0" fontId="0" fillId="47" borderId="104" xfId="0" applyFont="1" applyFill="1" applyBorder="1" applyAlignment="1" applyProtection="1">
      <alignment horizontal="left" vertical="center"/>
    </xf>
    <xf numFmtId="0" fontId="0" fillId="47" borderId="135" xfId="0" applyFont="1" applyFill="1" applyBorder="1" applyAlignment="1" applyProtection="1">
      <alignment horizontal="left" vertical="center"/>
    </xf>
    <xf numFmtId="0" fontId="0" fillId="47" borderId="138" xfId="0" applyFont="1" applyFill="1" applyBorder="1" applyAlignment="1" applyProtection="1">
      <alignment horizontal="left" vertical="center"/>
    </xf>
    <xf numFmtId="0" fontId="0" fillId="47" borderId="95" xfId="0" applyFont="1" applyFill="1" applyBorder="1" applyAlignment="1" applyProtection="1">
      <alignment horizontal="left" vertical="center"/>
    </xf>
    <xf numFmtId="0" fontId="0" fillId="47" borderId="122" xfId="0" applyFont="1" applyFill="1" applyBorder="1" applyAlignment="1" applyProtection="1">
      <alignment horizontal="left" vertical="center"/>
    </xf>
    <xf numFmtId="176" fontId="0" fillId="47" borderId="96" xfId="13" applyNumberFormat="1" applyFont="1" applyFill="1" applyBorder="1" applyAlignment="1" applyProtection="1">
      <alignment vertical="center"/>
    </xf>
    <xf numFmtId="176" fontId="0" fillId="47" borderId="98" xfId="13" applyNumberFormat="1" applyFont="1" applyFill="1" applyBorder="1" applyAlignment="1" applyProtection="1">
      <alignment vertical="center"/>
    </xf>
    <xf numFmtId="176" fontId="0" fillId="47" borderId="134" xfId="13" applyNumberFormat="1" applyFont="1" applyFill="1" applyBorder="1" applyAlignment="1" applyProtection="1">
      <alignment vertical="center"/>
    </xf>
    <xf numFmtId="176" fontId="0" fillId="47" borderId="136" xfId="13" applyNumberFormat="1" applyFont="1" applyFill="1" applyBorder="1" applyAlignment="1" applyProtection="1">
      <alignment vertical="center"/>
    </xf>
    <xf numFmtId="176" fontId="0" fillId="47" borderId="137" xfId="13" applyNumberFormat="1" applyFont="1" applyFill="1" applyBorder="1" applyAlignment="1" applyProtection="1">
      <alignment vertical="center"/>
    </xf>
    <xf numFmtId="176" fontId="0" fillId="47" borderId="99" xfId="13" applyNumberFormat="1" applyFont="1" applyFill="1" applyBorder="1" applyAlignment="1" applyProtection="1">
      <alignment vertical="center"/>
    </xf>
    <xf numFmtId="176" fontId="0" fillId="47" borderId="139" xfId="13" applyNumberFormat="1" applyFont="1" applyFill="1" applyBorder="1" applyAlignment="1" applyProtection="1">
      <alignment vertical="center"/>
    </xf>
    <xf numFmtId="176" fontId="0" fillId="47" borderId="140" xfId="13" applyNumberFormat="1" applyFont="1" applyFill="1" applyBorder="1" applyAlignment="1" applyProtection="1">
      <alignment vertical="center"/>
    </xf>
    <xf numFmtId="0" fontId="0" fillId="0" borderId="176" xfId="0" applyFont="1" applyFill="1" applyBorder="1" applyAlignment="1" applyProtection="1">
      <alignment horizontal="left" vertical="center"/>
    </xf>
    <xf numFmtId="0" fontId="0" fillId="0" borderId="247" xfId="0" applyFont="1" applyFill="1" applyBorder="1" applyAlignment="1" applyProtection="1">
      <alignment horizontal="left" vertical="center"/>
    </xf>
    <xf numFmtId="0" fontId="0" fillId="0" borderId="253" xfId="0" applyFont="1" applyFill="1" applyBorder="1" applyAlignment="1" applyProtection="1">
      <alignment horizontal="left" vertical="center"/>
    </xf>
    <xf numFmtId="167" fontId="13" fillId="0" borderId="0" xfId="16" applyProtection="1"/>
    <xf numFmtId="179" fontId="13" fillId="0" borderId="0" xfId="13" applyNumberFormat="1" applyProtection="1"/>
    <xf numFmtId="0" fontId="23" fillId="12" borderId="64" xfId="0" applyFont="1" applyFill="1" applyBorder="1" applyAlignment="1" applyProtection="1">
      <alignment horizontal="center" vertical="center"/>
      <protection locked="0"/>
    </xf>
    <xf numFmtId="176" fontId="0" fillId="12" borderId="246" xfId="13" applyNumberFormat="1" applyFont="1" applyFill="1" applyBorder="1" applyAlignment="1" applyProtection="1">
      <alignment vertical="center"/>
      <protection locked="0"/>
    </xf>
    <xf numFmtId="9" fontId="0" fillId="12" borderId="247" xfId="0" applyNumberFormat="1" applyFont="1" applyFill="1" applyBorder="1" applyAlignment="1" applyProtection="1">
      <alignment horizontal="center" vertical="center"/>
      <protection locked="0"/>
    </xf>
    <xf numFmtId="175" fontId="0" fillId="0" borderId="248" xfId="0" applyNumberFormat="1" applyFont="1" applyFill="1" applyBorder="1" applyAlignment="1" applyProtection="1">
      <alignment horizontal="right" vertical="center"/>
    </xf>
    <xf numFmtId="175" fontId="0" fillId="0" borderId="164" xfId="0" applyNumberFormat="1" applyFont="1" applyFill="1" applyBorder="1" applyAlignment="1" applyProtection="1">
      <alignment horizontal="right" vertical="center"/>
    </xf>
    <xf numFmtId="175" fontId="0" fillId="0" borderId="261" xfId="0" applyNumberFormat="1" applyFont="1" applyFill="1" applyBorder="1" applyAlignment="1" applyProtection="1">
      <alignment horizontal="right" vertical="center"/>
    </xf>
    <xf numFmtId="175" fontId="0" fillId="0" borderId="237" xfId="0" applyNumberFormat="1" applyFont="1" applyFill="1" applyBorder="1" applyAlignment="1" applyProtection="1">
      <alignment horizontal="right" vertical="center"/>
    </xf>
    <xf numFmtId="9" fontId="0" fillId="11" borderId="242" xfId="0" applyNumberFormat="1" applyFont="1" applyFill="1" applyBorder="1" applyAlignment="1" applyProtection="1">
      <alignment horizontal="center" vertical="center"/>
    </xf>
    <xf numFmtId="9" fontId="0" fillId="11" borderId="248" xfId="0" applyNumberFormat="1" applyFont="1" applyFill="1" applyBorder="1" applyAlignment="1" applyProtection="1">
      <alignment horizontal="center" vertical="center"/>
    </xf>
    <xf numFmtId="9" fontId="0" fillId="12" borderId="253" xfId="0" applyNumberFormat="1" applyFont="1" applyFill="1" applyBorder="1" applyAlignment="1" applyProtection="1">
      <alignment horizontal="center" vertical="center"/>
      <protection locked="0"/>
    </xf>
    <xf numFmtId="9" fontId="0" fillId="11" borderId="252" xfId="0" applyNumberFormat="1" applyFont="1" applyFill="1" applyBorder="1" applyAlignment="1" applyProtection="1">
      <alignment horizontal="center" vertical="center"/>
    </xf>
    <xf numFmtId="0" fontId="9" fillId="14" borderId="253" xfId="0" applyFont="1" applyFill="1" applyBorder="1" applyAlignment="1" applyProtection="1">
      <alignment horizontal="center" vertical="center"/>
    </xf>
    <xf numFmtId="0" fontId="9" fillId="48" borderId="252" xfId="0" applyFont="1" applyFill="1" applyBorder="1" applyAlignment="1" applyProtection="1">
      <alignment horizontal="center" vertical="center"/>
    </xf>
    <xf numFmtId="0" fontId="9" fillId="14" borderId="237" xfId="0" applyFont="1" applyFill="1" applyBorder="1" applyAlignment="1" applyProtection="1">
      <alignment horizontal="center" vertical="center"/>
    </xf>
    <xf numFmtId="0" fontId="9" fillId="48" borderId="268" xfId="0" applyFont="1" applyFill="1" applyBorder="1" applyAlignment="1" applyProtection="1">
      <alignment horizontal="center" vertical="center"/>
    </xf>
    <xf numFmtId="167" fontId="0" fillId="12" borderId="179" xfId="16" applyFont="1" applyFill="1" applyBorder="1" applyAlignment="1" applyProtection="1">
      <alignment horizontal="center" vertical="center"/>
      <protection locked="0"/>
    </xf>
    <xf numFmtId="167" fontId="0" fillId="12" borderId="269" xfId="16" applyFont="1" applyFill="1" applyBorder="1" applyAlignment="1" applyProtection="1">
      <alignment horizontal="center" vertical="center"/>
      <protection locked="0"/>
    </xf>
    <xf numFmtId="167" fontId="0" fillId="12" borderId="268" xfId="16" applyFont="1" applyFill="1" applyBorder="1" applyAlignment="1" applyProtection="1">
      <alignment horizontal="center" vertical="center"/>
      <protection locked="0"/>
    </xf>
    <xf numFmtId="175" fontId="0" fillId="0" borderId="242" xfId="0" applyNumberFormat="1" applyFont="1" applyFill="1" applyBorder="1" applyAlignment="1" applyProtection="1">
      <alignment horizontal="right" vertical="center"/>
    </xf>
    <xf numFmtId="175" fontId="0" fillId="0" borderId="252" xfId="0" applyNumberFormat="1" applyFont="1" applyFill="1" applyBorder="1" applyAlignment="1" applyProtection="1">
      <alignment horizontal="right" vertical="center"/>
    </xf>
    <xf numFmtId="0" fontId="25" fillId="0" borderId="0" xfId="0" applyFont="1" applyBorder="1" applyAlignment="1" applyProtection="1">
      <alignment vertical="center" wrapText="1"/>
    </xf>
    <xf numFmtId="0" fontId="9" fillId="49" borderId="253" xfId="0" applyFont="1" applyFill="1" applyBorder="1" applyAlignment="1" applyProtection="1">
      <alignment horizontal="center" vertical="center"/>
    </xf>
    <xf numFmtId="0" fontId="9" fillId="49" borderId="252" xfId="0" applyFont="1" applyFill="1" applyBorder="1" applyAlignment="1" applyProtection="1">
      <alignment horizontal="center" vertical="center"/>
    </xf>
    <xf numFmtId="167" fontId="30" fillId="0" borderId="187" xfId="16" applyFont="1" applyFill="1" applyBorder="1" applyAlignment="1" applyProtection="1">
      <alignment horizontal="center" vertical="center"/>
    </xf>
    <xf numFmtId="167" fontId="30" fillId="0" borderId="193" xfId="16" applyFont="1" applyFill="1" applyBorder="1" applyAlignment="1" applyProtection="1">
      <alignment horizontal="center" vertical="center"/>
    </xf>
    <xf numFmtId="175" fontId="0" fillId="27" borderId="192" xfId="0" applyNumberFormat="1" applyFont="1" applyFill="1" applyBorder="1" applyAlignment="1" applyProtection="1">
      <alignment horizontal="right" vertical="center"/>
    </xf>
    <xf numFmtId="175" fontId="0" fillId="27" borderId="272" xfId="0" applyNumberFormat="1" applyFont="1" applyFill="1" applyBorder="1" applyAlignment="1" applyProtection="1">
      <alignment horizontal="right" vertical="center"/>
    </xf>
    <xf numFmtId="0" fontId="0" fillId="11" borderId="275" xfId="0" applyFont="1" applyFill="1" applyBorder="1" applyProtection="1"/>
    <xf numFmtId="0" fontId="0" fillId="11" borderId="276" xfId="0" applyFont="1" applyFill="1" applyBorder="1" applyProtection="1"/>
    <xf numFmtId="0" fontId="0" fillId="11" borderId="277" xfId="0" applyFont="1" applyFill="1" applyBorder="1" applyProtection="1"/>
    <xf numFmtId="0" fontId="0" fillId="11" borderId="264" xfId="0" applyFont="1" applyFill="1" applyBorder="1" applyProtection="1"/>
    <xf numFmtId="0" fontId="0" fillId="11" borderId="154" xfId="0" applyFont="1" applyFill="1" applyBorder="1" applyProtection="1"/>
    <xf numFmtId="0" fontId="25" fillId="0" borderId="264" xfId="0" applyFont="1" applyBorder="1" applyAlignment="1" applyProtection="1">
      <alignment vertical="center"/>
    </xf>
    <xf numFmtId="0" fontId="9" fillId="14" borderId="254" xfId="0" applyFont="1" applyFill="1" applyBorder="1" applyAlignment="1" applyProtection="1">
      <alignment horizontal="center" vertical="center"/>
    </xf>
    <xf numFmtId="0" fontId="9" fillId="14" borderId="273" xfId="0" applyFont="1" applyFill="1" applyBorder="1" applyAlignment="1" applyProtection="1">
      <alignment horizontal="center" vertical="center"/>
    </xf>
    <xf numFmtId="0" fontId="9" fillId="49" borderId="254" xfId="0" applyFont="1" applyFill="1" applyBorder="1" applyAlignment="1" applyProtection="1">
      <alignment horizontal="center" vertical="center"/>
    </xf>
    <xf numFmtId="0" fontId="9" fillId="49" borderId="273" xfId="0" applyFont="1" applyFill="1" applyBorder="1" applyAlignment="1" applyProtection="1">
      <alignment horizontal="center" vertical="center"/>
    </xf>
    <xf numFmtId="0" fontId="9" fillId="48" borderId="254" xfId="0" applyFont="1" applyFill="1" applyBorder="1" applyAlignment="1" applyProtection="1">
      <alignment horizontal="center" vertical="center"/>
    </xf>
    <xf numFmtId="0" fontId="9" fillId="48" borderId="273" xfId="0" applyFont="1" applyFill="1" applyBorder="1" applyAlignment="1" applyProtection="1">
      <alignment horizontal="center" vertical="center"/>
    </xf>
    <xf numFmtId="0" fontId="0" fillId="11" borderId="265" xfId="0" applyFont="1" applyFill="1" applyBorder="1" applyProtection="1"/>
    <xf numFmtId="0" fontId="0" fillId="11" borderId="271" xfId="0" applyFont="1" applyFill="1" applyBorder="1" applyProtection="1"/>
    <xf numFmtId="0" fontId="0" fillId="11" borderId="145" xfId="0" applyFont="1" applyFill="1" applyBorder="1" applyProtection="1"/>
    <xf numFmtId="166" fontId="10" fillId="20" borderId="160" xfId="13" applyNumberFormat="1" applyFont="1" applyFill="1" applyBorder="1" applyAlignment="1" applyProtection="1">
      <alignment horizontal="center" vertical="center"/>
      <protection locked="0"/>
    </xf>
    <xf numFmtId="168" fontId="0" fillId="12" borderId="134" xfId="13" applyNumberFormat="1" applyFont="1" applyFill="1" applyBorder="1" applyAlignment="1" applyProtection="1">
      <alignment horizontal="center" vertical="center"/>
      <protection locked="0"/>
    </xf>
    <xf numFmtId="168" fontId="0" fillId="47" borderId="136" xfId="13" applyNumberFormat="1" applyFont="1" applyFill="1" applyBorder="1" applyAlignment="1" applyProtection="1">
      <alignment horizontal="center" vertical="center"/>
    </xf>
    <xf numFmtId="168" fontId="0" fillId="47" borderId="135" xfId="13" applyNumberFormat="1" applyFont="1" applyFill="1" applyBorder="1" applyAlignment="1" applyProtection="1">
      <alignment horizontal="center" vertical="center"/>
    </xf>
    <xf numFmtId="168" fontId="0" fillId="47" borderId="139" xfId="13" applyNumberFormat="1" applyFont="1" applyFill="1" applyBorder="1" applyAlignment="1" applyProtection="1">
      <alignment horizontal="center" vertical="center"/>
    </xf>
    <xf numFmtId="168" fontId="0" fillId="12" borderId="66" xfId="13" applyNumberFormat="1" applyFont="1" applyFill="1" applyBorder="1" applyAlignment="1" applyProtection="1">
      <alignment horizontal="center" vertical="center"/>
      <protection locked="0"/>
    </xf>
    <xf numFmtId="168" fontId="0" fillId="47" borderId="78" xfId="13" applyNumberFormat="1" applyFont="1" applyFill="1" applyBorder="1" applyAlignment="1" applyProtection="1">
      <alignment horizontal="center" vertical="center"/>
    </xf>
    <xf numFmtId="168" fontId="0" fillId="47" borderId="95" xfId="13" applyNumberFormat="1" applyFont="1" applyFill="1" applyBorder="1" applyAlignment="1" applyProtection="1">
      <alignment horizontal="center" vertical="center"/>
    </xf>
    <xf numFmtId="168" fontId="0" fillId="12" borderId="124" xfId="13" applyNumberFormat="1" applyFont="1" applyFill="1" applyBorder="1" applyAlignment="1" applyProtection="1">
      <alignment horizontal="center" vertical="center"/>
      <protection locked="0"/>
    </xf>
    <xf numFmtId="168" fontId="0" fillId="47" borderId="121" xfId="13" applyNumberFormat="1" applyFont="1" applyFill="1" applyBorder="1" applyAlignment="1" applyProtection="1">
      <alignment horizontal="center" vertical="center"/>
    </xf>
    <xf numFmtId="168" fontId="0" fillId="47" borderId="122" xfId="13" applyNumberFormat="1" applyFont="1" applyFill="1" applyBorder="1" applyAlignment="1" applyProtection="1">
      <alignment horizontal="center" vertical="center"/>
    </xf>
    <xf numFmtId="168" fontId="0" fillId="47" borderId="127" xfId="13" applyNumberFormat="1" applyFont="1" applyFill="1" applyBorder="1" applyAlignment="1" applyProtection="1">
      <alignment horizontal="center" vertical="center"/>
    </xf>
    <xf numFmtId="0" fontId="0" fillId="0" borderId="280" xfId="0" applyFont="1" applyFill="1" applyBorder="1" applyAlignment="1" applyProtection="1">
      <alignment horizontal="left" vertical="center"/>
    </xf>
    <xf numFmtId="0" fontId="0" fillId="0" borderId="269" xfId="0" applyFont="1" applyFill="1" applyBorder="1" applyAlignment="1" applyProtection="1">
      <alignment horizontal="left" vertical="center"/>
    </xf>
    <xf numFmtId="0" fontId="0" fillId="0" borderId="268" xfId="0" applyFont="1" applyFill="1" applyBorder="1" applyAlignment="1" applyProtection="1">
      <alignment horizontal="left" vertical="center"/>
    </xf>
    <xf numFmtId="0" fontId="0" fillId="0" borderId="179" xfId="0" applyFont="1" applyFill="1" applyBorder="1" applyAlignment="1" applyProtection="1">
      <alignment horizontal="left" vertical="center"/>
    </xf>
    <xf numFmtId="0" fontId="0" fillId="0" borderId="196" xfId="0" applyFont="1" applyFill="1" applyBorder="1" applyAlignment="1" applyProtection="1">
      <alignment horizontal="left" vertical="center"/>
    </xf>
    <xf numFmtId="0" fontId="22" fillId="0" borderId="155" xfId="0" applyFont="1" applyFill="1" applyBorder="1" applyAlignment="1" applyProtection="1">
      <alignment horizontal="center" vertical="center" wrapText="1"/>
    </xf>
    <xf numFmtId="0" fontId="12" fillId="16" borderId="273" xfId="0" applyFont="1" applyFill="1" applyBorder="1" applyAlignment="1" applyProtection="1">
      <alignment horizontal="center" vertical="center" wrapText="1"/>
    </xf>
    <xf numFmtId="0" fontId="0" fillId="12" borderId="246" xfId="0" applyFont="1" applyFill="1" applyBorder="1" applyAlignment="1" applyProtection="1">
      <alignment horizontal="left" vertical="center"/>
      <protection locked="0"/>
    </xf>
    <xf numFmtId="0" fontId="0" fillId="12" borderId="241" xfId="0" applyFont="1" applyFill="1" applyBorder="1" applyAlignment="1" applyProtection="1">
      <alignment horizontal="left" vertical="center"/>
      <protection locked="0"/>
    </xf>
    <xf numFmtId="176" fontId="0" fillId="12" borderId="241" xfId="13" applyNumberFormat="1" applyFont="1" applyFill="1" applyBorder="1" applyAlignment="1" applyProtection="1">
      <alignment vertical="center"/>
      <protection locked="0"/>
    </xf>
    <xf numFmtId="0" fontId="0" fillId="12" borderId="251" xfId="0" applyFont="1" applyFill="1" applyBorder="1" applyAlignment="1" applyProtection="1">
      <alignment horizontal="left" vertical="center"/>
      <protection locked="0"/>
    </xf>
    <xf numFmtId="176" fontId="0" fillId="12" borderId="251" xfId="13" applyNumberFormat="1" applyFont="1" applyFill="1" applyBorder="1" applyAlignment="1" applyProtection="1">
      <alignment vertical="center"/>
      <protection locked="0"/>
    </xf>
    <xf numFmtId="0" fontId="0" fillId="12" borderId="164" xfId="0" applyFont="1" applyFill="1" applyBorder="1" applyAlignment="1" applyProtection="1">
      <alignment horizontal="left" vertical="center"/>
      <protection locked="0"/>
    </xf>
    <xf numFmtId="0" fontId="0" fillId="12" borderId="261" xfId="0" applyFont="1" applyFill="1" applyBorder="1" applyAlignment="1" applyProtection="1">
      <alignment horizontal="left" vertical="center"/>
      <protection locked="0"/>
    </xf>
    <xf numFmtId="0" fontId="0" fillId="12" borderId="237" xfId="0" applyFont="1" applyFill="1" applyBorder="1" applyAlignment="1" applyProtection="1">
      <alignment horizontal="left" vertical="center"/>
      <protection locked="0"/>
    </xf>
    <xf numFmtId="176" fontId="0" fillId="12" borderId="176" xfId="13" applyNumberFormat="1" applyFont="1" applyFill="1" applyBorder="1" applyAlignment="1" applyProtection="1">
      <alignment vertical="center"/>
      <protection locked="0"/>
    </xf>
    <xf numFmtId="175" fontId="0" fillId="29" borderId="242" xfId="0" applyNumberFormat="1" applyFont="1" applyFill="1" applyBorder="1" applyAlignment="1" applyProtection="1">
      <alignment vertical="center"/>
    </xf>
    <xf numFmtId="176" fontId="0" fillId="12" borderId="247" xfId="13" applyNumberFormat="1" applyFont="1" applyFill="1" applyBorder="1" applyAlignment="1" applyProtection="1">
      <alignment vertical="center"/>
      <protection locked="0"/>
    </xf>
    <xf numFmtId="175" fontId="0" fillId="29" borderId="248" xfId="0" applyNumberFormat="1" applyFont="1" applyFill="1" applyBorder="1" applyAlignment="1" applyProtection="1">
      <alignment vertical="center"/>
    </xf>
    <xf numFmtId="176" fontId="0" fillId="12" borderId="253" xfId="13" applyNumberFormat="1" applyFont="1" applyFill="1" applyBorder="1" applyAlignment="1" applyProtection="1">
      <alignment vertical="center"/>
      <protection locked="0"/>
    </xf>
    <xf numFmtId="175" fontId="0" fillId="29" borderId="252" xfId="0" applyNumberFormat="1" applyFont="1" applyFill="1" applyBorder="1" applyAlignment="1" applyProtection="1">
      <alignment vertical="center"/>
    </xf>
    <xf numFmtId="175" fontId="0" fillId="29" borderId="267" xfId="0" applyNumberFormat="1" applyFont="1" applyFill="1" applyBorder="1" applyAlignment="1" applyProtection="1">
      <alignment horizontal="right" vertical="center"/>
    </xf>
    <xf numFmtId="175" fontId="0" fillId="29" borderId="291" xfId="0" applyNumberFormat="1" applyFont="1" applyFill="1" applyBorder="1" applyAlignment="1" applyProtection="1">
      <alignment horizontal="right" vertical="center"/>
    </xf>
    <xf numFmtId="175" fontId="0" fillId="29" borderId="292" xfId="0" applyNumberFormat="1" applyFont="1" applyFill="1" applyBorder="1" applyAlignment="1" applyProtection="1">
      <alignment horizontal="right" vertical="center"/>
    </xf>
    <xf numFmtId="175" fontId="22" fillId="28" borderId="263" xfId="0" applyNumberFormat="1" applyFont="1" applyFill="1" applyBorder="1" applyAlignment="1" applyProtection="1">
      <alignment horizontal="center" vertical="center"/>
    </xf>
    <xf numFmtId="175" fontId="23" fillId="28" borderId="91" xfId="0" applyNumberFormat="1" applyFont="1" applyFill="1" applyBorder="1" applyAlignment="1" applyProtection="1">
      <alignment vertical="center"/>
    </xf>
    <xf numFmtId="178" fontId="13" fillId="37" borderId="237" xfId="16" applyNumberFormat="1" applyFill="1" applyBorder="1" applyAlignment="1" applyProtection="1">
      <alignment horizontal="center" vertical="center"/>
    </xf>
    <xf numFmtId="166" fontId="0" fillId="12" borderId="242" xfId="13" applyNumberFormat="1" applyFont="1" applyFill="1" applyBorder="1" applyAlignment="1" applyProtection="1">
      <alignment vertical="center"/>
      <protection locked="0"/>
    </xf>
    <xf numFmtId="0" fontId="0" fillId="12" borderId="247" xfId="0" applyFont="1" applyFill="1" applyBorder="1" applyAlignment="1" applyProtection="1">
      <alignment horizontal="left" vertical="center"/>
      <protection locked="0"/>
    </xf>
    <xf numFmtId="166" fontId="0" fillId="12" borderId="248" xfId="13" applyNumberFormat="1" applyFont="1" applyFill="1" applyBorder="1" applyAlignment="1" applyProtection="1">
      <alignment vertical="center"/>
      <protection locked="0"/>
    </xf>
    <xf numFmtId="0" fontId="0" fillId="12" borderId="253" xfId="0" applyFont="1" applyFill="1" applyBorder="1" applyAlignment="1" applyProtection="1">
      <alignment horizontal="left" vertical="center"/>
      <protection locked="0"/>
    </xf>
    <xf numFmtId="166" fontId="0" fillId="12" borderId="252" xfId="13" applyNumberFormat="1" applyFont="1" applyFill="1" applyBorder="1" applyAlignment="1" applyProtection="1">
      <alignment vertical="center"/>
      <protection locked="0"/>
    </xf>
    <xf numFmtId="0" fontId="12" fillId="15" borderId="294" xfId="0" applyFont="1" applyFill="1" applyBorder="1" applyAlignment="1" applyProtection="1">
      <alignment horizontal="center" vertical="center"/>
    </xf>
    <xf numFmtId="0" fontId="0" fillId="12" borderId="269" xfId="0" applyFont="1" applyFill="1" applyBorder="1" applyAlignment="1" applyProtection="1">
      <alignment horizontal="left" vertical="center"/>
      <protection locked="0"/>
    </xf>
    <xf numFmtId="0" fontId="0" fillId="12" borderId="268" xfId="0" applyFont="1" applyFill="1" applyBorder="1" applyAlignment="1" applyProtection="1">
      <alignment horizontal="left" vertical="center"/>
      <protection locked="0"/>
    </xf>
    <xf numFmtId="0" fontId="12" fillId="15" borderId="296" xfId="0" applyFont="1" applyFill="1" applyBorder="1" applyAlignment="1" applyProtection="1">
      <alignment horizontal="center" vertical="center"/>
    </xf>
    <xf numFmtId="166" fontId="12" fillId="15" borderId="297" xfId="0" applyNumberFormat="1" applyFont="1" applyFill="1" applyBorder="1" applyAlignment="1" applyProtection="1">
      <alignment horizontal="center" vertical="center" wrapText="1"/>
    </xf>
    <xf numFmtId="178" fontId="13" fillId="37" borderId="104" xfId="16" applyNumberFormat="1" applyFill="1" applyBorder="1" applyAlignment="1" applyProtection="1">
      <alignment horizontal="center" vertical="center"/>
    </xf>
    <xf numFmtId="178" fontId="13" fillId="37" borderId="261" xfId="16" applyNumberFormat="1" applyFill="1" applyBorder="1" applyAlignment="1" applyProtection="1">
      <alignment horizontal="center" vertical="center"/>
    </xf>
    <xf numFmtId="166" fontId="0" fillId="29" borderId="298" xfId="13" applyNumberFormat="1" applyFont="1" applyFill="1" applyBorder="1" applyAlignment="1" applyProtection="1">
      <alignment vertical="center"/>
    </xf>
    <xf numFmtId="166" fontId="0" fillId="29" borderId="299" xfId="13" applyNumberFormat="1" applyFont="1" applyFill="1" applyBorder="1" applyAlignment="1" applyProtection="1">
      <alignment vertical="center"/>
    </xf>
    <xf numFmtId="0" fontId="0" fillId="12" borderId="186" xfId="0" applyFont="1" applyFill="1" applyBorder="1" applyAlignment="1" applyProtection="1">
      <alignment horizontal="left" vertical="center"/>
      <protection locked="0"/>
    </xf>
    <xf numFmtId="166" fontId="0" fillId="12" borderId="290" xfId="13" applyNumberFormat="1" applyFont="1" applyFill="1" applyBorder="1" applyAlignment="1" applyProtection="1">
      <alignment vertical="center"/>
      <protection locked="0"/>
    </xf>
    <xf numFmtId="0" fontId="0" fillId="12" borderId="301" xfId="0" applyFont="1" applyFill="1" applyBorder="1" applyAlignment="1" applyProtection="1">
      <alignment horizontal="left" vertical="center"/>
      <protection locked="0"/>
    </xf>
    <xf numFmtId="0" fontId="12" fillId="16" borderId="252" xfId="0" applyFont="1" applyFill="1" applyBorder="1" applyAlignment="1" applyProtection="1">
      <alignment horizontal="center" vertical="center" wrapText="1"/>
    </xf>
    <xf numFmtId="0" fontId="0" fillId="12" borderId="300" xfId="0" applyFont="1" applyFill="1" applyBorder="1" applyAlignment="1" applyProtection="1">
      <alignment horizontal="left" vertical="center"/>
      <protection locked="0"/>
    </xf>
    <xf numFmtId="178" fontId="13" fillId="37" borderId="253" xfId="16" applyNumberFormat="1" applyFill="1" applyBorder="1" applyAlignment="1" applyProtection="1">
      <alignment horizontal="center" vertical="center"/>
    </xf>
    <xf numFmtId="178" fontId="13" fillId="37" borderId="251" xfId="16" applyNumberFormat="1" applyFill="1" applyBorder="1" applyAlignment="1" applyProtection="1">
      <alignment horizontal="center" vertical="center"/>
    </xf>
    <xf numFmtId="178" fontId="13" fillId="37" borderId="252" xfId="16" applyNumberFormat="1" applyFill="1" applyBorder="1" applyAlignment="1" applyProtection="1">
      <alignment horizontal="center" vertical="center"/>
    </xf>
    <xf numFmtId="178" fontId="13" fillId="37" borderId="186" xfId="16" applyNumberFormat="1" applyFill="1" applyBorder="1" applyAlignment="1" applyProtection="1">
      <alignment horizontal="center" vertical="center"/>
    </xf>
    <xf numFmtId="178" fontId="13" fillId="37" borderId="189" xfId="16" applyNumberFormat="1" applyFill="1" applyBorder="1" applyAlignment="1" applyProtection="1">
      <alignment horizontal="center" vertical="center"/>
    </xf>
    <xf numFmtId="178" fontId="13" fillId="37" borderId="290" xfId="16" applyNumberFormat="1" applyFill="1" applyBorder="1" applyAlignment="1" applyProtection="1">
      <alignment horizontal="center" vertical="center"/>
    </xf>
    <xf numFmtId="178" fontId="13" fillId="37" borderId="100" xfId="16" applyNumberFormat="1" applyFill="1" applyBorder="1" applyAlignment="1" applyProtection="1">
      <alignment horizontal="center" vertical="center"/>
    </xf>
    <xf numFmtId="0" fontId="0" fillId="0" borderId="0" xfId="0" applyFont="1"/>
    <xf numFmtId="0" fontId="21" fillId="0" borderId="0" xfId="20" applyFill="1" applyBorder="1" applyAlignment="1" applyProtection="1">
      <alignment vertical="center"/>
    </xf>
    <xf numFmtId="0" fontId="21" fillId="11" borderId="0" xfId="20" applyFill="1" applyBorder="1" applyAlignment="1" applyProtection="1">
      <alignment vertical="center"/>
    </xf>
    <xf numFmtId="0" fontId="21" fillId="0" borderId="0" xfId="20" applyProtection="1"/>
    <xf numFmtId="0" fontId="21" fillId="0" borderId="0" xfId="20" applyBorder="1" applyAlignment="1" applyProtection="1">
      <alignment vertical="center"/>
    </xf>
    <xf numFmtId="0" fontId="21" fillId="0" borderId="0" xfId="20" applyBorder="1" applyAlignment="1" applyProtection="1">
      <alignment horizontal="left" vertical="center"/>
    </xf>
    <xf numFmtId="0" fontId="25" fillId="0" borderId="0" xfId="0" applyFont="1" applyBorder="1" applyAlignment="1" applyProtection="1">
      <alignment horizontal="left" vertical="center"/>
    </xf>
    <xf numFmtId="0" fontId="21" fillId="0" borderId="0" xfId="20" quotePrefix="1" applyBorder="1" applyAlignment="1" applyProtection="1">
      <alignment horizontal="left" vertical="center"/>
    </xf>
    <xf numFmtId="0" fontId="21" fillId="0" borderId="0" xfId="20"/>
    <xf numFmtId="0" fontId="21" fillId="11" borderId="0" xfId="20" applyFill="1" applyBorder="1" applyAlignment="1" applyProtection="1">
      <alignment horizontal="left" vertical="center"/>
    </xf>
    <xf numFmtId="0" fontId="21" fillId="0" borderId="0" xfId="20" applyAlignment="1" applyProtection="1">
      <alignment horizontal="left"/>
    </xf>
    <xf numFmtId="0" fontId="12" fillId="0" borderId="0" xfId="0" applyFont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left" vertical="center" indent="2"/>
    </xf>
    <xf numFmtId="0" fontId="22" fillId="0" borderId="214" xfId="0" applyFont="1" applyFill="1" applyBorder="1" applyAlignment="1" applyProtection="1">
      <alignment horizontal="center" vertical="center" wrapText="1"/>
    </xf>
    <xf numFmtId="179" fontId="13" fillId="48" borderId="246" xfId="13" applyNumberFormat="1" applyFill="1" applyBorder="1" applyAlignment="1" applyProtection="1">
      <alignment vertical="center"/>
    </xf>
    <xf numFmtId="166" fontId="0" fillId="12" borderId="246" xfId="13" applyNumberFormat="1" applyFont="1" applyFill="1" applyBorder="1" applyAlignment="1" applyProtection="1">
      <alignment vertical="center"/>
      <protection locked="0"/>
    </xf>
    <xf numFmtId="174" fontId="18" fillId="12" borderId="246" xfId="12" applyNumberFormat="1" applyFont="1" applyFill="1" applyBorder="1" applyAlignment="1" applyProtection="1">
      <alignment vertical="center"/>
      <protection locked="0"/>
    </xf>
    <xf numFmtId="166" fontId="18" fillId="12" borderId="246" xfId="13" applyNumberFormat="1" applyFont="1" applyFill="1" applyBorder="1" applyAlignment="1" applyProtection="1">
      <alignment vertical="center"/>
      <protection locked="0"/>
    </xf>
    <xf numFmtId="0" fontId="10" fillId="20" borderId="297" xfId="0" applyFont="1" applyFill="1" applyBorder="1" applyAlignment="1" applyProtection="1">
      <alignment horizontal="left" vertical="center"/>
    </xf>
    <xf numFmtId="166" fontId="10" fillId="20" borderId="246" xfId="13" applyNumberFormat="1" applyFont="1" applyFill="1" applyBorder="1" applyAlignment="1" applyProtection="1">
      <alignment horizontal="center" vertical="center"/>
    </xf>
    <xf numFmtId="166" fontId="10" fillId="22" borderId="246" xfId="13" applyNumberFormat="1" applyFont="1" applyFill="1" applyBorder="1" applyAlignment="1" applyProtection="1">
      <alignment vertical="center"/>
    </xf>
    <xf numFmtId="0" fontId="10" fillId="23" borderId="297" xfId="0" applyFont="1" applyFill="1" applyBorder="1" applyAlignment="1" applyProtection="1">
      <alignment horizontal="left" vertical="center"/>
    </xf>
    <xf numFmtId="0" fontId="12" fillId="32" borderId="51" xfId="0" applyFont="1" applyFill="1" applyBorder="1" applyAlignment="1" applyProtection="1">
      <alignment vertical="center"/>
    </xf>
    <xf numFmtId="166" fontId="10" fillId="28" borderId="303" xfId="13" applyNumberFormat="1" applyFont="1" applyFill="1" applyBorder="1" applyAlignment="1" applyProtection="1">
      <alignment vertical="center"/>
    </xf>
    <xf numFmtId="166" fontId="10" fillId="20" borderId="302" xfId="13" applyNumberFormat="1" applyFont="1" applyFill="1" applyBorder="1" applyAlignment="1" applyProtection="1">
      <alignment horizontal="center" vertical="center"/>
    </xf>
    <xf numFmtId="166" fontId="10" fillId="20" borderId="303" xfId="13" applyNumberFormat="1" applyFont="1" applyFill="1" applyBorder="1" applyAlignment="1" applyProtection="1">
      <alignment vertical="center"/>
    </xf>
    <xf numFmtId="166" fontId="10" fillId="28" borderId="294" xfId="13" applyNumberFormat="1" applyFont="1" applyFill="1" applyBorder="1" applyAlignment="1" applyProtection="1">
      <alignment vertical="center"/>
    </xf>
    <xf numFmtId="166" fontId="10" fillId="23" borderId="303" xfId="13" applyNumberFormat="1" applyFont="1" applyFill="1" applyBorder="1" applyAlignment="1" applyProtection="1">
      <alignment horizontal="center" vertical="center"/>
    </xf>
    <xf numFmtId="166" fontId="18" fillId="29" borderId="246" xfId="13" applyNumberFormat="1" applyFont="1" applyFill="1" applyBorder="1" applyAlignment="1" applyProtection="1">
      <alignment vertical="center"/>
    </xf>
    <xf numFmtId="166" fontId="10" fillId="23" borderId="246" xfId="13" applyNumberFormat="1" applyFont="1" applyFill="1" applyBorder="1" applyAlignment="1" applyProtection="1">
      <alignment horizontal="center" vertical="center"/>
    </xf>
    <xf numFmtId="166" fontId="10" fillId="24" borderId="246" xfId="13" applyNumberFormat="1" applyFont="1" applyFill="1" applyBorder="1" applyAlignment="1" applyProtection="1">
      <alignment vertical="center"/>
    </xf>
    <xf numFmtId="166" fontId="10" fillId="20" borderId="246" xfId="13" applyNumberFormat="1" applyFont="1" applyFill="1" applyBorder="1" applyAlignment="1" applyProtection="1">
      <alignment vertical="center"/>
    </xf>
    <xf numFmtId="165" fontId="12" fillId="32" borderId="246" xfId="13" applyNumberFormat="1" applyFont="1" applyFill="1" applyBorder="1" applyAlignment="1" applyProtection="1">
      <alignment vertical="center"/>
    </xf>
    <xf numFmtId="0" fontId="12" fillId="17" borderId="246" xfId="0" applyFont="1" applyFill="1" applyBorder="1" applyAlignment="1" applyProtection="1">
      <alignment horizontal="center" vertical="center" wrapText="1"/>
    </xf>
    <xf numFmtId="172" fontId="12" fillId="17" borderId="246" xfId="12" applyNumberFormat="1" applyFont="1" applyFill="1" applyBorder="1" applyAlignment="1" applyProtection="1">
      <alignment horizontal="center" vertical="center" wrapText="1"/>
    </xf>
    <xf numFmtId="0" fontId="10" fillId="17" borderId="246" xfId="0" applyFont="1" applyFill="1" applyBorder="1" applyAlignment="1" applyProtection="1">
      <alignment horizontal="center" vertical="center"/>
    </xf>
    <xf numFmtId="166" fontId="12" fillId="41" borderId="246" xfId="13" applyNumberFormat="1" applyFont="1" applyFill="1" applyBorder="1" applyAlignment="1" applyProtection="1">
      <alignment vertical="center"/>
    </xf>
    <xf numFmtId="166" fontId="12" fillId="42" borderId="246" xfId="13" applyNumberFormat="1" applyFont="1" applyFill="1" applyBorder="1" applyAlignment="1" applyProtection="1">
      <alignment vertical="center"/>
    </xf>
    <xf numFmtId="0" fontId="12" fillId="32" borderId="307" xfId="0" applyFont="1" applyFill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right" vertical="center"/>
      <protection locked="0"/>
    </xf>
    <xf numFmtId="179" fontId="13" fillId="48" borderId="246" xfId="13" applyNumberFormat="1" applyFill="1" applyBorder="1" applyProtection="1"/>
    <xf numFmtId="0" fontId="0" fillId="0" borderId="0" xfId="0" applyFont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176" fontId="0" fillId="29" borderId="241" xfId="13" applyNumberFormat="1" applyFont="1" applyFill="1" applyBorder="1" applyAlignment="1" applyProtection="1">
      <alignment vertical="center"/>
    </xf>
    <xf numFmtId="176" fontId="0" fillId="29" borderId="242" xfId="13" applyNumberFormat="1" applyFont="1" applyFill="1" applyBorder="1" applyAlignment="1" applyProtection="1">
      <alignment vertical="center"/>
    </xf>
    <xf numFmtId="176" fontId="0" fillId="29" borderId="253" xfId="13" applyNumberFormat="1" applyFont="1" applyFill="1" applyBorder="1" applyAlignment="1" applyProtection="1">
      <alignment vertical="center"/>
    </xf>
    <xf numFmtId="176" fontId="0" fillId="29" borderId="251" xfId="13" applyNumberFormat="1" applyFont="1" applyFill="1" applyBorder="1" applyAlignment="1" applyProtection="1">
      <alignment vertical="center"/>
    </xf>
    <xf numFmtId="176" fontId="0" fillId="29" borderId="252" xfId="13" applyNumberFormat="1" applyFont="1" applyFill="1" applyBorder="1" applyAlignment="1" applyProtection="1">
      <alignment vertical="center"/>
    </xf>
    <xf numFmtId="176" fontId="0" fillId="29" borderId="286" xfId="13" applyNumberFormat="1" applyFont="1" applyFill="1" applyBorder="1" applyAlignment="1" applyProtection="1">
      <alignment vertical="center"/>
    </xf>
    <xf numFmtId="176" fontId="0" fillId="29" borderId="308" xfId="13" applyNumberFormat="1" applyFont="1" applyFill="1" applyBorder="1" applyAlignment="1" applyProtection="1">
      <alignment vertical="center"/>
    </xf>
    <xf numFmtId="176" fontId="0" fillId="29" borderId="309" xfId="13" applyNumberFormat="1" applyFont="1" applyFill="1" applyBorder="1" applyAlignment="1" applyProtection="1">
      <alignment vertical="center"/>
    </xf>
    <xf numFmtId="166" fontId="0" fillId="0" borderId="0" xfId="0" applyNumberFormat="1" applyFont="1" applyAlignment="1" applyProtection="1">
      <alignment vertical="center"/>
    </xf>
    <xf numFmtId="166" fontId="12" fillId="0" borderId="0" xfId="0" applyNumberFormat="1" applyFont="1" applyAlignment="1" applyProtection="1">
      <alignment vertical="center"/>
    </xf>
    <xf numFmtId="0" fontId="0" fillId="12" borderId="310" xfId="0" applyFont="1" applyFill="1" applyBorder="1" applyAlignment="1" applyProtection="1">
      <alignment horizontal="left" vertical="center"/>
      <protection locked="0"/>
    </xf>
    <xf numFmtId="166" fontId="0" fillId="12" borderId="273" xfId="13" applyNumberFormat="1" applyFont="1" applyFill="1" applyBorder="1" applyAlignment="1" applyProtection="1">
      <alignment vertical="center"/>
      <protection locked="0"/>
    </xf>
    <xf numFmtId="166" fontId="0" fillId="29" borderId="311" xfId="13" applyNumberFormat="1" applyFont="1" applyFill="1" applyBorder="1" applyAlignment="1" applyProtection="1">
      <alignment vertical="center"/>
    </xf>
    <xf numFmtId="166" fontId="0" fillId="29" borderId="312" xfId="13" applyNumberFormat="1" applyFont="1" applyFill="1" applyBorder="1" applyAlignment="1" applyProtection="1">
      <alignment vertical="center"/>
    </xf>
    <xf numFmtId="0" fontId="0" fillId="12" borderId="96" xfId="0" applyFont="1" applyFill="1" applyBorder="1" applyAlignment="1" applyProtection="1">
      <alignment horizontal="left" vertical="center"/>
      <protection locked="0"/>
    </xf>
    <xf numFmtId="166" fontId="0" fillId="29" borderId="313" xfId="13" applyNumberFormat="1" applyFont="1" applyFill="1" applyBorder="1" applyAlignment="1" applyProtection="1">
      <alignment vertical="center"/>
    </xf>
    <xf numFmtId="0" fontId="0" fillId="12" borderId="100" xfId="0" applyFont="1" applyFill="1" applyBorder="1" applyAlignment="1" applyProtection="1">
      <alignment horizontal="left" vertical="center"/>
      <protection locked="0"/>
    </xf>
    <xf numFmtId="166" fontId="0" fillId="12" borderId="102" xfId="13" applyNumberFormat="1" applyFont="1" applyFill="1" applyBorder="1" applyAlignment="1" applyProtection="1">
      <alignment vertical="center"/>
      <protection locked="0"/>
    </xf>
    <xf numFmtId="0" fontId="0" fillId="12" borderId="196" xfId="0" applyFont="1" applyFill="1" applyBorder="1" applyAlignment="1" applyProtection="1">
      <alignment horizontal="left" vertical="center"/>
      <protection locked="0"/>
    </xf>
    <xf numFmtId="166" fontId="0" fillId="29" borderId="314" xfId="13" applyNumberFormat="1" applyFont="1" applyFill="1" applyBorder="1" applyAlignment="1" applyProtection="1">
      <alignment vertical="center"/>
    </xf>
    <xf numFmtId="0" fontId="12" fillId="15" borderId="254" xfId="0" applyFont="1" applyFill="1" applyBorder="1" applyAlignment="1" applyProtection="1">
      <alignment horizontal="center" vertical="center"/>
    </xf>
    <xf numFmtId="0" fontId="12" fillId="15" borderId="310" xfId="0" applyFont="1" applyFill="1" applyBorder="1" applyAlignment="1" applyProtection="1">
      <alignment horizontal="center" vertical="center"/>
    </xf>
    <xf numFmtId="166" fontId="0" fillId="29" borderId="315" xfId="13" applyNumberFormat="1" applyFont="1" applyFill="1" applyBorder="1" applyAlignment="1" applyProtection="1">
      <alignment vertical="center"/>
    </xf>
    <xf numFmtId="175" fontId="23" fillId="26" borderId="155" xfId="0" applyNumberFormat="1" applyFont="1" applyFill="1" applyBorder="1" applyAlignment="1" applyProtection="1">
      <alignment horizontal="right" vertical="center"/>
    </xf>
    <xf numFmtId="167" fontId="14" fillId="19" borderId="100" xfId="16" applyFont="1" applyFill="1" applyBorder="1" applyAlignment="1" applyProtection="1">
      <alignment horizontal="center" vertical="center"/>
    </xf>
    <xf numFmtId="175" fontId="23" fillId="26" borderId="102" xfId="0" applyNumberFormat="1" applyFont="1" applyFill="1" applyBorder="1" applyAlignment="1" applyProtection="1">
      <alignment horizontal="right" vertical="center"/>
    </xf>
    <xf numFmtId="0" fontId="0" fillId="12" borderId="316" xfId="0" applyFont="1" applyFill="1" applyBorder="1" applyAlignment="1" applyProtection="1">
      <alignment horizontal="left" vertical="center"/>
      <protection locked="0"/>
    </xf>
    <xf numFmtId="0" fontId="0" fillId="12" borderId="241" xfId="0" applyFont="1" applyFill="1" applyBorder="1" applyProtection="1">
      <protection locked="0"/>
    </xf>
    <xf numFmtId="175" fontId="0" fillId="29" borderId="281" xfId="0" applyNumberFormat="1" applyFont="1" applyFill="1" applyBorder="1" applyAlignment="1" applyProtection="1">
      <alignment horizontal="right" vertical="center"/>
    </xf>
    <xf numFmtId="175" fontId="0" fillId="0" borderId="281" xfId="0" applyNumberFormat="1" applyFont="1" applyFill="1" applyBorder="1" applyAlignment="1" applyProtection="1">
      <alignment horizontal="right" vertical="center"/>
    </xf>
    <xf numFmtId="0" fontId="0" fillId="12" borderId="317" xfId="0" applyFont="1" applyFill="1" applyBorder="1" applyAlignment="1" applyProtection="1">
      <alignment horizontal="left" vertical="center"/>
      <protection locked="0"/>
    </xf>
    <xf numFmtId="0" fontId="0" fillId="12" borderId="317" xfId="0" applyFont="1" applyFill="1" applyBorder="1" applyProtection="1">
      <protection locked="0"/>
    </xf>
    <xf numFmtId="0" fontId="0" fillId="12" borderId="318" xfId="0" applyFont="1" applyFill="1" applyBorder="1" applyProtection="1">
      <protection locked="0"/>
    </xf>
    <xf numFmtId="176" fontId="0" fillId="12" borderId="261" xfId="13" applyNumberFormat="1" applyFont="1" applyFill="1" applyBorder="1" applyAlignment="1" applyProtection="1">
      <alignment vertical="center"/>
      <protection locked="0"/>
    </xf>
    <xf numFmtId="175" fontId="0" fillId="29" borderId="282" xfId="0" applyNumberFormat="1" applyFont="1" applyFill="1" applyBorder="1" applyAlignment="1" applyProtection="1">
      <alignment horizontal="right" vertical="center"/>
    </xf>
    <xf numFmtId="175" fontId="0" fillId="0" borderId="282" xfId="0" applyNumberFormat="1" applyFont="1" applyFill="1" applyBorder="1" applyAlignment="1" applyProtection="1">
      <alignment horizontal="right" vertical="center"/>
    </xf>
    <xf numFmtId="0" fontId="0" fillId="12" borderId="319" xfId="0" applyFont="1" applyFill="1" applyBorder="1" applyAlignment="1" applyProtection="1">
      <alignment horizontal="left" vertical="center"/>
      <protection locked="0"/>
    </xf>
    <xf numFmtId="0" fontId="0" fillId="12" borderId="246" xfId="0" applyFont="1" applyFill="1" applyBorder="1" applyProtection="1">
      <protection locked="0"/>
    </xf>
    <xf numFmtId="0" fontId="0" fillId="12" borderId="261" xfId="0" applyFont="1" applyFill="1" applyBorder="1" applyProtection="1">
      <protection locked="0"/>
    </xf>
    <xf numFmtId="0" fontId="0" fillId="12" borderId="251" xfId="0" applyFont="1" applyFill="1" applyBorder="1" applyProtection="1">
      <protection locked="0"/>
    </xf>
    <xf numFmtId="0" fontId="0" fillId="12" borderId="237" xfId="0" applyFont="1" applyFill="1" applyBorder="1" applyProtection="1">
      <protection locked="0"/>
    </xf>
    <xf numFmtId="176" fontId="0" fillId="12" borderId="237" xfId="13" applyNumberFormat="1" applyFont="1" applyFill="1" applyBorder="1" applyAlignment="1" applyProtection="1">
      <alignment vertical="center"/>
      <protection locked="0"/>
    </xf>
    <xf numFmtId="175" fontId="0" fillId="29" borderId="283" xfId="0" applyNumberFormat="1" applyFont="1" applyFill="1" applyBorder="1" applyAlignment="1" applyProtection="1">
      <alignment horizontal="right" vertical="center"/>
    </xf>
    <xf numFmtId="175" fontId="0" fillId="0" borderId="283" xfId="0" applyNumberFormat="1" applyFont="1" applyFill="1" applyBorder="1" applyAlignment="1" applyProtection="1">
      <alignment horizontal="right" vertical="center"/>
    </xf>
    <xf numFmtId="9" fontId="0" fillId="44" borderId="100" xfId="0" applyNumberFormat="1" applyFont="1" applyFill="1" applyBorder="1" applyAlignment="1" applyProtection="1">
      <alignment horizontal="center" vertical="center"/>
    </xf>
    <xf numFmtId="175" fontId="0" fillId="26" borderId="101" xfId="0" applyNumberFormat="1" applyFont="1" applyFill="1" applyBorder="1" applyAlignment="1" applyProtection="1">
      <alignment horizontal="right" vertical="center"/>
    </xf>
    <xf numFmtId="9" fontId="0" fillId="44" borderId="101" xfId="0" applyNumberFormat="1" applyFont="1" applyFill="1" applyBorder="1" applyAlignment="1" applyProtection="1">
      <alignment horizontal="center" vertical="center"/>
    </xf>
    <xf numFmtId="167" fontId="0" fillId="44" borderId="101" xfId="16" applyFont="1" applyFill="1" applyBorder="1" applyAlignment="1" applyProtection="1">
      <alignment horizontal="center" vertical="center"/>
    </xf>
    <xf numFmtId="175" fontId="0" fillId="26" borderId="102" xfId="0" applyNumberFormat="1" applyFont="1" applyFill="1" applyBorder="1" applyAlignment="1" applyProtection="1">
      <alignment horizontal="right" vertical="center"/>
    </xf>
    <xf numFmtId="0" fontId="0" fillId="12" borderId="318" xfId="0" applyFont="1" applyFill="1" applyBorder="1" applyAlignment="1" applyProtection="1">
      <alignment horizontal="left" vertical="center"/>
      <protection locked="0"/>
    </xf>
    <xf numFmtId="176" fontId="0" fillId="12" borderId="254" xfId="13" applyNumberFormat="1" applyFont="1" applyFill="1" applyBorder="1" applyAlignment="1" applyProtection="1">
      <alignment vertical="center"/>
      <protection locked="0"/>
    </xf>
    <xf numFmtId="176" fontId="0" fillId="12" borderId="306" xfId="13" applyNumberFormat="1" applyFont="1" applyFill="1" applyBorder="1" applyAlignment="1" applyProtection="1">
      <alignment vertical="center"/>
      <protection locked="0"/>
    </xf>
    <xf numFmtId="175" fontId="0" fillId="29" borderId="273" xfId="0" applyNumberFormat="1" applyFont="1" applyFill="1" applyBorder="1" applyAlignment="1" applyProtection="1">
      <alignment vertical="center"/>
    </xf>
    <xf numFmtId="175" fontId="0" fillId="29" borderId="26" xfId="0" applyNumberFormat="1" applyFont="1" applyFill="1" applyBorder="1" applyAlignment="1" applyProtection="1">
      <alignment horizontal="right" vertical="center"/>
    </xf>
    <xf numFmtId="0" fontId="0" fillId="12" borderId="306" xfId="0" applyFont="1" applyFill="1" applyBorder="1" applyAlignment="1" applyProtection="1">
      <alignment horizontal="left" vertical="center"/>
      <protection locked="0"/>
    </xf>
    <xf numFmtId="0" fontId="0" fillId="12" borderId="274" xfId="0" applyFont="1" applyFill="1" applyBorder="1" applyAlignment="1" applyProtection="1">
      <alignment horizontal="left" vertical="center"/>
      <protection locked="0"/>
    </xf>
    <xf numFmtId="0" fontId="0" fillId="12" borderId="104" xfId="0" applyFont="1" applyFill="1" applyBorder="1" applyAlignment="1" applyProtection="1">
      <alignment horizontal="left" vertical="center"/>
      <protection locked="0"/>
    </xf>
    <xf numFmtId="176" fontId="0" fillId="12" borderId="96" xfId="13" applyNumberFormat="1" applyFont="1" applyFill="1" applyBorder="1" applyAlignment="1" applyProtection="1">
      <alignment vertical="center"/>
      <protection locked="0"/>
    </xf>
    <xf numFmtId="0" fontId="10" fillId="17" borderId="246" xfId="0" applyFont="1" applyFill="1" applyBorder="1" applyAlignment="1" applyProtection="1">
      <alignment horizontal="center" vertical="center"/>
    </xf>
    <xf numFmtId="176" fontId="0" fillId="29" borderId="186" xfId="13" applyNumberFormat="1" applyFont="1" applyFill="1" applyBorder="1" applyAlignment="1" applyProtection="1">
      <alignment vertical="center"/>
    </xf>
    <xf numFmtId="176" fontId="0" fillId="29" borderId="317" xfId="13" applyNumberFormat="1" applyFont="1" applyFill="1" applyBorder="1" applyAlignment="1" applyProtection="1">
      <alignment vertical="center"/>
    </xf>
    <xf numFmtId="176" fontId="0" fillId="29" borderId="290" xfId="13" applyNumberFormat="1" applyFont="1" applyFill="1" applyBorder="1" applyAlignment="1" applyProtection="1">
      <alignment vertical="center"/>
    </xf>
    <xf numFmtId="1" fontId="0" fillId="0" borderId="302" xfId="0" applyNumberFormat="1" applyBorder="1" applyAlignment="1">
      <alignment horizontal="center" vertical="center" wrapText="1"/>
    </xf>
    <xf numFmtId="173" fontId="18" fillId="0" borderId="297" xfId="0" applyNumberFormat="1" applyFont="1" applyBorder="1" applyAlignment="1">
      <alignment horizontal="left"/>
    </xf>
    <xf numFmtId="166" fontId="0" fillId="47" borderId="246" xfId="13" applyNumberFormat="1" applyFont="1" applyFill="1" applyBorder="1" applyAlignment="1">
      <alignment vertical="center"/>
    </xf>
    <xf numFmtId="166" fontId="18" fillId="1" borderId="246" xfId="13" applyNumberFormat="1" applyFont="1" applyFill="1" applyBorder="1" applyAlignment="1">
      <alignment vertical="center"/>
    </xf>
    <xf numFmtId="174" fontId="18" fillId="1" borderId="246" xfId="12" applyNumberFormat="1" applyFont="1" applyFill="1" applyBorder="1" applyAlignment="1">
      <alignment vertical="center"/>
    </xf>
    <xf numFmtId="1" fontId="0" fillId="0" borderId="320" xfId="0" applyNumberFormat="1" applyBorder="1" applyAlignment="1">
      <alignment horizontal="center"/>
    </xf>
    <xf numFmtId="1" fontId="0" fillId="0" borderId="305" xfId="0" applyNumberFormat="1" applyBorder="1"/>
    <xf numFmtId="0" fontId="12" fillId="20" borderId="302" xfId="0" applyFont="1" applyFill="1" applyBorder="1" applyAlignment="1">
      <alignment horizontal="center" vertical="center" wrapText="1"/>
    </xf>
    <xf numFmtId="0" fontId="10" fillId="20" borderId="297" xfId="0" applyFont="1" applyFill="1" applyBorder="1" applyAlignment="1">
      <alignment horizontal="left" vertical="center"/>
    </xf>
    <xf numFmtId="166" fontId="10" fillId="20" borderId="246" xfId="13" applyNumberFormat="1" applyFont="1" applyFill="1" applyBorder="1" applyAlignment="1">
      <alignment horizontal="center" vertical="center"/>
    </xf>
    <xf numFmtId="173" fontId="30" fillId="0" borderId="297" xfId="0" applyNumberFormat="1" applyFont="1" applyBorder="1" applyAlignment="1">
      <alignment horizontal="left"/>
    </xf>
    <xf numFmtId="0" fontId="12" fillId="21" borderId="303" xfId="0" applyFont="1" applyFill="1" applyBorder="1" applyAlignment="1">
      <alignment horizontal="center" vertical="center"/>
    </xf>
    <xf numFmtId="0" fontId="10" fillId="23" borderId="297" xfId="0" applyFont="1" applyFill="1" applyBorder="1" applyAlignment="1">
      <alignment horizontal="left" vertical="center"/>
    </xf>
    <xf numFmtId="166" fontId="10" fillId="23" borderId="246" xfId="13" applyNumberFormat="1" applyFont="1" applyFill="1" applyBorder="1" applyAlignment="1">
      <alignment horizontal="center" vertical="center"/>
    </xf>
    <xf numFmtId="1" fontId="0" fillId="44" borderId="302" xfId="0" applyNumberFormat="1" applyFill="1" applyBorder="1" applyAlignment="1">
      <alignment horizontal="center" vertical="center" wrapText="1"/>
    </xf>
    <xf numFmtId="166" fontId="0" fillId="51" borderId="246" xfId="13" applyNumberFormat="1" applyFont="1" applyFill="1" applyBorder="1" applyAlignment="1" applyProtection="1">
      <alignment vertical="center"/>
      <protection locked="0"/>
    </xf>
    <xf numFmtId="1" fontId="0" fillId="0" borderId="151" xfId="0" applyNumberFormat="1" applyBorder="1" applyAlignment="1">
      <alignment horizontal="center" vertical="center" wrapText="1"/>
    </xf>
    <xf numFmtId="173" fontId="18" fillId="0" borderId="240" xfId="0" applyNumberFormat="1" applyFont="1" applyBorder="1" applyAlignment="1">
      <alignment horizontal="left"/>
    </xf>
    <xf numFmtId="0" fontId="12" fillId="31" borderId="50" xfId="0" applyFont="1" applyFill="1" applyBorder="1" applyAlignment="1">
      <alignment horizontal="center" vertical="center" wrapText="1"/>
    </xf>
    <xf numFmtId="0" fontId="12" fillId="32" borderId="51" xfId="0" applyFont="1" applyFill="1" applyBorder="1" applyAlignment="1">
      <alignment vertical="center"/>
    </xf>
    <xf numFmtId="165" fontId="12" fillId="32" borderId="246" xfId="13" applyNumberFormat="1" applyFont="1" applyFill="1" applyBorder="1" applyAlignment="1">
      <alignment vertical="center"/>
    </xf>
    <xf numFmtId="165" fontId="12" fillId="33" borderId="246" xfId="13" applyNumberFormat="1" applyFont="1" applyFill="1" applyBorder="1" applyAlignment="1">
      <alignment vertical="center"/>
    </xf>
    <xf numFmtId="166" fontId="12" fillId="44" borderId="246" xfId="13" applyNumberFormat="1" applyFont="1" applyFill="1" applyBorder="1" applyAlignment="1">
      <alignment horizontal="center" vertical="center"/>
    </xf>
    <xf numFmtId="166" fontId="0" fillId="28" borderId="246" xfId="13" applyNumberFormat="1" applyFont="1" applyFill="1" applyBorder="1" applyAlignment="1">
      <alignment vertical="center"/>
    </xf>
    <xf numFmtId="0" fontId="12" fillId="44" borderId="246" xfId="0" applyFont="1" applyFill="1" applyBorder="1" applyAlignment="1">
      <alignment horizontal="center" vertical="center"/>
    </xf>
    <xf numFmtId="179" fontId="13" fillId="28" borderId="246" xfId="13" applyNumberFormat="1" applyFill="1" applyBorder="1"/>
    <xf numFmtId="173" fontId="18" fillId="0" borderId="297" xfId="0" applyNumberFormat="1" applyFont="1" applyBorder="1" applyAlignment="1">
      <alignment horizontal="left" wrapText="1"/>
    </xf>
    <xf numFmtId="0" fontId="12" fillId="16" borderId="0" xfId="0" applyFont="1" applyFill="1" applyAlignment="1">
      <alignment horizontal="center" vertical="center" wrapText="1"/>
    </xf>
    <xf numFmtId="0" fontId="12" fillId="16" borderId="45" xfId="0" applyFont="1" applyFill="1" applyBorder="1" applyAlignment="1">
      <alignment horizontal="center" vertical="center" wrapText="1"/>
    </xf>
    <xf numFmtId="0" fontId="12" fillId="16" borderId="273" xfId="0" applyFont="1" applyFill="1" applyBorder="1" applyAlignment="1">
      <alignment horizontal="center" vertical="center" wrapText="1"/>
    </xf>
    <xf numFmtId="0" fontId="12" fillId="16" borderId="265" xfId="0" applyFont="1" applyFill="1" applyBorder="1" applyAlignment="1">
      <alignment horizontal="center" vertical="center" wrapText="1"/>
    </xf>
    <xf numFmtId="0" fontId="12" fillId="16" borderId="192" xfId="0" applyFont="1" applyFill="1" applyBorder="1" applyAlignment="1">
      <alignment horizontal="center" vertical="center" wrapText="1"/>
    </xf>
    <xf numFmtId="0" fontId="12" fillId="16" borderId="252" xfId="0" applyFont="1" applyFill="1" applyBorder="1" applyAlignment="1">
      <alignment horizontal="center" vertical="center" wrapText="1"/>
    </xf>
    <xf numFmtId="166" fontId="13" fillId="1" borderId="247" xfId="13" applyNumberFormat="1" applyFill="1" applyBorder="1" applyAlignment="1">
      <alignment vertical="center"/>
    </xf>
    <xf numFmtId="171" fontId="0" fillId="0" borderId="246" xfId="12" applyNumberFormat="1" applyFont="1" applyBorder="1" applyAlignment="1">
      <alignment vertical="center"/>
    </xf>
    <xf numFmtId="171" fontId="0" fillId="0" borderId="247" xfId="12" applyNumberFormat="1" applyFont="1" applyBorder="1" applyAlignment="1">
      <alignment vertical="center"/>
    </xf>
    <xf numFmtId="171" fontId="0" fillId="0" borderId="248" xfId="12" applyNumberFormat="1" applyFont="1" applyBorder="1" applyAlignment="1">
      <alignment vertical="center"/>
    </xf>
    <xf numFmtId="166" fontId="13" fillId="1" borderId="246" xfId="13" applyNumberFormat="1" applyFill="1" applyBorder="1" applyAlignment="1">
      <alignment vertical="center"/>
    </xf>
    <xf numFmtId="171" fontId="0" fillId="1" borderId="246" xfId="12" applyNumberFormat="1" applyFont="1" applyFill="1" applyBorder="1" applyAlignment="1">
      <alignment vertical="center"/>
    </xf>
    <xf numFmtId="171" fontId="0" fillId="1" borderId="248" xfId="12" applyNumberFormat="1" applyFont="1" applyFill="1" applyBorder="1" applyAlignment="1">
      <alignment vertical="center"/>
    </xf>
    <xf numFmtId="166" fontId="13" fillId="0" borderId="246" xfId="13" applyNumberFormat="1" applyBorder="1" applyAlignment="1">
      <alignment vertical="center"/>
    </xf>
    <xf numFmtId="166" fontId="12" fillId="40" borderId="246" xfId="13" applyNumberFormat="1" applyFont="1" applyFill="1" applyBorder="1" applyAlignment="1">
      <alignment vertical="center"/>
    </xf>
    <xf numFmtId="166" fontId="22" fillId="32" borderId="273" xfId="13" applyNumberFormat="1" applyFont="1" applyFill="1" applyBorder="1" applyAlignment="1" applyProtection="1">
      <alignment vertical="center" wrapText="1"/>
    </xf>
    <xf numFmtId="166" fontId="13" fillId="1" borderId="186" xfId="13" applyNumberFormat="1" applyFill="1" applyBorder="1" applyAlignment="1">
      <alignment vertical="center"/>
    </xf>
    <xf numFmtId="166" fontId="13" fillId="0" borderId="186" xfId="13" applyNumberFormat="1" applyBorder="1" applyAlignment="1">
      <alignment vertical="center"/>
    </xf>
    <xf numFmtId="166" fontId="13" fillId="0" borderId="290" xfId="13" applyNumberFormat="1" applyBorder="1" applyAlignment="1">
      <alignment vertical="center"/>
    </xf>
    <xf numFmtId="166" fontId="0" fillId="10" borderId="316" xfId="13" applyNumberFormat="1" applyFont="1" applyFill="1" applyBorder="1" applyAlignment="1" applyProtection="1">
      <alignment horizontal="right" vertical="center"/>
    </xf>
    <xf numFmtId="166" fontId="0" fillId="10" borderId="241" xfId="13" applyNumberFormat="1" applyFont="1" applyFill="1" applyBorder="1" applyAlignment="1" applyProtection="1">
      <alignment horizontal="right" vertical="center"/>
    </xf>
    <xf numFmtId="166" fontId="13" fillId="46" borderId="241" xfId="13" applyNumberFormat="1" applyFont="1" applyFill="1" applyBorder="1" applyAlignment="1" applyProtection="1">
      <alignment vertical="center"/>
    </xf>
    <xf numFmtId="166" fontId="0" fillId="10" borderId="269" xfId="13" applyNumberFormat="1" applyFont="1" applyFill="1" applyBorder="1" applyAlignment="1" applyProtection="1">
      <alignment horizontal="right" vertical="center"/>
    </xf>
    <xf numFmtId="166" fontId="0" fillId="10" borderId="246" xfId="13" applyNumberFormat="1" applyFont="1" applyFill="1" applyBorder="1" applyAlignment="1" applyProtection="1">
      <alignment horizontal="right" vertical="center"/>
    </xf>
    <xf numFmtId="171" fontId="0" fillId="46" borderId="246" xfId="12" applyNumberFormat="1" applyFont="1" applyFill="1" applyBorder="1" applyAlignment="1" applyProtection="1">
      <alignment vertical="center"/>
    </xf>
    <xf numFmtId="166" fontId="0" fillId="9" borderId="248" xfId="13" applyNumberFormat="1" applyFont="1" applyFill="1" applyBorder="1" applyAlignment="1" applyProtection="1">
      <alignment horizontal="right" vertical="center"/>
    </xf>
    <xf numFmtId="166" fontId="12" fillId="40" borderId="269" xfId="13" applyNumberFormat="1" applyFont="1" applyFill="1" applyBorder="1" applyAlignment="1" applyProtection="1">
      <alignment horizontal="right" vertical="center"/>
    </xf>
    <xf numFmtId="166" fontId="12" fillId="40" borderId="246" xfId="13" applyNumberFormat="1" applyFont="1" applyFill="1" applyBorder="1" applyAlignment="1" applyProtection="1">
      <alignment horizontal="right" vertical="center"/>
    </xf>
    <xf numFmtId="166" fontId="12" fillId="40" borderId="246" xfId="13" applyNumberFormat="1" applyFont="1" applyFill="1" applyBorder="1" applyAlignment="1" applyProtection="1">
      <alignment vertical="center"/>
    </xf>
    <xf numFmtId="166" fontId="12" fillId="40" borderId="248" xfId="13" applyNumberFormat="1" applyFont="1" applyFill="1" applyBorder="1" applyAlignment="1" applyProtection="1">
      <alignment horizontal="right" vertical="center"/>
    </xf>
    <xf numFmtId="166" fontId="13" fillId="46" borderId="246" xfId="13" applyNumberFormat="1" applyFont="1" applyFill="1" applyBorder="1" applyAlignment="1" applyProtection="1">
      <alignment vertical="center"/>
    </xf>
    <xf numFmtId="166" fontId="22" fillId="32" borderId="251" xfId="13" applyNumberFormat="1" applyFont="1" applyFill="1" applyBorder="1" applyAlignment="1" applyProtection="1">
      <alignment vertical="center" wrapText="1"/>
    </xf>
    <xf numFmtId="166" fontId="22" fillId="32" borderId="252" xfId="13" applyNumberFormat="1" applyFont="1" applyFill="1" applyBorder="1" applyAlignment="1" applyProtection="1">
      <alignment vertical="center" wrapText="1"/>
    </xf>
    <xf numFmtId="166" fontId="22" fillId="32" borderId="246" xfId="13" applyNumberFormat="1" applyFont="1" applyFill="1" applyBorder="1" applyAlignment="1" applyProtection="1">
      <alignment vertical="center" wrapText="1"/>
    </xf>
    <xf numFmtId="166" fontId="22" fillId="32" borderId="306" xfId="13" applyNumberFormat="1" applyFont="1" applyFill="1" applyBorder="1" applyAlignment="1" applyProtection="1">
      <alignment vertical="center" wrapText="1"/>
    </xf>
    <xf numFmtId="166" fontId="22" fillId="32" borderId="101" xfId="13" applyNumberFormat="1" applyFont="1" applyFill="1" applyBorder="1" applyAlignment="1" applyProtection="1">
      <alignment vertical="center" wrapText="1"/>
    </xf>
    <xf numFmtId="166" fontId="22" fillId="32" borderId="102" xfId="13" applyNumberFormat="1" applyFont="1" applyFill="1" applyBorder="1" applyAlignment="1" applyProtection="1">
      <alignment vertical="center" wrapText="1"/>
    </xf>
    <xf numFmtId="166" fontId="13" fillId="0" borderId="189" xfId="13" applyNumberFormat="1" applyBorder="1" applyAlignment="1">
      <alignment vertical="center"/>
    </xf>
    <xf numFmtId="166" fontId="22" fillId="32" borderId="55" xfId="13" applyNumberFormat="1" applyFont="1" applyFill="1" applyBorder="1" applyAlignment="1" applyProtection="1">
      <alignment vertical="center" wrapText="1"/>
    </xf>
    <xf numFmtId="166" fontId="12" fillId="40" borderId="248" xfId="13" applyNumberFormat="1" applyFont="1" applyFill="1" applyBorder="1" applyAlignment="1">
      <alignment vertical="center"/>
    </xf>
    <xf numFmtId="166" fontId="13" fillId="0" borderId="248" xfId="13" applyNumberFormat="1" applyBorder="1" applyAlignment="1">
      <alignment vertical="center"/>
    </xf>
    <xf numFmtId="166" fontId="22" fillId="32" borderId="105" xfId="13" applyNumberFormat="1" applyFont="1" applyFill="1" applyBorder="1" applyAlignment="1" applyProtection="1">
      <alignment vertical="center" wrapText="1"/>
    </xf>
    <xf numFmtId="166" fontId="22" fillId="32" borderId="196" xfId="13" applyNumberFormat="1" applyFont="1" applyFill="1" applyBorder="1" applyAlignment="1" applyProtection="1">
      <alignment vertical="center" wrapText="1"/>
    </xf>
    <xf numFmtId="166" fontId="12" fillId="40" borderId="247" xfId="13" applyNumberFormat="1" applyFont="1" applyFill="1" applyBorder="1" applyAlignment="1">
      <alignment vertical="center"/>
    </xf>
    <xf numFmtId="166" fontId="13" fillId="0" borderId="247" xfId="13" applyNumberFormat="1" applyBorder="1" applyAlignment="1">
      <alignment vertical="center"/>
    </xf>
    <xf numFmtId="166" fontId="22" fillId="32" borderId="253" xfId="13" applyNumberFormat="1" applyFont="1" applyFill="1" applyBorder="1" applyAlignment="1" applyProtection="1">
      <alignment vertical="center" wrapText="1"/>
    </xf>
    <xf numFmtId="166" fontId="13" fillId="1" borderId="248" xfId="13" applyNumberFormat="1" applyFill="1" applyBorder="1" applyAlignment="1">
      <alignment vertical="center"/>
    </xf>
    <xf numFmtId="166" fontId="22" fillId="32" borderId="100" xfId="13" applyNumberFormat="1" applyFont="1" applyFill="1" applyBorder="1" applyAlignment="1" applyProtection="1">
      <alignment vertical="center" wrapText="1"/>
    </xf>
    <xf numFmtId="166" fontId="13" fillId="53" borderId="246" xfId="13" applyNumberFormat="1" applyFill="1" applyBorder="1" applyAlignment="1">
      <alignment vertical="center"/>
    </xf>
    <xf numFmtId="171" fontId="0" fillId="53" borderId="246" xfId="12" applyNumberFormat="1" applyFont="1" applyFill="1" applyBorder="1" applyAlignment="1">
      <alignment vertical="center"/>
    </xf>
    <xf numFmtId="177" fontId="0" fillId="54" borderId="246" xfId="13" applyNumberFormat="1" applyFont="1" applyFill="1" applyBorder="1" applyAlignment="1" applyProtection="1">
      <alignment horizontal="center" vertical="center"/>
    </xf>
    <xf numFmtId="177" fontId="12" fillId="29" borderId="248" xfId="0" applyNumberFormat="1" applyFont="1" applyFill="1" applyBorder="1" applyAlignment="1" applyProtection="1">
      <alignment vertical="center"/>
    </xf>
    <xf numFmtId="177" fontId="12" fillId="29" borderId="256" xfId="0" applyNumberFormat="1" applyFont="1" applyFill="1" applyBorder="1" applyAlignment="1" applyProtection="1">
      <alignment vertical="center"/>
    </xf>
    <xf numFmtId="166" fontId="10" fillId="55" borderId="246" xfId="13" applyNumberFormat="1" applyFont="1" applyFill="1" applyBorder="1" applyAlignment="1">
      <alignment vertical="center"/>
    </xf>
    <xf numFmtId="166" fontId="12" fillId="41" borderId="246" xfId="13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66" fontId="10" fillId="56" borderId="246" xfId="13" applyNumberFormat="1" applyFont="1" applyFill="1" applyBorder="1" applyAlignment="1">
      <alignment vertical="center"/>
    </xf>
    <xf numFmtId="166" fontId="12" fillId="42" borderId="246" xfId="13" applyNumberFormat="1" applyFont="1" applyFill="1" applyBorder="1" applyAlignment="1">
      <alignment vertical="center"/>
    </xf>
    <xf numFmtId="166" fontId="10" fillId="20" borderId="324" xfId="13" applyNumberFormat="1" applyFont="1" applyFill="1" applyBorder="1" applyAlignment="1">
      <alignment horizontal="center" vertical="center"/>
    </xf>
    <xf numFmtId="166" fontId="18" fillId="29" borderId="246" xfId="13" applyNumberFormat="1" applyFont="1" applyFill="1" applyBorder="1" applyAlignment="1">
      <alignment vertical="center"/>
    </xf>
    <xf numFmtId="174" fontId="18" fillId="29" borderId="246" xfId="12" applyNumberFormat="1" applyFont="1" applyFill="1" applyBorder="1" applyAlignment="1">
      <alignment vertical="center"/>
    </xf>
    <xf numFmtId="166" fontId="10" fillId="29" borderId="246" xfId="13" applyNumberFormat="1" applyFont="1" applyFill="1" applyBorder="1" applyAlignment="1">
      <alignment vertical="center"/>
    </xf>
    <xf numFmtId="174" fontId="13" fillId="29" borderId="246" xfId="12" applyNumberFormat="1" applyFill="1" applyBorder="1"/>
    <xf numFmtId="166" fontId="10" fillId="23" borderId="324" xfId="13" applyNumberFormat="1" applyFont="1" applyFill="1" applyBorder="1" applyAlignment="1">
      <alignment horizontal="center" vertical="center"/>
    </xf>
    <xf numFmtId="166" fontId="10" fillId="57" borderId="246" xfId="13" applyNumberFormat="1" applyFont="1" applyFill="1" applyBorder="1" applyAlignment="1">
      <alignment vertical="center"/>
    </xf>
    <xf numFmtId="166" fontId="18" fillId="58" borderId="246" xfId="13" applyNumberFormat="1" applyFont="1" applyFill="1" applyBorder="1" applyAlignment="1">
      <alignment vertical="center"/>
    </xf>
    <xf numFmtId="174" fontId="13" fillId="58" borderId="246" xfId="12" applyNumberFormat="1" applyFill="1" applyBorder="1"/>
    <xf numFmtId="166" fontId="10" fillId="20" borderId="246" xfId="13" applyNumberFormat="1" applyFont="1" applyFill="1" applyBorder="1" applyAlignment="1">
      <alignment vertical="center"/>
    </xf>
    <xf numFmtId="166" fontId="18" fillId="59" borderId="246" xfId="13" applyNumberFormat="1" applyFont="1" applyFill="1" applyBorder="1" applyAlignment="1">
      <alignment vertical="center"/>
    </xf>
    <xf numFmtId="166" fontId="10" fillId="20" borderId="246" xfId="13" applyNumberFormat="1" applyFont="1" applyFill="1" applyBorder="1" applyAlignment="1" applyProtection="1">
      <alignment horizontal="center" vertical="center"/>
      <protection locked="0"/>
    </xf>
    <xf numFmtId="166" fontId="10" fillId="22" borderId="246" xfId="13" applyNumberFormat="1" applyFont="1" applyFill="1" applyBorder="1" applyAlignment="1" applyProtection="1">
      <alignment vertical="center"/>
      <protection locked="0"/>
    </xf>
    <xf numFmtId="166" fontId="10" fillId="52" borderId="246" xfId="13" applyNumberFormat="1" applyFont="1" applyFill="1" applyBorder="1" applyAlignment="1" applyProtection="1">
      <alignment vertical="center"/>
      <protection locked="0"/>
    </xf>
    <xf numFmtId="166" fontId="18" fillId="51" borderId="246" xfId="13" applyNumberFormat="1" applyFont="1" applyFill="1" applyBorder="1" applyAlignment="1" applyProtection="1">
      <alignment vertical="center"/>
      <protection locked="0"/>
    </xf>
    <xf numFmtId="166" fontId="10" fillId="23" borderId="246" xfId="13" applyNumberFormat="1" applyFont="1" applyFill="1" applyBorder="1" applyAlignment="1" applyProtection="1">
      <alignment horizontal="center" vertical="center"/>
      <protection locked="0"/>
    </xf>
    <xf numFmtId="166" fontId="10" fillId="41" borderId="246" xfId="13" applyNumberFormat="1" applyFont="1" applyFill="1" applyBorder="1" applyAlignment="1" applyProtection="1">
      <alignment vertical="center"/>
      <protection locked="0"/>
    </xf>
    <xf numFmtId="166" fontId="10" fillId="42" borderId="246" xfId="13" applyNumberFormat="1" applyFont="1" applyFill="1" applyBorder="1" applyAlignment="1" applyProtection="1">
      <alignment vertical="center"/>
      <protection locked="0"/>
    </xf>
    <xf numFmtId="166" fontId="10" fillId="23" borderId="335" xfId="13" applyNumberFormat="1" applyFont="1" applyFill="1" applyBorder="1" applyAlignment="1">
      <alignment horizontal="center" vertical="center"/>
    </xf>
    <xf numFmtId="166" fontId="10" fillId="28" borderId="335" xfId="13" applyNumberFormat="1" applyFont="1" applyFill="1" applyBorder="1" applyAlignment="1">
      <alignment vertical="center"/>
    </xf>
    <xf numFmtId="166" fontId="10" fillId="28" borderId="336" xfId="13" applyNumberFormat="1" applyFont="1" applyFill="1" applyBorder="1" applyAlignment="1">
      <alignment vertical="center"/>
    </xf>
    <xf numFmtId="165" fontId="12" fillId="32" borderId="337" xfId="13" applyNumberFormat="1" applyFont="1" applyFill="1" applyBorder="1" applyAlignment="1">
      <alignment vertical="center"/>
    </xf>
    <xf numFmtId="174" fontId="13" fillId="29" borderId="246" xfId="12" applyNumberFormat="1" applyFont="1" applyFill="1" applyBorder="1"/>
    <xf numFmtId="41" fontId="18" fillId="12" borderId="246" xfId="32" applyFont="1" applyFill="1" applyBorder="1" applyAlignment="1" applyProtection="1">
      <alignment vertical="center"/>
      <protection locked="0"/>
    </xf>
    <xf numFmtId="41" fontId="10" fillId="52" borderId="246" xfId="32" applyFont="1" applyFill="1" applyBorder="1" applyAlignment="1" applyProtection="1">
      <alignment vertical="center"/>
      <protection locked="0"/>
    </xf>
    <xf numFmtId="41" fontId="18" fillId="51" borderId="246" xfId="32" applyFont="1" applyFill="1" applyBorder="1" applyAlignment="1" applyProtection="1">
      <alignment vertical="center"/>
      <protection locked="0"/>
    </xf>
    <xf numFmtId="41" fontId="10" fillId="42" borderId="246" xfId="32" applyFont="1" applyFill="1" applyBorder="1" applyAlignment="1" applyProtection="1">
      <alignment vertical="center"/>
      <protection locked="0"/>
    </xf>
    <xf numFmtId="41" fontId="10" fillId="41" borderId="246" xfId="32" applyFont="1" applyFill="1" applyBorder="1" applyAlignment="1" applyProtection="1">
      <alignment vertical="center"/>
      <protection locked="0"/>
    </xf>
    <xf numFmtId="166" fontId="13" fillId="12" borderId="246" xfId="13" applyNumberFormat="1" applyFont="1" applyFill="1" applyBorder="1" applyAlignment="1" applyProtection="1">
      <alignment vertical="center"/>
      <protection locked="0"/>
    </xf>
    <xf numFmtId="166" fontId="18" fillId="52" borderId="246" xfId="13" applyNumberFormat="1" applyFont="1" applyFill="1" applyBorder="1" applyAlignment="1" applyProtection="1">
      <alignment vertical="center"/>
      <protection locked="0"/>
    </xf>
    <xf numFmtId="41" fontId="18" fillId="52" borderId="246" xfId="32" applyFont="1" applyFill="1" applyBorder="1" applyAlignment="1" applyProtection="1">
      <alignment vertical="center"/>
      <protection locked="0"/>
    </xf>
    <xf numFmtId="174" fontId="13" fillId="51" borderId="246" xfId="12" applyNumberFormat="1" applyFill="1" applyBorder="1" applyProtection="1">
      <protection locked="0"/>
    </xf>
    <xf numFmtId="174" fontId="13" fillId="12" borderId="246" xfId="12" applyNumberFormat="1" applyFill="1" applyBorder="1" applyProtection="1">
      <protection locked="0"/>
    </xf>
    <xf numFmtId="42" fontId="0" fillId="12" borderId="246" xfId="31" applyFont="1" applyFill="1" applyBorder="1" applyAlignment="1" applyProtection="1">
      <alignment horizontal="center" vertical="center"/>
      <protection locked="0"/>
    </xf>
    <xf numFmtId="42" fontId="0" fillId="51" borderId="246" xfId="31" applyFont="1" applyFill="1" applyBorder="1" applyAlignment="1" applyProtection="1">
      <alignment horizontal="center" vertical="center"/>
      <protection locked="0"/>
    </xf>
    <xf numFmtId="166" fontId="12" fillId="35" borderId="339" xfId="0" applyNumberFormat="1" applyFont="1" applyFill="1" applyBorder="1" applyAlignment="1" applyProtection="1">
      <alignment horizontal="center" vertical="center" wrapText="1"/>
    </xf>
    <xf numFmtId="166" fontId="12" fillId="35" borderId="341" xfId="0" applyNumberFormat="1" applyFont="1" applyFill="1" applyBorder="1" applyAlignment="1" applyProtection="1">
      <alignment horizontal="center" vertical="center" wrapText="1"/>
    </xf>
    <xf numFmtId="166" fontId="12" fillId="35" borderId="342" xfId="0" applyNumberFormat="1" applyFont="1" applyFill="1" applyBorder="1" applyAlignment="1" applyProtection="1">
      <alignment horizontal="center" vertical="center" wrapText="1"/>
    </xf>
    <xf numFmtId="166" fontId="13" fillId="0" borderId="246" xfId="13" applyNumberFormat="1" applyFont="1" applyFill="1" applyBorder="1" applyAlignment="1" applyProtection="1">
      <alignment vertical="center"/>
    </xf>
    <xf numFmtId="171" fontId="0" fillId="0" borderId="246" xfId="12" applyNumberFormat="1" applyFont="1" applyFill="1" applyBorder="1" applyAlignment="1" applyProtection="1">
      <alignment vertical="center"/>
    </xf>
    <xf numFmtId="166" fontId="0" fillId="0" borderId="246" xfId="13" applyNumberFormat="1" applyFont="1" applyFill="1" applyBorder="1" applyAlignment="1" applyProtection="1">
      <alignment vertical="center"/>
    </xf>
    <xf numFmtId="166" fontId="13" fillId="0" borderId="241" xfId="13" applyNumberFormat="1" applyFont="1" applyFill="1" applyBorder="1" applyAlignment="1" applyProtection="1">
      <alignment vertical="center"/>
    </xf>
    <xf numFmtId="166" fontId="13" fillId="0" borderId="242" xfId="13" applyNumberFormat="1" applyFont="1" applyFill="1" applyBorder="1" applyAlignment="1" applyProtection="1">
      <alignment vertical="center"/>
    </xf>
    <xf numFmtId="171" fontId="0" fillId="0" borderId="248" xfId="12" applyNumberFormat="1" applyFont="1" applyFill="1" applyBorder="1" applyAlignment="1" applyProtection="1">
      <alignment vertical="center"/>
    </xf>
    <xf numFmtId="166" fontId="12" fillId="40" borderId="248" xfId="13" applyNumberFormat="1" applyFont="1" applyFill="1" applyBorder="1" applyAlignment="1" applyProtection="1">
      <alignment vertical="center"/>
    </xf>
    <xf numFmtId="166" fontId="22" fillId="32" borderId="248" xfId="13" applyNumberFormat="1" applyFont="1" applyFill="1" applyBorder="1" applyAlignment="1" applyProtection="1">
      <alignment vertical="center" wrapText="1"/>
    </xf>
    <xf numFmtId="166" fontId="0" fillId="0" borderId="322" xfId="0" applyNumberFormat="1" applyFont="1" applyFill="1" applyBorder="1" applyAlignment="1" applyProtection="1">
      <alignment vertical="center"/>
    </xf>
    <xf numFmtId="166" fontId="0" fillId="0" borderId="261" xfId="0" applyNumberFormat="1" applyFont="1" applyFill="1" applyBorder="1" applyAlignment="1" applyProtection="1">
      <alignment vertical="center"/>
    </xf>
    <xf numFmtId="166" fontId="12" fillId="40" borderId="261" xfId="0" applyNumberFormat="1" applyFont="1" applyFill="1" applyBorder="1" applyAlignment="1" applyProtection="1">
      <alignment vertical="center"/>
    </xf>
    <xf numFmtId="166" fontId="0" fillId="0" borderId="323" xfId="0" applyNumberFormat="1" applyFont="1" applyFill="1" applyBorder="1" applyAlignment="1" applyProtection="1">
      <alignment vertical="center"/>
    </xf>
    <xf numFmtId="166" fontId="13" fillId="0" borderId="321" xfId="13" applyNumberFormat="1" applyFont="1" applyFill="1" applyBorder="1" applyAlignment="1" applyProtection="1">
      <alignment vertical="center"/>
    </xf>
    <xf numFmtId="171" fontId="0" fillId="0" borderId="247" xfId="12" applyNumberFormat="1" applyFont="1" applyFill="1" applyBorder="1" applyAlignment="1" applyProtection="1">
      <alignment vertical="center"/>
    </xf>
    <xf numFmtId="166" fontId="12" fillId="40" borderId="247" xfId="13" applyNumberFormat="1" applyFont="1" applyFill="1" applyBorder="1" applyAlignment="1" applyProtection="1">
      <alignment vertical="center"/>
    </xf>
    <xf numFmtId="166" fontId="13" fillId="0" borderId="247" xfId="13" applyNumberFormat="1" applyFont="1" applyFill="1" applyBorder="1" applyAlignment="1" applyProtection="1">
      <alignment vertical="center"/>
    </xf>
    <xf numFmtId="166" fontId="13" fillId="0" borderId="248" xfId="13" applyNumberFormat="1" applyFont="1" applyFill="1" applyBorder="1" applyAlignment="1" applyProtection="1">
      <alignment vertical="center"/>
    </xf>
    <xf numFmtId="166" fontId="22" fillId="32" borderId="247" xfId="13" applyNumberFormat="1" applyFont="1" applyFill="1" applyBorder="1" applyAlignment="1" applyProtection="1">
      <alignment vertical="center" wrapText="1"/>
    </xf>
    <xf numFmtId="166" fontId="13" fillId="53" borderId="248" xfId="13" applyNumberFormat="1" applyFill="1" applyBorder="1" applyAlignment="1">
      <alignment vertical="center"/>
    </xf>
    <xf numFmtId="171" fontId="0" fillId="53" borderId="248" xfId="12" applyNumberFormat="1" applyFont="1" applyFill="1" applyBorder="1" applyAlignment="1">
      <alignment vertical="center"/>
    </xf>
    <xf numFmtId="166" fontId="0" fillId="0" borderId="247" xfId="13" applyNumberFormat="1" applyFont="1" applyFill="1" applyBorder="1" applyAlignment="1" applyProtection="1">
      <alignment vertical="center"/>
    </xf>
    <xf numFmtId="166" fontId="13" fillId="0" borderId="322" xfId="13" applyNumberFormat="1" applyFont="1" applyFill="1" applyBorder="1" applyAlignment="1" applyProtection="1">
      <alignment vertical="center"/>
    </xf>
    <xf numFmtId="171" fontId="0" fillId="0" borderId="261" xfId="12" applyNumberFormat="1" applyFont="1" applyFill="1" applyBorder="1" applyAlignment="1" applyProtection="1">
      <alignment vertical="center"/>
    </xf>
    <xf numFmtId="166" fontId="12" fillId="40" borderId="261" xfId="13" applyNumberFormat="1" applyFont="1" applyFill="1" applyBorder="1" applyAlignment="1" applyProtection="1">
      <alignment vertical="center"/>
    </xf>
    <xf numFmtId="166" fontId="0" fillId="0" borderId="261" xfId="13" applyNumberFormat="1" applyFont="1" applyFill="1" applyBorder="1" applyAlignment="1" applyProtection="1">
      <alignment vertical="center"/>
    </xf>
    <xf numFmtId="166" fontId="22" fillId="32" borderId="261" xfId="13" applyNumberFormat="1" applyFont="1" applyFill="1" applyBorder="1" applyAlignment="1" applyProtection="1">
      <alignment vertical="center" wrapText="1"/>
    </xf>
    <xf numFmtId="166" fontId="22" fillId="32" borderId="237" xfId="13" applyNumberFormat="1" applyFont="1" applyFill="1" applyBorder="1" applyAlignment="1" applyProtection="1">
      <alignment vertical="center" wrapText="1"/>
    </xf>
    <xf numFmtId="166" fontId="0" fillId="10" borderId="25" xfId="13" applyNumberFormat="1" applyFont="1" applyFill="1" applyBorder="1" applyAlignment="1" applyProtection="1">
      <alignment horizontal="right" vertical="center"/>
    </xf>
    <xf numFmtId="166" fontId="0" fillId="10" borderId="317" xfId="13" applyNumberFormat="1" applyFont="1" applyFill="1" applyBorder="1" applyAlignment="1" applyProtection="1">
      <alignment horizontal="right" vertical="center"/>
    </xf>
    <xf numFmtId="166" fontId="13" fillId="46" borderId="317" xfId="13" applyNumberFormat="1" applyFont="1" applyFill="1" applyBorder="1" applyAlignment="1" applyProtection="1">
      <alignment vertical="center"/>
    </xf>
    <xf numFmtId="166" fontId="13" fillId="44" borderId="246" xfId="13" applyNumberFormat="1" applyFont="1" applyFill="1" applyBorder="1" applyAlignment="1" applyProtection="1">
      <alignment vertical="center"/>
    </xf>
    <xf numFmtId="171" fontId="0" fillId="12" borderId="246" xfId="12" applyNumberFormat="1" applyFont="1" applyFill="1" applyBorder="1" applyAlignment="1" applyProtection="1">
      <alignment vertical="center"/>
      <protection locked="0"/>
    </xf>
    <xf numFmtId="166" fontId="0" fillId="10" borderId="321" xfId="13" applyNumberFormat="1" applyFont="1" applyFill="1" applyBorder="1" applyAlignment="1" applyProtection="1">
      <alignment horizontal="right" vertical="center"/>
    </xf>
    <xf numFmtId="166" fontId="13" fillId="44" borderId="241" xfId="13" applyNumberFormat="1" applyFont="1" applyFill="1" applyBorder="1" applyAlignment="1" applyProtection="1">
      <alignment vertical="center"/>
    </xf>
    <xf numFmtId="166" fontId="0" fillId="10" borderId="247" xfId="13" applyNumberFormat="1" applyFont="1" applyFill="1" applyBorder="1" applyAlignment="1" applyProtection="1">
      <alignment horizontal="right" vertical="center"/>
    </xf>
    <xf numFmtId="166" fontId="12" fillId="40" borderId="247" xfId="13" applyNumberFormat="1" applyFont="1" applyFill="1" applyBorder="1" applyAlignment="1" applyProtection="1">
      <alignment horizontal="right" vertical="center"/>
    </xf>
    <xf numFmtId="0" fontId="21" fillId="0" borderId="0" xfId="20"/>
    <xf numFmtId="0" fontId="0" fillId="0" borderId="0" xfId="0" applyFont="1"/>
    <xf numFmtId="0" fontId="21" fillId="0" borderId="0" xfId="20" applyBorder="1" applyAlignment="1" applyProtection="1">
      <alignment horizontal="left" vertical="center"/>
    </xf>
    <xf numFmtId="0" fontId="21" fillId="0" borderId="0" xfId="20" applyBorder="1" applyAlignment="1" applyProtection="1">
      <alignment horizontal="left" vertical="center" wrapText="1"/>
    </xf>
    <xf numFmtId="0" fontId="21" fillId="0" borderId="0" xfId="20" applyBorder="1" applyAlignment="1" applyProtection="1">
      <alignment horizontal="left" vertical="center" indent="2"/>
    </xf>
    <xf numFmtId="0" fontId="21" fillId="0" borderId="0" xfId="20" applyFont="1"/>
    <xf numFmtId="0" fontId="0" fillId="0" borderId="189" xfId="0" applyFont="1" applyFill="1" applyBorder="1" applyAlignment="1" applyProtection="1">
      <alignment horizontal="center" vertical="center" wrapText="1"/>
    </xf>
    <xf numFmtId="0" fontId="0" fillId="0" borderId="246" xfId="0" applyFont="1" applyFill="1" applyBorder="1" applyAlignment="1" applyProtection="1">
      <alignment horizontal="center" vertical="center" wrapText="1"/>
    </xf>
    <xf numFmtId="166" fontId="22" fillId="32" borderId="194" xfId="0" applyNumberFormat="1" applyFont="1" applyFill="1" applyBorder="1" applyAlignment="1" applyProtection="1">
      <alignment horizontal="center" vertical="center"/>
    </xf>
    <xf numFmtId="166" fontId="22" fillId="32" borderId="347" xfId="0" applyNumberFormat="1" applyFont="1" applyFill="1" applyBorder="1" applyAlignment="1" applyProtection="1">
      <alignment horizontal="center" vertical="center"/>
    </xf>
    <xf numFmtId="166" fontId="22" fillId="32" borderId="314" xfId="0" applyNumberFormat="1" applyFont="1" applyFill="1" applyBorder="1" applyAlignment="1" applyProtection="1">
      <alignment horizontal="center" vertical="center"/>
    </xf>
    <xf numFmtId="0" fontId="23" fillId="37" borderId="186" xfId="0" applyFont="1" applyFill="1" applyBorder="1" applyAlignment="1" applyProtection="1">
      <alignment horizontal="center" vertical="center" wrapText="1"/>
    </xf>
    <xf numFmtId="0" fontId="23" fillId="37" borderId="247" xfId="0" applyFont="1" applyFill="1" applyBorder="1" applyAlignment="1" applyProtection="1">
      <alignment horizontal="center" vertical="center" wrapText="1"/>
    </xf>
    <xf numFmtId="0" fontId="23" fillId="37" borderId="253" xfId="0" applyFont="1" applyFill="1" applyBorder="1" applyAlignment="1" applyProtection="1">
      <alignment horizontal="center" vertical="center" wrapText="1"/>
    </xf>
    <xf numFmtId="0" fontId="23" fillId="37" borderId="346" xfId="0" applyFont="1" applyFill="1" applyBorder="1" applyAlignment="1" applyProtection="1">
      <alignment horizontal="center" vertical="center" wrapText="1"/>
    </xf>
    <xf numFmtId="0" fontId="23" fillId="0" borderId="247" xfId="0" applyFont="1" applyFill="1" applyBorder="1" applyAlignment="1" applyProtection="1">
      <alignment horizontal="center" vertical="center" wrapText="1"/>
    </xf>
    <xf numFmtId="0" fontId="23" fillId="0" borderId="253" xfId="0" applyFont="1" applyFill="1" applyBorder="1" applyAlignment="1" applyProtection="1">
      <alignment horizontal="center" vertical="center" wrapText="1"/>
    </xf>
    <xf numFmtId="166" fontId="22" fillId="32" borderId="246" xfId="0" applyNumberFormat="1" applyFont="1" applyFill="1" applyBorder="1" applyAlignment="1" applyProtection="1">
      <alignment horizontal="center" vertical="center"/>
    </xf>
    <xf numFmtId="166" fontId="22" fillId="32" borderId="261" xfId="0" applyNumberFormat="1" applyFont="1" applyFill="1" applyBorder="1" applyAlignment="1" applyProtection="1">
      <alignment horizontal="center" vertical="center"/>
    </xf>
    <xf numFmtId="166" fontId="22" fillId="32" borderId="251" xfId="0" applyNumberFormat="1" applyFont="1" applyFill="1" applyBorder="1" applyAlignment="1" applyProtection="1">
      <alignment horizontal="center" vertical="center"/>
    </xf>
    <xf numFmtId="166" fontId="22" fillId="32" borderId="237" xfId="0" applyNumberFormat="1" applyFont="1" applyFill="1" applyBorder="1" applyAlignment="1" applyProtection="1">
      <alignment horizontal="center" vertical="center"/>
    </xf>
    <xf numFmtId="166" fontId="22" fillId="32" borderId="332" xfId="0" applyNumberFormat="1" applyFont="1" applyFill="1" applyBorder="1" applyAlignment="1" applyProtection="1">
      <alignment horizontal="center" vertical="center"/>
    </xf>
    <xf numFmtId="166" fontId="22" fillId="32" borderId="92" xfId="0" applyNumberFormat="1" applyFont="1" applyFill="1" applyBorder="1" applyAlignment="1" applyProtection="1">
      <alignment horizontal="center" vertical="center"/>
    </xf>
    <xf numFmtId="166" fontId="24" fillId="34" borderId="343" xfId="0" applyNumberFormat="1" applyFont="1" applyFill="1" applyBorder="1" applyAlignment="1" applyProtection="1">
      <alignment horizontal="center" vertical="center" wrapText="1"/>
    </xf>
    <xf numFmtId="166" fontId="24" fillId="34" borderId="344" xfId="0" applyNumberFormat="1" applyFont="1" applyFill="1" applyBorder="1" applyAlignment="1" applyProtection="1">
      <alignment horizontal="center" vertical="center" wrapText="1"/>
    </xf>
    <xf numFmtId="166" fontId="24" fillId="34" borderId="345" xfId="0" applyNumberFormat="1" applyFont="1" applyFill="1" applyBorder="1" applyAlignment="1" applyProtection="1">
      <alignment horizontal="center" vertical="center" wrapText="1"/>
    </xf>
    <xf numFmtId="166" fontId="0" fillId="9" borderId="248" xfId="13" applyNumberFormat="1" applyFont="1" applyFill="1" applyBorder="1" applyAlignment="1" applyProtection="1">
      <alignment horizontal="right" vertical="center"/>
    </xf>
    <xf numFmtId="0" fontId="23" fillId="0" borderId="321" xfId="0" applyFont="1" applyFill="1" applyBorder="1" applyAlignment="1" applyProtection="1">
      <alignment horizontal="center" vertical="center" wrapText="1"/>
    </xf>
    <xf numFmtId="0" fontId="0" fillId="0" borderId="241" xfId="0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right" vertical="center"/>
    </xf>
    <xf numFmtId="0" fontId="23" fillId="12" borderId="5" xfId="0" applyFont="1" applyFill="1" applyBorder="1" applyAlignment="1" applyProtection="1">
      <alignment horizontal="center" vertical="center"/>
      <protection locked="0"/>
    </xf>
    <xf numFmtId="0" fontId="23" fillId="12" borderId="84" xfId="0" applyFont="1" applyFill="1" applyBorder="1" applyAlignment="1" applyProtection="1">
      <alignment horizontal="center" vertical="center"/>
      <protection locked="0"/>
    </xf>
    <xf numFmtId="0" fontId="23" fillId="12" borderId="7" xfId="0" applyFont="1" applyFill="1" applyBorder="1" applyAlignment="1" applyProtection="1">
      <alignment horizontal="center" vertical="center"/>
      <protection locked="0"/>
    </xf>
    <xf numFmtId="166" fontId="12" fillId="15" borderId="200" xfId="0" applyNumberFormat="1" applyFont="1" applyFill="1" applyBorder="1" applyAlignment="1" applyProtection="1">
      <alignment horizontal="center" vertical="center"/>
    </xf>
    <xf numFmtId="166" fontId="12" fillId="15" borderId="340" xfId="0" applyNumberFormat="1" applyFont="1" applyFill="1" applyBorder="1" applyAlignment="1" applyProtection="1">
      <alignment horizontal="center" vertical="center"/>
    </xf>
    <xf numFmtId="166" fontId="23" fillId="39" borderId="343" xfId="0" applyNumberFormat="1" applyFont="1" applyFill="1" applyBorder="1" applyAlignment="1" applyProtection="1">
      <alignment horizontal="center" vertical="center" wrapText="1"/>
    </xf>
    <xf numFmtId="166" fontId="23" fillId="39" borderId="344" xfId="0" applyNumberFormat="1" applyFont="1" applyFill="1" applyBorder="1" applyAlignment="1" applyProtection="1">
      <alignment horizontal="center" vertical="center" wrapText="1"/>
    </xf>
    <xf numFmtId="166" fontId="23" fillId="39" borderId="345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left" vertical="center" indent="2"/>
    </xf>
    <xf numFmtId="0" fontId="12" fillId="15" borderId="34" xfId="0" applyFont="1" applyFill="1" applyBorder="1" applyAlignment="1" applyProtection="1">
      <alignment horizontal="center" vertical="center" wrapText="1"/>
    </xf>
    <xf numFmtId="0" fontId="12" fillId="15" borderId="338" xfId="0" applyFont="1" applyFill="1" applyBorder="1" applyAlignment="1" applyProtection="1">
      <alignment horizontal="center" vertical="center" wrapText="1"/>
    </xf>
    <xf numFmtId="0" fontId="12" fillId="15" borderId="35" xfId="0" applyFont="1" applyFill="1" applyBorder="1" applyAlignment="1" applyProtection="1">
      <alignment horizontal="center" vertical="center" wrapText="1"/>
    </xf>
    <xf numFmtId="0" fontId="12" fillId="15" borderId="339" xfId="0" applyFont="1" applyFill="1" applyBorder="1" applyAlignment="1" applyProtection="1">
      <alignment horizontal="center" vertical="center" wrapText="1"/>
    </xf>
    <xf numFmtId="166" fontId="27" fillId="45" borderId="37" xfId="0" applyNumberFormat="1" applyFont="1" applyFill="1" applyBorder="1" applyAlignment="1" applyProtection="1">
      <alignment horizontal="center" vertical="center" wrapText="1"/>
    </xf>
    <xf numFmtId="166" fontId="27" fillId="45" borderId="143" xfId="0" applyNumberFormat="1" applyFont="1" applyFill="1" applyBorder="1" applyAlignment="1" applyProtection="1">
      <alignment horizontal="center" vertical="center" wrapText="1"/>
    </xf>
    <xf numFmtId="166" fontId="0" fillId="9" borderId="242" xfId="13" applyNumberFormat="1" applyFont="1" applyFill="1" applyBorder="1" applyAlignment="1" applyProtection="1">
      <alignment horizontal="right" vertical="center"/>
    </xf>
    <xf numFmtId="166" fontId="0" fillId="9" borderId="290" xfId="13" applyNumberFormat="1" applyFont="1" applyFill="1" applyBorder="1" applyAlignment="1" applyProtection="1">
      <alignment horizontal="right" vertical="center"/>
    </xf>
    <xf numFmtId="166" fontId="17" fillId="34" borderId="153" xfId="0" applyNumberFormat="1" applyFont="1" applyFill="1" applyBorder="1" applyAlignment="1" applyProtection="1">
      <alignment horizontal="center" vertical="center" wrapText="1"/>
    </xf>
    <xf numFmtId="166" fontId="17" fillId="34" borderId="151" xfId="0" applyNumberFormat="1" applyFont="1" applyFill="1" applyBorder="1" applyAlignment="1" applyProtection="1">
      <alignment horizontal="center" vertical="center" wrapText="1"/>
    </xf>
    <xf numFmtId="166" fontId="17" fillId="34" borderId="36" xfId="0" applyNumberFormat="1" applyFont="1" applyFill="1" applyBorder="1" applyAlignment="1" applyProtection="1">
      <alignment horizontal="center" vertical="center" wrapText="1"/>
    </xf>
    <xf numFmtId="166" fontId="17" fillId="34" borderId="142" xfId="0" applyNumberFormat="1" applyFont="1" applyFill="1" applyBorder="1" applyAlignment="1" applyProtection="1">
      <alignment horizontal="center" vertical="center" wrapText="1"/>
    </xf>
    <xf numFmtId="166" fontId="17" fillId="34" borderId="76" xfId="0" applyNumberFormat="1" applyFont="1" applyFill="1" applyBorder="1" applyAlignment="1" applyProtection="1">
      <alignment horizontal="center" vertical="center" wrapText="1"/>
    </xf>
    <xf numFmtId="166" fontId="17" fillId="34" borderId="77" xfId="0" applyNumberFormat="1" applyFont="1" applyFill="1" applyBorder="1" applyAlignment="1" applyProtection="1">
      <alignment horizontal="center" vertical="center" wrapText="1"/>
    </xf>
    <xf numFmtId="0" fontId="22" fillId="0" borderId="257" xfId="0" applyFont="1" applyFill="1" applyBorder="1" applyAlignment="1" applyProtection="1">
      <alignment horizontal="center" vertical="center" wrapText="1"/>
    </xf>
    <xf numFmtId="0" fontId="22" fillId="0" borderId="258" xfId="0" applyFont="1" applyFill="1" applyBorder="1" applyAlignment="1" applyProtection="1">
      <alignment horizontal="center" vertical="center" wrapText="1"/>
    </xf>
    <xf numFmtId="0" fontId="22" fillId="0" borderId="259" xfId="0" applyFont="1" applyFill="1" applyBorder="1" applyAlignment="1" applyProtection="1">
      <alignment horizontal="center" vertical="center" wrapText="1"/>
    </xf>
    <xf numFmtId="0" fontId="22" fillId="47" borderId="78" xfId="0" applyFont="1" applyFill="1" applyBorder="1" applyAlignment="1" applyProtection="1">
      <alignment horizontal="center" vertical="center" wrapText="1"/>
    </xf>
    <xf numFmtId="0" fontId="22" fillId="47" borderId="121" xfId="0" applyFont="1" applyFill="1" applyBorder="1" applyAlignment="1" applyProtection="1">
      <alignment horizontal="center" vertical="center" wrapText="1"/>
    </xf>
    <xf numFmtId="0" fontId="22" fillId="0" borderId="281" xfId="0" applyFont="1" applyFill="1" applyBorder="1" applyAlignment="1" applyProtection="1">
      <alignment horizontal="center" vertical="center" wrapText="1"/>
    </xf>
    <xf numFmtId="0" fontId="22" fillId="0" borderId="282" xfId="0" applyFont="1" applyFill="1" applyBorder="1" applyAlignment="1" applyProtection="1">
      <alignment horizontal="center" vertical="center" wrapText="1"/>
    </xf>
    <xf numFmtId="0" fontId="22" fillId="0" borderId="283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right" vertical="center"/>
    </xf>
    <xf numFmtId="166" fontId="24" fillId="34" borderId="79" xfId="0" applyNumberFormat="1" applyFont="1" applyFill="1" applyBorder="1" applyAlignment="1" applyProtection="1">
      <alignment horizontal="center" vertical="center" wrapText="1"/>
    </xf>
    <xf numFmtId="166" fontId="24" fillId="34" borderId="80" xfId="0" applyNumberFormat="1" applyFont="1" applyFill="1" applyBorder="1" applyAlignment="1" applyProtection="1">
      <alignment horizontal="center" vertical="center" wrapText="1"/>
    </xf>
    <xf numFmtId="166" fontId="24" fillId="34" borderId="81" xfId="0" applyNumberFormat="1" applyFont="1" applyFill="1" applyBorder="1" applyAlignment="1" applyProtection="1">
      <alignment horizontal="center" vertical="center" wrapText="1"/>
    </xf>
    <xf numFmtId="0" fontId="23" fillId="16" borderId="57" xfId="0" applyFont="1" applyFill="1" applyBorder="1" applyAlignment="1" applyProtection="1">
      <alignment horizontal="center" vertical="center" wrapText="1"/>
    </xf>
    <xf numFmtId="0" fontId="23" fillId="16" borderId="88" xfId="0" applyFont="1" applyFill="1" applyBorder="1" applyAlignment="1" applyProtection="1">
      <alignment horizontal="center" vertical="center" wrapText="1"/>
    </xf>
    <xf numFmtId="166" fontId="24" fillId="34" borderId="34" xfId="0" applyNumberFormat="1" applyFont="1" applyFill="1" applyBorder="1" applyAlignment="1" applyProtection="1">
      <alignment horizontal="center" vertical="center" wrapText="1"/>
    </xf>
    <xf numFmtId="166" fontId="24" fillId="34" borderId="35" xfId="0" applyNumberFormat="1" applyFont="1" applyFill="1" applyBorder="1" applyAlignment="1" applyProtection="1">
      <alignment horizontal="center" vertical="center" wrapText="1"/>
    </xf>
    <xf numFmtId="166" fontId="24" fillId="34" borderId="112" xfId="0" applyNumberFormat="1" applyFont="1" applyFill="1" applyBorder="1" applyAlignment="1" applyProtection="1">
      <alignment horizontal="center" vertical="center" wrapText="1"/>
    </xf>
    <xf numFmtId="0" fontId="22" fillId="47" borderId="96" xfId="0" applyFont="1" applyFill="1" applyBorder="1" applyAlignment="1" applyProtection="1">
      <alignment horizontal="center" vertical="center" wrapText="1"/>
    </xf>
    <xf numFmtId="0" fontId="22" fillId="47" borderId="99" xfId="0" applyFont="1" applyFill="1" applyBorder="1" applyAlignment="1" applyProtection="1">
      <alignment horizontal="center" vertical="center" wrapText="1"/>
    </xf>
    <xf numFmtId="0" fontId="25" fillId="11" borderId="0" xfId="0" applyFont="1" applyFill="1" applyBorder="1" applyAlignment="1" applyProtection="1">
      <alignment horizontal="left" vertical="center" indent="2"/>
    </xf>
    <xf numFmtId="0" fontId="23" fillId="15" borderId="42" xfId="0" applyFont="1" applyFill="1" applyBorder="1" applyAlignment="1" applyProtection="1">
      <alignment horizontal="center" vertical="center" wrapText="1"/>
    </xf>
    <xf numFmtId="0" fontId="23" fillId="15" borderId="85" xfId="0" applyFont="1" applyFill="1" applyBorder="1" applyAlignment="1" applyProtection="1">
      <alignment horizontal="center" vertical="center" wrapText="1"/>
    </xf>
    <xf numFmtId="0" fontId="23" fillId="16" borderId="284" xfId="0" applyFont="1" applyFill="1" applyBorder="1" applyAlignment="1" applyProtection="1">
      <alignment horizontal="center" vertical="center" wrapText="1"/>
    </xf>
    <xf numFmtId="0" fontId="23" fillId="16" borderId="285" xfId="0" applyFont="1" applyFill="1" applyBorder="1" applyAlignment="1" applyProtection="1">
      <alignment horizontal="center" vertical="center" wrapText="1"/>
    </xf>
    <xf numFmtId="0" fontId="23" fillId="15" borderId="281" xfId="0" applyFont="1" applyFill="1" applyBorder="1" applyAlignment="1" applyProtection="1">
      <alignment horizontal="center" vertical="center" wrapText="1"/>
    </xf>
    <xf numFmtId="0" fontId="23" fillId="15" borderId="262" xfId="0" applyFont="1" applyFill="1" applyBorder="1" applyAlignment="1" applyProtection="1">
      <alignment horizontal="center" vertical="center" wrapText="1"/>
    </xf>
    <xf numFmtId="0" fontId="23" fillId="13" borderId="278" xfId="0" applyFont="1" applyFill="1" applyBorder="1" applyAlignment="1" applyProtection="1">
      <alignment horizontal="center" vertical="center"/>
      <protection locked="0"/>
    </xf>
    <xf numFmtId="0" fontId="23" fillId="13" borderId="279" xfId="0" applyFont="1" applyFill="1" applyBorder="1" applyAlignment="1" applyProtection="1">
      <alignment horizontal="center" vertical="center"/>
      <protection locked="0"/>
    </xf>
    <xf numFmtId="0" fontId="22" fillId="47" borderId="134" xfId="0" applyFont="1" applyFill="1" applyBorder="1" applyAlignment="1" applyProtection="1">
      <alignment horizontal="center" vertical="center" wrapText="1"/>
    </xf>
    <xf numFmtId="166" fontId="24" fillId="34" borderId="106" xfId="0" applyNumberFormat="1" applyFont="1" applyFill="1" applyBorder="1" applyAlignment="1" applyProtection="1">
      <alignment horizontal="center" vertical="center" wrapText="1"/>
    </xf>
    <xf numFmtId="166" fontId="24" fillId="34" borderId="107" xfId="0" applyNumberFormat="1" applyFont="1" applyFill="1" applyBorder="1" applyAlignment="1" applyProtection="1">
      <alignment horizontal="center" vertical="center" wrapText="1"/>
    </xf>
    <xf numFmtId="166" fontId="24" fillId="34" borderId="108" xfId="0" applyNumberFormat="1" applyFont="1" applyFill="1" applyBorder="1" applyAlignment="1" applyProtection="1">
      <alignment horizontal="center" vertical="center" wrapText="1"/>
    </xf>
    <xf numFmtId="166" fontId="12" fillId="15" borderId="113" xfId="0" applyNumberFormat="1" applyFont="1" applyFill="1" applyBorder="1" applyAlignment="1" applyProtection="1">
      <alignment horizontal="center" vertical="center" wrapText="1"/>
    </xf>
    <xf numFmtId="166" fontId="12" fillId="15" borderId="114" xfId="0" applyNumberFormat="1" applyFont="1" applyFill="1" applyBorder="1" applyAlignment="1" applyProtection="1">
      <alignment horizontal="center" vertical="center" wrapText="1"/>
    </xf>
    <xf numFmtId="166" fontId="12" fillId="15" borderId="115" xfId="0" applyNumberFormat="1" applyFont="1" applyFill="1" applyBorder="1" applyAlignment="1" applyProtection="1">
      <alignment horizontal="center" vertical="center" wrapText="1"/>
    </xf>
    <xf numFmtId="0" fontId="23" fillId="16" borderId="146" xfId="0" applyFont="1" applyFill="1" applyBorder="1" applyAlignment="1" applyProtection="1">
      <alignment horizontal="center" vertical="center" wrapText="1"/>
    </xf>
    <xf numFmtId="166" fontId="24" fillId="34" borderId="147" xfId="0" applyNumberFormat="1" applyFont="1" applyFill="1" applyBorder="1" applyAlignment="1" applyProtection="1">
      <alignment horizontal="center" vertical="center" wrapText="1"/>
    </xf>
    <xf numFmtId="166" fontId="24" fillId="34" borderId="148" xfId="0" applyNumberFormat="1" applyFont="1" applyFill="1" applyBorder="1" applyAlignment="1" applyProtection="1">
      <alignment horizontal="center" vertical="center" wrapText="1"/>
    </xf>
    <xf numFmtId="166" fontId="24" fillId="34" borderId="149" xfId="0" applyNumberFormat="1" applyFont="1" applyFill="1" applyBorder="1" applyAlignment="1" applyProtection="1">
      <alignment horizontal="center" vertical="center" wrapText="1"/>
    </xf>
    <xf numFmtId="0" fontId="23" fillId="16" borderId="126" xfId="0" applyFont="1" applyFill="1" applyBorder="1" applyAlignment="1" applyProtection="1">
      <alignment horizontal="center" vertical="center" wrapText="1"/>
    </xf>
    <xf numFmtId="0" fontId="23" fillId="16" borderId="92" xfId="0" applyFont="1" applyFill="1" applyBorder="1" applyAlignment="1" applyProtection="1">
      <alignment horizontal="center" vertical="center" wrapText="1"/>
    </xf>
    <xf numFmtId="166" fontId="12" fillId="15" borderId="123" xfId="0" applyNumberFormat="1" applyFont="1" applyFill="1" applyBorder="1" applyAlignment="1" applyProtection="1">
      <alignment horizontal="center" vertical="center" wrapText="1"/>
    </xf>
    <xf numFmtId="166" fontId="12" fillId="15" borderId="69" xfId="0" applyNumberFormat="1" applyFont="1" applyFill="1" applyBorder="1" applyAlignment="1" applyProtection="1">
      <alignment horizontal="center" vertical="center" wrapText="1"/>
    </xf>
    <xf numFmtId="166" fontId="24" fillId="34" borderId="96" xfId="0" applyNumberFormat="1" applyFont="1" applyFill="1" applyBorder="1" applyAlignment="1" applyProtection="1">
      <alignment horizontal="center" vertical="center" wrapText="1"/>
    </xf>
    <xf numFmtId="166" fontId="24" fillId="34" borderId="97" xfId="0" applyNumberFormat="1" applyFont="1" applyFill="1" applyBorder="1" applyAlignment="1" applyProtection="1">
      <alignment horizontal="center" vertical="center" wrapText="1"/>
    </xf>
    <xf numFmtId="166" fontId="24" fillId="34" borderId="98" xfId="0" applyNumberFormat="1" applyFont="1" applyFill="1" applyBorder="1" applyAlignment="1" applyProtection="1">
      <alignment horizontal="center" vertical="center" wrapText="1"/>
    </xf>
    <xf numFmtId="0" fontId="23" fillId="15" borderId="96" xfId="0" applyFont="1" applyFill="1" applyBorder="1" applyAlignment="1" applyProtection="1">
      <alignment horizontal="center" vertical="center" wrapText="1"/>
    </xf>
    <xf numFmtId="0" fontId="23" fillId="15" borderId="254" xfId="0" applyFont="1" applyFill="1" applyBorder="1" applyAlignment="1" applyProtection="1">
      <alignment horizontal="center" vertical="center" wrapText="1"/>
    </xf>
    <xf numFmtId="0" fontId="23" fillId="0" borderId="33" xfId="0" applyFont="1" applyFill="1" applyBorder="1" applyAlignment="1" applyProtection="1">
      <alignment horizontal="center" vertical="top" wrapText="1"/>
    </xf>
    <xf numFmtId="0" fontId="23" fillId="0" borderId="14" xfId="0" applyFont="1" applyFill="1" applyBorder="1" applyAlignment="1" applyProtection="1">
      <alignment horizontal="center" vertical="top" wrapText="1"/>
    </xf>
    <xf numFmtId="0" fontId="23" fillId="0" borderId="73" xfId="0" applyFont="1" applyFill="1" applyBorder="1" applyAlignment="1" applyProtection="1">
      <alignment horizontal="center" vertical="top" wrapText="1"/>
    </xf>
    <xf numFmtId="0" fontId="10" fillId="16" borderId="16" xfId="0" applyFont="1" applyFill="1" applyBorder="1" applyAlignment="1" applyProtection="1">
      <alignment horizontal="center" vertical="center"/>
    </xf>
    <xf numFmtId="0" fontId="10" fillId="16" borderId="8" xfId="0" applyFont="1" applyFill="1" applyBorder="1" applyAlignment="1" applyProtection="1">
      <alignment horizontal="center" vertical="center"/>
    </xf>
    <xf numFmtId="0" fontId="12" fillId="17" borderId="327" xfId="0" applyFont="1" applyFill="1" applyBorder="1" applyAlignment="1" applyProtection="1">
      <alignment horizontal="center" vertical="center"/>
    </xf>
    <xf numFmtId="0" fontId="12" fillId="17" borderId="328" xfId="0" applyFont="1" applyFill="1" applyBorder="1" applyAlignment="1" applyProtection="1">
      <alignment horizontal="center" vertical="center"/>
    </xf>
    <xf numFmtId="0" fontId="10" fillId="15" borderId="325" xfId="0" applyFont="1" applyFill="1" applyBorder="1" applyAlignment="1" applyProtection="1">
      <alignment horizontal="center" vertical="center"/>
    </xf>
    <xf numFmtId="0" fontId="10" fillId="15" borderId="326" xfId="0" applyFont="1" applyFill="1" applyBorder="1" applyAlignment="1" applyProtection="1">
      <alignment horizontal="center" vertical="center"/>
    </xf>
    <xf numFmtId="0" fontId="12" fillId="17" borderId="16" xfId="0" applyFont="1" applyFill="1" applyBorder="1" applyAlignment="1" applyProtection="1">
      <alignment horizontal="center" vertical="center"/>
    </xf>
    <xf numFmtId="0" fontId="12" fillId="17" borderId="22" xfId="0" applyFont="1" applyFill="1" applyBorder="1" applyAlignment="1" applyProtection="1">
      <alignment horizontal="center" vertical="center"/>
    </xf>
    <xf numFmtId="0" fontId="10" fillId="15" borderId="16" xfId="0" applyFont="1" applyFill="1" applyBorder="1" applyAlignment="1" applyProtection="1">
      <alignment horizontal="center" vertical="center"/>
    </xf>
    <xf numFmtId="0" fontId="10" fillId="15" borderId="22" xfId="0" applyFont="1" applyFill="1" applyBorder="1" applyAlignment="1" applyProtection="1">
      <alignment horizontal="center" vertical="center"/>
    </xf>
    <xf numFmtId="0" fontId="10" fillId="15" borderId="240" xfId="0" applyFont="1" applyFill="1" applyBorder="1" applyAlignment="1" applyProtection="1">
      <alignment horizontal="center" vertical="center"/>
    </xf>
    <xf numFmtId="0" fontId="10" fillId="15" borderId="304" xfId="0" applyFont="1" applyFill="1" applyBorder="1" applyAlignment="1" applyProtection="1">
      <alignment horizontal="center" vertical="center"/>
    </xf>
    <xf numFmtId="0" fontId="10" fillId="16" borderId="246" xfId="0" applyFont="1" applyFill="1" applyBorder="1" applyAlignment="1" applyProtection="1">
      <alignment horizontal="center" vertical="center" wrapText="1"/>
    </xf>
    <xf numFmtId="164" fontId="12" fillId="18" borderId="294" xfId="13" applyFont="1" applyFill="1" applyBorder="1" applyAlignment="1" applyProtection="1">
      <alignment horizontal="center" vertical="center" wrapText="1"/>
    </xf>
    <xf numFmtId="164" fontId="12" fillId="18" borderId="151" xfId="13" applyFont="1" applyFill="1" applyBorder="1" applyAlignment="1" applyProtection="1">
      <alignment horizontal="center" vertical="center" wrapText="1"/>
    </xf>
    <xf numFmtId="0" fontId="10" fillId="17" borderId="246" xfId="0" applyFont="1" applyFill="1" applyBorder="1" applyAlignment="1" applyProtection="1">
      <alignment horizontal="center" vertical="center"/>
    </xf>
    <xf numFmtId="172" fontId="24" fillId="30" borderId="26" xfId="12" applyNumberFormat="1" applyFont="1" applyFill="1" applyBorder="1" applyAlignment="1" applyProtection="1">
      <alignment horizontal="right" vertical="center" wrapText="1"/>
    </xf>
    <xf numFmtId="172" fontId="24" fillId="30" borderId="39" xfId="12" applyNumberFormat="1" applyFont="1" applyFill="1" applyBorder="1" applyAlignment="1" applyProtection="1">
      <alignment horizontal="right" vertical="center" wrapText="1"/>
    </xf>
    <xf numFmtId="0" fontId="10" fillId="17" borderId="261" xfId="0" applyFont="1" applyFill="1" applyBorder="1" applyAlignment="1" applyProtection="1">
      <alignment horizontal="center" vertical="center"/>
    </xf>
    <xf numFmtId="0" fontId="10" fillId="17" borderId="331" xfId="0" applyFont="1" applyFill="1" applyBorder="1" applyAlignment="1" applyProtection="1">
      <alignment horizontal="center" vertical="center"/>
    </xf>
    <xf numFmtId="0" fontId="10" fillId="17" borderId="269" xfId="0" applyFont="1" applyFill="1" applyBorder="1" applyAlignment="1" applyProtection="1">
      <alignment horizontal="center" vertical="center"/>
    </xf>
    <xf numFmtId="164" fontId="12" fillId="18" borderId="329" xfId="13" applyFont="1" applyFill="1" applyBorder="1" applyAlignment="1" applyProtection="1">
      <alignment horizontal="center" vertical="center" wrapText="1"/>
    </xf>
    <xf numFmtId="164" fontId="12" fillId="18" borderId="330" xfId="13" applyFont="1" applyFill="1" applyBorder="1" applyAlignment="1" applyProtection="1">
      <alignment horizontal="center" vertical="center" wrapText="1"/>
    </xf>
    <xf numFmtId="0" fontId="10" fillId="16" borderId="16" xfId="0" applyFont="1" applyFill="1" applyBorder="1" applyAlignment="1" applyProtection="1">
      <alignment horizontal="center" vertical="center" wrapText="1"/>
    </xf>
    <xf numFmtId="0" fontId="10" fillId="16" borderId="22" xfId="0" applyFont="1" applyFill="1" applyBorder="1" applyAlignment="1" applyProtection="1">
      <alignment horizontal="center" vertical="center" wrapText="1"/>
    </xf>
    <xf numFmtId="0" fontId="10" fillId="17" borderId="5" xfId="0" applyFont="1" applyFill="1" applyBorder="1" applyAlignment="1" applyProtection="1">
      <alignment horizontal="center" vertical="center"/>
    </xf>
    <xf numFmtId="0" fontId="10" fillId="17" borderId="6" xfId="0" applyFont="1" applyFill="1" applyBorder="1" applyAlignment="1" applyProtection="1">
      <alignment horizontal="center" vertical="center"/>
    </xf>
    <xf numFmtId="0" fontId="10" fillId="17" borderId="7" xfId="0" applyFont="1" applyFill="1" applyBorder="1" applyAlignment="1" applyProtection="1">
      <alignment horizontal="center" vertical="center"/>
    </xf>
    <xf numFmtId="164" fontId="12" fillId="18" borderId="16" xfId="13" applyFont="1" applyFill="1" applyBorder="1" applyAlignment="1" applyProtection="1">
      <alignment horizontal="center" vertical="center" wrapText="1"/>
    </xf>
    <xf numFmtId="164" fontId="12" fillId="18" borderId="8" xfId="13" applyFont="1" applyFill="1" applyBorder="1" applyAlignment="1" applyProtection="1">
      <alignment horizontal="center" vertical="center" wrapText="1"/>
    </xf>
    <xf numFmtId="0" fontId="31" fillId="50" borderId="333" xfId="0" applyFont="1" applyFill="1" applyBorder="1" applyAlignment="1" applyProtection="1">
      <alignment horizontal="center" vertical="center" wrapText="1"/>
    </xf>
    <xf numFmtId="0" fontId="31" fillId="50" borderId="334" xfId="0" applyFont="1" applyFill="1" applyBorder="1" applyAlignment="1" applyProtection="1">
      <alignment horizontal="center" vertical="center" wrapText="1"/>
    </xf>
    <xf numFmtId="0" fontId="34" fillId="37" borderId="332" xfId="0" applyFont="1" applyFill="1" applyBorder="1" applyAlignment="1" applyProtection="1">
      <alignment horizontal="center" vertical="center"/>
    </xf>
    <xf numFmtId="0" fontId="34" fillId="37" borderId="189" xfId="0" applyFont="1" applyFill="1" applyBorder="1" applyAlignment="1" applyProtection="1">
      <alignment horizontal="center" vertical="center"/>
    </xf>
    <xf numFmtId="0" fontId="23" fillId="12" borderId="48" xfId="0" applyFont="1" applyFill="1" applyBorder="1" applyAlignment="1" applyProtection="1">
      <alignment horizontal="center" vertical="center"/>
      <protection locked="0"/>
    </xf>
    <xf numFmtId="0" fontId="23" fillId="12" borderId="31" xfId="0" applyFont="1" applyFill="1" applyBorder="1" applyAlignment="1" applyProtection="1">
      <alignment horizontal="center" vertical="center"/>
      <protection locked="0"/>
    </xf>
    <xf numFmtId="0" fontId="10" fillId="16" borderId="332" xfId="0" applyFont="1" applyFill="1" applyBorder="1" applyAlignment="1" applyProtection="1">
      <alignment horizontal="center" vertical="center" wrapText="1"/>
    </xf>
    <xf numFmtId="0" fontId="10" fillId="16" borderId="189" xfId="0" applyFont="1" applyFill="1" applyBorder="1" applyAlignment="1" applyProtection="1">
      <alignment horizontal="center" vertical="center" wrapText="1"/>
    </xf>
    <xf numFmtId="166" fontId="10" fillId="20" borderId="246" xfId="13" applyNumberFormat="1" applyFont="1" applyFill="1" applyBorder="1" applyAlignment="1">
      <alignment horizontal="center" vertical="center"/>
    </xf>
    <xf numFmtId="166" fontId="10" fillId="20" borderId="261" xfId="13" applyNumberFormat="1" applyFont="1" applyFill="1" applyBorder="1" applyAlignment="1">
      <alignment horizontal="center" vertical="center"/>
    </xf>
    <xf numFmtId="166" fontId="10" fillId="20" borderId="331" xfId="13" applyNumberFormat="1" applyFont="1" applyFill="1" applyBorder="1" applyAlignment="1">
      <alignment horizontal="center" vertical="center"/>
    </xf>
    <xf numFmtId="166" fontId="10" fillId="20" borderId="269" xfId="13" applyNumberFormat="1" applyFont="1" applyFill="1" applyBorder="1" applyAlignment="1">
      <alignment horizontal="center" vertical="center"/>
    </xf>
    <xf numFmtId="166" fontId="10" fillId="23" borderId="331" xfId="13" applyNumberFormat="1" applyFont="1" applyFill="1" applyBorder="1" applyAlignment="1">
      <alignment horizontal="center" vertical="center"/>
    </xf>
    <xf numFmtId="166" fontId="10" fillId="23" borderId="269" xfId="13" applyNumberFormat="1" applyFont="1" applyFill="1" applyBorder="1" applyAlignment="1">
      <alignment horizontal="center" vertical="center"/>
    </xf>
    <xf numFmtId="0" fontId="10" fillId="23" borderId="150" xfId="0" applyFont="1" applyFill="1" applyBorder="1" applyAlignment="1" applyProtection="1">
      <alignment horizontal="left" vertical="center"/>
    </xf>
    <xf numFmtId="0" fontId="10" fillId="23" borderId="0" xfId="0" applyFont="1" applyFill="1" applyBorder="1" applyAlignment="1" applyProtection="1">
      <alignment horizontal="left" vertical="center"/>
    </xf>
    <xf numFmtId="166" fontId="10" fillId="23" borderId="246" xfId="13" applyNumberFormat="1" applyFont="1" applyFill="1" applyBorder="1" applyAlignment="1">
      <alignment horizontal="center" vertical="center"/>
    </xf>
    <xf numFmtId="175" fontId="0" fillId="26" borderId="194" xfId="0" applyNumberFormat="1" applyFont="1" applyFill="1" applyBorder="1" applyAlignment="1" applyProtection="1">
      <alignment horizontal="center" vertical="center"/>
    </xf>
    <xf numFmtId="175" fontId="0" fillId="26" borderId="314" xfId="0" applyNumberFormat="1" applyFont="1" applyFill="1" applyBorder="1" applyAlignment="1" applyProtection="1">
      <alignment horizontal="center" vertical="center"/>
    </xf>
    <xf numFmtId="0" fontId="9" fillId="49" borderId="259" xfId="0" applyFont="1" applyFill="1" applyBorder="1" applyAlignment="1" applyProtection="1">
      <alignment horizontal="center" vertical="center"/>
    </xf>
    <xf numFmtId="0" fontId="9" fillId="49" borderId="270" xfId="0" applyFont="1" applyFill="1" applyBorder="1" applyAlignment="1" applyProtection="1">
      <alignment horizontal="center" vertical="center"/>
    </xf>
    <xf numFmtId="0" fontId="9" fillId="48" borderId="259" xfId="0" applyFont="1" applyFill="1" applyBorder="1" applyAlignment="1" applyProtection="1">
      <alignment horizontal="center" vertical="center"/>
    </xf>
    <xf numFmtId="0" fontId="9" fillId="48" borderId="270" xfId="0" applyFont="1" applyFill="1" applyBorder="1" applyAlignment="1" applyProtection="1">
      <alignment horizontal="center" vertical="center"/>
    </xf>
    <xf numFmtId="0" fontId="12" fillId="16" borderId="266" xfId="0" applyFont="1" applyFill="1" applyBorder="1" applyAlignment="1" applyProtection="1">
      <alignment horizontal="center" vertical="center" wrapText="1"/>
    </xf>
    <xf numFmtId="0" fontId="12" fillId="16" borderId="91" xfId="0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 wrapText="1"/>
    </xf>
    <xf numFmtId="0" fontId="10" fillId="16" borderId="160" xfId="0" applyFont="1" applyFill="1" applyBorder="1" applyAlignment="1" applyProtection="1">
      <alignment horizontal="center" vertical="center" wrapText="1"/>
    </xf>
    <xf numFmtId="0" fontId="17" fillId="49" borderId="257" xfId="0" applyFont="1" applyFill="1" applyBorder="1" applyAlignment="1" applyProtection="1">
      <alignment horizontal="center" vertical="center"/>
    </xf>
    <xf numFmtId="0" fontId="17" fillId="49" borderId="178" xfId="0" applyFont="1" applyFill="1" applyBorder="1" applyAlignment="1" applyProtection="1">
      <alignment horizontal="center" vertical="center"/>
    </xf>
    <xf numFmtId="0" fontId="17" fillId="48" borderId="257" xfId="0" applyFont="1" applyFill="1" applyBorder="1" applyAlignment="1" applyProtection="1">
      <alignment horizontal="center" vertical="center"/>
    </xf>
    <xf numFmtId="0" fontId="17" fillId="48" borderId="178" xfId="0" applyFont="1" applyFill="1" applyBorder="1" applyAlignment="1" applyProtection="1">
      <alignment horizontal="center" vertical="center"/>
    </xf>
    <xf numFmtId="0" fontId="9" fillId="14" borderId="259" xfId="0" applyFont="1" applyFill="1" applyBorder="1" applyAlignment="1" applyProtection="1">
      <alignment horizontal="center" vertical="center"/>
    </xf>
    <xf numFmtId="0" fontId="9" fillId="14" borderId="270" xfId="0" applyFont="1" applyFill="1" applyBorder="1" applyAlignment="1" applyProtection="1">
      <alignment horizontal="center" vertical="center"/>
    </xf>
    <xf numFmtId="0" fontId="17" fillId="14" borderId="176" xfId="0" applyFont="1" applyFill="1" applyBorder="1" applyAlignment="1" applyProtection="1">
      <alignment horizontal="center" vertical="center"/>
    </xf>
    <xf numFmtId="0" fontId="17" fillId="14" borderId="164" xfId="0" applyFont="1" applyFill="1" applyBorder="1" applyAlignment="1" applyProtection="1">
      <alignment horizontal="center" vertical="center"/>
    </xf>
    <xf numFmtId="0" fontId="17" fillId="49" borderId="176" xfId="0" applyFont="1" applyFill="1" applyBorder="1" applyAlignment="1" applyProtection="1">
      <alignment horizontal="center" vertical="center"/>
    </xf>
    <xf numFmtId="0" fontId="17" fillId="49" borderId="242" xfId="0" applyFont="1" applyFill="1" applyBorder="1" applyAlignment="1" applyProtection="1">
      <alignment horizontal="center" vertical="center"/>
    </xf>
    <xf numFmtId="0" fontId="17" fillId="48" borderId="179" xfId="0" applyFont="1" applyFill="1" applyBorder="1" applyAlignment="1" applyProtection="1">
      <alignment horizontal="center" vertical="center"/>
    </xf>
    <xf numFmtId="0" fontId="17" fillId="48" borderId="242" xfId="0" applyFont="1" applyFill="1" applyBorder="1" applyAlignment="1" applyProtection="1">
      <alignment horizontal="center" vertical="center"/>
    </xf>
    <xf numFmtId="0" fontId="17" fillId="14" borderId="257" xfId="0" applyFont="1" applyFill="1" applyBorder="1" applyAlignment="1" applyProtection="1">
      <alignment horizontal="center" vertical="center"/>
    </xf>
    <xf numFmtId="0" fontId="17" fillId="14" borderId="178" xfId="0" applyFont="1" applyFill="1" applyBorder="1" applyAlignment="1" applyProtection="1">
      <alignment horizontal="center" vertical="center"/>
    </xf>
    <xf numFmtId="0" fontId="22" fillId="16" borderId="267" xfId="0" applyFont="1" applyFill="1" applyBorder="1" applyAlignment="1">
      <alignment horizontal="center" vertical="center"/>
    </xf>
    <xf numFmtId="0" fontId="22" fillId="16" borderId="289" xfId="0" applyFont="1" applyFill="1" applyBorder="1" applyAlignment="1">
      <alignment horizontal="center" vertical="center"/>
    </xf>
    <xf numFmtId="0" fontId="26" fillId="48" borderId="168" xfId="0" applyFont="1" applyFill="1" applyBorder="1" applyAlignment="1" applyProtection="1">
      <alignment horizontal="center" vertical="center" textRotation="90" wrapText="1"/>
    </xf>
    <xf numFmtId="0" fontId="26" fillId="48" borderId="154" xfId="0" applyFont="1" applyFill="1" applyBorder="1" applyAlignment="1" applyProtection="1">
      <alignment horizontal="center" vertical="center" textRotation="90" wrapText="1"/>
    </xf>
    <xf numFmtId="0" fontId="26" fillId="48" borderId="145" xfId="0" applyFont="1" applyFill="1" applyBorder="1" applyAlignment="1" applyProtection="1">
      <alignment horizontal="center" vertical="center" textRotation="90" wrapText="1"/>
    </xf>
    <xf numFmtId="0" fontId="23" fillId="12" borderId="169" xfId="0" applyFont="1" applyFill="1" applyBorder="1" applyAlignment="1" applyProtection="1">
      <alignment horizontal="left" vertical="center" wrapText="1"/>
      <protection locked="0"/>
    </xf>
    <xf numFmtId="0" fontId="23" fillId="12" borderId="170" xfId="0" applyFont="1" applyFill="1" applyBorder="1" applyAlignment="1" applyProtection="1">
      <alignment horizontal="left" vertical="center" wrapText="1"/>
      <protection locked="0"/>
    </xf>
    <xf numFmtId="0" fontId="23" fillId="12" borderId="167" xfId="0" applyFont="1" applyFill="1" applyBorder="1" applyAlignment="1" applyProtection="1">
      <alignment horizontal="left" vertical="center" wrapText="1"/>
      <protection locked="0"/>
    </xf>
    <xf numFmtId="0" fontId="23" fillId="12" borderId="163" xfId="0" applyFont="1" applyFill="1" applyBorder="1" applyAlignment="1" applyProtection="1">
      <alignment horizontal="left" vertical="center" wrapText="1"/>
      <protection locked="0"/>
    </xf>
    <xf numFmtId="0" fontId="23" fillId="12" borderId="260" xfId="0" applyFont="1" applyFill="1" applyBorder="1" applyAlignment="1" applyProtection="1">
      <alignment horizontal="left" vertical="center" wrapText="1"/>
      <protection locked="0"/>
    </xf>
    <xf numFmtId="0" fontId="23" fillId="12" borderId="165" xfId="0" applyFont="1" applyFill="1" applyBorder="1" applyAlignment="1" applyProtection="1">
      <alignment horizontal="left" vertical="center" wrapText="1"/>
      <protection locked="0"/>
    </xf>
    <xf numFmtId="0" fontId="23" fillId="12" borderId="91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/>
    </xf>
    <xf numFmtId="0" fontId="23" fillId="48" borderId="266" xfId="0" applyFont="1" applyFill="1" applyBorder="1" applyAlignment="1" applyProtection="1">
      <alignment horizontal="center" vertical="center" textRotation="90" wrapText="1"/>
    </xf>
    <xf numFmtId="0" fontId="23" fillId="48" borderId="260" xfId="0" applyFont="1" applyFill="1" applyBorder="1" applyAlignment="1" applyProtection="1">
      <alignment horizontal="center" vertical="center" textRotation="90" wrapText="1"/>
    </xf>
    <xf numFmtId="0" fontId="23" fillId="48" borderId="91" xfId="0" applyFont="1" applyFill="1" applyBorder="1" applyAlignment="1" applyProtection="1">
      <alignment horizontal="center" vertical="center" textRotation="90" wrapText="1"/>
    </xf>
    <xf numFmtId="0" fontId="23" fillId="48" borderId="266" xfId="0" applyFont="1" applyFill="1" applyBorder="1" applyAlignment="1" applyProtection="1">
      <alignment horizontal="left" vertical="center" wrapText="1"/>
    </xf>
    <xf numFmtId="0" fontId="23" fillId="48" borderId="260" xfId="0" applyFont="1" applyFill="1" applyBorder="1" applyAlignment="1" applyProtection="1">
      <alignment horizontal="left" vertical="center" wrapText="1"/>
    </xf>
    <xf numFmtId="0" fontId="23" fillId="48" borderId="91" xfId="0" applyFont="1" applyFill="1" applyBorder="1" applyAlignment="1" applyProtection="1">
      <alignment horizontal="left" vertical="center" wrapText="1"/>
    </xf>
    <xf numFmtId="0" fontId="25" fillId="0" borderId="0" xfId="0" applyFont="1" applyBorder="1" applyAlignment="1" applyProtection="1">
      <alignment horizontal="center" vertical="center"/>
    </xf>
    <xf numFmtId="0" fontId="12" fillId="17" borderId="33" xfId="0" applyFont="1" applyFill="1" applyBorder="1" applyAlignment="1" applyProtection="1">
      <alignment horizontal="center" vertical="center" wrapText="1"/>
    </xf>
    <xf numFmtId="0" fontId="12" fillId="17" borderId="189" xfId="0" applyFont="1" applyFill="1" applyBorder="1" applyAlignment="1" applyProtection="1">
      <alignment horizontal="center" vertical="center" wrapText="1"/>
    </xf>
    <xf numFmtId="0" fontId="10" fillId="15" borderId="33" xfId="0" applyFont="1" applyFill="1" applyBorder="1" applyAlignment="1" applyProtection="1">
      <alignment horizontal="center" vertical="center" wrapText="1"/>
    </xf>
    <xf numFmtId="0" fontId="10" fillId="15" borderId="189" xfId="0" applyFont="1" applyFill="1" applyBorder="1" applyAlignment="1" applyProtection="1">
      <alignment horizontal="center" vertical="center" wrapText="1"/>
    </xf>
    <xf numFmtId="0" fontId="12" fillId="27" borderId="266" xfId="0" applyFont="1" applyFill="1" applyBorder="1" applyAlignment="1">
      <alignment horizontal="center" vertical="center" wrapText="1"/>
    </xf>
    <xf numFmtId="0" fontId="12" fillId="27" borderId="91" xfId="0" applyFont="1" applyFill="1" applyBorder="1" applyAlignment="1">
      <alignment horizontal="center" vertical="center" wrapText="1"/>
    </xf>
    <xf numFmtId="0" fontId="17" fillId="14" borderId="267" xfId="0" applyFont="1" applyFill="1" applyBorder="1" applyAlignment="1" applyProtection="1">
      <alignment horizontal="center" vertical="center"/>
    </xf>
    <xf numFmtId="0" fontId="17" fillId="48" borderId="267" xfId="0" applyFont="1" applyFill="1" applyBorder="1" applyAlignment="1" applyProtection="1">
      <alignment horizontal="center" vertical="center"/>
    </xf>
    <xf numFmtId="0" fontId="12" fillId="16" borderId="63" xfId="0" applyFont="1" applyFill="1" applyBorder="1" applyAlignment="1" applyProtection="1">
      <alignment horizontal="center" vertical="center" wrapText="1"/>
    </xf>
    <xf numFmtId="0" fontId="12" fillId="16" borderId="68" xfId="0" applyFont="1" applyFill="1" applyBorder="1" applyAlignment="1" applyProtection="1">
      <alignment horizontal="center" vertical="center" wrapText="1"/>
    </xf>
    <xf numFmtId="0" fontId="12" fillId="16" borderId="70" xfId="0" applyFont="1" applyFill="1" applyBorder="1" applyAlignment="1" applyProtection="1">
      <alignment horizontal="center" vertical="center" wrapText="1"/>
    </xf>
    <xf numFmtId="0" fontId="12" fillId="16" borderId="71" xfId="0" applyFont="1" applyFill="1" applyBorder="1" applyAlignment="1" applyProtection="1">
      <alignment horizontal="center" vertical="center" wrapText="1"/>
    </xf>
    <xf numFmtId="0" fontId="12" fillId="16" borderId="61" xfId="0" applyFont="1" applyFill="1" applyBorder="1" applyAlignment="1" applyProtection="1">
      <alignment horizontal="center" vertical="center"/>
    </xf>
    <xf numFmtId="0" fontId="12" fillId="16" borderId="14" xfId="0" applyFont="1" applyFill="1" applyBorder="1" applyAlignment="1" applyProtection="1">
      <alignment horizontal="center" vertical="center"/>
    </xf>
    <xf numFmtId="0" fontId="12" fillId="16" borderId="61" xfId="0" applyFont="1" applyFill="1" applyBorder="1" applyAlignment="1" applyProtection="1">
      <alignment horizontal="center" vertical="center" wrapText="1"/>
    </xf>
    <xf numFmtId="0" fontId="12" fillId="16" borderId="14" xfId="0" applyFont="1" applyFill="1" applyBorder="1" applyAlignment="1" applyProtection="1">
      <alignment horizontal="center" vertical="center" wrapText="1"/>
    </xf>
    <xf numFmtId="0" fontId="23" fillId="0" borderId="163" xfId="0" applyFont="1" applyFill="1" applyBorder="1" applyAlignment="1" applyProtection="1">
      <alignment horizontal="left" vertical="center" wrapText="1"/>
    </xf>
    <xf numFmtId="0" fontId="23" fillId="0" borderId="165" xfId="0" applyFont="1" applyFill="1" applyBorder="1" applyAlignment="1" applyProtection="1">
      <alignment horizontal="left" vertical="center" wrapText="1"/>
    </xf>
    <xf numFmtId="0" fontId="23" fillId="0" borderId="91" xfId="0" applyFont="1" applyFill="1" applyBorder="1" applyAlignment="1" applyProtection="1">
      <alignment horizontal="left" vertical="center" wrapText="1"/>
    </xf>
    <xf numFmtId="0" fontId="12" fillId="15" borderId="169" xfId="0" applyFont="1" applyFill="1" applyBorder="1" applyAlignment="1" applyProtection="1">
      <alignment horizontal="center" vertical="center" wrapText="1"/>
    </xf>
    <xf numFmtId="0" fontId="12" fillId="15" borderId="171" xfId="0" applyFont="1" applyFill="1" applyBorder="1" applyAlignment="1" applyProtection="1">
      <alignment horizontal="center" vertical="center" wrapText="1"/>
    </xf>
    <xf numFmtId="0" fontId="12" fillId="15" borderId="178" xfId="0" applyFont="1" applyFill="1" applyBorder="1" applyAlignment="1" applyProtection="1">
      <alignment horizontal="center" vertical="center" wrapText="1"/>
    </xf>
    <xf numFmtId="0" fontId="12" fillId="15" borderId="67" xfId="0" applyFont="1" applyFill="1" applyBorder="1" applyAlignment="1" applyProtection="1">
      <alignment horizontal="center" vertical="center" wrapText="1"/>
    </xf>
    <xf numFmtId="0" fontId="23" fillId="16" borderId="40" xfId="0" applyFont="1" applyFill="1" applyBorder="1" applyAlignment="1" applyProtection="1">
      <alignment horizontal="center" vertical="center"/>
    </xf>
    <xf numFmtId="0" fontId="23" fillId="16" borderId="41" xfId="0" applyFont="1" applyFill="1" applyBorder="1" applyAlignment="1" applyProtection="1">
      <alignment horizontal="center" vertical="center"/>
    </xf>
    <xf numFmtId="0" fontId="23" fillId="12" borderId="20" xfId="0" applyFont="1" applyFill="1" applyBorder="1" applyAlignment="1" applyProtection="1">
      <alignment horizontal="center" vertical="center"/>
      <protection locked="0"/>
    </xf>
    <xf numFmtId="0" fontId="23" fillId="12" borderId="21" xfId="0" applyFont="1" applyFill="1" applyBorder="1" applyAlignment="1" applyProtection="1">
      <alignment horizontal="center" vertical="center"/>
      <protection locked="0"/>
    </xf>
    <xf numFmtId="166" fontId="23" fillId="17" borderId="52" xfId="0" applyNumberFormat="1" applyFont="1" applyFill="1" applyBorder="1" applyAlignment="1" applyProtection="1">
      <alignment horizontal="center" vertical="center" wrapText="1"/>
    </xf>
    <xf numFmtId="166" fontId="23" fillId="17" borderId="35" xfId="0" applyNumberFormat="1" applyFont="1" applyFill="1" applyBorder="1" applyAlignment="1" applyProtection="1">
      <alignment horizontal="center" vertical="center" wrapText="1"/>
    </xf>
    <xf numFmtId="166" fontId="23" fillId="17" borderId="53" xfId="0" applyNumberFormat="1" applyFont="1" applyFill="1" applyBorder="1" applyAlignment="1" applyProtection="1">
      <alignment horizontal="center" vertical="center" wrapText="1"/>
    </xf>
    <xf numFmtId="166" fontId="24" fillId="34" borderId="52" xfId="0" applyNumberFormat="1" applyFont="1" applyFill="1" applyBorder="1" applyAlignment="1" applyProtection="1">
      <alignment horizontal="center" vertical="center" wrapText="1"/>
    </xf>
    <xf numFmtId="166" fontId="24" fillId="34" borderId="53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left" vertical="center" indent="2"/>
    </xf>
    <xf numFmtId="0" fontId="23" fillId="11" borderId="275" xfId="0" applyFont="1" applyFill="1" applyBorder="1" applyAlignment="1" applyProtection="1">
      <alignment horizontal="center" vertical="center" wrapText="1"/>
    </xf>
    <xf numFmtId="0" fontId="23" fillId="11" borderId="264" xfId="0" applyFont="1" applyFill="1" applyBorder="1" applyAlignment="1" applyProtection="1">
      <alignment horizontal="center" vertical="center" wrapText="1"/>
    </xf>
    <xf numFmtId="0" fontId="23" fillId="11" borderId="265" xfId="0" applyFont="1" applyFill="1" applyBorder="1" applyAlignment="1" applyProtection="1">
      <alignment horizontal="center" vertical="center" wrapText="1"/>
    </xf>
    <xf numFmtId="175" fontId="23" fillId="29" borderId="266" xfId="0" applyNumberFormat="1" applyFont="1" applyFill="1" applyBorder="1" applyAlignment="1" applyProtection="1">
      <alignment horizontal="right" vertical="center"/>
    </xf>
    <xf numFmtId="175" fontId="23" fillId="29" borderId="165" xfId="0" applyNumberFormat="1" applyFont="1" applyFill="1" applyBorder="1" applyAlignment="1" applyProtection="1">
      <alignment horizontal="right" vertical="center"/>
    </xf>
    <xf numFmtId="175" fontId="23" fillId="29" borderId="91" xfId="0" applyNumberFormat="1" applyFont="1" applyFill="1" applyBorder="1" applyAlignment="1" applyProtection="1">
      <alignment horizontal="right" vertical="center"/>
    </xf>
    <xf numFmtId="0" fontId="22" fillId="16" borderId="257" xfId="0" applyFont="1" applyFill="1" applyBorder="1" applyAlignment="1">
      <alignment horizontal="center" vertical="center"/>
    </xf>
    <xf numFmtId="0" fontId="12" fillId="27" borderId="165" xfId="0" applyFont="1" applyFill="1" applyBorder="1" applyAlignment="1" applyProtection="1">
      <alignment horizontal="center" vertical="center" wrapText="1"/>
    </xf>
    <xf numFmtId="0" fontId="12" fillId="16" borderId="264" xfId="0" applyFont="1" applyFill="1" applyBorder="1" applyAlignment="1" applyProtection="1">
      <alignment horizontal="center" vertical="center" wrapText="1"/>
    </xf>
    <xf numFmtId="0" fontId="12" fillId="16" borderId="189" xfId="0" applyFont="1" applyFill="1" applyBorder="1" applyAlignment="1" applyProtection="1">
      <alignment horizontal="center" vertical="center"/>
    </xf>
    <xf numFmtId="0" fontId="12" fillId="16" borderId="287" xfId="0" applyFont="1" applyFill="1" applyBorder="1" applyAlignment="1" applyProtection="1">
      <alignment horizontal="center" vertical="center"/>
    </xf>
    <xf numFmtId="0" fontId="12" fillId="16" borderId="189" xfId="0" applyFont="1" applyFill="1" applyBorder="1" applyAlignment="1" applyProtection="1">
      <alignment horizontal="center" vertical="center" wrapText="1"/>
    </xf>
    <xf numFmtId="0" fontId="12" fillId="16" borderId="287" xfId="0" applyFont="1" applyFill="1" applyBorder="1" applyAlignment="1" applyProtection="1">
      <alignment horizontal="center" vertical="center" wrapText="1"/>
    </xf>
    <xf numFmtId="0" fontId="12" fillId="16" borderId="263" xfId="0" applyFont="1" applyFill="1" applyBorder="1" applyAlignment="1" applyProtection="1">
      <alignment horizontal="center" vertical="center" wrapText="1"/>
    </xf>
    <xf numFmtId="0" fontId="12" fillId="16" borderId="274" xfId="0" applyFont="1" applyFill="1" applyBorder="1" applyAlignment="1" applyProtection="1">
      <alignment horizontal="center" vertical="center" wrapText="1"/>
    </xf>
    <xf numFmtId="0" fontId="12" fillId="27" borderId="266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0" fontId="12" fillId="16" borderId="288" xfId="0" applyFont="1" applyFill="1" applyBorder="1" applyAlignment="1" applyProtection="1">
      <alignment horizontal="center" vertical="center" wrapText="1"/>
    </xf>
    <xf numFmtId="0" fontId="12" fillId="16" borderId="45" xfId="0" applyFont="1" applyFill="1" applyBorder="1" applyAlignment="1" applyProtection="1">
      <alignment horizontal="center" vertical="center" wrapText="1"/>
    </xf>
    <xf numFmtId="0" fontId="12" fillId="16" borderId="60" xfId="0" applyFont="1" applyFill="1" applyBorder="1" applyAlignment="1" applyProtection="1">
      <alignment horizontal="center" vertical="center" wrapText="1"/>
    </xf>
    <xf numFmtId="0" fontId="12" fillId="16" borderId="286" xfId="0" applyFont="1" applyFill="1" applyBorder="1" applyAlignment="1" applyProtection="1">
      <alignment horizontal="center" vertical="center" wrapText="1"/>
    </xf>
    <xf numFmtId="175" fontId="23" fillId="29" borderId="260" xfId="0" applyNumberFormat="1" applyFont="1" applyFill="1" applyBorder="1" applyAlignment="1" applyProtection="1">
      <alignment horizontal="right" vertical="center"/>
    </xf>
    <xf numFmtId="175" fontId="23" fillId="29" borderId="115" xfId="0" applyNumberFormat="1" applyFont="1" applyFill="1" applyBorder="1" applyAlignment="1" applyProtection="1">
      <alignment horizontal="right" vertical="center"/>
    </xf>
    <xf numFmtId="175" fontId="23" fillId="29" borderId="154" xfId="0" applyNumberFormat="1" applyFont="1" applyFill="1" applyBorder="1" applyAlignment="1" applyProtection="1">
      <alignment horizontal="right" vertical="center"/>
    </xf>
    <xf numFmtId="175" fontId="23" fillId="29" borderId="145" xfId="0" applyNumberFormat="1" applyFont="1" applyFill="1" applyBorder="1" applyAlignment="1" applyProtection="1">
      <alignment horizontal="right" vertical="center"/>
    </xf>
    <xf numFmtId="0" fontId="22" fillId="0" borderId="226" xfId="0" applyFont="1" applyFill="1" applyBorder="1" applyAlignment="1" applyProtection="1">
      <alignment horizontal="center" vertical="center" wrapText="1"/>
    </xf>
    <xf numFmtId="0" fontId="22" fillId="0" borderId="214" xfId="0" applyFont="1" applyFill="1" applyBorder="1" applyAlignment="1" applyProtection="1">
      <alignment horizontal="center" vertical="center" wrapText="1"/>
    </xf>
    <xf numFmtId="0" fontId="22" fillId="0" borderId="234" xfId="0" applyFont="1" applyFill="1" applyBorder="1" applyAlignment="1" applyProtection="1">
      <alignment horizontal="center" vertical="center" wrapText="1"/>
    </xf>
    <xf numFmtId="0" fontId="22" fillId="0" borderId="205" xfId="0" applyFont="1" applyFill="1" applyBorder="1" applyAlignment="1" applyProtection="1">
      <alignment horizontal="center" vertical="center" wrapText="1"/>
    </xf>
    <xf numFmtId="0" fontId="22" fillId="0" borderId="217" xfId="0" applyFont="1" applyFill="1" applyBorder="1" applyAlignment="1" applyProtection="1">
      <alignment horizontal="center" vertical="center" wrapText="1"/>
    </xf>
    <xf numFmtId="0" fontId="22" fillId="0" borderId="201" xfId="0" applyFont="1" applyFill="1" applyBorder="1" applyAlignment="1" applyProtection="1">
      <alignment horizontal="center" vertical="center" wrapText="1"/>
    </xf>
    <xf numFmtId="0" fontId="22" fillId="0" borderId="221" xfId="0" applyFont="1" applyFill="1" applyBorder="1" applyAlignment="1" applyProtection="1">
      <alignment horizontal="center" vertical="center" wrapText="1"/>
    </xf>
    <xf numFmtId="0" fontId="22" fillId="0" borderId="223" xfId="0" applyFont="1" applyFill="1" applyBorder="1" applyAlignment="1" applyProtection="1">
      <alignment horizontal="center" vertical="center" wrapText="1"/>
    </xf>
    <xf numFmtId="0" fontId="23" fillId="15" borderId="201" xfId="0" applyFont="1" applyFill="1" applyBorder="1" applyAlignment="1" applyProtection="1">
      <alignment horizontal="center" vertical="center" wrapText="1"/>
    </xf>
    <xf numFmtId="0" fontId="23" fillId="15" borderId="205" xfId="0" applyFont="1" applyFill="1" applyBorder="1" applyAlignment="1" applyProtection="1">
      <alignment horizontal="center" vertical="center" wrapText="1"/>
    </xf>
    <xf numFmtId="0" fontId="12" fillId="16" borderId="210" xfId="0" applyFont="1" applyFill="1" applyBorder="1" applyAlignment="1" applyProtection="1">
      <alignment horizontal="center" vertical="center" wrapText="1"/>
    </xf>
    <xf numFmtId="0" fontId="12" fillId="16" borderId="232" xfId="0" applyFont="1" applyFill="1" applyBorder="1" applyAlignment="1" applyProtection="1">
      <alignment horizontal="center" vertical="center" wrapText="1"/>
    </xf>
    <xf numFmtId="0" fontId="23" fillId="12" borderId="17" xfId="0" applyFont="1" applyFill="1" applyBorder="1" applyAlignment="1" applyProtection="1">
      <alignment horizontal="center" vertical="center"/>
      <protection locked="0"/>
    </xf>
    <xf numFmtId="0" fontId="23" fillId="12" borderId="18" xfId="0" applyFont="1" applyFill="1" applyBorder="1" applyAlignment="1" applyProtection="1">
      <alignment horizontal="center" vertical="center"/>
      <protection locked="0"/>
    </xf>
    <xf numFmtId="0" fontId="12" fillId="16" borderId="293" xfId="0" applyFont="1" applyFill="1" applyBorder="1" applyAlignment="1" applyProtection="1">
      <alignment horizontal="center" vertical="center"/>
    </xf>
    <xf numFmtId="0" fontId="12" fillId="16" borderId="209" xfId="0" applyFont="1" applyFill="1" applyBorder="1" applyAlignment="1" applyProtection="1">
      <alignment horizontal="center" vertical="center"/>
    </xf>
    <xf numFmtId="0" fontId="23" fillId="15" borderId="226" xfId="0" applyFont="1" applyFill="1" applyBorder="1" applyAlignment="1" applyProtection="1">
      <alignment horizontal="center" vertical="center" wrapText="1"/>
    </xf>
    <xf numFmtId="0" fontId="23" fillId="15" borderId="206" xfId="0" applyFont="1" applyFill="1" applyBorder="1" applyAlignment="1" applyProtection="1">
      <alignment horizontal="center" vertical="center" wrapText="1"/>
    </xf>
    <xf numFmtId="0" fontId="23" fillId="15" borderId="227" xfId="0" applyFont="1" applyFill="1" applyBorder="1" applyAlignment="1" applyProtection="1">
      <alignment horizontal="center" vertical="center" wrapText="1"/>
    </xf>
    <xf numFmtId="0" fontId="12" fillId="16" borderId="295" xfId="0" applyFont="1" applyFill="1" applyBorder="1" applyAlignment="1" applyProtection="1">
      <alignment horizontal="center" vertical="center"/>
    </xf>
    <xf numFmtId="0" fontId="12" fillId="16" borderId="204" xfId="0" applyFont="1" applyFill="1" applyBorder="1" applyAlignment="1" applyProtection="1">
      <alignment horizontal="center" vertical="center"/>
    </xf>
    <xf numFmtId="166" fontId="24" fillId="34" borderId="201" xfId="0" applyNumberFormat="1" applyFont="1" applyFill="1" applyBorder="1" applyAlignment="1" applyProtection="1">
      <alignment horizontal="center" vertical="center" wrapText="1"/>
    </xf>
    <xf numFmtId="166" fontId="24" fillId="34" borderId="203" xfId="0" applyNumberFormat="1" applyFont="1" applyFill="1" applyBorder="1" applyAlignment="1" applyProtection="1">
      <alignment horizontal="center" vertical="center" wrapText="1"/>
    </xf>
    <xf numFmtId="166" fontId="24" fillId="34" borderId="207" xfId="0" applyNumberFormat="1" applyFont="1" applyFill="1" applyBorder="1" applyAlignment="1" applyProtection="1">
      <alignment horizontal="center" vertical="center" wrapText="1"/>
    </xf>
    <xf numFmtId="166" fontId="12" fillId="17" borderId="208" xfId="0" applyNumberFormat="1" applyFont="1" applyFill="1" applyBorder="1" applyAlignment="1" applyProtection="1">
      <alignment horizontal="center" vertical="center" wrapText="1"/>
    </xf>
    <xf numFmtId="166" fontId="12" fillId="17" borderId="203" xfId="0" applyNumberFormat="1" applyFont="1" applyFill="1" applyBorder="1" applyAlignment="1" applyProtection="1">
      <alignment horizontal="center" vertical="center" wrapText="1"/>
    </xf>
    <xf numFmtId="166" fontId="12" fillId="17" borderId="202" xfId="0" applyNumberFormat="1" applyFont="1" applyFill="1" applyBorder="1" applyAlignment="1" applyProtection="1">
      <alignment horizontal="center" vertical="center" wrapText="1"/>
    </xf>
    <xf numFmtId="0" fontId="0" fillId="38" borderId="44" xfId="0" applyFont="1" applyFill="1" applyBorder="1" applyAlignment="1" applyProtection="1">
      <alignment horizontal="left" vertical="center" wrapText="1"/>
    </xf>
    <xf numFmtId="0" fontId="0" fillId="38" borderId="26" xfId="0" applyFont="1" applyFill="1" applyBorder="1" applyAlignment="1" applyProtection="1">
      <alignment horizontal="left" vertical="center" wrapText="1"/>
    </xf>
    <xf numFmtId="0" fontId="0" fillId="38" borderId="55" xfId="0" applyFont="1" applyFill="1" applyBorder="1" applyAlignment="1" applyProtection="1">
      <alignment horizontal="left" vertical="center" wrapText="1"/>
    </xf>
    <xf numFmtId="0" fontId="0" fillId="38" borderId="45" xfId="0" applyFont="1" applyFill="1" applyBorder="1" applyAlignment="1" applyProtection="1">
      <alignment horizontal="left" vertical="center" wrapText="1"/>
    </xf>
    <xf numFmtId="0" fontId="0" fillId="38" borderId="0" xfId="0" applyFont="1" applyFill="1" applyBorder="1" applyAlignment="1" applyProtection="1">
      <alignment horizontal="left" vertical="center" wrapText="1"/>
    </xf>
    <xf numFmtId="0" fontId="0" fillId="38" borderId="56" xfId="0" applyFont="1" applyFill="1" applyBorder="1" applyAlignment="1" applyProtection="1">
      <alignment horizontal="left" vertical="center" wrapText="1"/>
    </xf>
    <xf numFmtId="0" fontId="0" fillId="38" borderId="27" xfId="0" applyFont="1" applyFill="1" applyBorder="1" applyAlignment="1" applyProtection="1">
      <alignment horizontal="left" vertical="center" wrapText="1"/>
    </xf>
    <xf numFmtId="0" fontId="0" fillId="38" borderId="23" xfId="0" applyFont="1" applyFill="1" applyBorder="1" applyAlignment="1" applyProtection="1">
      <alignment horizontal="left" vertical="center" wrapText="1"/>
    </xf>
    <xf numFmtId="0" fontId="0" fillId="38" borderId="25" xfId="0" applyFont="1" applyFill="1" applyBorder="1" applyAlignment="1" applyProtection="1">
      <alignment horizontal="left" vertical="center" wrapText="1"/>
    </xf>
    <xf numFmtId="0" fontId="12" fillId="16" borderId="277" xfId="0" applyFont="1" applyFill="1" applyBorder="1" applyAlignment="1" applyProtection="1">
      <alignment horizontal="center" vertical="center" wrapText="1"/>
    </xf>
    <xf numFmtId="0" fontId="12" fillId="16" borderId="154" xfId="0" applyFont="1" applyFill="1" applyBorder="1" applyAlignment="1" applyProtection="1">
      <alignment horizontal="center" vertical="center" wrapText="1"/>
    </xf>
    <xf numFmtId="0" fontId="23" fillId="15" borderId="211" xfId="0" applyFont="1" applyFill="1" applyBorder="1" applyAlignment="1" applyProtection="1">
      <alignment horizontal="center" vertical="center" wrapText="1"/>
    </xf>
    <xf numFmtId="0" fontId="12" fillId="16" borderId="176" xfId="0" applyFont="1" applyFill="1" applyBorder="1" applyAlignment="1" applyProtection="1">
      <alignment horizontal="center" vertical="center"/>
    </xf>
    <xf numFmtId="0" fontId="12" fillId="16" borderId="242" xfId="0" applyFont="1" applyFill="1" applyBorder="1" applyAlignment="1" applyProtection="1">
      <alignment horizontal="center" vertical="center"/>
    </xf>
    <xf numFmtId="0" fontId="12" fillId="16" borderId="300" xfId="0" applyFont="1" applyFill="1" applyBorder="1" applyAlignment="1" applyProtection="1">
      <alignment horizontal="center" vertical="center"/>
    </xf>
  </cellXfs>
  <cellStyles count="33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Euro" xfId="21" xr:uid="{00000000-0005-0000-0000-000006000000}"/>
    <cellStyle name="Euro 2" xfId="22" xr:uid="{00000000-0005-0000-0000-000007000000}"/>
    <cellStyle name="Euro 3" xfId="23" xr:uid="{00000000-0005-0000-0000-000008000000}"/>
    <cellStyle name="Footnote" xfId="7" xr:uid="{00000000-0005-0000-0000-000009000000}"/>
    <cellStyle name="Good" xfId="8" xr:uid="{00000000-0005-0000-0000-00000A000000}"/>
    <cellStyle name="Heading" xfId="9" xr:uid="{00000000-0005-0000-0000-00000B000000}"/>
    <cellStyle name="Heading 1" xfId="10" xr:uid="{00000000-0005-0000-0000-00000C000000}"/>
    <cellStyle name="Heading 2" xfId="11" xr:uid="{00000000-0005-0000-0000-00000D000000}"/>
    <cellStyle name="Hipervínculo" xfId="20" builtinId="8"/>
    <cellStyle name="Millares" xfId="12" builtinId="3"/>
    <cellStyle name="Millares [0]" xfId="32" builtinId="6"/>
    <cellStyle name="Millares 2" xfId="24" xr:uid="{00000000-0005-0000-0000-000010000000}"/>
    <cellStyle name="Moneda" xfId="13" builtinId="4"/>
    <cellStyle name="Moneda [0]" xfId="31" builtinId="7"/>
    <cellStyle name="Moneda 2" xfId="26" xr:uid="{00000000-0005-0000-0000-000012000000}"/>
    <cellStyle name="Moneda 3" xfId="25" xr:uid="{00000000-0005-0000-0000-000013000000}"/>
    <cellStyle name="Neutral" xfId="14" builtinId="28" customBuiltin="1"/>
    <cellStyle name="Normal" xfId="0" builtinId="0"/>
    <cellStyle name="Normal 2" xfId="27" xr:uid="{00000000-0005-0000-0000-000016000000}"/>
    <cellStyle name="Normal 3" xfId="28" xr:uid="{00000000-0005-0000-0000-000017000000}"/>
    <cellStyle name="Normal 4" xfId="29" xr:uid="{00000000-0005-0000-0000-000018000000}"/>
    <cellStyle name="Note" xfId="15" xr:uid="{00000000-0005-0000-0000-000019000000}"/>
    <cellStyle name="Porcentaje" xfId="16" builtinId="5"/>
    <cellStyle name="Porcentaje 2" xfId="30" xr:uid="{00000000-0005-0000-0000-00001B000000}"/>
    <cellStyle name="Status" xfId="17" xr:uid="{00000000-0005-0000-0000-00001C000000}"/>
    <cellStyle name="Text" xfId="18" xr:uid="{00000000-0005-0000-0000-00001D000000}"/>
    <cellStyle name="Warning" xfId="19" xr:uid="{00000000-0005-0000-0000-00001E000000}"/>
  </cellStyles>
  <dxfs count="4">
    <dxf>
      <font>
        <color rgb="FF9C0006"/>
      </font>
    </dxf>
    <dxf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FF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3CDDD"/>
      <rgbColor rgb="00FF99CC"/>
      <rgbColor rgb="00CC99FF"/>
      <rgbColor rgb="00FAC090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  <color rgb="FFFF0909"/>
      <color rgb="FF000099"/>
      <color rgb="FF69D8FF"/>
      <color rgb="FFFFFF66"/>
      <color rgb="FF00A249"/>
      <color rgb="FFCCFFCC"/>
      <color rgb="FFCC0000"/>
      <color rgb="FF33CC33"/>
      <color rgb="FFE5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B) Reajuste Tarifas y Ocupaci&#243;n'!A32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D) Costos Indirectos'!Z9"/><Relationship Id="rId2" Type="http://schemas.openxmlformats.org/officeDocument/2006/relationships/hyperlink" Target="#'D) Costos Indirectos'!U9"/><Relationship Id="rId1" Type="http://schemas.openxmlformats.org/officeDocument/2006/relationships/hyperlink" Target="#'D) Costos Indirectos'!M9"/><Relationship Id="rId6" Type="http://schemas.openxmlformats.org/officeDocument/2006/relationships/hyperlink" Target="#'D) Costos Indirectos'!AN9"/><Relationship Id="rId5" Type="http://schemas.openxmlformats.org/officeDocument/2006/relationships/hyperlink" Target="#'D) Costos Indirectos'!A1"/><Relationship Id="rId4" Type="http://schemas.openxmlformats.org/officeDocument/2006/relationships/hyperlink" Target="#'D) Costos Indirectos'!AG9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3</xdr:row>
      <xdr:rowOff>119062</xdr:rowOff>
    </xdr:from>
    <xdr:to>
      <xdr:col>8</xdr:col>
      <xdr:colOff>285751</xdr:colOff>
      <xdr:row>5</xdr:row>
      <xdr:rowOff>71437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49" y="604837"/>
          <a:ext cx="6096002" cy="276225"/>
        </a:xfrm>
        <a:prstGeom prst="rect">
          <a:avLst/>
        </a:prstGeom>
        <a:solidFill>
          <a:srgbClr val="FFFF00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L" sz="1050" b="1" baseline="0">
              <a:latin typeface="Arial" panose="020B0604020202020204" pitchFamily="34" charset="0"/>
              <a:cs typeface="Arial" panose="020B0604020202020204" pitchFamily="34" charset="0"/>
            </a:rPr>
            <a:t>INGRESE LOS DATOS EN LAS CELDAS DESTACADAS EN COLOR AMARILLO Y NARANJO</a:t>
          </a:r>
          <a:endParaRPr lang="es-CL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275165</xdr:colOff>
      <xdr:row>57</xdr:row>
      <xdr:rowOff>74083</xdr:rowOff>
    </xdr:from>
    <xdr:to>
      <xdr:col>16</xdr:col>
      <xdr:colOff>505499</xdr:colOff>
      <xdr:row>111</xdr:row>
      <xdr:rowOff>46701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8D52A283-81D1-49F2-92B7-23B3E749D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165" y="9122833"/>
          <a:ext cx="12422334" cy="8545118"/>
        </a:xfrm>
        <a:prstGeom prst="rect">
          <a:avLst/>
        </a:prstGeom>
      </xdr:spPr>
    </xdr:pic>
    <xdr:clientData/>
  </xdr:twoCellAnchor>
  <xdr:twoCellAnchor editAs="oneCell">
    <xdr:from>
      <xdr:col>0</xdr:col>
      <xdr:colOff>306915</xdr:colOff>
      <xdr:row>112</xdr:row>
      <xdr:rowOff>63499</xdr:rowOff>
    </xdr:from>
    <xdr:to>
      <xdr:col>8</xdr:col>
      <xdr:colOff>412555</xdr:colOff>
      <xdr:row>162</xdr:row>
      <xdr:rowOff>23326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CEC251B7-EB51-4FE7-8561-8E6A59030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6915" y="17843499"/>
          <a:ext cx="6201640" cy="789732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285749</xdr:colOff>
      <xdr:row>7</xdr:row>
      <xdr:rowOff>0</xdr:rowOff>
    </xdr:from>
    <xdr:to>
      <xdr:col>16</xdr:col>
      <xdr:colOff>518583</xdr:colOff>
      <xdr:row>55</xdr:row>
      <xdr:rowOff>136108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C447579F-D418-415A-86D3-40CC613DF4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5749" y="1111250"/>
          <a:ext cx="12424834" cy="77561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369094</xdr:colOff>
      <xdr:row>1</xdr:row>
      <xdr:rowOff>71437</xdr:rowOff>
    </xdr:from>
    <xdr:to>
      <xdr:col>0</xdr:col>
      <xdr:colOff>1119190</xdr:colOff>
      <xdr:row>5</xdr:row>
      <xdr:rowOff>226217</xdr:rowOff>
    </xdr:to>
    <xdr:sp macro="" textlink="">
      <xdr:nvSpPr>
        <xdr:cNvPr id="2" name="Flecha: a la derech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369094" y="238125"/>
          <a:ext cx="750096" cy="881061"/>
        </a:xfrm>
        <a:prstGeom prst="rightArrow">
          <a:avLst>
            <a:gd name="adj1" fmla="val 50000"/>
            <a:gd name="adj2" fmla="val 50000"/>
          </a:avLst>
        </a:prstGeom>
        <a:solidFill>
          <a:srgbClr val="00B0F0"/>
        </a:solidFill>
        <a:ln>
          <a:headEnd type="none" w="med" len="med"/>
          <a:tailEnd type="none" w="med" len="med"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</a:t>
          </a:r>
        </a:p>
        <a:p>
          <a:pPr algn="ctr"/>
          <a:r>
            <a:rPr lang="es-CL" sz="1200" b="1">
              <a:solidFill>
                <a:srgbClr val="FF0000"/>
              </a:solidFill>
            </a:rPr>
            <a:t>TABLA</a:t>
          </a:r>
          <a:r>
            <a:rPr lang="es-CL" sz="1200" b="1" baseline="0">
              <a:solidFill>
                <a:srgbClr val="FF0000"/>
              </a:solidFill>
            </a:rPr>
            <a:t> 4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</xdr:row>
      <xdr:rowOff>0</xdr:rowOff>
    </xdr:from>
    <xdr:to>
      <xdr:col>1</xdr:col>
      <xdr:colOff>762000</xdr:colOff>
      <xdr:row>4</xdr:row>
      <xdr:rowOff>119062</xdr:rowOff>
    </xdr:to>
    <xdr:sp macro="" textlink="">
      <xdr:nvSpPr>
        <xdr:cNvPr id="2" name="Flecha: hacia abaj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 bwMode="auto">
        <a:xfrm>
          <a:off x="47624" y="166688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7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797719</xdr:colOff>
      <xdr:row>1</xdr:row>
      <xdr:rowOff>23811</xdr:rowOff>
    </xdr:from>
    <xdr:to>
      <xdr:col>2</xdr:col>
      <xdr:colOff>119064</xdr:colOff>
      <xdr:row>4</xdr:row>
      <xdr:rowOff>142873</xdr:rowOff>
    </xdr:to>
    <xdr:sp macro="" textlink="">
      <xdr:nvSpPr>
        <xdr:cNvPr id="3" name="Flecha: hacia abajo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1273969" y="190499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8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154781</xdr:colOff>
      <xdr:row>1</xdr:row>
      <xdr:rowOff>35718</xdr:rowOff>
    </xdr:from>
    <xdr:to>
      <xdr:col>2</xdr:col>
      <xdr:colOff>1345407</xdr:colOff>
      <xdr:row>4</xdr:row>
      <xdr:rowOff>154780</xdr:rowOff>
    </xdr:to>
    <xdr:sp macro="" textlink="">
      <xdr:nvSpPr>
        <xdr:cNvPr id="5" name="Flecha: hacia abajo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 bwMode="auto">
        <a:xfrm>
          <a:off x="2500312" y="202406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9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1404937</xdr:colOff>
      <xdr:row>1</xdr:row>
      <xdr:rowOff>47625</xdr:rowOff>
    </xdr:from>
    <xdr:to>
      <xdr:col>3</xdr:col>
      <xdr:colOff>678656</xdr:colOff>
      <xdr:row>5</xdr:row>
      <xdr:rowOff>83344</xdr:rowOff>
    </xdr:to>
    <xdr:sp macro="" textlink="">
      <xdr:nvSpPr>
        <xdr:cNvPr id="7" name="Flecha: hacia abajo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 bwMode="auto">
        <a:xfrm>
          <a:off x="3750468" y="214313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10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32</xdr:col>
      <xdr:colOff>333375</xdr:colOff>
      <xdr:row>2</xdr:row>
      <xdr:rowOff>47625</xdr:rowOff>
    </xdr:from>
    <xdr:to>
      <xdr:col>32</xdr:col>
      <xdr:colOff>750093</xdr:colOff>
      <xdr:row>3</xdr:row>
      <xdr:rowOff>178593</xdr:rowOff>
    </xdr:to>
    <xdr:sp macro="" textlink="">
      <xdr:nvSpPr>
        <xdr:cNvPr id="8" name="Flecha derecha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 bwMode="auto">
        <a:xfrm rot="10800000">
          <a:off x="37040344" y="381000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24</xdr:col>
      <xdr:colOff>0</xdr:colOff>
      <xdr:row>3</xdr:row>
      <xdr:rowOff>0</xdr:rowOff>
    </xdr:from>
    <xdr:to>
      <xdr:col>24</xdr:col>
      <xdr:colOff>416718</xdr:colOff>
      <xdr:row>4</xdr:row>
      <xdr:rowOff>59531</xdr:rowOff>
    </xdr:to>
    <xdr:sp macro="" textlink="">
      <xdr:nvSpPr>
        <xdr:cNvPr id="9" name="Flecha derecha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 bwMode="auto">
        <a:xfrm rot="10800000">
          <a:off x="29479875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20</xdr:col>
      <xdr:colOff>416718</xdr:colOff>
      <xdr:row>4</xdr:row>
      <xdr:rowOff>59531</xdr:rowOff>
    </xdr:to>
    <xdr:sp macro="" textlink="">
      <xdr:nvSpPr>
        <xdr:cNvPr id="11" name="Flecha derecha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 bwMode="auto">
        <a:xfrm rot="10800000">
          <a:off x="2308621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12</xdr:col>
      <xdr:colOff>369094</xdr:colOff>
      <xdr:row>3</xdr:row>
      <xdr:rowOff>23813</xdr:rowOff>
    </xdr:from>
    <xdr:to>
      <xdr:col>12</xdr:col>
      <xdr:colOff>785812</xdr:colOff>
      <xdr:row>4</xdr:row>
      <xdr:rowOff>83344</xdr:rowOff>
    </xdr:to>
    <xdr:sp macro="" textlink="">
      <xdr:nvSpPr>
        <xdr:cNvPr id="12" name="Flecha derecha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 bwMode="auto">
        <a:xfrm rot="10800000">
          <a:off x="15156657" y="523876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5</xdr:col>
      <xdr:colOff>1321594</xdr:colOff>
      <xdr:row>1</xdr:row>
      <xdr:rowOff>0</xdr:rowOff>
    </xdr:from>
    <xdr:to>
      <xdr:col>7</xdr:col>
      <xdr:colOff>47627</xdr:colOff>
      <xdr:row>5</xdr:row>
      <xdr:rowOff>35719</xdr:rowOff>
    </xdr:to>
    <xdr:sp macro="" textlink="">
      <xdr:nvSpPr>
        <xdr:cNvPr id="13" name="Flecha: hacia abajo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 bwMode="auto">
        <a:xfrm>
          <a:off x="8870157" y="166688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11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39</xdr:col>
      <xdr:colOff>0</xdr:colOff>
      <xdr:row>3</xdr:row>
      <xdr:rowOff>0</xdr:rowOff>
    </xdr:from>
    <xdr:to>
      <xdr:col>39</xdr:col>
      <xdr:colOff>416718</xdr:colOff>
      <xdr:row>4</xdr:row>
      <xdr:rowOff>59531</xdr:rowOff>
    </xdr:to>
    <xdr:sp macro="" textlink="">
      <xdr:nvSpPr>
        <xdr:cNvPr id="14" name="Flecha derecha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 bwMode="auto">
        <a:xfrm rot="10800000">
          <a:off x="4318396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nrique%20Porras%20A\Desktop\mama\Planilla_tarifas_a__educacional_2021__bienique_gestion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Índice Tablas"/>
      <sheetName val="A) Resumen Ingresos y Egresos"/>
      <sheetName val="B) Reajuste Tarifas y Ocupación"/>
      <sheetName val="C) Costos Directos"/>
      <sheetName val="D) Costos Indirectos"/>
      <sheetName val="E) Resumen Tarifado "/>
      <sheetName val="F) Remuneraciones"/>
      <sheetName val="G) Comparación Mercado"/>
      <sheetName val="H) Detalle 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J52"/>
  <sheetViews>
    <sheetView showGridLines="0" topLeftCell="A2" zoomScale="90" zoomScaleNormal="90" workbookViewId="0">
      <selection activeCell="M5" sqref="M5"/>
    </sheetView>
  </sheetViews>
  <sheetFormatPr baseColWidth="10" defaultColWidth="11.42578125" defaultRowHeight="12.75" x14ac:dyDescent="0.2"/>
  <cols>
    <col min="1" max="16384" width="11.42578125" style="108"/>
  </cols>
  <sheetData>
    <row r="1" spans="3:10" x14ac:dyDescent="0.2">
      <c r="J1" s="107"/>
    </row>
    <row r="2" spans="3:10" x14ac:dyDescent="0.2">
      <c r="J2" s="107" t="s">
        <v>84</v>
      </c>
    </row>
    <row r="3" spans="3:10" x14ac:dyDescent="0.2">
      <c r="J3" s="107"/>
    </row>
    <row r="5" spans="3:10" x14ac:dyDescent="0.2">
      <c r="C5" s="109"/>
      <c r="D5" s="109"/>
      <c r="E5" s="109"/>
      <c r="F5" s="109"/>
      <c r="G5" s="109"/>
      <c r="H5" s="109"/>
      <c r="I5" s="109"/>
      <c r="J5" s="109"/>
    </row>
    <row r="6" spans="3:10" x14ac:dyDescent="0.2">
      <c r="C6" s="109"/>
      <c r="D6" s="109"/>
      <c r="E6" s="109"/>
      <c r="F6" s="109"/>
      <c r="G6" s="109"/>
      <c r="H6" s="109"/>
      <c r="I6" s="109"/>
      <c r="J6" s="109"/>
    </row>
    <row r="7" spans="3:10" x14ac:dyDescent="0.2">
      <c r="C7" s="109"/>
      <c r="D7" s="109"/>
      <c r="E7" s="109"/>
      <c r="F7" s="109"/>
      <c r="G7" s="109"/>
      <c r="H7" s="109"/>
      <c r="I7" s="109"/>
      <c r="J7" s="109"/>
    </row>
    <row r="8" spans="3:10" x14ac:dyDescent="0.2">
      <c r="C8" s="109"/>
      <c r="D8" s="109"/>
      <c r="E8" s="109"/>
      <c r="F8" s="109"/>
      <c r="G8" s="109"/>
      <c r="H8" s="109"/>
      <c r="I8" s="109"/>
      <c r="J8" s="109"/>
    </row>
    <row r="9" spans="3:10" x14ac:dyDescent="0.2">
      <c r="C9" s="109"/>
      <c r="D9" s="109"/>
      <c r="E9" s="109"/>
      <c r="F9" s="109"/>
      <c r="G9" s="109"/>
      <c r="H9" s="109"/>
      <c r="I9" s="109"/>
      <c r="J9" s="109"/>
    </row>
    <row r="10" spans="3:10" x14ac:dyDescent="0.2">
      <c r="C10" s="109"/>
      <c r="D10" s="109"/>
      <c r="E10" s="109"/>
      <c r="F10" s="109"/>
      <c r="G10" s="109"/>
      <c r="H10" s="109"/>
      <c r="I10" s="109"/>
      <c r="J10" s="109"/>
    </row>
    <row r="11" spans="3:10" x14ac:dyDescent="0.2">
      <c r="C11" s="109"/>
      <c r="D11" s="109"/>
      <c r="E11" s="109"/>
      <c r="F11" s="109"/>
      <c r="G11" s="109"/>
      <c r="H11" s="109"/>
      <c r="I11" s="109"/>
      <c r="J11" s="109"/>
    </row>
    <row r="12" spans="3:10" x14ac:dyDescent="0.2">
      <c r="C12" s="109"/>
      <c r="D12" s="109"/>
      <c r="E12" s="109"/>
      <c r="F12" s="109"/>
      <c r="G12" s="109"/>
      <c r="H12" s="109"/>
      <c r="I12" s="109"/>
      <c r="J12" s="109"/>
    </row>
    <row r="13" spans="3:10" x14ac:dyDescent="0.2">
      <c r="C13" s="109"/>
      <c r="D13" s="109"/>
      <c r="E13" s="109"/>
      <c r="F13" s="109"/>
      <c r="G13" s="109"/>
      <c r="H13" s="109"/>
      <c r="I13" s="109"/>
      <c r="J13" s="109"/>
    </row>
    <row r="14" spans="3:10" x14ac:dyDescent="0.2">
      <c r="C14" s="109"/>
      <c r="D14" s="109"/>
      <c r="E14" s="109"/>
      <c r="F14" s="109"/>
      <c r="G14" s="109"/>
      <c r="H14" s="109"/>
      <c r="I14" s="109"/>
      <c r="J14" s="109"/>
    </row>
    <row r="15" spans="3:10" x14ac:dyDescent="0.2">
      <c r="C15" s="109"/>
      <c r="D15" s="109"/>
      <c r="E15" s="109"/>
      <c r="F15" s="109"/>
      <c r="G15" s="109"/>
      <c r="H15" s="109"/>
      <c r="I15" s="109"/>
      <c r="J15" s="109"/>
    </row>
    <row r="16" spans="3:10" x14ac:dyDescent="0.2">
      <c r="C16" s="109"/>
      <c r="D16" s="109"/>
      <c r="E16" s="109"/>
      <c r="F16" s="109"/>
      <c r="G16" s="109"/>
      <c r="H16" s="109"/>
      <c r="I16" s="109"/>
      <c r="J16" s="109"/>
    </row>
    <row r="17" spans="3:10" x14ac:dyDescent="0.2">
      <c r="C17" s="109"/>
      <c r="D17" s="109"/>
      <c r="E17" s="109"/>
      <c r="F17" s="109"/>
      <c r="G17" s="109"/>
      <c r="H17" s="109"/>
      <c r="I17" s="109"/>
      <c r="J17" s="109"/>
    </row>
    <row r="18" spans="3:10" x14ac:dyDescent="0.2">
      <c r="C18" s="109"/>
      <c r="D18" s="109"/>
      <c r="E18" s="109"/>
      <c r="F18" s="109"/>
      <c r="G18" s="109"/>
      <c r="H18" s="109"/>
      <c r="I18" s="109"/>
      <c r="J18" s="109"/>
    </row>
    <row r="19" spans="3:10" x14ac:dyDescent="0.2">
      <c r="C19" s="109"/>
      <c r="D19" s="109"/>
      <c r="E19" s="109"/>
      <c r="F19" s="109"/>
      <c r="G19" s="109"/>
      <c r="H19" s="109"/>
      <c r="I19" s="109"/>
      <c r="J19" s="109"/>
    </row>
    <row r="20" spans="3:10" x14ac:dyDescent="0.2">
      <c r="C20" s="109"/>
      <c r="D20" s="109"/>
      <c r="E20" s="109"/>
      <c r="F20" s="109"/>
      <c r="G20" s="109"/>
      <c r="H20" s="109"/>
      <c r="I20" s="109"/>
      <c r="J20" s="109"/>
    </row>
    <row r="21" spans="3:10" x14ac:dyDescent="0.2">
      <c r="C21" s="109"/>
      <c r="D21" s="109"/>
      <c r="E21" s="109"/>
      <c r="F21" s="109"/>
      <c r="G21" s="109"/>
      <c r="H21" s="109"/>
      <c r="I21" s="109"/>
      <c r="J21" s="109"/>
    </row>
    <row r="22" spans="3:10" x14ac:dyDescent="0.2">
      <c r="C22" s="109"/>
      <c r="D22" s="109"/>
      <c r="E22" s="109"/>
      <c r="F22" s="109"/>
      <c r="G22" s="109"/>
      <c r="H22" s="109"/>
      <c r="I22" s="109"/>
      <c r="J22" s="109"/>
    </row>
    <row r="23" spans="3:10" x14ac:dyDescent="0.2">
      <c r="C23" s="109"/>
      <c r="D23" s="109"/>
      <c r="E23" s="109"/>
      <c r="F23" s="109"/>
      <c r="G23" s="109"/>
      <c r="H23" s="109"/>
      <c r="I23" s="109"/>
      <c r="J23" s="109"/>
    </row>
    <row r="24" spans="3:10" x14ac:dyDescent="0.2">
      <c r="C24" s="109"/>
      <c r="D24" s="109"/>
      <c r="E24" s="109"/>
      <c r="F24" s="109"/>
      <c r="G24" s="109"/>
      <c r="H24" s="109"/>
      <c r="I24" s="109"/>
      <c r="J24" s="109"/>
    </row>
    <row r="25" spans="3:10" x14ac:dyDescent="0.2">
      <c r="C25" s="109"/>
      <c r="D25" s="109"/>
      <c r="E25" s="109"/>
      <c r="F25" s="109"/>
      <c r="G25" s="109"/>
      <c r="H25" s="109"/>
      <c r="I25" s="109"/>
      <c r="J25" s="109"/>
    </row>
    <row r="26" spans="3:10" x14ac:dyDescent="0.2">
      <c r="C26" s="109"/>
      <c r="D26" s="109"/>
      <c r="E26" s="109"/>
      <c r="F26" s="109"/>
      <c r="G26" s="109"/>
      <c r="H26" s="109"/>
      <c r="I26" s="109"/>
      <c r="J26" s="109"/>
    </row>
    <row r="27" spans="3:10" x14ac:dyDescent="0.2">
      <c r="C27" s="109"/>
      <c r="D27" s="109"/>
      <c r="E27" s="109"/>
      <c r="F27" s="109"/>
      <c r="G27" s="109"/>
      <c r="H27" s="109"/>
      <c r="I27" s="109"/>
      <c r="J27" s="109"/>
    </row>
    <row r="28" spans="3:10" x14ac:dyDescent="0.2">
      <c r="C28" s="109"/>
      <c r="D28" s="109"/>
      <c r="E28" s="109"/>
      <c r="F28" s="109"/>
      <c r="G28" s="109"/>
      <c r="H28" s="109"/>
      <c r="I28" s="109"/>
      <c r="J28" s="109"/>
    </row>
    <row r="29" spans="3:10" x14ac:dyDescent="0.2">
      <c r="C29" s="109"/>
      <c r="D29" s="109"/>
      <c r="E29" s="109"/>
      <c r="F29" s="109"/>
      <c r="G29" s="109"/>
      <c r="H29" s="109"/>
      <c r="I29" s="109"/>
      <c r="J29" s="109"/>
    </row>
    <row r="30" spans="3:10" x14ac:dyDescent="0.2">
      <c r="C30" s="109"/>
      <c r="D30" s="109"/>
      <c r="E30" s="109"/>
      <c r="F30" s="109"/>
      <c r="G30" s="109"/>
      <c r="H30" s="109"/>
      <c r="I30" s="109"/>
      <c r="J30" s="109"/>
    </row>
    <row r="31" spans="3:10" x14ac:dyDescent="0.2">
      <c r="C31" s="109"/>
      <c r="D31" s="109"/>
      <c r="E31" s="109"/>
      <c r="F31" s="109"/>
      <c r="G31" s="109"/>
      <c r="H31" s="109"/>
      <c r="I31" s="109"/>
      <c r="J31" s="109"/>
    </row>
    <row r="32" spans="3:10" x14ac:dyDescent="0.2">
      <c r="C32" s="109"/>
      <c r="D32" s="109"/>
      <c r="E32" s="109"/>
      <c r="F32" s="109"/>
      <c r="G32" s="109"/>
      <c r="H32" s="109"/>
      <c r="I32" s="109"/>
      <c r="J32" s="109"/>
    </row>
    <row r="33" spans="3:10" x14ac:dyDescent="0.2">
      <c r="C33" s="109"/>
      <c r="D33" s="109"/>
      <c r="E33" s="109"/>
      <c r="F33" s="109"/>
      <c r="G33" s="109"/>
      <c r="H33" s="109"/>
      <c r="I33" s="109"/>
      <c r="J33" s="109"/>
    </row>
    <row r="34" spans="3:10" x14ac:dyDescent="0.2">
      <c r="C34" s="109"/>
      <c r="D34" s="109"/>
      <c r="E34" s="109"/>
      <c r="F34" s="109"/>
      <c r="G34" s="109"/>
      <c r="H34" s="109"/>
      <c r="I34" s="109"/>
      <c r="J34" s="109"/>
    </row>
    <row r="35" spans="3:10" x14ac:dyDescent="0.2">
      <c r="C35" s="109"/>
      <c r="D35" s="109"/>
      <c r="E35" s="109"/>
      <c r="F35" s="109"/>
      <c r="G35" s="109"/>
      <c r="H35" s="109"/>
      <c r="I35" s="109"/>
      <c r="J35" s="109"/>
    </row>
    <row r="36" spans="3:10" x14ac:dyDescent="0.2">
      <c r="C36" s="109"/>
      <c r="D36" s="109"/>
      <c r="E36" s="109"/>
      <c r="F36" s="109"/>
      <c r="G36" s="109"/>
      <c r="H36" s="109"/>
      <c r="I36" s="109"/>
      <c r="J36" s="109"/>
    </row>
    <row r="37" spans="3:10" x14ac:dyDescent="0.2">
      <c r="C37" s="109"/>
      <c r="D37" s="109"/>
      <c r="E37" s="109"/>
      <c r="F37" s="109"/>
      <c r="G37" s="109"/>
      <c r="H37" s="109"/>
      <c r="I37" s="109"/>
      <c r="J37" s="109"/>
    </row>
    <row r="38" spans="3:10" x14ac:dyDescent="0.2">
      <c r="C38" s="109"/>
      <c r="D38" s="109"/>
      <c r="E38" s="109"/>
      <c r="F38" s="109"/>
      <c r="G38" s="109"/>
      <c r="H38" s="109"/>
      <c r="I38" s="109"/>
      <c r="J38" s="109"/>
    </row>
    <row r="39" spans="3:10" x14ac:dyDescent="0.2">
      <c r="C39" s="109"/>
      <c r="D39" s="109"/>
      <c r="E39" s="109"/>
      <c r="F39" s="109"/>
      <c r="G39" s="109"/>
      <c r="H39" s="109"/>
      <c r="I39" s="109"/>
      <c r="J39" s="109"/>
    </row>
    <row r="40" spans="3:10" x14ac:dyDescent="0.2">
      <c r="C40" s="109"/>
      <c r="D40" s="109"/>
      <c r="E40" s="109"/>
      <c r="F40" s="109"/>
      <c r="G40" s="109"/>
      <c r="H40" s="109"/>
      <c r="I40" s="109"/>
      <c r="J40" s="109"/>
    </row>
    <row r="41" spans="3:10" x14ac:dyDescent="0.2">
      <c r="C41" s="109"/>
      <c r="D41" s="109"/>
      <c r="E41" s="109"/>
      <c r="F41" s="109"/>
      <c r="G41" s="109"/>
      <c r="H41" s="109"/>
      <c r="I41" s="109"/>
      <c r="J41" s="109"/>
    </row>
    <row r="42" spans="3:10" x14ac:dyDescent="0.2">
      <c r="C42" s="109"/>
      <c r="D42" s="109"/>
      <c r="E42" s="109"/>
      <c r="F42" s="109"/>
      <c r="G42" s="109"/>
      <c r="H42" s="109"/>
      <c r="I42" s="109"/>
      <c r="J42" s="109"/>
    </row>
    <row r="43" spans="3:10" x14ac:dyDescent="0.2">
      <c r="C43" s="109"/>
      <c r="D43" s="109"/>
      <c r="E43" s="109"/>
      <c r="F43" s="109"/>
      <c r="G43" s="109"/>
      <c r="H43" s="109"/>
      <c r="I43" s="109"/>
      <c r="J43" s="109"/>
    </row>
    <row r="44" spans="3:10" x14ac:dyDescent="0.2">
      <c r="C44" s="109"/>
      <c r="D44" s="109"/>
      <c r="E44" s="109"/>
      <c r="F44" s="109"/>
      <c r="G44" s="109"/>
      <c r="H44" s="109"/>
      <c r="I44" s="109"/>
      <c r="J44" s="109"/>
    </row>
    <row r="45" spans="3:10" x14ac:dyDescent="0.2">
      <c r="C45" s="109"/>
      <c r="D45" s="109"/>
      <c r="E45" s="109"/>
      <c r="F45" s="109"/>
      <c r="G45" s="109"/>
      <c r="H45" s="109"/>
      <c r="I45" s="109"/>
      <c r="J45" s="109"/>
    </row>
    <row r="46" spans="3:10" x14ac:dyDescent="0.2">
      <c r="C46" s="109"/>
      <c r="D46" s="109"/>
      <c r="E46" s="109"/>
      <c r="F46" s="109"/>
      <c r="G46" s="109"/>
      <c r="H46" s="109"/>
      <c r="I46" s="109"/>
      <c r="J46" s="109"/>
    </row>
    <row r="47" spans="3:10" x14ac:dyDescent="0.2">
      <c r="C47" s="109"/>
      <c r="D47" s="109"/>
      <c r="E47" s="109"/>
      <c r="F47" s="109"/>
      <c r="G47" s="109"/>
      <c r="H47" s="109"/>
      <c r="I47" s="109"/>
      <c r="J47" s="109"/>
    </row>
    <row r="48" spans="3:10" x14ac:dyDescent="0.2">
      <c r="C48" s="109"/>
      <c r="D48" s="109"/>
      <c r="E48" s="109"/>
      <c r="F48" s="109"/>
      <c r="G48" s="109"/>
      <c r="H48" s="109"/>
      <c r="I48" s="109"/>
      <c r="J48" s="109"/>
    </row>
    <row r="49" spans="3:10" x14ac:dyDescent="0.2">
      <c r="C49" s="109"/>
      <c r="D49" s="109"/>
      <c r="E49" s="109"/>
      <c r="F49" s="109"/>
      <c r="G49" s="109"/>
      <c r="H49" s="109"/>
      <c r="I49" s="109"/>
      <c r="J49" s="109"/>
    </row>
    <row r="50" spans="3:10" x14ac:dyDescent="0.2">
      <c r="C50" s="109"/>
      <c r="D50" s="109"/>
      <c r="E50" s="109"/>
      <c r="F50" s="109"/>
      <c r="G50" s="109"/>
      <c r="H50" s="109"/>
      <c r="I50" s="109"/>
      <c r="J50" s="109"/>
    </row>
    <row r="51" spans="3:10" x14ac:dyDescent="0.2">
      <c r="C51" s="109"/>
      <c r="D51" s="109"/>
      <c r="E51" s="109"/>
      <c r="F51" s="109"/>
      <c r="G51" s="109"/>
      <c r="H51" s="109"/>
      <c r="I51" s="109"/>
      <c r="J51" s="109"/>
    </row>
    <row r="52" spans="3:10" x14ac:dyDescent="0.2">
      <c r="C52" s="109"/>
      <c r="D52" s="109"/>
      <c r="E52" s="109"/>
      <c r="F52" s="109"/>
      <c r="G52" s="109"/>
      <c r="H52" s="109"/>
      <c r="I52" s="109"/>
      <c r="J52" s="109"/>
    </row>
  </sheetData>
  <sheetProtection algorithmName="SHA-512" hashValue="VrvmPMNm11NZqEsi1R9qGQJqpz2Go1jNp6Lz0uTxgzWortp+2N+mHTuEOdpuw2i1vuWVfpsfyDGFzCDZbEDvdg==" saltValue="VdumwKaZ6AoWbtyxLF8NEw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0.499984740745262"/>
  </sheetPr>
  <dimension ref="A1:P9"/>
  <sheetViews>
    <sheetView showGridLines="0" zoomScale="80" zoomScaleNormal="80" workbookViewId="0">
      <selection activeCell="C56" sqref="C56"/>
    </sheetView>
  </sheetViews>
  <sheetFormatPr baseColWidth="10" defaultColWidth="11.42578125" defaultRowHeight="12.75" x14ac:dyDescent="0.2"/>
  <cols>
    <col min="1" max="9" width="11.42578125" style="122"/>
    <col min="10" max="11" width="13.28515625" style="122" customWidth="1"/>
    <col min="12" max="16384" width="11.42578125" style="122"/>
  </cols>
  <sheetData>
    <row r="1" spans="1:16" x14ac:dyDescent="0.2">
      <c r="J1" s="536"/>
      <c r="K1" s="540"/>
    </row>
    <row r="2" spans="1:16" x14ac:dyDescent="0.2">
      <c r="J2" s="536" t="s">
        <v>236</v>
      </c>
      <c r="K2" s="540"/>
    </row>
    <row r="4" spans="1:16" ht="19.5" customHeight="1" x14ac:dyDescent="0.2">
      <c r="I4" s="537" t="s">
        <v>0</v>
      </c>
      <c r="J4" s="982" t="str">
        <f>+'B) Reajuste Tarifas y Ocupación'!F5</f>
        <v>(DEPTO./DELEG.)</v>
      </c>
      <c r="K4" s="983"/>
    </row>
    <row r="6" spans="1:16" ht="12.75" customHeight="1" x14ac:dyDescent="0.2">
      <c r="A6" s="539" t="s">
        <v>124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</row>
    <row r="7" spans="1:16" x14ac:dyDescent="0.2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</row>
    <row r="8" spans="1:16" x14ac:dyDescent="0.2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</row>
    <row r="9" spans="1:16" x14ac:dyDescent="0.2">
      <c r="A9" s="123"/>
      <c r="B9" s="123"/>
      <c r="C9" s="123"/>
      <c r="D9" s="123"/>
      <c r="E9" s="123"/>
      <c r="F9" s="123"/>
      <c r="G9" s="123"/>
      <c r="H9" s="123"/>
      <c r="I9" s="123"/>
    </row>
  </sheetData>
  <mergeCells count="1">
    <mergeCell ref="J4:K4"/>
  </mergeCells>
  <pageMargins left="0.7" right="0.7" top="0.75" bottom="0.75" header="0.3" footer="0.3"/>
  <ignoredErrors>
    <ignoredError sqref="J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S54"/>
  <sheetViews>
    <sheetView showGridLines="0" zoomScale="80" zoomScaleNormal="80" workbookViewId="0">
      <selection activeCell="F26" sqref="F26"/>
    </sheetView>
  </sheetViews>
  <sheetFormatPr baseColWidth="10" defaultColWidth="11.42578125" defaultRowHeight="12.75" x14ac:dyDescent="0.2"/>
  <cols>
    <col min="1" max="16384" width="11.42578125" style="1"/>
  </cols>
  <sheetData>
    <row r="1" spans="2:11" x14ac:dyDescent="0.2">
      <c r="H1" s="53"/>
    </row>
    <row r="2" spans="2:11" x14ac:dyDescent="0.2">
      <c r="H2" s="53" t="s">
        <v>85</v>
      </c>
    </row>
    <row r="5" spans="2:11" x14ac:dyDescent="0.2">
      <c r="B5" s="767" t="s">
        <v>191</v>
      </c>
      <c r="C5" s="767"/>
      <c r="D5" s="767"/>
      <c r="E5" s="767"/>
      <c r="F5" s="767"/>
    </row>
    <row r="7" spans="2:11" x14ac:dyDescent="0.2">
      <c r="C7" s="497" t="s">
        <v>176</v>
      </c>
      <c r="D7" s="497"/>
      <c r="E7" s="497"/>
      <c r="F7" s="497"/>
      <c r="G7" s="497"/>
      <c r="H7" s="497"/>
      <c r="I7" s="497"/>
      <c r="J7" s="497"/>
      <c r="K7" s="497"/>
    </row>
    <row r="9" spans="2:11" x14ac:dyDescent="0.2">
      <c r="C9" s="497" t="s">
        <v>177</v>
      </c>
      <c r="D9" s="497"/>
      <c r="E9" s="497"/>
      <c r="F9" s="497"/>
      <c r="G9" s="497"/>
      <c r="H9" s="497"/>
      <c r="I9" s="496"/>
      <c r="J9" s="496"/>
      <c r="K9" s="496"/>
    </row>
    <row r="11" spans="2:11" x14ac:dyDescent="0.2">
      <c r="B11" s="762" t="s">
        <v>192</v>
      </c>
      <c r="C11" s="762"/>
      <c r="D11" s="762"/>
      <c r="E11" s="762"/>
      <c r="F11" s="762"/>
    </row>
    <row r="13" spans="2:11" x14ac:dyDescent="0.2">
      <c r="C13" s="498" t="s">
        <v>178</v>
      </c>
      <c r="D13" s="498"/>
      <c r="E13" s="498"/>
      <c r="F13" s="498"/>
      <c r="G13" s="498"/>
      <c r="H13" s="498"/>
    </row>
    <row r="15" spans="2:11" x14ac:dyDescent="0.2">
      <c r="C15" s="498" t="s">
        <v>179</v>
      </c>
      <c r="D15" s="498"/>
      <c r="E15" s="498"/>
      <c r="F15" s="498"/>
      <c r="G15" s="498"/>
      <c r="H15" s="498"/>
      <c r="I15" s="496"/>
      <c r="J15" s="496"/>
      <c r="K15" s="496"/>
    </row>
    <row r="19" spans="2:16" x14ac:dyDescent="0.2">
      <c r="B19" s="762" t="s">
        <v>193</v>
      </c>
      <c r="C19" s="762"/>
      <c r="D19" s="762"/>
      <c r="E19" s="762"/>
      <c r="F19" s="762"/>
    </row>
    <row r="21" spans="2:16" x14ac:dyDescent="0.2">
      <c r="C21" s="498" t="s">
        <v>181</v>
      </c>
      <c r="D21" s="498"/>
      <c r="E21" s="498"/>
      <c r="F21" s="499"/>
      <c r="G21" s="499"/>
      <c r="H21" s="499"/>
    </row>
    <row r="22" spans="2:16" x14ac:dyDescent="0.2">
      <c r="C22" s="763"/>
      <c r="D22" s="763"/>
      <c r="E22" s="763"/>
      <c r="F22" s="763"/>
      <c r="G22" s="763"/>
      <c r="H22" s="763"/>
      <c r="I22" s="763"/>
      <c r="J22" s="763"/>
      <c r="K22" s="763"/>
    </row>
    <row r="24" spans="2:16" x14ac:dyDescent="0.2">
      <c r="B24" s="762" t="s">
        <v>194</v>
      </c>
      <c r="C24" s="762"/>
      <c r="D24" s="762"/>
      <c r="E24" s="762"/>
      <c r="F24" s="762"/>
    </row>
    <row r="26" spans="2:16" x14ac:dyDescent="0.2">
      <c r="C26" s="500" t="s">
        <v>182</v>
      </c>
      <c r="D26" s="500"/>
      <c r="E26" s="500"/>
      <c r="F26" s="500"/>
      <c r="G26" s="500"/>
      <c r="H26" s="500"/>
      <c r="I26" s="500"/>
      <c r="J26" s="500"/>
    </row>
    <row r="27" spans="2:16" ht="12.75" customHeight="1" x14ac:dyDescent="0.2">
      <c r="C27" s="764" t="s">
        <v>183</v>
      </c>
      <c r="D27" s="764"/>
      <c r="E27" s="764"/>
      <c r="F27" s="764"/>
      <c r="G27" s="764"/>
      <c r="H27" s="764"/>
      <c r="I27" s="764"/>
      <c r="J27" s="764"/>
      <c r="K27" s="764"/>
      <c r="L27" s="764"/>
      <c r="M27" s="764"/>
    </row>
    <row r="28" spans="2:16" ht="12.75" customHeight="1" x14ac:dyDescent="0.2">
      <c r="C28" s="764"/>
      <c r="D28" s="764"/>
      <c r="E28" s="764"/>
      <c r="F28" s="764"/>
      <c r="G28" s="764"/>
      <c r="H28" s="764"/>
      <c r="I28" s="764"/>
      <c r="J28" s="764"/>
      <c r="K28" s="764"/>
      <c r="L28" s="764"/>
      <c r="M28" s="764"/>
    </row>
    <row r="29" spans="2:16" ht="12.75" customHeight="1" x14ac:dyDescent="0.2">
      <c r="C29" s="500" t="s">
        <v>184</v>
      </c>
      <c r="D29" s="500"/>
      <c r="E29" s="500"/>
      <c r="F29" s="500"/>
      <c r="G29" s="500"/>
      <c r="H29" s="500"/>
      <c r="I29" s="500"/>
      <c r="J29" s="500"/>
      <c r="K29" s="500"/>
      <c r="L29" s="500"/>
      <c r="M29" s="500"/>
      <c r="N29" s="499"/>
    </row>
    <row r="30" spans="2:16" ht="12.75" customHeight="1" x14ac:dyDescent="0.2">
      <c r="C30" s="500"/>
      <c r="D30" s="500"/>
      <c r="E30" s="500"/>
      <c r="F30" s="500"/>
      <c r="G30" s="500"/>
      <c r="H30" s="500"/>
      <c r="I30" s="500"/>
      <c r="J30" s="500"/>
      <c r="K30" s="500"/>
      <c r="L30" s="500"/>
      <c r="M30" s="500"/>
      <c r="N30" s="499"/>
    </row>
    <row r="31" spans="2:16" ht="12.75" customHeight="1" x14ac:dyDescent="0.2">
      <c r="C31" s="504" t="s">
        <v>185</v>
      </c>
      <c r="D31" s="501"/>
      <c r="E31" s="501"/>
      <c r="F31" s="503"/>
      <c r="G31" s="501"/>
      <c r="H31" s="501"/>
      <c r="I31" s="501"/>
      <c r="J31" s="501"/>
      <c r="K31" s="501"/>
      <c r="L31" s="501"/>
      <c r="M31" s="501"/>
      <c r="N31" s="499"/>
      <c r="O31" s="499"/>
      <c r="P31" s="499"/>
    </row>
    <row r="32" spans="2:16" ht="12.75" customHeight="1" x14ac:dyDescent="0.2">
      <c r="C32" s="502"/>
      <c r="D32" s="502"/>
      <c r="E32" s="502"/>
      <c r="F32" s="502"/>
      <c r="G32" s="502"/>
      <c r="H32" s="502"/>
      <c r="I32" s="501"/>
      <c r="J32" s="501"/>
      <c r="K32" s="501"/>
      <c r="L32" s="501"/>
      <c r="M32" s="501"/>
      <c r="N32" s="499"/>
    </row>
    <row r="33" spans="2:19" ht="12.75" customHeight="1" x14ac:dyDescent="0.2">
      <c r="C33" s="765" t="s">
        <v>186</v>
      </c>
      <c r="D33" s="765"/>
      <c r="E33" s="765"/>
      <c r="F33" s="765"/>
      <c r="G33" s="765"/>
      <c r="H33" s="765"/>
      <c r="I33" s="765"/>
      <c r="J33" s="765"/>
      <c r="K33" s="765"/>
      <c r="L33" s="765"/>
      <c r="M33" s="765"/>
      <c r="N33" s="499"/>
    </row>
    <row r="34" spans="2:19" ht="12.75" customHeight="1" x14ac:dyDescent="0.2">
      <c r="C34" s="409"/>
      <c r="D34" s="409"/>
      <c r="E34" s="409"/>
      <c r="F34" s="409"/>
      <c r="G34" s="409"/>
      <c r="H34" s="409"/>
      <c r="I34" s="500"/>
      <c r="J34" s="500"/>
      <c r="K34" s="500"/>
      <c r="L34" s="500"/>
      <c r="M34" s="500"/>
      <c r="N34" s="499"/>
    </row>
    <row r="35" spans="2:19" ht="12.75" customHeight="1" x14ac:dyDescent="0.2">
      <c r="C35" s="501" t="s">
        <v>187</v>
      </c>
      <c r="D35" s="501"/>
      <c r="E35" s="501"/>
      <c r="F35" s="501"/>
      <c r="G35" s="501"/>
      <c r="H35" s="501"/>
      <c r="I35" s="501"/>
      <c r="J35" s="501"/>
      <c r="K35" s="501"/>
      <c r="L35" s="501"/>
      <c r="M35" s="501"/>
      <c r="N35" s="499"/>
    </row>
    <row r="36" spans="2:19" ht="12.75" customHeight="1" x14ac:dyDescent="0.2">
      <c r="C36" s="502"/>
      <c r="D36" s="502"/>
      <c r="E36" s="502"/>
      <c r="F36" s="502"/>
      <c r="G36" s="502"/>
      <c r="H36" s="502"/>
      <c r="I36" s="501"/>
      <c r="J36" s="501"/>
      <c r="K36" s="501"/>
      <c r="L36" s="501"/>
      <c r="M36" s="501"/>
      <c r="N36" s="499"/>
    </row>
    <row r="37" spans="2:19" ht="12.75" customHeight="1" x14ac:dyDescent="0.2">
      <c r="C37" s="219"/>
      <c r="D37" s="219"/>
      <c r="E37" s="219"/>
      <c r="F37" s="219"/>
      <c r="G37" s="219"/>
      <c r="H37" s="219"/>
      <c r="I37" s="219"/>
      <c r="J37" s="219"/>
      <c r="K37" s="219"/>
      <c r="L37" s="219"/>
      <c r="M37" s="219"/>
    </row>
    <row r="38" spans="2:19" ht="12.75" customHeight="1" x14ac:dyDescent="0.2">
      <c r="C38" s="219"/>
      <c r="D38" s="219"/>
      <c r="E38" s="219"/>
      <c r="F38" s="219"/>
      <c r="G38" s="219"/>
      <c r="H38" s="219"/>
      <c r="I38" s="219"/>
      <c r="J38" s="219"/>
      <c r="K38" s="219"/>
      <c r="L38" s="219"/>
      <c r="M38" s="219"/>
    </row>
    <row r="39" spans="2:19" ht="12.75" customHeight="1" x14ac:dyDescent="0.2">
      <c r="B39" s="504" t="s">
        <v>195</v>
      </c>
      <c r="C39" s="500"/>
      <c r="D39" s="219"/>
      <c r="E39" s="219"/>
      <c r="F39" s="219"/>
      <c r="G39" s="219"/>
      <c r="H39" s="219"/>
      <c r="I39" s="219"/>
      <c r="J39" s="219"/>
      <c r="K39" s="219"/>
      <c r="L39" s="219"/>
      <c r="M39" s="219"/>
    </row>
    <row r="40" spans="2:19" x14ac:dyDescent="0.2">
      <c r="O40" s="763"/>
      <c r="P40" s="763"/>
      <c r="Q40" s="763"/>
      <c r="R40" s="763"/>
      <c r="S40" s="763"/>
    </row>
    <row r="41" spans="2:19" x14ac:dyDescent="0.2">
      <c r="C41" s="766" t="s">
        <v>188</v>
      </c>
      <c r="D41" s="766"/>
      <c r="E41" s="766"/>
      <c r="F41" s="766"/>
    </row>
    <row r="42" spans="2:19" x14ac:dyDescent="0.2">
      <c r="C42" s="763"/>
      <c r="D42" s="763"/>
      <c r="E42" s="763"/>
      <c r="F42" s="763"/>
      <c r="G42" s="763"/>
      <c r="H42" s="763"/>
      <c r="I42" s="763"/>
      <c r="J42" s="763"/>
    </row>
    <row r="44" spans="2:19" x14ac:dyDescent="0.2">
      <c r="B44" s="762" t="s">
        <v>196</v>
      </c>
      <c r="C44" s="762"/>
      <c r="D44" s="762"/>
      <c r="E44" s="762"/>
      <c r="F44" s="762"/>
    </row>
    <row r="46" spans="2:19" x14ac:dyDescent="0.2">
      <c r="C46" s="505" t="s">
        <v>189</v>
      </c>
      <c r="D46" s="505"/>
      <c r="E46" s="505"/>
      <c r="F46" s="505"/>
      <c r="G46" s="505"/>
      <c r="H46" s="505"/>
      <c r="I46" s="505"/>
      <c r="J46" s="505"/>
      <c r="K46" s="506"/>
      <c r="L46" s="506"/>
      <c r="M46" s="506"/>
    </row>
    <row r="50" spans="2:13" x14ac:dyDescent="0.2">
      <c r="B50" s="762" t="s">
        <v>197</v>
      </c>
      <c r="C50" s="762"/>
      <c r="D50" s="762"/>
      <c r="E50" s="762"/>
      <c r="F50" s="762"/>
    </row>
    <row r="52" spans="2:13" x14ac:dyDescent="0.2">
      <c r="C52" s="500" t="s">
        <v>190</v>
      </c>
      <c r="D52" s="500"/>
      <c r="E52" s="500"/>
      <c r="F52" s="500"/>
      <c r="G52" s="499"/>
      <c r="H52" s="499"/>
      <c r="I52" s="499"/>
      <c r="J52" s="499"/>
      <c r="K52" s="499"/>
      <c r="L52" s="499"/>
      <c r="M52" s="499"/>
    </row>
    <row r="54" spans="2:13" x14ac:dyDescent="0.2">
      <c r="B54" s="499" t="s">
        <v>198</v>
      </c>
      <c r="C54" s="499"/>
    </row>
  </sheetData>
  <sheetProtection password="9C6E" sheet="1" objects="1" scenarios="1"/>
  <mergeCells count="12">
    <mergeCell ref="B11:F11"/>
    <mergeCell ref="O40:S40"/>
    <mergeCell ref="B19:F19"/>
    <mergeCell ref="B24:F24"/>
    <mergeCell ref="B5:F5"/>
    <mergeCell ref="C22:K22"/>
    <mergeCell ref="B50:F50"/>
    <mergeCell ref="C42:J42"/>
    <mergeCell ref="B44:F44"/>
    <mergeCell ref="C27:M28"/>
    <mergeCell ref="C33:M33"/>
    <mergeCell ref="C41:F41"/>
  </mergeCells>
  <hyperlinks>
    <hyperlink ref="B5:F5" location="'A) Resumen Ingresos y Egresos'!Área_de_impresión" display="A) Resumen Ingresos y Egresos" xr:uid="{00000000-0004-0000-0100-000000000000}"/>
    <hyperlink ref="B11:F11" location="'B) Reajuste Tarifas y Ocupación'!A1" display="B) Reajuste Tarifas y Ocupación" xr:uid="{00000000-0004-0000-0100-000001000000}"/>
    <hyperlink ref="C7:F7" location="'A) Resumen Ingresos y Egresos'!A6" display="TABLA 1: RESUMEN DE INGRESOS Y EGRESOS DE CENTROS DE BENEFICIOS" xr:uid="{00000000-0004-0000-0100-000002000000}"/>
    <hyperlink ref="C9:F9" location="'A) Resumen Ingresos y Egresos'!A22" display="TABLA 2: DETALLE DE INGRESOS POR PRESTACIÓN Y SEGMENTO" xr:uid="{00000000-0004-0000-0100-000003000000}"/>
    <hyperlink ref="C13:F13" location="'B) Reajuste Tarifas y Ocupación'!A8" display="TABLA 3: REAJUSTE DE TARIFAS POR PRESTACIÓN Y SEGMENTO" xr:uid="{00000000-0004-0000-0100-000004000000}"/>
    <hyperlink ref="C15:H15" location="'B) Reajuste Tarifas y Ocupación'!A32" display="TABLA 4: METAS DE OCUPACIÓN POR PRESTACIÓN Y SEGMENTO" xr:uid="{00000000-0004-0000-0100-000005000000}"/>
    <hyperlink ref="B19:F19" location="'C) Costos Directos'!Área_de_impresión" display="C) Costos Directos" xr:uid="{00000000-0004-0000-0100-000006000000}"/>
    <hyperlink ref="C21:E21" location="'C) Costos Directos'!Área_de_impresión" display="TABLA 5: COSTOS DIRECTOS DE CENTROS DE BENEFICIOS" xr:uid="{00000000-0004-0000-0100-000007000000}"/>
    <hyperlink ref="C21:H21" location="'C) Costos Directos'!Área_de_impresión" display="TABLA 5: COSTOS DIRECTOS DE CENTROS DE BENEFICIOS" xr:uid="{00000000-0004-0000-0100-000008000000}"/>
    <hyperlink ref="C21" location="'C) Costos Directos'!A8" display="TABLA 5: COSTOS DIRECTOS DE CENTROS DE BENEFICIOS" xr:uid="{00000000-0004-0000-0100-000009000000}"/>
    <hyperlink ref="B24:F24" location="'D) Costos Indirectos'!A1" display="D) Costos Indirectos" xr:uid="{00000000-0004-0000-0100-00000A000000}"/>
    <hyperlink ref="C26:J26" location="'D) Costos Indirectos'!A9" display="TABLA 6: REMUNERACIONES DEL PERSONAL LEY 18.712 ADMINISTRACION CENTRAL Y APOYO ADMINISTRATIVO ASISTENCIA EDUCACIONAL" xr:uid="{00000000-0004-0000-0100-00000B000000}"/>
    <hyperlink ref="C27:M28" location="'D) Costos Indirectos'!M9" display="TABLA 7: DISTRIBUCION COSTOS REMUNERACIONES ADMINISTRACION CENTRAL Y APOYO ADMINISTRATIVO A. EDUCACIONAL" xr:uid="{00000000-0004-0000-0100-00000C000000}"/>
    <hyperlink ref="C29:N29" location="'D) Costos Indirectos'!U9" display="TABLA 8: COSTOS DE OPERACION ADMINISTRACIÓN CENTRAL Y  APOYO ADMINISTRATIVO ASISTENCIA EDUCACIONAL" xr:uid="{00000000-0004-0000-0100-00000D000000}"/>
    <hyperlink ref="C31:M31" location="'D) Costos Indirectos'!Z9" display="TABLA 9: RESUMEN DISTRIBUCION COSTOS REMUNERACIONES ADMINISTRACION CENTRAL Y APOYO ADMINISTRATIVO A. EDUCACIONAL" xr:uid="{00000000-0004-0000-0100-00000E000000}"/>
    <hyperlink ref="C33:M33" location="'D) Costos Indirectos'!AG9" display="TABLA 10: RESUMEN DISTRIBUCION COSTOS OPERACIÓN ADMINISTRACION CENTRAL  Y APOYO ADMINISTRATIVO A. EDUCACIONAL" xr:uid="{00000000-0004-0000-0100-00000F000000}"/>
    <hyperlink ref="C35:N35" location="'D) Costos Indirectos'!AN9" display="'D) Costos Indirectos'!AN9" xr:uid="{00000000-0004-0000-0100-000010000000}"/>
    <hyperlink ref="B39:C39" location="'E) Resumen Tarifado '!A1" display="E) Resumen Tarifado" xr:uid="{00000000-0004-0000-0100-000011000000}"/>
    <hyperlink ref="B44:F44" location="'F) Remuneraciones'!A1" display="F) Remuneraciones" xr:uid="{00000000-0004-0000-0100-000012000000}"/>
    <hyperlink ref="B50:F50" location="'G) Comparación Mercado'!A1" display="G) Comparación Mercado" xr:uid="{00000000-0004-0000-0100-000013000000}"/>
    <hyperlink ref="B54:C54" location="'H) Detalle Datos'!A1" display="H) Detalle Gastos" xr:uid="{00000000-0004-0000-0100-000014000000}"/>
    <hyperlink ref="C41:F41" location="'E) Resumen Tarifado '!A6" display="TABLA 12: RESUMEN DE TARIFADO" xr:uid="{00000000-0004-0000-0100-000015000000}"/>
    <hyperlink ref="C46:M46" location="'F) Remuneraciones'!B7" display="TABLA 13: REMUNERACIONES DEL PERSONAL LEY 18.712 DE CENTROS DE BENEFICIOS" xr:uid="{00000000-0004-0000-0100-000016000000}"/>
    <hyperlink ref="C52:M52" location="'G) Comparación Mercado'!A12" display="TABLA 14: COMPARACIÓN TARIFAS CON PRECIOS DE MERCADO" xr:uid="{00000000-0004-0000-0100-000017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IM71"/>
  <sheetViews>
    <sheetView showGridLines="0" topLeftCell="A3" zoomScale="90" zoomScaleNormal="90" workbookViewId="0">
      <selection activeCell="J20" sqref="J20"/>
    </sheetView>
  </sheetViews>
  <sheetFormatPr baseColWidth="10" defaultColWidth="11.42578125" defaultRowHeight="12.75" x14ac:dyDescent="0.2"/>
  <cols>
    <col min="1" max="1" width="37.140625" style="4" customWidth="1"/>
    <col min="2" max="2" width="21.42578125" style="4" customWidth="1"/>
    <col min="3" max="3" width="20.85546875" style="4" bestFit="1" customWidth="1"/>
    <col min="4" max="4" width="19.28515625" style="4" customWidth="1"/>
    <col min="5" max="6" width="18.85546875" style="4" customWidth="1"/>
    <col min="7" max="7" width="18" style="4" customWidth="1"/>
    <col min="8" max="8" width="18.28515625" style="4" customWidth="1"/>
    <col min="9" max="9" width="18.140625" style="4" bestFit="1" customWidth="1"/>
    <col min="10" max="10" width="18.7109375" style="4" bestFit="1" customWidth="1"/>
    <col min="11" max="11" width="18.7109375" style="4" customWidth="1"/>
    <col min="12" max="12" width="16.42578125" style="4" bestFit="1" customWidth="1"/>
    <col min="13" max="13" width="17.5703125" style="4" customWidth="1"/>
    <col min="14" max="14" width="17.28515625" style="4" customWidth="1"/>
    <col min="15" max="15" width="16.85546875" style="4" customWidth="1"/>
    <col min="16" max="16" width="14.85546875" style="4" customWidth="1"/>
    <col min="17" max="17" width="16.42578125" style="4" bestFit="1" customWidth="1"/>
    <col min="18" max="18" width="15.85546875" style="4" customWidth="1"/>
    <col min="19" max="16384" width="11.42578125" style="4"/>
  </cols>
  <sheetData>
    <row r="1" spans="1:247" s="6" customFormat="1" x14ac:dyDescent="0.2">
      <c r="A1" s="5"/>
      <c r="C1" s="7"/>
      <c r="D1" s="7"/>
      <c r="E1" s="53" t="s">
        <v>237</v>
      </c>
      <c r="F1" s="53"/>
      <c r="G1" s="7"/>
      <c r="H1" s="7"/>
      <c r="IL1" s="4"/>
      <c r="IM1" s="4"/>
    </row>
    <row r="2" spans="1:247" s="6" customFormat="1" x14ac:dyDescent="0.2">
      <c r="A2" s="8"/>
      <c r="C2" s="7"/>
      <c r="D2" s="7"/>
      <c r="E2" s="53" t="s">
        <v>230</v>
      </c>
      <c r="F2" s="53"/>
      <c r="G2" s="7"/>
      <c r="H2" s="7"/>
      <c r="L2" s="7"/>
      <c r="M2" s="7"/>
      <c r="IL2" s="4"/>
      <c r="IM2" s="4"/>
    </row>
    <row r="3" spans="1:247" s="6" customFormat="1" x14ac:dyDescent="0.2">
      <c r="A3" s="4"/>
      <c r="IL3" s="4"/>
      <c r="IM3" s="4"/>
    </row>
    <row r="4" spans="1:247" s="6" customFormat="1" ht="18.75" customHeight="1" x14ac:dyDescent="0.2">
      <c r="A4" s="26"/>
      <c r="B4" s="27"/>
      <c r="C4" s="791" t="s">
        <v>0</v>
      </c>
      <c r="D4" s="791"/>
      <c r="E4" s="792" t="s">
        <v>172</v>
      </c>
      <c r="F4" s="793"/>
      <c r="G4" s="794"/>
      <c r="L4" s="3"/>
      <c r="IC4" s="4"/>
      <c r="ID4" s="4"/>
      <c r="IE4" s="4"/>
      <c r="IF4" s="4"/>
      <c r="IG4" s="4"/>
      <c r="IH4" s="4"/>
    </row>
    <row r="5" spans="1:247" s="6" customFormat="1" x14ac:dyDescent="0.2">
      <c r="A5" s="4"/>
      <c r="B5" s="4"/>
      <c r="C5" s="4"/>
      <c r="D5" s="4"/>
      <c r="E5" s="4"/>
      <c r="F5" s="4"/>
      <c r="G5" s="9"/>
      <c r="H5" s="507"/>
      <c r="I5" s="7"/>
      <c r="J5" s="7"/>
      <c r="K5" s="7"/>
      <c r="L5" s="3"/>
      <c r="IC5" s="4"/>
      <c r="ID5" s="4"/>
      <c r="IE5" s="4"/>
      <c r="IF5" s="4"/>
      <c r="IG5" s="4"/>
      <c r="IH5" s="4"/>
    </row>
    <row r="6" spans="1:247" s="6" customFormat="1" ht="15.75" x14ac:dyDescent="0.2">
      <c r="A6" s="800" t="s">
        <v>176</v>
      </c>
      <c r="B6" s="800"/>
      <c r="C6" s="800"/>
      <c r="D6" s="800"/>
      <c r="E6" s="4"/>
      <c r="F6" s="4"/>
      <c r="G6" s="9"/>
      <c r="H6" s="507"/>
      <c r="I6" s="7"/>
      <c r="J6" s="7"/>
      <c r="K6" s="7"/>
      <c r="L6" s="3"/>
      <c r="IC6" s="4"/>
      <c r="ID6" s="4"/>
      <c r="IE6" s="4"/>
      <c r="IF6" s="4"/>
      <c r="IG6" s="4"/>
      <c r="IH6" s="4"/>
    </row>
    <row r="7" spans="1:247" x14ac:dyDescent="0.2">
      <c r="B7" s="64"/>
      <c r="C7" s="64"/>
      <c r="E7" s="63"/>
      <c r="F7" s="64"/>
      <c r="G7" s="64"/>
      <c r="H7" s="64"/>
      <c r="I7" s="64"/>
      <c r="M7" s="72"/>
    </row>
    <row r="8" spans="1:247" ht="39" customHeight="1" x14ac:dyDescent="0.2">
      <c r="A8" s="11" t="s">
        <v>115</v>
      </c>
      <c r="B8" s="86" t="str">
        <f>+N24</f>
        <v>Ingreso por Matrícula</v>
      </c>
      <c r="C8" s="87" t="str">
        <f>+O24</f>
        <v>Ingreso por Mensualidad</v>
      </c>
      <c r="D8" s="88" t="s">
        <v>128</v>
      </c>
      <c r="E8" s="89" t="s">
        <v>83</v>
      </c>
      <c r="F8" s="56" t="s">
        <v>80</v>
      </c>
      <c r="G8" s="57" t="s">
        <v>81</v>
      </c>
      <c r="H8" s="58" t="s">
        <v>108</v>
      </c>
      <c r="I8" s="12" t="s">
        <v>114</v>
      </c>
      <c r="L8" s="91" t="s">
        <v>113</v>
      </c>
      <c r="N8" s="180"/>
    </row>
    <row r="9" spans="1:247" x14ac:dyDescent="0.2">
      <c r="A9" s="81" t="str">
        <f>+'B) Reajuste Tarifas y Ocupación'!A12</f>
        <v>Jardín Infantil Lobito Marino</v>
      </c>
      <c r="B9" s="92">
        <f>+N32</f>
        <v>0</v>
      </c>
      <c r="C9" s="100">
        <f>+O32</f>
        <v>0</v>
      </c>
      <c r="D9" s="102">
        <f>+P32</f>
        <v>0</v>
      </c>
      <c r="E9" s="94">
        <f>+B9+D9+C9</f>
        <v>0</v>
      </c>
      <c r="F9" s="59">
        <f>+'C) Costos Directos'!H75</f>
        <v>309000</v>
      </c>
      <c r="G9" s="60">
        <f>+'D) Costos Indirectos'!$AP$15*(F9/$F$17)</f>
        <v>51500</v>
      </c>
      <c r="H9" s="62">
        <f>+F9+G9</f>
        <v>360500</v>
      </c>
      <c r="I9" s="101">
        <f>E9-H9</f>
        <v>-360500</v>
      </c>
      <c r="L9" s="119">
        <f>+G9/$G$17</f>
        <v>1</v>
      </c>
      <c r="N9" s="181"/>
    </row>
    <row r="10" spans="1:247" x14ac:dyDescent="0.2">
      <c r="A10" s="81" t="str">
        <f>+'B) Reajuste Tarifas y Ocupación'!A14</f>
        <v>Jardín Infantil Los Delfines</v>
      </c>
      <c r="B10" s="92">
        <f>+N39</f>
        <v>0</v>
      </c>
      <c r="C10" s="100">
        <f>+O39</f>
        <v>0</v>
      </c>
      <c r="D10" s="102">
        <f>+P39</f>
        <v>0</v>
      </c>
      <c r="E10" s="94">
        <f>+B10+D10+C10</f>
        <v>0</v>
      </c>
      <c r="F10" s="61">
        <f>+'C) Costos Directos'!H141</f>
        <v>0</v>
      </c>
      <c r="G10" s="60">
        <f>+'D) Costos Indirectos'!$AP$15*(F10/$F$17)</f>
        <v>0</v>
      </c>
      <c r="H10" s="62">
        <f t="shared" ref="H10:H16" si="0">+F10+G10</f>
        <v>0</v>
      </c>
      <c r="I10" s="101">
        <f t="shared" ref="I10:I15" si="1">E10-H10</f>
        <v>0</v>
      </c>
      <c r="L10" s="119">
        <f>+G10/$G$17</f>
        <v>0</v>
      </c>
      <c r="N10" s="181"/>
      <c r="O10" s="549"/>
    </row>
    <row r="11" spans="1:247" x14ac:dyDescent="0.2">
      <c r="A11" s="81" t="str">
        <f>+'B) Reajuste Tarifas y Ocupación'!A16</f>
        <v>Jardín Infantil Pecesitos de Colores</v>
      </c>
      <c r="B11" s="92">
        <f>+N43</f>
        <v>0</v>
      </c>
      <c r="C11" s="100">
        <f>+O43</f>
        <v>0</v>
      </c>
      <c r="D11" s="102">
        <f>+P43</f>
        <v>0</v>
      </c>
      <c r="E11" s="94">
        <f t="shared" ref="E11:E12" si="2">+B11+D11+C11</f>
        <v>0</v>
      </c>
      <c r="F11" s="61">
        <f>+'C) Costos Directos'!H207</f>
        <v>0</v>
      </c>
      <c r="G11" s="60">
        <f>+'D) Costos Indirectos'!$AP$15*(F11/$F$17)</f>
        <v>0</v>
      </c>
      <c r="H11" s="62">
        <f t="shared" si="0"/>
        <v>0</v>
      </c>
      <c r="I11" s="101">
        <f t="shared" si="1"/>
        <v>0</v>
      </c>
      <c r="L11" s="119">
        <f t="shared" ref="L11:L16" si="3">+G11/$G$17</f>
        <v>0</v>
      </c>
      <c r="N11" s="181"/>
      <c r="O11" s="549"/>
    </row>
    <row r="12" spans="1:247" x14ac:dyDescent="0.2">
      <c r="A12" s="81" t="str">
        <f>+'B) Reajuste Tarifas y Ocupación'!A17</f>
        <v>Jardín Infantil Caracolito de Mar</v>
      </c>
      <c r="B12" s="92">
        <f>+N50</f>
        <v>0</v>
      </c>
      <c r="C12" s="100">
        <f>+O50</f>
        <v>0</v>
      </c>
      <c r="D12" s="102">
        <f>+P50</f>
        <v>0</v>
      </c>
      <c r="E12" s="94">
        <f t="shared" si="2"/>
        <v>0</v>
      </c>
      <c r="F12" s="61">
        <f>+'C) Costos Directos'!H273</f>
        <v>0</v>
      </c>
      <c r="G12" s="60">
        <f>+'D) Costos Indirectos'!$AP$15*(F12/$F$17)</f>
        <v>0</v>
      </c>
      <c r="H12" s="62">
        <f>+F12+G12</f>
        <v>0</v>
      </c>
      <c r="I12" s="101">
        <f t="shared" si="1"/>
        <v>0</v>
      </c>
      <c r="L12" s="119">
        <f>+G12/$G$17</f>
        <v>0</v>
      </c>
      <c r="N12" s="120"/>
      <c r="O12" s="549"/>
    </row>
    <row r="13" spans="1:247" x14ac:dyDescent="0.2">
      <c r="A13" s="81" t="s">
        <v>165</v>
      </c>
      <c r="B13" s="93">
        <f>+N53+N59</f>
        <v>0</v>
      </c>
      <c r="C13" s="93">
        <f>+O53+O59</f>
        <v>0</v>
      </c>
      <c r="D13" s="93">
        <f>+P53+P59</f>
        <v>0</v>
      </c>
      <c r="E13" s="94">
        <f>+B13+D13+C13</f>
        <v>0</v>
      </c>
      <c r="F13" s="61">
        <f>+'C) Costos Directos'!H339</f>
        <v>0</v>
      </c>
      <c r="G13" s="60">
        <f>+'D) Costos Indirectos'!$AP$15*(F13/$F$17)</f>
        <v>0</v>
      </c>
      <c r="H13" s="62">
        <f>+F13+G13</f>
        <v>0</v>
      </c>
      <c r="I13" s="101">
        <f t="shared" si="1"/>
        <v>0</v>
      </c>
      <c r="L13" s="119">
        <f>+G13/$G$17</f>
        <v>0</v>
      </c>
      <c r="N13" s="120"/>
      <c r="O13" s="549"/>
    </row>
    <row r="14" spans="1:247" x14ac:dyDescent="0.2">
      <c r="A14" s="81" t="s">
        <v>166</v>
      </c>
      <c r="B14" s="174">
        <f>+N56</f>
        <v>0</v>
      </c>
      <c r="C14" s="174">
        <f t="shared" ref="C14:D14" si="4">+O56</f>
        <v>0</v>
      </c>
      <c r="D14" s="174">
        <f t="shared" si="4"/>
        <v>0</v>
      </c>
      <c r="E14" s="175">
        <f>+B14+D14+C14</f>
        <v>0</v>
      </c>
      <c r="F14" s="61">
        <f>+'C) Costos Directos'!H405</f>
        <v>0</v>
      </c>
      <c r="G14" s="60">
        <f>+'D) Costos Indirectos'!$AP$15*(F14/$F$17)</f>
        <v>0</v>
      </c>
      <c r="H14" s="62">
        <f t="shared" ref="H14:H15" si="5">+F14+G14</f>
        <v>0</v>
      </c>
      <c r="I14" s="101">
        <f t="shared" si="1"/>
        <v>0</v>
      </c>
      <c r="L14" s="119">
        <f t="shared" si="3"/>
        <v>0</v>
      </c>
      <c r="N14" s="120"/>
      <c r="O14" s="549"/>
    </row>
    <row r="15" spans="1:247" x14ac:dyDescent="0.2">
      <c r="A15" s="81" t="s">
        <v>167</v>
      </c>
      <c r="B15" s="174">
        <f>+N63+N69</f>
        <v>0</v>
      </c>
      <c r="C15" s="174">
        <f>+O63+O69</f>
        <v>0</v>
      </c>
      <c r="D15" s="174">
        <f t="shared" ref="D15" si="6">+P63+P69</f>
        <v>0</v>
      </c>
      <c r="E15" s="177">
        <f>+B15+D15+C15</f>
        <v>0</v>
      </c>
      <c r="F15" s="61">
        <f>+'C) Costos Directos'!H471</f>
        <v>0</v>
      </c>
      <c r="G15" s="60">
        <f>+'D) Costos Indirectos'!$AP$15*(F15/$F$17)</f>
        <v>0</v>
      </c>
      <c r="H15" s="62">
        <f t="shared" si="5"/>
        <v>0</v>
      </c>
      <c r="I15" s="101">
        <f t="shared" si="1"/>
        <v>0</v>
      </c>
      <c r="L15" s="119">
        <f t="shared" si="3"/>
        <v>0</v>
      </c>
      <c r="N15" s="120"/>
      <c r="O15" s="549"/>
    </row>
    <row r="16" spans="1:247" x14ac:dyDescent="0.2">
      <c r="A16" s="81" t="s">
        <v>168</v>
      </c>
      <c r="B16" s="174">
        <f>+N66</f>
        <v>0</v>
      </c>
      <c r="C16" s="174">
        <f>+O66</f>
        <v>0</v>
      </c>
      <c r="D16" s="174">
        <f t="shared" ref="D16" si="7">+P66</f>
        <v>0</v>
      </c>
      <c r="E16" s="176">
        <f>+B16+D16+C16</f>
        <v>0</v>
      </c>
      <c r="F16" s="61">
        <f>+'C) Costos Directos'!H537</f>
        <v>0</v>
      </c>
      <c r="G16" s="60">
        <f>+'D) Costos Indirectos'!$AP$15*(F16/$F$17)</f>
        <v>0</v>
      </c>
      <c r="H16" s="178">
        <f t="shared" si="0"/>
        <v>0</v>
      </c>
      <c r="I16" s="179">
        <f t="shared" ref="I16" si="8">E16-H16</f>
        <v>0</v>
      </c>
      <c r="L16" s="119">
        <f t="shared" si="3"/>
        <v>0</v>
      </c>
      <c r="N16" s="120"/>
      <c r="O16" s="549"/>
    </row>
    <row r="17" spans="1:247" s="6" customFormat="1" ht="15" x14ac:dyDescent="0.2">
      <c r="A17" s="13" t="s">
        <v>1</v>
      </c>
      <c r="B17" s="105">
        <f t="shared" ref="B17:F17" si="9">SUM(B9:B16)</f>
        <v>0</v>
      </c>
      <c r="C17" s="105">
        <f t="shared" si="9"/>
        <v>0</v>
      </c>
      <c r="D17" s="105">
        <f t="shared" si="9"/>
        <v>0</v>
      </c>
      <c r="E17" s="106">
        <f t="shared" si="9"/>
        <v>0</v>
      </c>
      <c r="F17" s="105">
        <f t="shared" si="9"/>
        <v>309000</v>
      </c>
      <c r="G17" s="105">
        <f>SUM(G9:G16)</f>
        <v>51500</v>
      </c>
      <c r="H17" s="105">
        <f>SUM(H9:H16)</f>
        <v>360500</v>
      </c>
      <c r="I17" s="105">
        <f>SUM(I9:I16)</f>
        <v>-360500</v>
      </c>
      <c r="L17" s="121">
        <f>SUM(L9:L16)</f>
        <v>1</v>
      </c>
      <c r="N17" s="72"/>
      <c r="O17" s="549"/>
      <c r="IB17" s="4"/>
      <c r="IC17" s="4"/>
      <c r="ID17" s="4"/>
      <c r="IE17" s="4"/>
      <c r="IF17" s="4"/>
      <c r="IG17" s="4"/>
      <c r="IH17" s="4"/>
    </row>
    <row r="18" spans="1:247" s="6" customFormat="1" ht="15.75" customHeight="1" x14ac:dyDescent="0.2">
      <c r="A18" s="14"/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IB18" s="4"/>
      <c r="IC18" s="4"/>
      <c r="ID18" s="4"/>
      <c r="IE18" s="4"/>
      <c r="IF18" s="4"/>
      <c r="IG18" s="4"/>
      <c r="IH18" s="4"/>
    </row>
    <row r="19" spans="1:247" s="6" customFormat="1" ht="15.75" customHeight="1" x14ac:dyDescent="0.2">
      <c r="A19" s="14"/>
      <c r="B19" s="14"/>
      <c r="C19" s="14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550"/>
      <c r="IB19" s="4"/>
      <c r="IC19" s="4"/>
      <c r="ID19" s="4"/>
      <c r="IE19" s="4"/>
      <c r="IF19" s="4"/>
      <c r="IG19" s="4"/>
      <c r="IH19" s="4"/>
    </row>
    <row r="20" spans="1:247" s="6" customFormat="1" ht="15.75" customHeight="1" x14ac:dyDescent="0.2">
      <c r="A20" s="14"/>
      <c r="B20" s="14"/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IB20" s="4"/>
      <c r="IC20" s="4"/>
      <c r="ID20" s="4"/>
      <c r="IE20" s="4"/>
      <c r="IF20" s="4"/>
      <c r="IG20" s="4"/>
      <c r="IH20" s="4"/>
    </row>
    <row r="21" spans="1:247" s="6" customFormat="1" ht="15.75" customHeight="1" x14ac:dyDescent="0.2">
      <c r="A21" s="14"/>
      <c r="B21" s="14"/>
      <c r="C21" s="1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IB21" s="4"/>
      <c r="IC21" s="4"/>
      <c r="ID21" s="4"/>
      <c r="IE21" s="4"/>
      <c r="IF21" s="4"/>
      <c r="IG21" s="4"/>
      <c r="IH21" s="4"/>
    </row>
    <row r="22" spans="1:247" s="6" customFormat="1" ht="15.75" customHeight="1" x14ac:dyDescent="0.2">
      <c r="A22" s="800" t="s">
        <v>177</v>
      </c>
      <c r="B22" s="800"/>
      <c r="C22" s="800"/>
      <c r="D22" s="800"/>
      <c r="E22" s="15"/>
      <c r="F22" s="15"/>
      <c r="G22" s="15"/>
      <c r="H22" s="15"/>
      <c r="I22" s="15"/>
      <c r="J22" s="15"/>
      <c r="K22" s="15"/>
      <c r="L22" s="15"/>
      <c r="M22" s="15"/>
      <c r="N22" s="15"/>
      <c r="IB22" s="4"/>
      <c r="IC22" s="4"/>
      <c r="ID22" s="4"/>
      <c r="IE22" s="4"/>
      <c r="IF22" s="4"/>
      <c r="IG22" s="4"/>
      <c r="IH22" s="4"/>
    </row>
    <row r="23" spans="1:247" s="17" customFormat="1" ht="13.5" thickBot="1" x14ac:dyDescent="0.25">
      <c r="B23" s="64"/>
      <c r="C23" s="64"/>
      <c r="D23" s="64"/>
      <c r="E23" s="64"/>
      <c r="F23" s="64"/>
      <c r="G23" s="64"/>
      <c r="H23" s="64"/>
      <c r="I23" s="16"/>
      <c r="J23" s="16"/>
      <c r="K23" s="16"/>
      <c r="L23" s="3"/>
      <c r="M23" s="3"/>
      <c r="O23" s="18"/>
      <c r="P23" s="18"/>
      <c r="IL23" s="10"/>
      <c r="IM23" s="10"/>
    </row>
    <row r="24" spans="1:247" s="19" customFormat="1" ht="15.75" customHeight="1" x14ac:dyDescent="0.2">
      <c r="A24" s="801" t="s">
        <v>115</v>
      </c>
      <c r="B24" s="803" t="s">
        <v>5</v>
      </c>
      <c r="C24" s="795" t="s">
        <v>2</v>
      </c>
      <c r="D24" s="797" t="s">
        <v>260</v>
      </c>
      <c r="E24" s="798"/>
      <c r="F24" s="798"/>
      <c r="G24" s="798"/>
      <c r="H24" s="799"/>
      <c r="I24" s="785" t="s">
        <v>261</v>
      </c>
      <c r="J24" s="786"/>
      <c r="K24" s="786"/>
      <c r="L24" s="786"/>
      <c r="M24" s="787"/>
      <c r="N24" s="809" t="s">
        <v>90</v>
      </c>
      <c r="O24" s="811" t="s">
        <v>91</v>
      </c>
      <c r="P24" s="805" t="s">
        <v>128</v>
      </c>
      <c r="Q24" s="813" t="s">
        <v>107</v>
      </c>
    </row>
    <row r="25" spans="1:247" s="19" customFormat="1" ht="39" thickBot="1" x14ac:dyDescent="0.25">
      <c r="A25" s="802"/>
      <c r="B25" s="804"/>
      <c r="C25" s="796"/>
      <c r="D25" s="724" t="s">
        <v>87</v>
      </c>
      <c r="E25" s="723" t="s">
        <v>155</v>
      </c>
      <c r="F25" s="723" t="s">
        <v>156</v>
      </c>
      <c r="G25" s="723" t="s">
        <v>88</v>
      </c>
      <c r="H25" s="725" t="s">
        <v>89</v>
      </c>
      <c r="I25" s="724" t="s">
        <v>87</v>
      </c>
      <c r="J25" s="723" t="s">
        <v>155</v>
      </c>
      <c r="K25" s="723" t="s">
        <v>156</v>
      </c>
      <c r="L25" s="723" t="s">
        <v>88</v>
      </c>
      <c r="M25" s="725" t="s">
        <v>89</v>
      </c>
      <c r="N25" s="810"/>
      <c r="O25" s="812"/>
      <c r="P25" s="806"/>
      <c r="Q25" s="814"/>
    </row>
    <row r="26" spans="1:247" ht="12.75" customHeight="1" x14ac:dyDescent="0.2">
      <c r="A26" s="789" t="str">
        <f>+'B) Reajuste Tarifas y Ocupación'!A12</f>
        <v>Jardín Infantil Lobito Marino</v>
      </c>
      <c r="B26" s="790" t="str">
        <f>+'B) Reajuste Tarifas y Ocupación'!B12</f>
        <v>Media jornada</v>
      </c>
      <c r="C26" s="734" t="s">
        <v>262</v>
      </c>
      <c r="D26" s="738">
        <f t="shared" ref="D26:F27" si="10">+I26</f>
        <v>81600</v>
      </c>
      <c r="E26" s="729">
        <f t="shared" si="10"/>
        <v>97900</v>
      </c>
      <c r="F26" s="729">
        <f t="shared" si="10"/>
        <v>97900</v>
      </c>
      <c r="G26" s="729">
        <f t="shared" ref="G26:H27" si="11">+L26</f>
        <v>109400</v>
      </c>
      <c r="H26" s="730">
        <f t="shared" si="11"/>
        <v>160900</v>
      </c>
      <c r="I26" s="738">
        <f>+'B) Reajuste Tarifas y Ocupación'!M12</f>
        <v>81600</v>
      </c>
      <c r="J26" s="729">
        <f>+'B) Reajuste Tarifas y Ocupación'!N12</f>
        <v>97900</v>
      </c>
      <c r="K26" s="729">
        <f>+'B) Reajuste Tarifas y Ocupación'!O12</f>
        <v>97900</v>
      </c>
      <c r="L26" s="729">
        <f>+'B) Reajuste Tarifas y Ocupación'!P12</f>
        <v>109400</v>
      </c>
      <c r="M26" s="747">
        <f>+'B) Reajuste Tarifas y Ocupación'!Q12</f>
        <v>160900</v>
      </c>
      <c r="N26" s="758"/>
      <c r="O26" s="650"/>
      <c r="P26" s="759">
        <f>+'B) Reajuste Tarifas y Ocupación'!C12</f>
        <v>79200</v>
      </c>
      <c r="Q26" s="807"/>
    </row>
    <row r="27" spans="1:247" x14ac:dyDescent="0.2">
      <c r="A27" s="777"/>
      <c r="B27" s="769"/>
      <c r="C27" s="735" t="s">
        <v>7</v>
      </c>
      <c r="D27" s="739">
        <f t="shared" si="10"/>
        <v>0</v>
      </c>
      <c r="E27" s="727">
        <f t="shared" si="10"/>
        <v>0</v>
      </c>
      <c r="F27" s="727">
        <f t="shared" si="10"/>
        <v>0</v>
      </c>
      <c r="G27" s="727">
        <f t="shared" si="11"/>
        <v>0</v>
      </c>
      <c r="H27" s="731">
        <f t="shared" si="11"/>
        <v>0</v>
      </c>
      <c r="I27" s="739">
        <f>+'B) Reajuste Tarifas y Ocupación'!C36</f>
        <v>0</v>
      </c>
      <c r="J27" s="727">
        <f>+'B) Reajuste Tarifas y Ocupación'!D36</f>
        <v>0</v>
      </c>
      <c r="K27" s="727">
        <f>+'B) Reajuste Tarifas y Ocupación'!E36</f>
        <v>0</v>
      </c>
      <c r="L27" s="727">
        <f>+'B) Reajuste Tarifas y Ocupación'!F36</f>
        <v>0</v>
      </c>
      <c r="M27" s="748">
        <f>+'B) Reajuste Tarifas y Ocupación'!G36</f>
        <v>0</v>
      </c>
      <c r="N27" s="760"/>
      <c r="O27" s="653"/>
      <c r="P27" s="757">
        <v>0</v>
      </c>
      <c r="Q27" s="788"/>
    </row>
    <row r="28" spans="1:247" x14ac:dyDescent="0.2">
      <c r="A28" s="777"/>
      <c r="B28" s="769"/>
      <c r="C28" s="736" t="s">
        <v>9</v>
      </c>
      <c r="D28" s="740">
        <f>D27*D26</f>
        <v>0</v>
      </c>
      <c r="E28" s="658">
        <f>E27*E26</f>
        <v>0</v>
      </c>
      <c r="F28" s="658">
        <f t="shared" ref="F28" si="12">F27*F26</f>
        <v>0</v>
      </c>
      <c r="G28" s="658">
        <f t="shared" ref="G28:H28" si="13">G27*G26</f>
        <v>0</v>
      </c>
      <c r="H28" s="732">
        <f t="shared" si="13"/>
        <v>0</v>
      </c>
      <c r="I28" s="740">
        <f>I27*I26*10</f>
        <v>0</v>
      </c>
      <c r="J28" s="658">
        <f t="shared" ref="J28:M28" si="14">J27*J26*10</f>
        <v>0</v>
      </c>
      <c r="K28" s="658">
        <f t="shared" ref="K28" si="15">K27*K26*10</f>
        <v>0</v>
      </c>
      <c r="L28" s="658">
        <f t="shared" si="14"/>
        <v>0</v>
      </c>
      <c r="M28" s="749">
        <f t="shared" si="14"/>
        <v>0</v>
      </c>
      <c r="N28" s="761">
        <f>SUM(D28:H28)</f>
        <v>0</v>
      </c>
      <c r="O28" s="657">
        <f>SUM(I28:M28)</f>
        <v>0</v>
      </c>
      <c r="P28" s="658">
        <f>P27*P26</f>
        <v>0</v>
      </c>
      <c r="Q28" s="659">
        <f>N28+O28+P28</f>
        <v>0</v>
      </c>
    </row>
    <row r="29" spans="1:247" x14ac:dyDescent="0.2">
      <c r="A29" s="777"/>
      <c r="B29" s="769" t="str">
        <f>+'B) Reajuste Tarifas y Ocupación'!B13</f>
        <v>Jornada completa</v>
      </c>
      <c r="C29" s="735" t="s">
        <v>262</v>
      </c>
      <c r="D29" s="741">
        <f t="shared" ref="D29:F30" si="16">+I29</f>
        <v>133300</v>
      </c>
      <c r="E29" s="726">
        <f t="shared" si="16"/>
        <v>160000</v>
      </c>
      <c r="F29" s="726">
        <f t="shared" si="16"/>
        <v>160000</v>
      </c>
      <c r="G29" s="726">
        <f t="shared" ref="G29:H30" si="17">+L29</f>
        <v>225000</v>
      </c>
      <c r="H29" s="742">
        <f t="shared" si="17"/>
        <v>335600</v>
      </c>
      <c r="I29" s="746">
        <f>+'B) Reajuste Tarifas y Ocupación'!M13</f>
        <v>133300</v>
      </c>
      <c r="J29" s="728">
        <f>+'B) Reajuste Tarifas y Ocupación'!N13</f>
        <v>160000</v>
      </c>
      <c r="K29" s="728">
        <f>+'B) Reajuste Tarifas y Ocupación'!O13</f>
        <v>160000</v>
      </c>
      <c r="L29" s="728">
        <f>+'B) Reajuste Tarifas y Ocupación'!P13</f>
        <v>225000</v>
      </c>
      <c r="M29" s="750">
        <f>+'B) Reajuste Tarifas y Ocupación'!Q13</f>
        <v>335600</v>
      </c>
      <c r="N29" s="760"/>
      <c r="O29" s="653"/>
      <c r="P29" s="756">
        <f>+'B) Reajuste Tarifas y Ocupación'!C13</f>
        <v>129400</v>
      </c>
      <c r="Q29" s="788"/>
    </row>
    <row r="30" spans="1:247" x14ac:dyDescent="0.2">
      <c r="A30" s="777"/>
      <c r="B30" s="769"/>
      <c r="C30" s="735" t="s">
        <v>7</v>
      </c>
      <c r="D30" s="739">
        <f t="shared" si="16"/>
        <v>0</v>
      </c>
      <c r="E30" s="727">
        <f t="shared" si="16"/>
        <v>0</v>
      </c>
      <c r="F30" s="727">
        <f t="shared" si="16"/>
        <v>0</v>
      </c>
      <c r="G30" s="727">
        <f t="shared" si="17"/>
        <v>0</v>
      </c>
      <c r="H30" s="731">
        <f t="shared" si="17"/>
        <v>0</v>
      </c>
      <c r="I30" s="739">
        <f>+'B) Reajuste Tarifas y Ocupación'!C37</f>
        <v>0</v>
      </c>
      <c r="J30" s="727">
        <f>+'B) Reajuste Tarifas y Ocupación'!D37</f>
        <v>0</v>
      </c>
      <c r="K30" s="727">
        <f>+'B) Reajuste Tarifas y Ocupación'!E37</f>
        <v>0</v>
      </c>
      <c r="L30" s="727">
        <f>+'B) Reajuste Tarifas y Ocupación'!F37</f>
        <v>0</v>
      </c>
      <c r="M30" s="748">
        <f>+'B) Reajuste Tarifas y Ocupación'!G37</f>
        <v>0</v>
      </c>
      <c r="N30" s="760"/>
      <c r="O30" s="653"/>
      <c r="P30" s="757">
        <v>0</v>
      </c>
      <c r="Q30" s="788"/>
    </row>
    <row r="31" spans="1:247" x14ac:dyDescent="0.2">
      <c r="A31" s="777"/>
      <c r="B31" s="769"/>
      <c r="C31" s="736" t="s">
        <v>9</v>
      </c>
      <c r="D31" s="740">
        <f t="shared" ref="D31:H31" si="18">D30*D29</f>
        <v>0</v>
      </c>
      <c r="E31" s="658">
        <f t="shared" si="18"/>
        <v>0</v>
      </c>
      <c r="F31" s="658">
        <f t="shared" ref="F31" si="19">F30*F29</f>
        <v>0</v>
      </c>
      <c r="G31" s="658">
        <f t="shared" si="18"/>
        <v>0</v>
      </c>
      <c r="H31" s="732">
        <f t="shared" si="18"/>
        <v>0</v>
      </c>
      <c r="I31" s="740">
        <f t="shared" ref="I31:M31" si="20">I30*I29*10</f>
        <v>0</v>
      </c>
      <c r="J31" s="658">
        <f t="shared" si="20"/>
        <v>0</v>
      </c>
      <c r="K31" s="658">
        <f t="shared" ref="K31" si="21">K30*K29*10</f>
        <v>0</v>
      </c>
      <c r="L31" s="658">
        <f t="shared" si="20"/>
        <v>0</v>
      </c>
      <c r="M31" s="749">
        <f t="shared" si="20"/>
        <v>0</v>
      </c>
      <c r="N31" s="761">
        <f>SUM(D31:H31)</f>
        <v>0</v>
      </c>
      <c r="O31" s="657">
        <f>SUM(I31:M31)</f>
        <v>0</v>
      </c>
      <c r="P31" s="658">
        <f>P30*P29</f>
        <v>0</v>
      </c>
      <c r="Q31" s="659">
        <f>N31+O31+P31</f>
        <v>0</v>
      </c>
    </row>
    <row r="32" spans="1:247" s="10" customFormat="1" ht="15" x14ac:dyDescent="0.2">
      <c r="A32" s="777"/>
      <c r="B32" s="779" t="s">
        <v>10</v>
      </c>
      <c r="C32" s="780"/>
      <c r="D32" s="743">
        <f>+D28+D31</f>
        <v>0</v>
      </c>
      <c r="E32" s="663">
        <f t="shared" ref="E32:G32" si="22">+E28+E31</f>
        <v>0</v>
      </c>
      <c r="F32" s="663">
        <f t="shared" si="22"/>
        <v>0</v>
      </c>
      <c r="G32" s="663">
        <f t="shared" si="22"/>
        <v>0</v>
      </c>
      <c r="H32" s="733">
        <f>+H28+H31</f>
        <v>0</v>
      </c>
      <c r="I32" s="743">
        <f t="shared" ref="I32:L32" si="23">+I28+I31</f>
        <v>0</v>
      </c>
      <c r="J32" s="663">
        <f t="shared" si="23"/>
        <v>0</v>
      </c>
      <c r="K32" s="663">
        <f t="shared" si="23"/>
        <v>0</v>
      </c>
      <c r="L32" s="663">
        <f t="shared" si="23"/>
        <v>0</v>
      </c>
      <c r="M32" s="751">
        <f>+M28+M31</f>
        <v>0</v>
      </c>
      <c r="N32" s="743">
        <f t="shared" ref="N32:Q32" si="24">+N28+N31</f>
        <v>0</v>
      </c>
      <c r="O32" s="663">
        <f t="shared" si="24"/>
        <v>0</v>
      </c>
      <c r="P32" s="663">
        <f t="shared" si="24"/>
        <v>0</v>
      </c>
      <c r="Q32" s="733">
        <f t="shared" si="24"/>
        <v>0</v>
      </c>
    </row>
    <row r="33" spans="1:17" x14ac:dyDescent="0.2">
      <c r="A33" s="777" t="str">
        <f>+'B) Reajuste Tarifas y Ocupación'!A14</f>
        <v>Jardín Infantil Los Delfines</v>
      </c>
      <c r="B33" s="769" t="str">
        <f>+'B) Reajuste Tarifas y Ocupación'!B14</f>
        <v>Media jornada</v>
      </c>
      <c r="C33" s="735" t="s">
        <v>262</v>
      </c>
      <c r="D33" s="741">
        <f>+I33</f>
        <v>81600</v>
      </c>
      <c r="E33" s="726">
        <f>+J33</f>
        <v>97900</v>
      </c>
      <c r="F33" s="726">
        <f t="shared" ref="F33:F34" si="25">+K33</f>
        <v>97900</v>
      </c>
      <c r="G33" s="726">
        <f t="shared" ref="G33:H34" si="26">+L33</f>
        <v>109400</v>
      </c>
      <c r="H33" s="742">
        <f t="shared" si="26"/>
        <v>160900</v>
      </c>
      <c r="I33" s="746">
        <f>+'B) Reajuste Tarifas y Ocupación'!M14</f>
        <v>81600</v>
      </c>
      <c r="J33" s="728">
        <f>+'B) Reajuste Tarifas y Ocupación'!N14</f>
        <v>97900</v>
      </c>
      <c r="K33" s="728">
        <f>+'B) Reajuste Tarifas y Ocupación'!O14</f>
        <v>97900</v>
      </c>
      <c r="L33" s="728">
        <f>+'B) Reajuste Tarifas y Ocupación'!P14</f>
        <v>109400</v>
      </c>
      <c r="M33" s="750">
        <f>+'B) Reajuste Tarifas y Ocupación'!Q14</f>
        <v>160900</v>
      </c>
      <c r="N33" s="760"/>
      <c r="O33" s="653"/>
      <c r="P33" s="756">
        <f>+'B) Reajuste Tarifas y Ocupación'!C14</f>
        <v>79200</v>
      </c>
      <c r="Q33" s="788"/>
    </row>
    <row r="34" spans="1:17" x14ac:dyDescent="0.2">
      <c r="A34" s="777"/>
      <c r="B34" s="769"/>
      <c r="C34" s="735" t="s">
        <v>7</v>
      </c>
      <c r="D34" s="739">
        <f>+I34</f>
        <v>0</v>
      </c>
      <c r="E34" s="727">
        <f>+J34</f>
        <v>0</v>
      </c>
      <c r="F34" s="727">
        <f t="shared" si="25"/>
        <v>0</v>
      </c>
      <c r="G34" s="727">
        <f t="shared" si="26"/>
        <v>0</v>
      </c>
      <c r="H34" s="731">
        <f t="shared" si="26"/>
        <v>0</v>
      </c>
      <c r="I34" s="739">
        <f>+'B) Reajuste Tarifas y Ocupación'!C38</f>
        <v>0</v>
      </c>
      <c r="J34" s="727">
        <f>+'B) Reajuste Tarifas y Ocupación'!D38</f>
        <v>0</v>
      </c>
      <c r="K34" s="727">
        <f>+'B) Reajuste Tarifas y Ocupación'!E38</f>
        <v>0</v>
      </c>
      <c r="L34" s="727">
        <f>+'B) Reajuste Tarifas y Ocupación'!F38</f>
        <v>0</v>
      </c>
      <c r="M34" s="748">
        <f>+'B) Reajuste Tarifas y Ocupación'!G38</f>
        <v>0</v>
      </c>
      <c r="N34" s="760"/>
      <c r="O34" s="653"/>
      <c r="P34" s="757">
        <v>0</v>
      </c>
      <c r="Q34" s="788"/>
    </row>
    <row r="35" spans="1:17" x14ac:dyDescent="0.2">
      <c r="A35" s="777"/>
      <c r="B35" s="769"/>
      <c r="C35" s="736" t="s">
        <v>9</v>
      </c>
      <c r="D35" s="740">
        <f t="shared" ref="D35:H35" si="27">D34*D33</f>
        <v>0</v>
      </c>
      <c r="E35" s="658">
        <f t="shared" si="27"/>
        <v>0</v>
      </c>
      <c r="F35" s="658">
        <f>F34*F33</f>
        <v>0</v>
      </c>
      <c r="G35" s="658">
        <f t="shared" si="27"/>
        <v>0</v>
      </c>
      <c r="H35" s="732">
        <f t="shared" si="27"/>
        <v>0</v>
      </c>
      <c r="I35" s="740">
        <f t="shared" ref="I35" si="28">I34*I33*10</f>
        <v>0</v>
      </c>
      <c r="J35" s="658">
        <f t="shared" ref="J35:K35" si="29">J34*J33*10</f>
        <v>0</v>
      </c>
      <c r="K35" s="658">
        <f t="shared" si="29"/>
        <v>0</v>
      </c>
      <c r="L35" s="658">
        <f t="shared" ref="L35" si="30">L34*L33*10</f>
        <v>0</v>
      </c>
      <c r="M35" s="749">
        <f t="shared" ref="M35" si="31">M34*M33*10</f>
        <v>0</v>
      </c>
      <c r="N35" s="761">
        <f>SUM(D35:H35)</f>
        <v>0</v>
      </c>
      <c r="O35" s="657">
        <f>SUM(I35:M35)</f>
        <v>0</v>
      </c>
      <c r="P35" s="658">
        <f>P34*P33</f>
        <v>0</v>
      </c>
      <c r="Q35" s="659">
        <f>N35+O35+P35</f>
        <v>0</v>
      </c>
    </row>
    <row r="36" spans="1:17" x14ac:dyDescent="0.2">
      <c r="A36" s="777"/>
      <c r="B36" s="769" t="str">
        <f>+'B) Reajuste Tarifas y Ocupación'!B13</f>
        <v>Jornada completa</v>
      </c>
      <c r="C36" s="735" t="s">
        <v>262</v>
      </c>
      <c r="D36" s="741">
        <f>+I36</f>
        <v>133300</v>
      </c>
      <c r="E36" s="726">
        <f>+J36</f>
        <v>160000</v>
      </c>
      <c r="F36" s="726">
        <f t="shared" ref="F36:F37" si="32">+K36</f>
        <v>160000</v>
      </c>
      <c r="G36" s="726">
        <f t="shared" ref="G36:H37" si="33">+L36</f>
        <v>225000</v>
      </c>
      <c r="H36" s="742">
        <f t="shared" si="33"/>
        <v>335600</v>
      </c>
      <c r="I36" s="746">
        <f>+'B) Reajuste Tarifas y Ocupación'!M15</f>
        <v>133300</v>
      </c>
      <c r="J36" s="728">
        <f>+'B) Reajuste Tarifas y Ocupación'!N15</f>
        <v>160000</v>
      </c>
      <c r="K36" s="728">
        <f>+'B) Reajuste Tarifas y Ocupación'!O15</f>
        <v>160000</v>
      </c>
      <c r="L36" s="728">
        <f>+'B) Reajuste Tarifas y Ocupación'!P15</f>
        <v>225000</v>
      </c>
      <c r="M36" s="750">
        <f>+'B) Reajuste Tarifas y Ocupación'!Q15</f>
        <v>335600</v>
      </c>
      <c r="N36" s="760"/>
      <c r="O36" s="653"/>
      <c r="P36" s="756">
        <f>+'B) Reajuste Tarifas y Ocupación'!C15</f>
        <v>129400</v>
      </c>
      <c r="Q36" s="788"/>
    </row>
    <row r="37" spans="1:17" x14ac:dyDescent="0.2">
      <c r="A37" s="777"/>
      <c r="B37" s="769"/>
      <c r="C37" s="735" t="s">
        <v>7</v>
      </c>
      <c r="D37" s="739">
        <f>+I37</f>
        <v>0</v>
      </c>
      <c r="E37" s="727">
        <f>+J37</f>
        <v>0</v>
      </c>
      <c r="F37" s="727">
        <f t="shared" si="32"/>
        <v>0</v>
      </c>
      <c r="G37" s="727">
        <f t="shared" si="33"/>
        <v>0</v>
      </c>
      <c r="H37" s="731">
        <f t="shared" si="33"/>
        <v>0</v>
      </c>
      <c r="I37" s="739">
        <f>+'B) Reajuste Tarifas y Ocupación'!C39</f>
        <v>0</v>
      </c>
      <c r="J37" s="727">
        <f>+'B) Reajuste Tarifas y Ocupación'!D39</f>
        <v>0</v>
      </c>
      <c r="K37" s="727">
        <f>+'B) Reajuste Tarifas y Ocupación'!E39</f>
        <v>0</v>
      </c>
      <c r="L37" s="727">
        <f>+'B) Reajuste Tarifas y Ocupación'!F39</f>
        <v>0</v>
      </c>
      <c r="M37" s="748">
        <f>+'B) Reajuste Tarifas y Ocupación'!G39</f>
        <v>0</v>
      </c>
      <c r="N37" s="760"/>
      <c r="O37" s="653"/>
      <c r="P37" s="757">
        <v>0</v>
      </c>
      <c r="Q37" s="788"/>
    </row>
    <row r="38" spans="1:17" x14ac:dyDescent="0.2">
      <c r="A38" s="777"/>
      <c r="B38" s="769"/>
      <c r="C38" s="736" t="s">
        <v>9</v>
      </c>
      <c r="D38" s="740">
        <f t="shared" ref="D38:H38" si="34">D37*D36</f>
        <v>0</v>
      </c>
      <c r="E38" s="658">
        <f t="shared" si="34"/>
        <v>0</v>
      </c>
      <c r="F38" s="658">
        <f t="shared" si="34"/>
        <v>0</v>
      </c>
      <c r="G38" s="658">
        <f t="shared" si="34"/>
        <v>0</v>
      </c>
      <c r="H38" s="732">
        <f t="shared" si="34"/>
        <v>0</v>
      </c>
      <c r="I38" s="740">
        <f t="shared" ref="I38" si="35">I37*I36*10</f>
        <v>0</v>
      </c>
      <c r="J38" s="658">
        <f t="shared" ref="J38:K38" si="36">J37*J36*10</f>
        <v>0</v>
      </c>
      <c r="K38" s="658">
        <f t="shared" si="36"/>
        <v>0</v>
      </c>
      <c r="L38" s="658">
        <f t="shared" ref="L38" si="37">L37*L36*10</f>
        <v>0</v>
      </c>
      <c r="M38" s="749">
        <f t="shared" ref="M38" si="38">M37*M36*10</f>
        <v>0</v>
      </c>
      <c r="N38" s="761">
        <f>SUM(D38:H38)</f>
        <v>0</v>
      </c>
      <c r="O38" s="657">
        <f>SUM(I38:M38)</f>
        <v>0</v>
      </c>
      <c r="P38" s="658">
        <f>P37*P36</f>
        <v>0</v>
      </c>
      <c r="Q38" s="659">
        <f>N38+O38+P38</f>
        <v>0</v>
      </c>
    </row>
    <row r="39" spans="1:17" ht="15" x14ac:dyDescent="0.2">
      <c r="A39" s="777"/>
      <c r="B39" s="779" t="s">
        <v>10</v>
      </c>
      <c r="C39" s="780"/>
      <c r="D39" s="743">
        <f>+D35+D38</f>
        <v>0</v>
      </c>
      <c r="E39" s="663">
        <f t="shared" ref="E39:F39" si="39">+E35+E38</f>
        <v>0</v>
      </c>
      <c r="F39" s="663">
        <f t="shared" si="39"/>
        <v>0</v>
      </c>
      <c r="G39" s="663">
        <f t="shared" ref="G39" si="40">+G35+G38</f>
        <v>0</v>
      </c>
      <c r="H39" s="733">
        <f>+H35+H38</f>
        <v>0</v>
      </c>
      <c r="I39" s="743">
        <f t="shared" ref="I39" si="41">+I35+I38</f>
        <v>0</v>
      </c>
      <c r="J39" s="663">
        <f t="shared" ref="J39:K39" si="42">+J35+J38</f>
        <v>0</v>
      </c>
      <c r="K39" s="663">
        <f t="shared" si="42"/>
        <v>0</v>
      </c>
      <c r="L39" s="663">
        <f t="shared" ref="L39" si="43">+L35+L38</f>
        <v>0</v>
      </c>
      <c r="M39" s="751">
        <f>+M35+M38</f>
        <v>0</v>
      </c>
      <c r="N39" s="743">
        <f t="shared" ref="N39" si="44">+N35+N38</f>
        <v>0</v>
      </c>
      <c r="O39" s="663">
        <f t="shared" ref="O39" si="45">+O35+O38</f>
        <v>0</v>
      </c>
      <c r="P39" s="663">
        <f t="shared" ref="P39" si="46">+P35+P38</f>
        <v>0</v>
      </c>
      <c r="Q39" s="733">
        <f t="shared" ref="Q39" si="47">+Q35+Q38</f>
        <v>0</v>
      </c>
    </row>
    <row r="40" spans="1:17" x14ac:dyDescent="0.2">
      <c r="A40" s="777" t="str">
        <f>+'B) Reajuste Tarifas y Ocupación'!A16</f>
        <v>Jardín Infantil Pecesitos de Colores</v>
      </c>
      <c r="B40" s="769" t="str">
        <f>+'B) Reajuste Tarifas y Ocupación'!B16</f>
        <v>Media jornada</v>
      </c>
      <c r="C40" s="735" t="s">
        <v>262</v>
      </c>
      <c r="D40" s="741">
        <f>+I40</f>
        <v>32800</v>
      </c>
      <c r="E40" s="726">
        <f>+J40</f>
        <v>39400</v>
      </c>
      <c r="F40" s="726">
        <f t="shared" ref="F40:F41" si="48">+K40</f>
        <v>39400</v>
      </c>
      <c r="G40" s="726">
        <f t="shared" ref="G40:H41" si="49">+L40</f>
        <v>41200</v>
      </c>
      <c r="H40" s="742">
        <f t="shared" si="49"/>
        <v>49300</v>
      </c>
      <c r="I40" s="739">
        <f>+'B) Reajuste Tarifas y Ocupación'!M16</f>
        <v>32800</v>
      </c>
      <c r="J40" s="727">
        <f>+'B) Reajuste Tarifas y Ocupación'!N16</f>
        <v>39400</v>
      </c>
      <c r="K40" s="727">
        <f>+'B) Reajuste Tarifas y Ocupación'!O16</f>
        <v>39400</v>
      </c>
      <c r="L40" s="727">
        <f>+'B) Reajuste Tarifas y Ocupación'!P16</f>
        <v>41200</v>
      </c>
      <c r="M40" s="748">
        <f>+'B) Reajuste Tarifas y Ocupación'!Q16</f>
        <v>49300</v>
      </c>
      <c r="N40" s="760"/>
      <c r="O40" s="653"/>
      <c r="P40" s="756">
        <v>31800</v>
      </c>
      <c r="Q40" s="655"/>
    </row>
    <row r="41" spans="1:17" x14ac:dyDescent="0.2">
      <c r="A41" s="777"/>
      <c r="B41" s="769"/>
      <c r="C41" s="735" t="s">
        <v>7</v>
      </c>
      <c r="D41" s="739">
        <f>+I41</f>
        <v>0</v>
      </c>
      <c r="E41" s="727">
        <f>+J41</f>
        <v>0</v>
      </c>
      <c r="F41" s="727">
        <f t="shared" si="48"/>
        <v>0</v>
      </c>
      <c r="G41" s="727">
        <f t="shared" si="49"/>
        <v>0</v>
      </c>
      <c r="H41" s="731">
        <f t="shared" si="49"/>
        <v>0</v>
      </c>
      <c r="I41" s="739">
        <f>+'B) Reajuste Tarifas y Ocupación'!C40</f>
        <v>0</v>
      </c>
      <c r="J41" s="727">
        <f>+'B) Reajuste Tarifas y Ocupación'!D40</f>
        <v>0</v>
      </c>
      <c r="K41" s="727">
        <f>+'B) Reajuste Tarifas y Ocupación'!E40</f>
        <v>0</v>
      </c>
      <c r="L41" s="727">
        <f>+'B) Reajuste Tarifas y Ocupación'!F40</f>
        <v>0</v>
      </c>
      <c r="M41" s="748">
        <f>+'B) Reajuste Tarifas y Ocupación'!G40</f>
        <v>0</v>
      </c>
      <c r="N41" s="760"/>
      <c r="O41" s="653"/>
      <c r="P41" s="757">
        <v>0</v>
      </c>
      <c r="Q41" s="655"/>
    </row>
    <row r="42" spans="1:17" x14ac:dyDescent="0.2">
      <c r="A42" s="777"/>
      <c r="B42" s="769"/>
      <c r="C42" s="736" t="s">
        <v>9</v>
      </c>
      <c r="D42" s="740">
        <f t="shared" ref="D42:H42" si="50">D41*D40</f>
        <v>0</v>
      </c>
      <c r="E42" s="658">
        <f t="shared" si="50"/>
        <v>0</v>
      </c>
      <c r="F42" s="658">
        <f t="shared" si="50"/>
        <v>0</v>
      </c>
      <c r="G42" s="658">
        <f t="shared" si="50"/>
        <v>0</v>
      </c>
      <c r="H42" s="732">
        <f t="shared" si="50"/>
        <v>0</v>
      </c>
      <c r="I42" s="740">
        <f t="shared" ref="I42" si="51">I41*I40*10</f>
        <v>0</v>
      </c>
      <c r="J42" s="658">
        <f t="shared" ref="J42:K42" si="52">J41*J40*10</f>
        <v>0</v>
      </c>
      <c r="K42" s="658">
        <f t="shared" si="52"/>
        <v>0</v>
      </c>
      <c r="L42" s="658">
        <f t="shared" ref="L42" si="53">L41*L40*10</f>
        <v>0</v>
      </c>
      <c r="M42" s="749">
        <f t="shared" ref="M42" si="54">M41*M40*10</f>
        <v>0</v>
      </c>
      <c r="N42" s="761">
        <f>SUM(D42:H42)</f>
        <v>0</v>
      </c>
      <c r="O42" s="657">
        <f>SUM(I42:M42)</f>
        <v>0</v>
      </c>
      <c r="P42" s="658">
        <f>P41*P40</f>
        <v>0</v>
      </c>
      <c r="Q42" s="659">
        <f>N42+O42+P42</f>
        <v>0</v>
      </c>
    </row>
    <row r="43" spans="1:17" ht="15.75" customHeight="1" x14ac:dyDescent="0.2">
      <c r="A43" s="777"/>
      <c r="B43" s="779" t="s">
        <v>10</v>
      </c>
      <c r="C43" s="780"/>
      <c r="D43" s="743">
        <f>+D42</f>
        <v>0</v>
      </c>
      <c r="E43" s="663">
        <f t="shared" ref="E43:Q43" si="55">+E42</f>
        <v>0</v>
      </c>
      <c r="F43" s="663">
        <f t="shared" si="55"/>
        <v>0</v>
      </c>
      <c r="G43" s="663">
        <f t="shared" si="55"/>
        <v>0</v>
      </c>
      <c r="H43" s="733">
        <f t="shared" si="55"/>
        <v>0</v>
      </c>
      <c r="I43" s="743">
        <f t="shared" si="55"/>
        <v>0</v>
      </c>
      <c r="J43" s="663">
        <f t="shared" si="55"/>
        <v>0</v>
      </c>
      <c r="K43" s="663">
        <f t="shared" si="55"/>
        <v>0</v>
      </c>
      <c r="L43" s="663">
        <f t="shared" si="55"/>
        <v>0</v>
      </c>
      <c r="M43" s="751">
        <f t="shared" si="55"/>
        <v>0</v>
      </c>
      <c r="N43" s="743">
        <f t="shared" si="55"/>
        <v>0</v>
      </c>
      <c r="O43" s="663">
        <f t="shared" si="55"/>
        <v>0</v>
      </c>
      <c r="P43" s="663">
        <f t="shared" si="55"/>
        <v>0</v>
      </c>
      <c r="Q43" s="733">
        <f t="shared" si="55"/>
        <v>0</v>
      </c>
    </row>
    <row r="44" spans="1:17" x14ac:dyDescent="0.2">
      <c r="A44" s="777" t="str">
        <f>+'B) Reajuste Tarifas y Ocupación'!A17</f>
        <v>Jardín Infantil Caracolito de Mar</v>
      </c>
      <c r="B44" s="769" t="str">
        <f>+'B) Reajuste Tarifas y Ocupación'!B17</f>
        <v>Media jornada</v>
      </c>
      <c r="C44" s="735" t="s">
        <v>262</v>
      </c>
      <c r="D44" s="741">
        <f>+I44</f>
        <v>81600</v>
      </c>
      <c r="E44" s="726">
        <f>+J44</f>
        <v>97900</v>
      </c>
      <c r="F44" s="726">
        <f t="shared" ref="F44:F45" si="56">+K44</f>
        <v>97900</v>
      </c>
      <c r="G44" s="726">
        <f t="shared" ref="G44:H45" si="57">+L44</f>
        <v>109400</v>
      </c>
      <c r="H44" s="742">
        <f t="shared" si="57"/>
        <v>160900</v>
      </c>
      <c r="I44" s="746">
        <f>+'B) Reajuste Tarifas y Ocupación'!M17</f>
        <v>81600</v>
      </c>
      <c r="J44" s="728">
        <f>+'B) Reajuste Tarifas y Ocupación'!N17</f>
        <v>97900</v>
      </c>
      <c r="K44" s="728">
        <f>+'B) Reajuste Tarifas y Ocupación'!O17</f>
        <v>97900</v>
      </c>
      <c r="L44" s="728">
        <f>+'B) Reajuste Tarifas y Ocupación'!P17</f>
        <v>109400</v>
      </c>
      <c r="M44" s="750">
        <f>+'B) Reajuste Tarifas y Ocupación'!Q17</f>
        <v>160900</v>
      </c>
      <c r="N44" s="760"/>
      <c r="O44" s="653"/>
      <c r="P44" s="756">
        <v>79200</v>
      </c>
      <c r="Q44" s="788"/>
    </row>
    <row r="45" spans="1:17" x14ac:dyDescent="0.2">
      <c r="A45" s="777"/>
      <c r="B45" s="769"/>
      <c r="C45" s="735" t="s">
        <v>7</v>
      </c>
      <c r="D45" s="739">
        <f>+I45</f>
        <v>0</v>
      </c>
      <c r="E45" s="727">
        <f>+J45</f>
        <v>0</v>
      </c>
      <c r="F45" s="727">
        <f t="shared" si="56"/>
        <v>0</v>
      </c>
      <c r="G45" s="727">
        <f t="shared" si="57"/>
        <v>0</v>
      </c>
      <c r="H45" s="731">
        <f t="shared" si="57"/>
        <v>0</v>
      </c>
      <c r="I45" s="739">
        <f>+'B) Reajuste Tarifas y Ocupación'!C41</f>
        <v>0</v>
      </c>
      <c r="J45" s="727">
        <f>+'B) Reajuste Tarifas y Ocupación'!D41</f>
        <v>0</v>
      </c>
      <c r="K45" s="727">
        <f>+'B) Reajuste Tarifas y Ocupación'!E41</f>
        <v>0</v>
      </c>
      <c r="L45" s="727">
        <f>+'B) Reajuste Tarifas y Ocupación'!F41</f>
        <v>0</v>
      </c>
      <c r="M45" s="748">
        <f>+'B) Reajuste Tarifas y Ocupación'!G41</f>
        <v>0</v>
      </c>
      <c r="N45" s="760"/>
      <c r="O45" s="653"/>
      <c r="P45" s="757">
        <v>0</v>
      </c>
      <c r="Q45" s="788"/>
    </row>
    <row r="46" spans="1:17" x14ac:dyDescent="0.2">
      <c r="A46" s="777"/>
      <c r="B46" s="769"/>
      <c r="C46" s="736" t="s">
        <v>9</v>
      </c>
      <c r="D46" s="740">
        <f t="shared" ref="D46:H46" si="58">D45*D44</f>
        <v>0</v>
      </c>
      <c r="E46" s="658">
        <f t="shared" si="58"/>
        <v>0</v>
      </c>
      <c r="F46" s="658">
        <f t="shared" si="58"/>
        <v>0</v>
      </c>
      <c r="G46" s="658">
        <f t="shared" si="58"/>
        <v>0</v>
      </c>
      <c r="H46" s="732">
        <f t="shared" si="58"/>
        <v>0</v>
      </c>
      <c r="I46" s="740">
        <f t="shared" ref="I46" si="59">I45*I44*10</f>
        <v>0</v>
      </c>
      <c r="J46" s="658">
        <f t="shared" ref="J46:K46" si="60">J45*J44*10</f>
        <v>0</v>
      </c>
      <c r="K46" s="658">
        <f t="shared" si="60"/>
        <v>0</v>
      </c>
      <c r="L46" s="658">
        <f t="shared" ref="L46" si="61">L45*L44*10</f>
        <v>0</v>
      </c>
      <c r="M46" s="749">
        <f t="shared" ref="M46" si="62">M45*M44*10</f>
        <v>0</v>
      </c>
      <c r="N46" s="761">
        <f>SUM(D46:H46)</f>
        <v>0</v>
      </c>
      <c r="O46" s="657">
        <f>SUM(I46:M46)</f>
        <v>0</v>
      </c>
      <c r="P46" s="658">
        <f>P45*P44</f>
        <v>0</v>
      </c>
      <c r="Q46" s="659">
        <f>N46+O46+P46</f>
        <v>0</v>
      </c>
    </row>
    <row r="47" spans="1:17" x14ac:dyDescent="0.2">
      <c r="A47" s="777"/>
      <c r="B47" s="769" t="str">
        <f>+'B) Reajuste Tarifas y Ocupación'!B18</f>
        <v>Jornada completa</v>
      </c>
      <c r="C47" s="735" t="s">
        <v>262</v>
      </c>
      <c r="D47" s="741">
        <f>+I47</f>
        <v>133300</v>
      </c>
      <c r="E47" s="726">
        <f>+J47</f>
        <v>160000</v>
      </c>
      <c r="F47" s="726">
        <f t="shared" ref="F47:F48" si="63">+K47</f>
        <v>160000</v>
      </c>
      <c r="G47" s="726">
        <f t="shared" ref="G47:H48" si="64">+L47</f>
        <v>225000</v>
      </c>
      <c r="H47" s="742">
        <f t="shared" si="64"/>
        <v>335600</v>
      </c>
      <c r="I47" s="746">
        <f>+'B) Reajuste Tarifas y Ocupación'!M18</f>
        <v>133300</v>
      </c>
      <c r="J47" s="728">
        <f>+'B) Reajuste Tarifas y Ocupación'!N18</f>
        <v>160000</v>
      </c>
      <c r="K47" s="728">
        <f>+'B) Reajuste Tarifas y Ocupación'!O18</f>
        <v>160000</v>
      </c>
      <c r="L47" s="728">
        <f>+'B) Reajuste Tarifas y Ocupación'!P18</f>
        <v>225000</v>
      </c>
      <c r="M47" s="750">
        <f>+'B) Reajuste Tarifas y Ocupación'!Q18</f>
        <v>335600</v>
      </c>
      <c r="N47" s="760"/>
      <c r="O47" s="653"/>
      <c r="P47" s="756">
        <v>129400</v>
      </c>
      <c r="Q47" s="788"/>
    </row>
    <row r="48" spans="1:17" x14ac:dyDescent="0.2">
      <c r="A48" s="777"/>
      <c r="B48" s="769"/>
      <c r="C48" s="735" t="s">
        <v>7</v>
      </c>
      <c r="D48" s="739">
        <f>+I48</f>
        <v>0</v>
      </c>
      <c r="E48" s="727">
        <f>+J48</f>
        <v>0</v>
      </c>
      <c r="F48" s="727">
        <f t="shared" si="63"/>
        <v>0</v>
      </c>
      <c r="G48" s="727">
        <f t="shared" si="64"/>
        <v>0</v>
      </c>
      <c r="H48" s="731">
        <f t="shared" si="64"/>
        <v>0</v>
      </c>
      <c r="I48" s="739">
        <f>+'B) Reajuste Tarifas y Ocupación'!C42</f>
        <v>0</v>
      </c>
      <c r="J48" s="727">
        <f>+'B) Reajuste Tarifas y Ocupación'!D42</f>
        <v>0</v>
      </c>
      <c r="K48" s="727">
        <f>+'B) Reajuste Tarifas y Ocupación'!E42</f>
        <v>0</v>
      </c>
      <c r="L48" s="727">
        <f>+'B) Reajuste Tarifas y Ocupación'!F42</f>
        <v>0</v>
      </c>
      <c r="M48" s="748">
        <f>+'B) Reajuste Tarifas y Ocupación'!G42</f>
        <v>0</v>
      </c>
      <c r="N48" s="760"/>
      <c r="O48" s="653"/>
      <c r="P48" s="757">
        <v>0</v>
      </c>
      <c r="Q48" s="788"/>
    </row>
    <row r="49" spans="1:17" x14ac:dyDescent="0.2">
      <c r="A49" s="777"/>
      <c r="B49" s="769"/>
      <c r="C49" s="736" t="s">
        <v>9</v>
      </c>
      <c r="D49" s="740">
        <f t="shared" ref="D49:H49" si="65">D48*D47</f>
        <v>0</v>
      </c>
      <c r="E49" s="658">
        <f t="shared" si="65"/>
        <v>0</v>
      </c>
      <c r="F49" s="658">
        <f t="shared" si="65"/>
        <v>0</v>
      </c>
      <c r="G49" s="658">
        <f t="shared" si="65"/>
        <v>0</v>
      </c>
      <c r="H49" s="732">
        <f t="shared" si="65"/>
        <v>0</v>
      </c>
      <c r="I49" s="740">
        <f t="shared" ref="I49" si="66">I48*I47*10</f>
        <v>0</v>
      </c>
      <c r="J49" s="658">
        <f t="shared" ref="J49:K49" si="67">J48*J47*10</f>
        <v>0</v>
      </c>
      <c r="K49" s="658">
        <f t="shared" si="67"/>
        <v>0</v>
      </c>
      <c r="L49" s="658">
        <f t="shared" ref="L49" si="68">L48*L47*10</f>
        <v>0</v>
      </c>
      <c r="M49" s="749">
        <f t="shared" ref="M49" si="69">M48*M47*10</f>
        <v>0</v>
      </c>
      <c r="N49" s="761">
        <f>SUM(D49:H49)</f>
        <v>0</v>
      </c>
      <c r="O49" s="657">
        <f>SUM(I49:M49)</f>
        <v>0</v>
      </c>
      <c r="P49" s="658">
        <f>P48*P47</f>
        <v>0</v>
      </c>
      <c r="Q49" s="659">
        <f>N49+O49+P49</f>
        <v>0</v>
      </c>
    </row>
    <row r="50" spans="1:17" ht="15.75" thickBot="1" x14ac:dyDescent="0.25">
      <c r="A50" s="778"/>
      <c r="B50" s="781" t="s">
        <v>10</v>
      </c>
      <c r="C50" s="782"/>
      <c r="D50" s="675">
        <f>+D46+D49</f>
        <v>0</v>
      </c>
      <c r="E50" s="661">
        <f t="shared" ref="E50:F50" si="70">+E46+E49</f>
        <v>0</v>
      </c>
      <c r="F50" s="661">
        <f t="shared" si="70"/>
        <v>0</v>
      </c>
      <c r="G50" s="661">
        <f t="shared" ref="G50" si="71">+G46+G49</f>
        <v>0</v>
      </c>
      <c r="H50" s="662">
        <f>+H46+H49</f>
        <v>0</v>
      </c>
      <c r="I50" s="675">
        <f t="shared" ref="I50" si="72">+I46+I49</f>
        <v>0</v>
      </c>
      <c r="J50" s="661">
        <f t="shared" ref="J50:K50" si="73">+J46+J49</f>
        <v>0</v>
      </c>
      <c r="K50" s="661">
        <f t="shared" si="73"/>
        <v>0</v>
      </c>
      <c r="L50" s="661">
        <f t="shared" ref="L50" si="74">+L46+L49</f>
        <v>0</v>
      </c>
      <c r="M50" s="752">
        <f>+M46+M49</f>
        <v>0</v>
      </c>
      <c r="N50" s="675">
        <f t="shared" ref="N50" si="75">+N46+N49</f>
        <v>0</v>
      </c>
      <c r="O50" s="661">
        <f t="shared" ref="O50" si="76">+O46+O49</f>
        <v>0</v>
      </c>
      <c r="P50" s="661">
        <f t="shared" ref="P50" si="77">+P46+P49</f>
        <v>0</v>
      </c>
      <c r="Q50" s="662">
        <f t="shared" ref="Q50" si="78">+Q46+Q49</f>
        <v>0</v>
      </c>
    </row>
    <row r="51" spans="1:17" x14ac:dyDescent="0.2">
      <c r="A51" s="773" t="str">
        <f>+'B) Reajuste Tarifas y Ocupación'!A22</f>
        <v>Sala Cuna Caracolito de Mar</v>
      </c>
      <c r="B51" s="768" t="str">
        <f>+'B) Reajuste Tarifas y Ocupación'!B22</f>
        <v>Diurna</v>
      </c>
      <c r="C51" s="737" t="s">
        <v>262</v>
      </c>
      <c r="D51" s="646"/>
      <c r="E51" s="667">
        <f t="shared" ref="E51:H52" si="79">+J51</f>
        <v>400300</v>
      </c>
      <c r="F51" s="667">
        <f t="shared" si="79"/>
        <v>400300</v>
      </c>
      <c r="G51" s="667">
        <f t="shared" si="79"/>
        <v>393100</v>
      </c>
      <c r="H51" s="648">
        <f>+M51</f>
        <v>458600</v>
      </c>
      <c r="I51" s="647">
        <f>+'B) Reajuste Tarifas y Ocupación'!M22</f>
        <v>333600</v>
      </c>
      <c r="J51" s="667">
        <f>+'B) Reajuste Tarifas y Ocupación'!N22</f>
        <v>400300</v>
      </c>
      <c r="K51" s="667">
        <f>+'B) Reajuste Tarifas y Ocupación'!O22</f>
        <v>400300</v>
      </c>
      <c r="L51" s="667">
        <f>+'B) Reajuste Tarifas y Ocupación'!P22</f>
        <v>393100</v>
      </c>
      <c r="M51" s="648">
        <f>+'B) Reajuste Tarifas y Ocupación'!Q22</f>
        <v>458600</v>
      </c>
      <c r="N51" s="753"/>
      <c r="O51" s="754"/>
      <c r="P51" s="755"/>
      <c r="Q51" s="808"/>
    </row>
    <row r="52" spans="1:17" x14ac:dyDescent="0.2">
      <c r="A52" s="774"/>
      <c r="B52" s="769"/>
      <c r="C52" s="735" t="s">
        <v>7</v>
      </c>
      <c r="D52" s="636"/>
      <c r="E52" s="637">
        <f t="shared" si="79"/>
        <v>0</v>
      </c>
      <c r="F52" s="637">
        <f t="shared" si="79"/>
        <v>0</v>
      </c>
      <c r="G52" s="637">
        <f t="shared" si="79"/>
        <v>0</v>
      </c>
      <c r="H52" s="639">
        <f t="shared" si="79"/>
        <v>0</v>
      </c>
      <c r="I52" s="638">
        <f>+'B) Reajuste Tarifas y Ocupación'!C46</f>
        <v>0</v>
      </c>
      <c r="J52" s="637">
        <f>+'B) Reajuste Tarifas y Ocupación'!D46</f>
        <v>0</v>
      </c>
      <c r="K52" s="637">
        <f>+'B) Reajuste Tarifas y Ocupación'!E46</f>
        <v>0</v>
      </c>
      <c r="L52" s="637">
        <f>+'B) Reajuste Tarifas y Ocupación'!F46</f>
        <v>0</v>
      </c>
      <c r="M52" s="639">
        <f>+'B) Reajuste Tarifas y Ocupación'!G46</f>
        <v>0</v>
      </c>
      <c r="N52" s="652"/>
      <c r="O52" s="653"/>
      <c r="P52" s="654">
        <v>0</v>
      </c>
      <c r="Q52" s="788"/>
    </row>
    <row r="53" spans="1:17" x14ac:dyDescent="0.2">
      <c r="A53" s="774"/>
      <c r="B53" s="769"/>
      <c r="C53" s="736" t="s">
        <v>9</v>
      </c>
      <c r="D53" s="673">
        <f>D52*D51</f>
        <v>0</v>
      </c>
      <c r="E53" s="644">
        <f>E52*E51</f>
        <v>0</v>
      </c>
      <c r="F53" s="644">
        <f t="shared" ref="F53:H53" si="80">F52*F51</f>
        <v>0</v>
      </c>
      <c r="G53" s="644">
        <f t="shared" si="80"/>
        <v>0</v>
      </c>
      <c r="H53" s="669">
        <f t="shared" si="80"/>
        <v>0</v>
      </c>
      <c r="I53" s="673">
        <f>I52*I51*12</f>
        <v>0</v>
      </c>
      <c r="J53" s="644">
        <f t="shared" ref="J53:M53" si="81">J52*J51*12</f>
        <v>0</v>
      </c>
      <c r="K53" s="644">
        <f t="shared" si="81"/>
        <v>0</v>
      </c>
      <c r="L53" s="644">
        <f t="shared" si="81"/>
        <v>0</v>
      </c>
      <c r="M53" s="669">
        <f t="shared" si="81"/>
        <v>0</v>
      </c>
      <c r="N53" s="656">
        <f>SUM(D53:H53)</f>
        <v>0</v>
      </c>
      <c r="O53" s="657">
        <f>SUM(I53:M53)</f>
        <v>0</v>
      </c>
      <c r="P53" s="658">
        <f>P52*P51</f>
        <v>0</v>
      </c>
      <c r="Q53" s="659">
        <f>N53+O53+P53</f>
        <v>0</v>
      </c>
    </row>
    <row r="54" spans="1:17" x14ac:dyDescent="0.2">
      <c r="A54" s="774"/>
      <c r="B54" s="769" t="str">
        <f>+'B) Reajuste Tarifas y Ocupación'!B23</f>
        <v>Nocturna</v>
      </c>
      <c r="C54" s="735" t="s">
        <v>262</v>
      </c>
      <c r="D54" s="636"/>
      <c r="E54" s="678"/>
      <c r="F54" s="678"/>
      <c r="G54" s="678"/>
      <c r="H54" s="744"/>
      <c r="I54" s="674">
        <f>+'B) Reajuste Tarifas y Ocupación'!M23</f>
        <v>271900</v>
      </c>
      <c r="J54" s="640"/>
      <c r="K54" s="640"/>
      <c r="L54" s="640"/>
      <c r="M54" s="676"/>
      <c r="N54" s="652"/>
      <c r="O54" s="653"/>
      <c r="P54" s="660"/>
      <c r="Q54" s="788"/>
    </row>
    <row r="55" spans="1:17" x14ac:dyDescent="0.2">
      <c r="A55" s="774"/>
      <c r="B55" s="769"/>
      <c r="C55" s="735" t="s">
        <v>7</v>
      </c>
      <c r="D55" s="636"/>
      <c r="E55" s="679"/>
      <c r="F55" s="679"/>
      <c r="G55" s="679"/>
      <c r="H55" s="745"/>
      <c r="I55" s="638">
        <f>+'B) Reajuste Tarifas y Ocupación'!C47</f>
        <v>0</v>
      </c>
      <c r="J55" s="641"/>
      <c r="K55" s="641"/>
      <c r="L55" s="641"/>
      <c r="M55" s="642"/>
      <c r="N55" s="652"/>
      <c r="O55" s="653"/>
      <c r="P55" s="654">
        <v>0</v>
      </c>
      <c r="Q55" s="788"/>
    </row>
    <row r="56" spans="1:17" x14ac:dyDescent="0.2">
      <c r="A56" s="774"/>
      <c r="B56" s="769"/>
      <c r="C56" s="736" t="s">
        <v>9</v>
      </c>
      <c r="D56" s="673">
        <f>D55*D54</f>
        <v>0</v>
      </c>
      <c r="E56" s="644">
        <f>E55*E54</f>
        <v>0</v>
      </c>
      <c r="F56" s="644">
        <f t="shared" ref="F56:H56" si="82">F55*F54</f>
        <v>0</v>
      </c>
      <c r="G56" s="644">
        <f t="shared" si="82"/>
        <v>0</v>
      </c>
      <c r="H56" s="669">
        <f t="shared" si="82"/>
        <v>0</v>
      </c>
      <c r="I56" s="673">
        <f>I55*I54*12</f>
        <v>0</v>
      </c>
      <c r="J56" s="644">
        <f t="shared" ref="J56:M56" si="83">J55*J54*12</f>
        <v>0</v>
      </c>
      <c r="K56" s="644">
        <f t="shared" si="83"/>
        <v>0</v>
      </c>
      <c r="L56" s="644">
        <f t="shared" si="83"/>
        <v>0</v>
      </c>
      <c r="M56" s="669">
        <f t="shared" si="83"/>
        <v>0</v>
      </c>
      <c r="N56" s="656">
        <f>SUM(D56:H56)</f>
        <v>0</v>
      </c>
      <c r="O56" s="657">
        <f>SUM(I56:M56)</f>
        <v>0</v>
      </c>
      <c r="P56" s="658">
        <f>P55*P54</f>
        <v>0</v>
      </c>
      <c r="Q56" s="659">
        <f>N56+O56+P56</f>
        <v>0</v>
      </c>
    </row>
    <row r="57" spans="1:17" x14ac:dyDescent="0.2">
      <c r="A57" s="774"/>
      <c r="B57" s="769" t="str">
        <f>+'B) Reajuste Tarifas y Ocupación'!B24</f>
        <v>Media Jornada</v>
      </c>
      <c r="C57" s="735" t="s">
        <v>262</v>
      </c>
      <c r="D57" s="636"/>
      <c r="E57" s="643">
        <f t="shared" ref="E57:H58" si="84">+J57</f>
        <v>0</v>
      </c>
      <c r="F57" s="643">
        <f t="shared" si="84"/>
        <v>0</v>
      </c>
      <c r="G57" s="643">
        <f t="shared" si="84"/>
        <v>0</v>
      </c>
      <c r="H57" s="670">
        <f>+M57</f>
        <v>0</v>
      </c>
      <c r="I57" s="674">
        <f>+'B) Reajuste Tarifas y Ocupación'!M24</f>
        <v>185300</v>
      </c>
      <c r="J57" s="643">
        <f>+'B) Reajuste Tarifas y Ocupación'!N24</f>
        <v>0</v>
      </c>
      <c r="K57" s="643">
        <f>+'B) Reajuste Tarifas y Ocupación'!O24</f>
        <v>0</v>
      </c>
      <c r="L57" s="643">
        <f>+'B) Reajuste Tarifas y Ocupación'!P24</f>
        <v>0</v>
      </c>
      <c r="M57" s="670">
        <f>+'B) Reajuste Tarifas y Ocupación'!Q24</f>
        <v>0</v>
      </c>
      <c r="N57" s="652"/>
      <c r="O57" s="653"/>
      <c r="P57" s="660"/>
      <c r="Q57" s="788"/>
    </row>
    <row r="58" spans="1:17" x14ac:dyDescent="0.2">
      <c r="A58" s="774"/>
      <c r="B58" s="769"/>
      <c r="C58" s="735" t="s">
        <v>7</v>
      </c>
      <c r="D58" s="636"/>
      <c r="E58" s="637">
        <f t="shared" si="84"/>
        <v>0</v>
      </c>
      <c r="F58" s="637">
        <f t="shared" si="84"/>
        <v>0</v>
      </c>
      <c r="G58" s="637">
        <f t="shared" si="84"/>
        <v>0</v>
      </c>
      <c r="H58" s="639">
        <f t="shared" si="84"/>
        <v>0</v>
      </c>
      <c r="I58" s="638">
        <f>+'B) Reajuste Tarifas y Ocupación'!C48</f>
        <v>0</v>
      </c>
      <c r="J58" s="637">
        <f>+'B) Reajuste Tarifas y Ocupación'!D48</f>
        <v>0</v>
      </c>
      <c r="K58" s="637">
        <f>+'B) Reajuste Tarifas y Ocupación'!E48</f>
        <v>0</v>
      </c>
      <c r="L58" s="637">
        <f>+'B) Reajuste Tarifas y Ocupación'!F48</f>
        <v>0</v>
      </c>
      <c r="M58" s="639">
        <f>+'B) Reajuste Tarifas y Ocupación'!G48</f>
        <v>0</v>
      </c>
      <c r="N58" s="652"/>
      <c r="O58" s="653"/>
      <c r="P58" s="654">
        <v>0</v>
      </c>
      <c r="Q58" s="788"/>
    </row>
    <row r="59" spans="1:17" x14ac:dyDescent="0.2">
      <c r="A59" s="774"/>
      <c r="B59" s="769"/>
      <c r="C59" s="736" t="s">
        <v>9</v>
      </c>
      <c r="D59" s="673">
        <f>D58*D57</f>
        <v>0</v>
      </c>
      <c r="E59" s="644">
        <f>E58*E57</f>
        <v>0</v>
      </c>
      <c r="F59" s="644">
        <f t="shared" ref="F59:H59" si="85">F58*F57</f>
        <v>0</v>
      </c>
      <c r="G59" s="644">
        <f t="shared" si="85"/>
        <v>0</v>
      </c>
      <c r="H59" s="669">
        <f t="shared" si="85"/>
        <v>0</v>
      </c>
      <c r="I59" s="673">
        <f>I58*I57*12</f>
        <v>0</v>
      </c>
      <c r="J59" s="644">
        <f t="shared" ref="J59:M59" si="86">J58*J57*12</f>
        <v>0</v>
      </c>
      <c r="K59" s="644">
        <f t="shared" si="86"/>
        <v>0</v>
      </c>
      <c r="L59" s="644">
        <f t="shared" si="86"/>
        <v>0</v>
      </c>
      <c r="M59" s="669">
        <f t="shared" si="86"/>
        <v>0</v>
      </c>
      <c r="N59" s="656">
        <f>SUM(D59:H59)</f>
        <v>0</v>
      </c>
      <c r="O59" s="657">
        <f>SUM(I59:M59)</f>
        <v>0</v>
      </c>
      <c r="P59" s="658">
        <f t="shared" ref="P59" si="87">P58*P57</f>
        <v>0</v>
      </c>
      <c r="Q59" s="659">
        <f>N59+O59+P59</f>
        <v>0</v>
      </c>
    </row>
    <row r="60" spans="1:17" ht="15.75" thickBot="1" x14ac:dyDescent="0.25">
      <c r="A60" s="775"/>
      <c r="B60" s="781" t="s">
        <v>10</v>
      </c>
      <c r="C60" s="782"/>
      <c r="D60" s="675">
        <f>SUM(D53,D56,D59)</f>
        <v>0</v>
      </c>
      <c r="E60" s="661">
        <f t="shared" ref="E60:Q60" si="88">SUM(E53,E56,E59)</f>
        <v>0</v>
      </c>
      <c r="F60" s="661">
        <f t="shared" si="88"/>
        <v>0</v>
      </c>
      <c r="G60" s="661">
        <f t="shared" si="88"/>
        <v>0</v>
      </c>
      <c r="H60" s="662">
        <f t="shared" si="88"/>
        <v>0</v>
      </c>
      <c r="I60" s="675">
        <f t="shared" si="88"/>
        <v>0</v>
      </c>
      <c r="J60" s="661">
        <f t="shared" si="88"/>
        <v>0</v>
      </c>
      <c r="K60" s="661">
        <f t="shared" si="88"/>
        <v>0</v>
      </c>
      <c r="L60" s="661">
        <f t="shared" si="88"/>
        <v>0</v>
      </c>
      <c r="M60" s="662">
        <f t="shared" si="88"/>
        <v>0</v>
      </c>
      <c r="N60" s="668">
        <f t="shared" si="88"/>
        <v>0</v>
      </c>
      <c r="O60" s="664">
        <f t="shared" si="88"/>
        <v>0</v>
      </c>
      <c r="P60" s="664">
        <f t="shared" si="88"/>
        <v>0</v>
      </c>
      <c r="Q60" s="645">
        <f t="shared" si="88"/>
        <v>0</v>
      </c>
    </row>
    <row r="61" spans="1:17" ht="12.75" customHeight="1" x14ac:dyDescent="0.2">
      <c r="A61" s="773" t="str">
        <f>+'B) Reajuste Tarifas y Ocupación'!A25</f>
        <v>Sala Cuna Mar Azul</v>
      </c>
      <c r="B61" s="768" t="str">
        <f>+'B) Reajuste Tarifas y Ocupación'!B25</f>
        <v>Diurna</v>
      </c>
      <c r="C61" s="737" t="s">
        <v>262</v>
      </c>
      <c r="D61" s="646"/>
      <c r="E61" s="667">
        <f t="shared" ref="E61:E62" si="89">+J61</f>
        <v>382600</v>
      </c>
      <c r="F61" s="667">
        <f t="shared" ref="F61:F62" si="90">+K61</f>
        <v>382600</v>
      </c>
      <c r="G61" s="667">
        <f t="shared" ref="G61:G62" si="91">+L61</f>
        <v>383400</v>
      </c>
      <c r="H61" s="648">
        <f>+M61</f>
        <v>447200</v>
      </c>
      <c r="I61" s="647">
        <f>+'B) Reajuste Tarifas y Ocupación'!M25</f>
        <v>318800</v>
      </c>
      <c r="J61" s="667">
        <f>+'B) Reajuste Tarifas y Ocupación'!N25</f>
        <v>382600</v>
      </c>
      <c r="K61" s="667">
        <f>+'B) Reajuste Tarifas y Ocupación'!O25</f>
        <v>382600</v>
      </c>
      <c r="L61" s="667">
        <f>+'B) Reajuste Tarifas y Ocupación'!P25</f>
        <v>383400</v>
      </c>
      <c r="M61" s="648">
        <f>+'B) Reajuste Tarifas y Ocupación'!Q25</f>
        <v>447200</v>
      </c>
      <c r="N61" s="649"/>
      <c r="O61" s="650"/>
      <c r="P61" s="651">
        <v>0</v>
      </c>
      <c r="Q61" s="807"/>
    </row>
    <row r="62" spans="1:17" x14ac:dyDescent="0.2">
      <c r="A62" s="774"/>
      <c r="B62" s="769"/>
      <c r="C62" s="735" t="s">
        <v>7</v>
      </c>
      <c r="D62" s="636"/>
      <c r="E62" s="637">
        <f t="shared" si="89"/>
        <v>0</v>
      </c>
      <c r="F62" s="637">
        <f t="shared" si="90"/>
        <v>0</v>
      </c>
      <c r="G62" s="637">
        <f t="shared" si="91"/>
        <v>0</v>
      </c>
      <c r="H62" s="639">
        <f t="shared" ref="H62" si="92">+M62</f>
        <v>0</v>
      </c>
      <c r="I62" s="638">
        <f>+'B) Reajuste Tarifas y Ocupación'!C49</f>
        <v>0</v>
      </c>
      <c r="J62" s="637">
        <f>+'B) Reajuste Tarifas y Ocupación'!D49</f>
        <v>0</v>
      </c>
      <c r="K62" s="637">
        <f>+'B) Reajuste Tarifas y Ocupación'!E49</f>
        <v>0</v>
      </c>
      <c r="L62" s="637">
        <f>+'B) Reajuste Tarifas y Ocupación'!F49</f>
        <v>0</v>
      </c>
      <c r="M62" s="639">
        <f>+'B) Reajuste Tarifas y Ocupación'!G49</f>
        <v>0</v>
      </c>
      <c r="N62" s="652"/>
      <c r="O62" s="653"/>
      <c r="P62" s="654">
        <v>0</v>
      </c>
      <c r="Q62" s="788"/>
    </row>
    <row r="63" spans="1:17" x14ac:dyDescent="0.2">
      <c r="A63" s="774"/>
      <c r="B63" s="769"/>
      <c r="C63" s="736" t="s">
        <v>9</v>
      </c>
      <c r="D63" s="673">
        <f>D62*D61</f>
        <v>0</v>
      </c>
      <c r="E63" s="644">
        <f>E62*E61</f>
        <v>0</v>
      </c>
      <c r="F63" s="644">
        <f t="shared" ref="F63:H63" si="93">F62*F61</f>
        <v>0</v>
      </c>
      <c r="G63" s="644">
        <f t="shared" si="93"/>
        <v>0</v>
      </c>
      <c r="H63" s="669">
        <f t="shared" si="93"/>
        <v>0</v>
      </c>
      <c r="I63" s="673">
        <f>I62*I61*12</f>
        <v>0</v>
      </c>
      <c r="J63" s="644">
        <f t="shared" ref="J63:M63" si="94">J62*J61*12</f>
        <v>0</v>
      </c>
      <c r="K63" s="644">
        <f t="shared" si="94"/>
        <v>0</v>
      </c>
      <c r="L63" s="644">
        <f t="shared" si="94"/>
        <v>0</v>
      </c>
      <c r="M63" s="669">
        <f t="shared" si="94"/>
        <v>0</v>
      </c>
      <c r="N63" s="656">
        <f>SUM(D63:H63)</f>
        <v>0</v>
      </c>
      <c r="O63" s="657">
        <f>SUM(I63:M63)</f>
        <v>0</v>
      </c>
      <c r="P63" s="658">
        <f t="shared" ref="P63" si="95">P62*P61</f>
        <v>0</v>
      </c>
      <c r="Q63" s="659">
        <f>N63+O63+P63</f>
        <v>0</v>
      </c>
    </row>
    <row r="64" spans="1:17" x14ac:dyDescent="0.2">
      <c r="A64" s="774"/>
      <c r="B64" s="769" t="str">
        <f>+'B) Reajuste Tarifas y Ocupación'!B26</f>
        <v>Nocturna</v>
      </c>
      <c r="C64" s="735" t="s">
        <v>262</v>
      </c>
      <c r="D64" s="636"/>
      <c r="E64" s="640"/>
      <c r="F64" s="640"/>
      <c r="G64" s="640"/>
      <c r="H64" s="676"/>
      <c r="I64" s="674">
        <f>+'B) Reajuste Tarifas y Ocupación'!M26</f>
        <v>259800</v>
      </c>
      <c r="J64" s="640"/>
      <c r="K64" s="640"/>
      <c r="L64" s="640"/>
      <c r="M64" s="676"/>
      <c r="N64" s="652"/>
      <c r="O64" s="653"/>
      <c r="P64" s="660">
        <v>0</v>
      </c>
      <c r="Q64" s="788"/>
    </row>
    <row r="65" spans="1:17" x14ac:dyDescent="0.2">
      <c r="A65" s="774"/>
      <c r="B65" s="769"/>
      <c r="C65" s="735" t="s">
        <v>7</v>
      </c>
      <c r="D65" s="636"/>
      <c r="E65" s="641">
        <f t="shared" ref="E65" si="96">+J65</f>
        <v>0</v>
      </c>
      <c r="F65" s="641">
        <f t="shared" ref="F65" si="97">+K65</f>
        <v>0</v>
      </c>
      <c r="G65" s="641">
        <f t="shared" ref="G65" si="98">+L65</f>
        <v>0</v>
      </c>
      <c r="H65" s="642">
        <f t="shared" ref="H65" si="99">+M65</f>
        <v>0</v>
      </c>
      <c r="I65" s="638">
        <f>+'B) Reajuste Tarifas y Ocupación'!C50</f>
        <v>0</v>
      </c>
      <c r="J65" s="641">
        <f>+'[1]B) Reajuste Tarifas y Ocupación'!D57</f>
        <v>0</v>
      </c>
      <c r="K65" s="641">
        <f>+'[1]B) Reajuste Tarifas y Ocupación'!E57</f>
        <v>0</v>
      </c>
      <c r="L65" s="641">
        <f>+'[1]B) Reajuste Tarifas y Ocupación'!F57</f>
        <v>0</v>
      </c>
      <c r="M65" s="642">
        <f>+'[1]B) Reajuste Tarifas y Ocupación'!G57</f>
        <v>0</v>
      </c>
      <c r="N65" s="652"/>
      <c r="O65" s="653"/>
      <c r="P65" s="654">
        <v>0</v>
      </c>
      <c r="Q65" s="788"/>
    </row>
    <row r="66" spans="1:17" x14ac:dyDescent="0.2">
      <c r="A66" s="774"/>
      <c r="B66" s="769"/>
      <c r="C66" s="736" t="s">
        <v>9</v>
      </c>
      <c r="D66" s="673">
        <f>D65*D64</f>
        <v>0</v>
      </c>
      <c r="E66" s="644">
        <f>E65*E64</f>
        <v>0</v>
      </c>
      <c r="F66" s="644">
        <f t="shared" ref="F66:G66" si="100">F65*F64</f>
        <v>0</v>
      </c>
      <c r="G66" s="644">
        <f t="shared" si="100"/>
        <v>0</v>
      </c>
      <c r="H66" s="669">
        <f>H65*H64</f>
        <v>0</v>
      </c>
      <c r="I66" s="673">
        <f>I65*I64*12</f>
        <v>0</v>
      </c>
      <c r="J66" s="644">
        <f t="shared" ref="J66:M66" si="101">J65*J64*12</f>
        <v>0</v>
      </c>
      <c r="K66" s="644">
        <f t="shared" si="101"/>
        <v>0</v>
      </c>
      <c r="L66" s="644">
        <f t="shared" si="101"/>
        <v>0</v>
      </c>
      <c r="M66" s="669">
        <f t="shared" si="101"/>
        <v>0</v>
      </c>
      <c r="N66" s="656">
        <f>SUM(D66:H66)</f>
        <v>0</v>
      </c>
      <c r="O66" s="657">
        <f>SUM(I66:M66)</f>
        <v>0</v>
      </c>
      <c r="P66" s="658">
        <f t="shared" ref="P66" si="102">P65*P64</f>
        <v>0</v>
      </c>
      <c r="Q66" s="659">
        <f>N66+O66+P66</f>
        <v>0</v>
      </c>
    </row>
    <row r="67" spans="1:17" x14ac:dyDescent="0.2">
      <c r="A67" s="774"/>
      <c r="B67" s="769" t="str">
        <f>+'B) Reajuste Tarifas y Ocupación'!B27</f>
        <v>Media Jornada</v>
      </c>
      <c r="C67" s="735" t="s">
        <v>262</v>
      </c>
      <c r="D67" s="636"/>
      <c r="E67" s="643">
        <f t="shared" ref="E67:E68" si="103">+J67</f>
        <v>0</v>
      </c>
      <c r="F67" s="643">
        <f t="shared" ref="F67:F68" si="104">+K67</f>
        <v>0</v>
      </c>
      <c r="G67" s="643">
        <f t="shared" ref="G67:G68" si="105">+L67</f>
        <v>0</v>
      </c>
      <c r="H67" s="670">
        <f>+M67</f>
        <v>0</v>
      </c>
      <c r="I67" s="674">
        <f>+'B) Reajuste Tarifas y Ocupación'!M27</f>
        <v>177200</v>
      </c>
      <c r="J67" s="643">
        <f>+'B) Reajuste Tarifas y Ocupación'!N27</f>
        <v>0</v>
      </c>
      <c r="K67" s="643">
        <f>+'B) Reajuste Tarifas y Ocupación'!O27</f>
        <v>0</v>
      </c>
      <c r="L67" s="643">
        <f>+'B) Reajuste Tarifas y Ocupación'!P27</f>
        <v>0</v>
      </c>
      <c r="M67" s="670">
        <f>+'B) Reajuste Tarifas y Ocupación'!Q27</f>
        <v>0</v>
      </c>
      <c r="N67" s="652"/>
      <c r="O67" s="653"/>
      <c r="P67" s="660">
        <v>0</v>
      </c>
      <c r="Q67" s="788"/>
    </row>
    <row r="68" spans="1:17" x14ac:dyDescent="0.2">
      <c r="A68" s="774"/>
      <c r="B68" s="769"/>
      <c r="C68" s="735" t="s">
        <v>7</v>
      </c>
      <c r="D68" s="636"/>
      <c r="E68" s="637">
        <f t="shared" si="103"/>
        <v>0</v>
      </c>
      <c r="F68" s="637">
        <f t="shared" si="104"/>
        <v>0</v>
      </c>
      <c r="G68" s="637">
        <f t="shared" si="105"/>
        <v>0</v>
      </c>
      <c r="H68" s="639">
        <f t="shared" ref="H68" si="106">+M68</f>
        <v>0</v>
      </c>
      <c r="I68" s="638">
        <f>+'B) Reajuste Tarifas y Ocupación'!C51</f>
        <v>0</v>
      </c>
      <c r="J68" s="637">
        <f>+'B) Reajuste Tarifas y Ocupación'!D51</f>
        <v>0</v>
      </c>
      <c r="K68" s="637">
        <f>+'B) Reajuste Tarifas y Ocupación'!E51</f>
        <v>0</v>
      </c>
      <c r="L68" s="637">
        <f>+'B) Reajuste Tarifas y Ocupación'!F51</f>
        <v>0</v>
      </c>
      <c r="M68" s="639">
        <f>+'B) Reajuste Tarifas y Ocupación'!G51</f>
        <v>0</v>
      </c>
      <c r="N68" s="652"/>
      <c r="O68" s="653"/>
      <c r="P68" s="654">
        <v>0</v>
      </c>
      <c r="Q68" s="788"/>
    </row>
    <row r="69" spans="1:17" x14ac:dyDescent="0.2">
      <c r="A69" s="774"/>
      <c r="B69" s="769"/>
      <c r="C69" s="736" t="s">
        <v>9</v>
      </c>
      <c r="D69" s="673">
        <f>D68*D67</f>
        <v>0</v>
      </c>
      <c r="E69" s="644">
        <f>E68*E67</f>
        <v>0</v>
      </c>
      <c r="F69" s="644">
        <f t="shared" ref="F69:H69" si="107">F68*F67</f>
        <v>0</v>
      </c>
      <c r="G69" s="644">
        <f t="shared" si="107"/>
        <v>0</v>
      </c>
      <c r="H69" s="669">
        <f t="shared" si="107"/>
        <v>0</v>
      </c>
      <c r="I69" s="673">
        <f>I68*I67*12</f>
        <v>0</v>
      </c>
      <c r="J69" s="644">
        <f t="shared" ref="J69:M69" si="108">J68*J67*12</f>
        <v>0</v>
      </c>
      <c r="K69" s="644">
        <f t="shared" si="108"/>
        <v>0</v>
      </c>
      <c r="L69" s="644">
        <f t="shared" si="108"/>
        <v>0</v>
      </c>
      <c r="M69" s="669">
        <f t="shared" si="108"/>
        <v>0</v>
      </c>
      <c r="N69" s="656">
        <f>SUM(D69:H69)</f>
        <v>0</v>
      </c>
      <c r="O69" s="657">
        <f>SUM(I69:M69)</f>
        <v>0</v>
      </c>
      <c r="P69" s="658">
        <f t="shared" ref="P69" si="109">P68*P67</f>
        <v>0</v>
      </c>
      <c r="Q69" s="659">
        <f>N69+O69+P69</f>
        <v>0</v>
      </c>
    </row>
    <row r="70" spans="1:17" s="10" customFormat="1" ht="15.75" thickBot="1" x14ac:dyDescent="0.25">
      <c r="A70" s="776"/>
      <c r="B70" s="783" t="s">
        <v>10</v>
      </c>
      <c r="C70" s="784"/>
      <c r="D70" s="675">
        <f>SUM(D63,D66,D69)</f>
        <v>0</v>
      </c>
      <c r="E70" s="661">
        <f t="shared" ref="E70" si="110">SUM(E63,E66,E69)</f>
        <v>0</v>
      </c>
      <c r="F70" s="661">
        <f t="shared" ref="F70" si="111">SUM(F63,F66,F69)</f>
        <v>0</v>
      </c>
      <c r="G70" s="661">
        <f t="shared" ref="G70" si="112">SUM(G63,G66,G69)</f>
        <v>0</v>
      </c>
      <c r="H70" s="662">
        <f t="shared" ref="H70" si="113">SUM(H63,H66,H69)</f>
        <v>0</v>
      </c>
      <c r="I70" s="675">
        <f t="shared" ref="I70" si="114">SUM(I63,I66,I69)</f>
        <v>0</v>
      </c>
      <c r="J70" s="661">
        <f t="shared" ref="J70" si="115">SUM(J63,J66,J69)</f>
        <v>0</v>
      </c>
      <c r="K70" s="661">
        <f t="shared" ref="K70" si="116">SUM(K63,K66,K69)</f>
        <v>0</v>
      </c>
      <c r="L70" s="661">
        <f t="shared" ref="L70" si="117">SUM(L63,L66,L69)</f>
        <v>0</v>
      </c>
      <c r="M70" s="662">
        <f t="shared" ref="M70" si="118">SUM(M63,M66,M69)</f>
        <v>0</v>
      </c>
      <c r="N70" s="668">
        <f t="shared" ref="N70" si="119">SUM(N63,N66,N69)</f>
        <v>0</v>
      </c>
      <c r="O70" s="664">
        <f t="shared" ref="O70" si="120">SUM(O63,O66,O69)</f>
        <v>0</v>
      </c>
      <c r="P70" s="664">
        <f t="shared" ref="P70" si="121">SUM(P63,P66,P69)</f>
        <v>0</v>
      </c>
      <c r="Q70" s="645">
        <f t="shared" ref="Q70" si="122">SUM(Q63,Q66,Q69)</f>
        <v>0</v>
      </c>
    </row>
    <row r="71" spans="1:17" ht="15" customHeight="1" thickBot="1" x14ac:dyDescent="0.25">
      <c r="A71" s="770" t="s">
        <v>8</v>
      </c>
      <c r="B71" s="771"/>
      <c r="C71" s="772"/>
      <c r="D71" s="672">
        <f>+D32+D39+D43+D50+D60+D70</f>
        <v>0</v>
      </c>
      <c r="E71" s="665">
        <f t="shared" ref="E71:Q71" si="123">+E32+E39+E43+E50+E60+E70</f>
        <v>0</v>
      </c>
      <c r="F71" s="665">
        <f t="shared" si="123"/>
        <v>0</v>
      </c>
      <c r="G71" s="665">
        <f t="shared" si="123"/>
        <v>0</v>
      </c>
      <c r="H71" s="671">
        <f t="shared" si="123"/>
        <v>0</v>
      </c>
      <c r="I71" s="677">
        <f t="shared" si="123"/>
        <v>0</v>
      </c>
      <c r="J71" s="665">
        <f t="shared" si="123"/>
        <v>0</v>
      </c>
      <c r="K71" s="665">
        <f t="shared" si="123"/>
        <v>0</v>
      </c>
      <c r="L71" s="665">
        <f t="shared" si="123"/>
        <v>0</v>
      </c>
      <c r="M71" s="666">
        <f t="shared" si="123"/>
        <v>0</v>
      </c>
      <c r="N71" s="672">
        <f t="shared" si="123"/>
        <v>0</v>
      </c>
      <c r="O71" s="665">
        <f t="shared" si="123"/>
        <v>0</v>
      </c>
      <c r="P71" s="665">
        <f t="shared" si="123"/>
        <v>0</v>
      </c>
      <c r="Q71" s="666">
        <f t="shared" si="123"/>
        <v>0</v>
      </c>
    </row>
  </sheetData>
  <mergeCells count="51">
    <mergeCell ref="Q64:Q65"/>
    <mergeCell ref="Q67:Q68"/>
    <mergeCell ref="Q47:Q48"/>
    <mergeCell ref="P24:P25"/>
    <mergeCell ref="A33:A39"/>
    <mergeCell ref="A40:A43"/>
    <mergeCell ref="Q57:Q58"/>
    <mergeCell ref="Q61:Q62"/>
    <mergeCell ref="Q44:Q45"/>
    <mergeCell ref="Q51:Q52"/>
    <mergeCell ref="Q54:Q55"/>
    <mergeCell ref="N24:N25"/>
    <mergeCell ref="O24:O25"/>
    <mergeCell ref="Q24:Q25"/>
    <mergeCell ref="Q26:Q27"/>
    <mergeCell ref="Q29:Q30"/>
    <mergeCell ref="C4:D4"/>
    <mergeCell ref="E4:G4"/>
    <mergeCell ref="C24:C25"/>
    <mergeCell ref="D24:H24"/>
    <mergeCell ref="B29:B31"/>
    <mergeCell ref="A6:D6"/>
    <mergeCell ref="A22:D22"/>
    <mergeCell ref="A24:A25"/>
    <mergeCell ref="B24:B25"/>
    <mergeCell ref="I24:M24"/>
    <mergeCell ref="Q33:Q34"/>
    <mergeCell ref="Q36:Q37"/>
    <mergeCell ref="B32:C32"/>
    <mergeCell ref="A26:A32"/>
    <mergeCell ref="B26:B28"/>
    <mergeCell ref="A44:A50"/>
    <mergeCell ref="B39:C39"/>
    <mergeCell ref="B43:C43"/>
    <mergeCell ref="B50:C50"/>
    <mergeCell ref="B60:C60"/>
    <mergeCell ref="B54:B56"/>
    <mergeCell ref="B57:B59"/>
    <mergeCell ref="B33:B35"/>
    <mergeCell ref="B36:B38"/>
    <mergeCell ref="B40:B42"/>
    <mergeCell ref="B44:B46"/>
    <mergeCell ref="B47:B49"/>
    <mergeCell ref="B61:B63"/>
    <mergeCell ref="B64:B66"/>
    <mergeCell ref="B51:B53"/>
    <mergeCell ref="A71:C71"/>
    <mergeCell ref="A51:A60"/>
    <mergeCell ref="A61:A70"/>
    <mergeCell ref="B67:B69"/>
    <mergeCell ref="B70:C70"/>
  </mergeCells>
  <conditionalFormatting sqref="D19:N21 C18:N18 E22:N22 B9:I9 B17:I17 E15:E16 B14:E14 F14:F16 B10:F13 G10:I16">
    <cfRule type="cellIs" dxfId="3" priority="7" stopIfTrue="1" operator="lessThan">
      <formula>0</formula>
    </cfRule>
  </conditionalFormatting>
  <conditionalFormatting sqref="B15:D16">
    <cfRule type="cellIs" dxfId="2" priority="1" stopIfTrue="1" operator="lessThan">
      <formula>0</formula>
    </cfRule>
  </conditionalFormatting>
  <pageMargins left="0.19652777777777777" right="0.19652777777777777" top="0.27500000000000002" bottom="0.19652777777777777" header="0.19652777777777777" footer="0.51180555555555551"/>
  <pageSetup firstPageNumber="0" fitToHeight="14" orientation="landscape" horizontalDpi="300" verticalDpi="300" r:id="rId1"/>
  <headerFooter alignWithMargins="0">
    <oddHeader>&amp;LSEPT - 2004&amp;CDIRECTIVA D.B.S.A.
ORDINARIA&amp;R02-BS/0307/02
Pag &amp;P de &amp;N</oddHeader>
  </headerFooter>
  <ignoredErrors>
    <ignoredError sqref="D27:H27 D26:H26 J26 D29:Q29 I28:Q28 J27:O27 D43:F43 I35:J35 P53:Q53 D60:J60 N58:Q58 N62:Q62 N61:Q61 N64:Q64 N67:Q67 L26:Q26 D34:E34 D33:E33 L33:Q33 D36:E36 L36:Q36 L35:Q35 L34:O34 L38:Q39 N54:Q54 N52:Q52 N57:Q57 N56:Q56 N55:Q55 L60:Q60 N51:Q51 N59:Q59 N63:Q63 N66:Q66 D70:Q70 N69:Q69 D37:E39 G37:J39 G34:J34 G33:J33 G36:J36 D40:E42 G40:J42 D44:E49 G44:J50 G43:J43 F33:F34 F44:F48 F36:F42 Q27 D32:Q32 D30:O30 Q30 E71:Q71 E50 L37:O37 Q37 Q34 N65:Q65 N68:Q68 L42:Q43 L41:O41 Q41 L40:O40 Q40 L46:Q46 L44:O44 Q44 L49:Q50 L47:O47 Q47 L45:O45 Q45 L48:O48 Q48 D31:O31 Q31" unlockedFormula="1"/>
    <ignoredError sqref="F28:H28 D35:E35 G35:H35" formula="1" unlockedFormula="1"/>
    <ignoredError sqref="D28:E28 F3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autoPageBreaks="0"/>
  </sheetPr>
  <dimension ref="A1:IV51"/>
  <sheetViews>
    <sheetView showGridLines="0" topLeftCell="A19" zoomScale="80" zoomScaleNormal="80" workbookViewId="0">
      <selection activeCell="J36" sqref="J36:K36"/>
    </sheetView>
  </sheetViews>
  <sheetFormatPr baseColWidth="10" defaultColWidth="11.42578125" defaultRowHeight="12.75" x14ac:dyDescent="0.2"/>
  <cols>
    <col min="1" max="1" width="56.5703125" style="54" customWidth="1"/>
    <col min="2" max="2" width="33.85546875" style="33" customWidth="1"/>
    <col min="3" max="3" width="12.28515625" style="54" customWidth="1"/>
    <col min="4" max="4" width="13.7109375" style="54" bestFit="1" customWidth="1"/>
    <col min="5" max="5" width="15.5703125" style="54" bestFit="1" customWidth="1"/>
    <col min="6" max="6" width="14.5703125" style="54" customWidth="1"/>
    <col min="7" max="7" width="14.85546875" style="54" customWidth="1"/>
    <col min="8" max="8" width="11.85546875" style="54" bestFit="1" customWidth="1"/>
    <col min="9" max="9" width="14.5703125" style="54" bestFit="1" customWidth="1"/>
    <col min="10" max="10" width="14.5703125" style="54" customWidth="1"/>
    <col min="11" max="12" width="11.85546875" style="54" customWidth="1"/>
    <col min="13" max="13" width="14" style="54" customWidth="1"/>
    <col min="14" max="15" width="14.5703125" style="54" customWidth="1"/>
    <col min="16" max="17" width="11.85546875" style="54" customWidth="1"/>
    <col min="18" max="18" width="11.85546875" style="33" customWidth="1"/>
    <col min="19" max="19" width="32.7109375" style="54" customWidth="1"/>
    <col min="20" max="20" width="33" style="33" bestFit="1" customWidth="1"/>
    <col min="21" max="21" width="13.85546875" style="54" customWidth="1"/>
    <col min="22" max="22" width="14.5703125" style="54" bestFit="1" customWidth="1"/>
    <col min="23" max="23" width="14.5703125" style="54" customWidth="1"/>
    <col min="24" max="24" width="12.85546875" style="54" bestFit="1" customWidth="1"/>
    <col min="25" max="16384" width="11.42578125" style="54"/>
  </cols>
  <sheetData>
    <row r="1" spans="1:256" s="6" customFormat="1" x14ac:dyDescent="0.2">
      <c r="A1" s="5"/>
      <c r="C1" s="7"/>
      <c r="D1" s="7"/>
      <c r="E1" s="7"/>
      <c r="F1" s="53" t="s">
        <v>238</v>
      </c>
      <c r="G1" s="7"/>
      <c r="R1" s="17"/>
      <c r="S1" s="5"/>
      <c r="IU1" s="4"/>
      <c r="IV1" s="4"/>
    </row>
    <row r="2" spans="1:256" s="6" customFormat="1" x14ac:dyDescent="0.2">
      <c r="A2" s="8"/>
      <c r="C2" s="7"/>
      <c r="D2" s="7"/>
      <c r="E2" s="7"/>
      <c r="F2" s="53" t="s">
        <v>231</v>
      </c>
      <c r="G2" s="7"/>
      <c r="R2" s="17"/>
      <c r="S2" s="8"/>
      <c r="V2" s="7"/>
      <c r="W2" s="7"/>
      <c r="X2" s="7"/>
      <c r="IU2" s="4"/>
      <c r="IV2" s="4"/>
    </row>
    <row r="3" spans="1:256" s="6" customFormat="1" x14ac:dyDescent="0.2">
      <c r="A3" s="4"/>
      <c r="R3" s="17"/>
      <c r="S3" s="4"/>
      <c r="IU3" s="4"/>
      <c r="IV3" s="4"/>
    </row>
    <row r="4" spans="1:256" s="6" customFormat="1" ht="13.5" thickBot="1" x14ac:dyDescent="0.25">
      <c r="A4" s="26"/>
      <c r="B4" s="2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64"/>
      <c r="S4" s="26"/>
      <c r="T4" s="27"/>
      <c r="U4" s="7"/>
      <c r="V4" s="7"/>
      <c r="W4" s="7"/>
      <c r="X4" s="7"/>
      <c r="Y4" s="7"/>
      <c r="IL4" s="4"/>
      <c r="IM4" s="4"/>
      <c r="IN4" s="4"/>
      <c r="IO4" s="4"/>
      <c r="IP4" s="4"/>
      <c r="IQ4" s="4"/>
    </row>
    <row r="5" spans="1:256" s="6" customFormat="1" ht="18" customHeight="1" thickBot="1" x14ac:dyDescent="0.25">
      <c r="A5" s="26"/>
      <c r="B5" s="27"/>
      <c r="C5" s="791" t="s">
        <v>0</v>
      </c>
      <c r="D5" s="823"/>
      <c r="E5" s="183"/>
      <c r="F5" s="841" t="s">
        <v>125</v>
      </c>
      <c r="G5" s="842"/>
      <c r="R5" s="17"/>
      <c r="S5" s="26"/>
      <c r="T5" s="27"/>
      <c r="V5" s="3"/>
      <c r="W5" s="3"/>
      <c r="IL5" s="4"/>
      <c r="IM5" s="4"/>
      <c r="IN5" s="4"/>
      <c r="IO5" s="4"/>
      <c r="IP5" s="4"/>
      <c r="IQ5" s="4"/>
    </row>
    <row r="6" spans="1:256" s="6" customFormat="1" ht="18" customHeight="1" x14ac:dyDescent="0.2">
      <c r="A6" s="26"/>
      <c r="B6" s="27"/>
      <c r="C6" s="183"/>
      <c r="D6" s="183"/>
      <c r="E6" s="183"/>
      <c r="F6" s="186"/>
      <c r="G6" s="186"/>
      <c r="R6" s="17"/>
      <c r="S6" s="26"/>
      <c r="T6" s="27"/>
      <c r="V6" s="3"/>
      <c r="W6" s="3"/>
      <c r="IL6" s="4"/>
      <c r="IM6" s="4"/>
      <c r="IN6" s="4"/>
      <c r="IO6" s="4"/>
      <c r="IP6" s="4"/>
      <c r="IQ6" s="4"/>
    </row>
    <row r="7" spans="1:256" s="6" customFormat="1" ht="18" customHeight="1" x14ac:dyDescent="0.2">
      <c r="A7" s="26"/>
      <c r="B7" s="27"/>
      <c r="C7" s="183"/>
      <c r="D7" s="183"/>
      <c r="E7" s="183"/>
      <c r="F7" s="186"/>
      <c r="G7" s="186"/>
      <c r="R7" s="17"/>
      <c r="S7" s="26"/>
      <c r="T7" s="27"/>
      <c r="V7" s="77"/>
      <c r="W7" s="77"/>
      <c r="IL7" s="4"/>
      <c r="IM7" s="4"/>
      <c r="IN7" s="4"/>
      <c r="IO7" s="4"/>
      <c r="IP7" s="4"/>
      <c r="IQ7" s="4"/>
    </row>
    <row r="8" spans="1:256" s="17" customFormat="1" ht="15.75" x14ac:dyDescent="0.2">
      <c r="A8" s="834" t="s">
        <v>178</v>
      </c>
      <c r="B8" s="834"/>
      <c r="C8" s="834"/>
      <c r="D8" s="834"/>
      <c r="E8" s="184"/>
      <c r="F8" s="186"/>
      <c r="G8" s="186"/>
      <c r="IL8" s="10"/>
      <c r="IM8" s="10"/>
      <c r="IN8" s="10"/>
      <c r="IO8" s="10"/>
      <c r="IP8" s="10"/>
      <c r="IQ8" s="10"/>
    </row>
    <row r="9" spans="1:256" ht="13.5" customHeight="1" thickBot="1" x14ac:dyDescent="0.25"/>
    <row r="10" spans="1:256" ht="15.75" customHeight="1" x14ac:dyDescent="0.2">
      <c r="A10" s="835" t="s">
        <v>144</v>
      </c>
      <c r="B10" s="827" t="s">
        <v>5</v>
      </c>
      <c r="C10" s="829" t="s">
        <v>157</v>
      </c>
      <c r="D10" s="830"/>
      <c r="E10" s="830"/>
      <c r="F10" s="830"/>
      <c r="G10" s="831"/>
      <c r="H10" s="847" t="s">
        <v>109</v>
      </c>
      <c r="I10" s="848"/>
      <c r="J10" s="848"/>
      <c r="K10" s="848"/>
      <c r="L10" s="849"/>
      <c r="M10" s="844" t="s">
        <v>245</v>
      </c>
      <c r="N10" s="845"/>
      <c r="O10" s="845"/>
      <c r="P10" s="845"/>
      <c r="Q10" s="846"/>
      <c r="R10" s="20"/>
    </row>
    <row r="11" spans="1:256" ht="64.5" thickBot="1" x14ac:dyDescent="0.25">
      <c r="A11" s="836"/>
      <c r="B11" s="828"/>
      <c r="C11" s="130" t="s">
        <v>87</v>
      </c>
      <c r="D11" s="131" t="s">
        <v>155</v>
      </c>
      <c r="E11" s="131" t="s">
        <v>156</v>
      </c>
      <c r="F11" s="131" t="s">
        <v>88</v>
      </c>
      <c r="G11" s="141" t="s">
        <v>89</v>
      </c>
      <c r="H11" s="142" t="s">
        <v>87</v>
      </c>
      <c r="I11" s="143" t="s">
        <v>155</v>
      </c>
      <c r="J11" s="143" t="s">
        <v>156</v>
      </c>
      <c r="K11" s="144" t="s">
        <v>88</v>
      </c>
      <c r="L11" s="145" t="s">
        <v>89</v>
      </c>
      <c r="M11" s="137" t="s">
        <v>87</v>
      </c>
      <c r="N11" s="138" t="s">
        <v>155</v>
      </c>
      <c r="O11" s="138" t="s">
        <v>156</v>
      </c>
      <c r="P11" s="138" t="s">
        <v>88</v>
      </c>
      <c r="Q11" s="139" t="s">
        <v>89</v>
      </c>
      <c r="R11" s="20"/>
    </row>
    <row r="12" spans="1:256" ht="13.5" customHeight="1" x14ac:dyDescent="0.2">
      <c r="A12" s="832" t="s">
        <v>159</v>
      </c>
      <c r="B12" s="359" t="s">
        <v>129</v>
      </c>
      <c r="C12" s="360">
        <v>79200</v>
      </c>
      <c r="D12" s="360">
        <v>95100</v>
      </c>
      <c r="E12" s="360">
        <v>95100</v>
      </c>
      <c r="F12" s="360">
        <v>106200</v>
      </c>
      <c r="G12" s="361">
        <v>156200</v>
      </c>
      <c r="H12" s="166">
        <v>0.03</v>
      </c>
      <c r="I12" s="135">
        <f>+H12</f>
        <v>0.03</v>
      </c>
      <c r="J12" s="135">
        <f>+H12</f>
        <v>0.03</v>
      </c>
      <c r="K12" s="135">
        <f>+H12</f>
        <v>0.03</v>
      </c>
      <c r="L12" s="368">
        <f>+H12</f>
        <v>0.03</v>
      </c>
      <c r="M12" s="140">
        <f>CEILING(C12*(1+H12),100)</f>
        <v>81600</v>
      </c>
      <c r="N12" s="541">
        <f>+CEILING(C12*(1.2)*(1+I12),100)</f>
        <v>97900</v>
      </c>
      <c r="O12" s="541">
        <f>+CEILING(C12*(1.2)*(1+J12),100)</f>
        <v>97900</v>
      </c>
      <c r="P12" s="541">
        <f>+CEILING(F12*(1+K12),100)</f>
        <v>109400</v>
      </c>
      <c r="Q12" s="542">
        <f>+CEILING(G12*(1+L12),100)</f>
        <v>160900</v>
      </c>
      <c r="R12" s="110"/>
    </row>
    <row r="13" spans="1:256" ht="13.5" customHeight="1" thickBot="1" x14ac:dyDescent="0.25">
      <c r="A13" s="833"/>
      <c r="B13" s="362" t="s">
        <v>130</v>
      </c>
      <c r="C13" s="363">
        <v>129400</v>
      </c>
      <c r="D13" s="363">
        <v>155300</v>
      </c>
      <c r="E13" s="363">
        <v>155300</v>
      </c>
      <c r="F13" s="363">
        <v>218400</v>
      </c>
      <c r="G13" s="364">
        <v>325800</v>
      </c>
      <c r="H13" s="167">
        <v>0.03</v>
      </c>
      <c r="I13" s="146">
        <f t="shared" ref="I13:I18" si="0">+H13</f>
        <v>0.03</v>
      </c>
      <c r="J13" s="146">
        <f t="shared" ref="J13:J18" si="1">+H13</f>
        <v>0.03</v>
      </c>
      <c r="K13" s="146">
        <f t="shared" ref="K13:K18" si="2">+H13</f>
        <v>0.03</v>
      </c>
      <c r="L13" s="369">
        <f t="shared" ref="L13:L18" si="3">+H13</f>
        <v>0.03</v>
      </c>
      <c r="M13" s="543">
        <f t="shared" ref="M13:M18" si="4">CEILING(C13*(1+H13),100)</f>
        <v>133300</v>
      </c>
      <c r="N13" s="544">
        <f t="shared" ref="N13:N15" si="5">+CEILING(C13*(1.2)*(1+I13),100)</f>
        <v>160000</v>
      </c>
      <c r="O13" s="544">
        <f t="shared" ref="O13:O18" si="6">+CEILING(C13*(1.2)*(1+J13),100)</f>
        <v>160000</v>
      </c>
      <c r="P13" s="544">
        <f t="shared" ref="P13:P18" si="7">+CEILING(F13*(1+K13),100)</f>
        <v>225000</v>
      </c>
      <c r="Q13" s="545">
        <f t="shared" ref="Q13:Q18" si="8">+CEILING(G13*(1+L13),100)</f>
        <v>335600</v>
      </c>
    </row>
    <row r="14" spans="1:256" ht="12.75" customHeight="1" x14ac:dyDescent="0.2">
      <c r="A14" s="832" t="s">
        <v>160</v>
      </c>
      <c r="B14" s="359" t="s">
        <v>129</v>
      </c>
      <c r="C14" s="360">
        <v>79200</v>
      </c>
      <c r="D14" s="360">
        <v>95100</v>
      </c>
      <c r="E14" s="360">
        <v>95100</v>
      </c>
      <c r="F14" s="360">
        <v>106200</v>
      </c>
      <c r="G14" s="361">
        <v>156200</v>
      </c>
      <c r="H14" s="166">
        <v>0.03</v>
      </c>
      <c r="I14" s="135">
        <f t="shared" si="0"/>
        <v>0.03</v>
      </c>
      <c r="J14" s="135">
        <f t="shared" si="1"/>
        <v>0.03</v>
      </c>
      <c r="K14" s="135">
        <f t="shared" si="2"/>
        <v>0.03</v>
      </c>
      <c r="L14" s="368">
        <f t="shared" si="3"/>
        <v>0.03</v>
      </c>
      <c r="M14" s="600">
        <f t="shared" si="4"/>
        <v>81600</v>
      </c>
      <c r="N14" s="601">
        <f t="shared" si="5"/>
        <v>97900</v>
      </c>
      <c r="O14" s="601">
        <f t="shared" si="6"/>
        <v>97900</v>
      </c>
      <c r="P14" s="601">
        <f t="shared" si="7"/>
        <v>109400</v>
      </c>
      <c r="Q14" s="602">
        <f t="shared" si="8"/>
        <v>160900</v>
      </c>
      <c r="R14" s="111"/>
    </row>
    <row r="15" spans="1:256" ht="12.75" customHeight="1" thickBot="1" x14ac:dyDescent="0.25">
      <c r="A15" s="833"/>
      <c r="B15" s="362" t="s">
        <v>130</v>
      </c>
      <c r="C15" s="363">
        <v>129400</v>
      </c>
      <c r="D15" s="363">
        <v>155300</v>
      </c>
      <c r="E15" s="363">
        <v>155300</v>
      </c>
      <c r="F15" s="363">
        <v>218400</v>
      </c>
      <c r="G15" s="364">
        <v>325800</v>
      </c>
      <c r="H15" s="167">
        <v>0.03</v>
      </c>
      <c r="I15" s="146">
        <f t="shared" si="0"/>
        <v>0.03</v>
      </c>
      <c r="J15" s="146">
        <f t="shared" si="1"/>
        <v>0.03</v>
      </c>
      <c r="K15" s="146">
        <f t="shared" si="2"/>
        <v>0.03</v>
      </c>
      <c r="L15" s="369">
        <f t="shared" si="3"/>
        <v>0.03</v>
      </c>
      <c r="M15" s="543">
        <f t="shared" si="4"/>
        <v>133300</v>
      </c>
      <c r="N15" s="544">
        <f t="shared" si="5"/>
        <v>160000</v>
      </c>
      <c r="O15" s="544">
        <f t="shared" si="6"/>
        <v>160000</v>
      </c>
      <c r="P15" s="544">
        <f t="shared" si="7"/>
        <v>225000</v>
      </c>
      <c r="Q15" s="545">
        <f t="shared" si="8"/>
        <v>335600</v>
      </c>
      <c r="R15" s="111"/>
    </row>
    <row r="16" spans="1:256" ht="27" customHeight="1" thickBot="1" x14ac:dyDescent="0.25">
      <c r="A16" s="365" t="s">
        <v>161</v>
      </c>
      <c r="B16" s="366" t="s">
        <v>129</v>
      </c>
      <c r="C16" s="367">
        <v>31800</v>
      </c>
      <c r="D16" s="367">
        <v>38200</v>
      </c>
      <c r="E16" s="367">
        <v>38200</v>
      </c>
      <c r="F16" s="367">
        <v>40000</v>
      </c>
      <c r="G16" s="367">
        <v>47800</v>
      </c>
      <c r="H16" s="168">
        <v>0.03</v>
      </c>
      <c r="I16" s="136">
        <f t="shared" si="0"/>
        <v>0.03</v>
      </c>
      <c r="J16" s="136">
        <f t="shared" si="1"/>
        <v>0.03</v>
      </c>
      <c r="K16" s="136">
        <f t="shared" si="2"/>
        <v>0.03</v>
      </c>
      <c r="L16" s="370">
        <f t="shared" si="3"/>
        <v>0.03</v>
      </c>
      <c r="M16" s="546">
        <f t="shared" si="4"/>
        <v>32800</v>
      </c>
      <c r="N16" s="547">
        <f>+CEILING(C16*(1.2)*(1+I16),100)</f>
        <v>39400</v>
      </c>
      <c r="O16" s="547">
        <f t="shared" si="6"/>
        <v>39400</v>
      </c>
      <c r="P16" s="547">
        <f t="shared" si="7"/>
        <v>41200</v>
      </c>
      <c r="Q16" s="548">
        <f t="shared" si="8"/>
        <v>49300</v>
      </c>
    </row>
    <row r="17" spans="1:18" ht="12.75" customHeight="1" x14ac:dyDescent="0.2">
      <c r="A17" s="832" t="s">
        <v>162</v>
      </c>
      <c r="B17" s="359" t="s">
        <v>129</v>
      </c>
      <c r="C17" s="360">
        <v>79200</v>
      </c>
      <c r="D17" s="360">
        <v>95100</v>
      </c>
      <c r="E17" s="360">
        <v>95100</v>
      </c>
      <c r="F17" s="360">
        <v>106200</v>
      </c>
      <c r="G17" s="361">
        <v>156200</v>
      </c>
      <c r="H17" s="166">
        <v>0.03</v>
      </c>
      <c r="I17" s="135">
        <f t="shared" si="0"/>
        <v>0.03</v>
      </c>
      <c r="J17" s="135">
        <f t="shared" si="1"/>
        <v>0.03</v>
      </c>
      <c r="K17" s="135">
        <f t="shared" si="2"/>
        <v>0.03</v>
      </c>
      <c r="L17" s="368">
        <f t="shared" si="3"/>
        <v>0.03</v>
      </c>
      <c r="M17" s="140">
        <f t="shared" si="4"/>
        <v>81600</v>
      </c>
      <c r="N17" s="541">
        <f>+CEILING(C17*(1.2)*(1+I17),100)</f>
        <v>97900</v>
      </c>
      <c r="O17" s="541">
        <f t="shared" si="6"/>
        <v>97900</v>
      </c>
      <c r="P17" s="541">
        <f t="shared" si="7"/>
        <v>109400</v>
      </c>
      <c r="Q17" s="542">
        <f t="shared" si="8"/>
        <v>160900</v>
      </c>
    </row>
    <row r="18" spans="1:18" ht="12.75" customHeight="1" thickBot="1" x14ac:dyDescent="0.25">
      <c r="A18" s="833"/>
      <c r="B18" s="362" t="s">
        <v>130</v>
      </c>
      <c r="C18" s="363">
        <v>129400</v>
      </c>
      <c r="D18" s="363">
        <v>155300</v>
      </c>
      <c r="E18" s="363">
        <v>155300</v>
      </c>
      <c r="F18" s="363">
        <v>218400</v>
      </c>
      <c r="G18" s="364">
        <v>325800</v>
      </c>
      <c r="H18" s="167">
        <v>0.03</v>
      </c>
      <c r="I18" s="146">
        <f t="shared" si="0"/>
        <v>0.03</v>
      </c>
      <c r="J18" s="146">
        <f t="shared" si="1"/>
        <v>0.03</v>
      </c>
      <c r="K18" s="146">
        <f t="shared" si="2"/>
        <v>0.03</v>
      </c>
      <c r="L18" s="369">
        <f t="shared" si="3"/>
        <v>0.03</v>
      </c>
      <c r="M18" s="543">
        <f t="shared" si="4"/>
        <v>133300</v>
      </c>
      <c r="N18" s="544">
        <f>+CEILING(C18*(1.2)*(1+I18),100)</f>
        <v>160000</v>
      </c>
      <c r="O18" s="544">
        <f t="shared" si="6"/>
        <v>160000</v>
      </c>
      <c r="P18" s="544">
        <f t="shared" si="7"/>
        <v>225000</v>
      </c>
      <c r="Q18" s="545">
        <f t="shared" si="8"/>
        <v>335600</v>
      </c>
    </row>
    <row r="19" spans="1:18" ht="12.75" customHeight="1" thickBot="1" x14ac:dyDescent="0.25">
      <c r="B19" s="54"/>
      <c r="R19" s="54"/>
    </row>
    <row r="20" spans="1:18" ht="15.75" customHeight="1" x14ac:dyDescent="0.2">
      <c r="A20" s="835" t="s">
        <v>145</v>
      </c>
      <c r="B20" s="854" t="s">
        <v>5</v>
      </c>
      <c r="C20" s="829" t="s">
        <v>157</v>
      </c>
      <c r="D20" s="830"/>
      <c r="E20" s="830"/>
      <c r="F20" s="830"/>
      <c r="G20" s="831"/>
      <c r="H20" s="856" t="s">
        <v>109</v>
      </c>
      <c r="I20" s="857"/>
      <c r="J20" s="857"/>
      <c r="K20" s="857"/>
      <c r="L20" s="857"/>
      <c r="M20" s="858" t="s">
        <v>245</v>
      </c>
      <c r="N20" s="859"/>
      <c r="O20" s="859"/>
      <c r="P20" s="859"/>
      <c r="Q20" s="860"/>
      <c r="R20" s="20"/>
    </row>
    <row r="21" spans="1:18" ht="64.5" thickBot="1" x14ac:dyDescent="0.25">
      <c r="A21" s="836"/>
      <c r="B21" s="855"/>
      <c r="C21" s="130" t="s">
        <v>87</v>
      </c>
      <c r="D21" s="131" t="s">
        <v>155</v>
      </c>
      <c r="E21" s="131" t="s">
        <v>156</v>
      </c>
      <c r="F21" s="131" t="s">
        <v>88</v>
      </c>
      <c r="G21" s="141" t="s">
        <v>89</v>
      </c>
      <c r="H21" s="153" t="s">
        <v>87</v>
      </c>
      <c r="I21" s="155" t="s">
        <v>155</v>
      </c>
      <c r="J21" s="155" t="s">
        <v>156</v>
      </c>
      <c r="K21" s="154" t="s">
        <v>88</v>
      </c>
      <c r="L21" s="156" t="s">
        <v>89</v>
      </c>
      <c r="M21" s="157" t="s">
        <v>87</v>
      </c>
      <c r="N21" s="138" t="s">
        <v>155</v>
      </c>
      <c r="O21" s="138" t="s">
        <v>156</v>
      </c>
      <c r="P21" s="158" t="s">
        <v>88</v>
      </c>
      <c r="Q21" s="159" t="s">
        <v>89</v>
      </c>
      <c r="R21" s="20"/>
    </row>
    <row r="22" spans="1:18" x14ac:dyDescent="0.2">
      <c r="A22" s="832" t="s">
        <v>163</v>
      </c>
      <c r="B22" s="371" t="s">
        <v>140</v>
      </c>
      <c r="C22" s="376">
        <v>323800</v>
      </c>
      <c r="D22" s="360">
        <v>388500</v>
      </c>
      <c r="E22" s="360">
        <v>388500</v>
      </c>
      <c r="F22" s="360">
        <v>381600</v>
      </c>
      <c r="G22" s="377">
        <v>445200</v>
      </c>
      <c r="H22" s="166">
        <v>0.03</v>
      </c>
      <c r="I22" s="135">
        <f>+H22</f>
        <v>0.03</v>
      </c>
      <c r="J22" s="135">
        <f>+H22</f>
        <v>0.03</v>
      </c>
      <c r="K22" s="135">
        <f>+H22</f>
        <v>0.03</v>
      </c>
      <c r="L22" s="368">
        <f>+H22</f>
        <v>0.03</v>
      </c>
      <c r="M22" s="140">
        <f>CEILING(C22*(1+H22),100)</f>
        <v>333600</v>
      </c>
      <c r="N22" s="133">
        <f>+CEILING(C22*(1.2)*(1+I22),100)</f>
        <v>400300</v>
      </c>
      <c r="O22" s="133">
        <f>+CEILING(C22*(1.2)*(1+J22),100)</f>
        <v>400300</v>
      </c>
      <c r="P22" s="133">
        <f>+CEILING(F22*(1+K22),100)</f>
        <v>393100</v>
      </c>
      <c r="Q22" s="134">
        <f>+CEILING(G22*(1+L22),100)</f>
        <v>458600</v>
      </c>
      <c r="R22" s="111"/>
    </row>
    <row r="23" spans="1:18" x14ac:dyDescent="0.2">
      <c r="A23" s="843"/>
      <c r="B23" s="372" t="s">
        <v>164</v>
      </c>
      <c r="C23" s="378">
        <v>263900</v>
      </c>
      <c r="D23" s="379"/>
      <c r="E23" s="379"/>
      <c r="F23" s="379"/>
      <c r="G23" s="380"/>
      <c r="H23" s="432">
        <v>0.03</v>
      </c>
      <c r="I23" s="433">
        <f t="shared" ref="I23:I27" si="9">+H23</f>
        <v>0.03</v>
      </c>
      <c r="J23" s="433">
        <f t="shared" ref="J23:J27" si="10">+H23</f>
        <v>0.03</v>
      </c>
      <c r="K23" s="433">
        <f t="shared" ref="K23:K27" si="11">+H23</f>
        <v>0.03</v>
      </c>
      <c r="L23" s="434">
        <f t="shared" ref="L23:L27" si="12">+H23</f>
        <v>0.03</v>
      </c>
      <c r="M23" s="161">
        <f t="shared" ref="M23:M27" si="13">CEILING(C23*(1+H23),100)</f>
        <v>271900</v>
      </c>
      <c r="N23" s="162"/>
      <c r="O23" s="162"/>
      <c r="P23" s="162"/>
      <c r="Q23" s="163"/>
      <c r="R23" s="111"/>
    </row>
    <row r="24" spans="1:18" ht="13.5" thickBot="1" x14ac:dyDescent="0.25">
      <c r="A24" s="833"/>
      <c r="B24" s="373" t="s">
        <v>141</v>
      </c>
      <c r="C24" s="381">
        <v>179900</v>
      </c>
      <c r="D24" s="382"/>
      <c r="E24" s="382"/>
      <c r="F24" s="382"/>
      <c r="G24" s="383"/>
      <c r="H24" s="167">
        <v>0.03</v>
      </c>
      <c r="I24" s="435">
        <f t="shared" si="9"/>
        <v>0.03</v>
      </c>
      <c r="J24" s="435">
        <f t="shared" si="10"/>
        <v>0.03</v>
      </c>
      <c r="K24" s="435">
        <f t="shared" si="11"/>
        <v>0.03</v>
      </c>
      <c r="L24" s="369">
        <f t="shared" si="12"/>
        <v>0.03</v>
      </c>
      <c r="M24" s="150">
        <f t="shared" si="13"/>
        <v>185300</v>
      </c>
      <c r="N24" s="164"/>
      <c r="O24" s="164"/>
      <c r="P24" s="164"/>
      <c r="Q24" s="165"/>
      <c r="R24" s="111"/>
    </row>
    <row r="25" spans="1:18" x14ac:dyDescent="0.2">
      <c r="A25" s="818" t="s">
        <v>246</v>
      </c>
      <c r="B25" s="374" t="s">
        <v>140</v>
      </c>
      <c r="C25" s="376">
        <v>309500</v>
      </c>
      <c r="D25" s="360">
        <v>371400</v>
      </c>
      <c r="E25" s="360">
        <v>371400</v>
      </c>
      <c r="F25" s="360">
        <v>372200</v>
      </c>
      <c r="G25" s="377">
        <v>434100</v>
      </c>
      <c r="H25" s="436">
        <v>0.03</v>
      </c>
      <c r="I25" s="437">
        <f t="shared" si="9"/>
        <v>0.03</v>
      </c>
      <c r="J25" s="437">
        <f t="shared" si="10"/>
        <v>0.03</v>
      </c>
      <c r="K25" s="437">
        <f t="shared" si="11"/>
        <v>0.03</v>
      </c>
      <c r="L25" s="438">
        <f t="shared" si="12"/>
        <v>0.03</v>
      </c>
      <c r="M25" s="160">
        <f t="shared" si="13"/>
        <v>318800</v>
      </c>
      <c r="N25" s="112">
        <f>+CEILING(C25*(1.2)*(1+I25),100)</f>
        <v>382600</v>
      </c>
      <c r="O25" s="112">
        <f>+CEILING(C25*(1.2)*(1+J25),100)</f>
        <v>382600</v>
      </c>
      <c r="P25" s="112">
        <f>+CEILING(F25*(1+K25),100)</f>
        <v>383400</v>
      </c>
      <c r="Q25" s="113">
        <f>+CEILING(G25*(1+L25),100)</f>
        <v>447200</v>
      </c>
    </row>
    <row r="26" spans="1:18" x14ac:dyDescent="0.2">
      <c r="A26" s="819"/>
      <c r="B26" s="375" t="s">
        <v>164</v>
      </c>
      <c r="C26" s="378">
        <v>252200</v>
      </c>
      <c r="D26" s="379"/>
      <c r="E26" s="379"/>
      <c r="F26" s="379"/>
      <c r="G26" s="380"/>
      <c r="H26" s="439">
        <v>0.03</v>
      </c>
      <c r="I26" s="440">
        <f t="shared" si="9"/>
        <v>0.03</v>
      </c>
      <c r="J26" s="440">
        <f t="shared" si="10"/>
        <v>0.03</v>
      </c>
      <c r="K26" s="440">
        <f t="shared" si="11"/>
        <v>0.03</v>
      </c>
      <c r="L26" s="441">
        <f t="shared" si="12"/>
        <v>0.03</v>
      </c>
      <c r="M26" s="148">
        <f t="shared" si="13"/>
        <v>259800</v>
      </c>
      <c r="N26" s="147"/>
      <c r="O26" s="147"/>
      <c r="P26" s="147"/>
      <c r="Q26" s="149"/>
    </row>
    <row r="27" spans="1:18" ht="13.5" thickBot="1" x14ac:dyDescent="0.25">
      <c r="A27" s="819"/>
      <c r="B27" s="375" t="s">
        <v>141</v>
      </c>
      <c r="C27" s="381">
        <v>172000</v>
      </c>
      <c r="D27" s="382"/>
      <c r="E27" s="382"/>
      <c r="F27" s="382"/>
      <c r="G27" s="383"/>
      <c r="H27" s="167">
        <v>0.03</v>
      </c>
      <c r="I27" s="146">
        <f t="shared" si="9"/>
        <v>0.03</v>
      </c>
      <c r="J27" s="146">
        <f t="shared" si="10"/>
        <v>0.03</v>
      </c>
      <c r="K27" s="146">
        <f t="shared" si="11"/>
        <v>0.03</v>
      </c>
      <c r="L27" s="442">
        <f t="shared" si="12"/>
        <v>0.03</v>
      </c>
      <c r="M27" s="150">
        <f t="shared" si="13"/>
        <v>177200</v>
      </c>
      <c r="N27" s="151"/>
      <c r="O27" s="151"/>
      <c r="P27" s="151"/>
      <c r="Q27" s="152"/>
    </row>
    <row r="31" spans="1:18" x14ac:dyDescent="0.2">
      <c r="D31" s="387"/>
    </row>
    <row r="32" spans="1:18" ht="15.75" x14ac:dyDescent="0.2">
      <c r="A32" s="834" t="s">
        <v>179</v>
      </c>
      <c r="B32" s="834"/>
      <c r="C32" s="834"/>
      <c r="D32" s="834"/>
      <c r="E32" s="834"/>
      <c r="F32" s="834"/>
      <c r="G32" s="17"/>
      <c r="H32" s="17"/>
    </row>
    <row r="33" spans="1:12" ht="13.5" thickBot="1" x14ac:dyDescent="0.25"/>
    <row r="34" spans="1:12" ht="16.5" thickBot="1" x14ac:dyDescent="0.25">
      <c r="A34" s="839" t="s">
        <v>144</v>
      </c>
      <c r="B34" s="837" t="s">
        <v>5</v>
      </c>
      <c r="C34" s="824" t="s">
        <v>247</v>
      </c>
      <c r="D34" s="825"/>
      <c r="E34" s="825"/>
      <c r="F34" s="825"/>
      <c r="G34" s="825"/>
      <c r="H34" s="826"/>
    </row>
    <row r="35" spans="1:12" ht="64.5" thickBot="1" x14ac:dyDescent="0.25">
      <c r="A35" s="840"/>
      <c r="B35" s="838"/>
      <c r="C35" s="170" t="s">
        <v>87</v>
      </c>
      <c r="D35" s="171" t="s">
        <v>155</v>
      </c>
      <c r="E35" s="171" t="s">
        <v>156</v>
      </c>
      <c r="F35" s="171" t="s">
        <v>88</v>
      </c>
      <c r="G35" s="172" t="s">
        <v>89</v>
      </c>
      <c r="H35" s="173" t="s">
        <v>139</v>
      </c>
    </row>
    <row r="36" spans="1:12" ht="20.100000000000001" customHeight="1" x14ac:dyDescent="0.2">
      <c r="A36" s="820" t="str">
        <f>+A12</f>
        <v>Jardín Infantil Lobito Marino</v>
      </c>
      <c r="B36" s="446" t="str">
        <f>+B12</f>
        <v>Media jornada</v>
      </c>
      <c r="C36" s="352">
        <v>0</v>
      </c>
      <c r="D36" s="352">
        <v>0</v>
      </c>
      <c r="E36" s="352">
        <v>0</v>
      </c>
      <c r="F36" s="352">
        <v>0</v>
      </c>
      <c r="G36" s="352">
        <v>0</v>
      </c>
      <c r="H36" s="355">
        <f>SUM(C36:G36)</f>
        <v>0</v>
      </c>
    </row>
    <row r="37" spans="1:12" ht="20.100000000000001" customHeight="1" thickBot="1" x14ac:dyDescent="0.25">
      <c r="A37" s="822"/>
      <c r="B37" s="445" t="str">
        <f t="shared" ref="B37:B42" si="14">+B13</f>
        <v>Jornada completa</v>
      </c>
      <c r="C37" s="353"/>
      <c r="D37" s="353"/>
      <c r="E37" s="353"/>
      <c r="F37" s="353"/>
      <c r="G37" s="353"/>
      <c r="H37" s="356">
        <f t="shared" ref="H37:H47" si="15">SUM(C37:G37)</f>
        <v>0</v>
      </c>
    </row>
    <row r="38" spans="1:12" ht="20.100000000000001" customHeight="1" x14ac:dyDescent="0.2">
      <c r="A38" s="820" t="str">
        <f>+A14</f>
        <v>Jardín Infantil Los Delfines</v>
      </c>
      <c r="B38" s="446" t="str">
        <f t="shared" si="14"/>
        <v>Media jornada</v>
      </c>
      <c r="C38" s="352"/>
      <c r="D38" s="352"/>
      <c r="E38" s="352"/>
      <c r="F38" s="352"/>
      <c r="G38" s="352"/>
      <c r="H38" s="355">
        <f t="shared" si="15"/>
        <v>0</v>
      </c>
      <c r="L38" s="388"/>
    </row>
    <row r="39" spans="1:12" ht="20.100000000000001" customHeight="1" thickBot="1" x14ac:dyDescent="0.25">
      <c r="A39" s="822"/>
      <c r="B39" s="445" t="str">
        <f t="shared" si="14"/>
        <v>Jornada completa</v>
      </c>
      <c r="C39" s="353"/>
      <c r="D39" s="353"/>
      <c r="E39" s="353"/>
      <c r="F39" s="353"/>
      <c r="G39" s="353"/>
      <c r="H39" s="356">
        <f t="shared" si="15"/>
        <v>0</v>
      </c>
      <c r="J39" s="169"/>
      <c r="L39" s="388"/>
    </row>
    <row r="40" spans="1:12" ht="20.100000000000001" customHeight="1" thickBot="1" x14ac:dyDescent="0.25">
      <c r="A40" s="448" t="str">
        <f>+A16</f>
        <v>Jardín Infantil Pecesitos de Colores</v>
      </c>
      <c r="B40" s="447" t="str">
        <f t="shared" si="14"/>
        <v>Media jornada</v>
      </c>
      <c r="C40" s="354"/>
      <c r="D40" s="354"/>
      <c r="E40" s="354"/>
      <c r="F40" s="354"/>
      <c r="G40" s="354"/>
      <c r="H40" s="357">
        <f t="shared" si="15"/>
        <v>0</v>
      </c>
      <c r="J40" s="169"/>
    </row>
    <row r="41" spans="1:12" ht="20.100000000000001" customHeight="1" x14ac:dyDescent="0.2">
      <c r="A41" s="820" t="str">
        <f>+A17</f>
        <v>Jardín Infantil Caracolito de Mar</v>
      </c>
      <c r="B41" s="446" t="str">
        <f t="shared" si="14"/>
        <v>Media jornada</v>
      </c>
      <c r="C41" s="352"/>
      <c r="D41" s="352"/>
      <c r="E41" s="352"/>
      <c r="F41" s="352"/>
      <c r="G41" s="352"/>
      <c r="H41" s="355">
        <f t="shared" si="15"/>
        <v>0</v>
      </c>
    </row>
    <row r="42" spans="1:12" ht="20.100000000000001" customHeight="1" thickBot="1" x14ac:dyDescent="0.25">
      <c r="A42" s="822"/>
      <c r="B42" s="445" t="str">
        <f t="shared" si="14"/>
        <v>Jornada completa</v>
      </c>
      <c r="C42" s="353"/>
      <c r="D42" s="353"/>
      <c r="E42" s="353"/>
      <c r="F42" s="353"/>
      <c r="G42" s="353"/>
      <c r="H42" s="356">
        <f t="shared" si="15"/>
        <v>0</v>
      </c>
    </row>
    <row r="43" spans="1:12" ht="13.5" thickBot="1" x14ac:dyDescent="0.25">
      <c r="B43" s="54"/>
    </row>
    <row r="44" spans="1:12" ht="16.5" thickBot="1" x14ac:dyDescent="0.25">
      <c r="A44" s="861" t="s">
        <v>145</v>
      </c>
      <c r="B44" s="850" t="s">
        <v>5</v>
      </c>
      <c r="C44" s="851" t="s">
        <v>247</v>
      </c>
      <c r="D44" s="852"/>
      <c r="E44" s="852"/>
      <c r="F44" s="852"/>
      <c r="G44" s="852"/>
      <c r="H44" s="853"/>
    </row>
    <row r="45" spans="1:12" ht="64.5" thickBot="1" x14ac:dyDescent="0.25">
      <c r="A45" s="862"/>
      <c r="B45" s="828"/>
      <c r="C45" s="170" t="s">
        <v>87</v>
      </c>
      <c r="D45" s="171" t="s">
        <v>155</v>
      </c>
      <c r="E45" s="171" t="s">
        <v>156</v>
      </c>
      <c r="F45" s="171" t="s">
        <v>88</v>
      </c>
      <c r="G45" s="172" t="s">
        <v>89</v>
      </c>
      <c r="H45" s="358" t="s">
        <v>139</v>
      </c>
    </row>
    <row r="46" spans="1:12" ht="20.100000000000001" customHeight="1" x14ac:dyDescent="0.2">
      <c r="A46" s="815" t="str">
        <f>+A22</f>
        <v>Sala Cuna Caracolito de Mar</v>
      </c>
      <c r="B46" s="384" t="str">
        <f>+B22</f>
        <v>Diurna</v>
      </c>
      <c r="C46" s="352"/>
      <c r="D46" s="352"/>
      <c r="E46" s="352"/>
      <c r="F46" s="352"/>
      <c r="G46" s="352"/>
      <c r="H46" s="355">
        <f t="shared" si="15"/>
        <v>0</v>
      </c>
    </row>
    <row r="47" spans="1:12" ht="20.100000000000001" customHeight="1" x14ac:dyDescent="0.2">
      <c r="A47" s="816"/>
      <c r="B47" s="385" t="str">
        <f>+B23</f>
        <v>Nocturna</v>
      </c>
      <c r="C47" s="350"/>
      <c r="D47" s="680"/>
      <c r="E47" s="680"/>
      <c r="F47" s="680"/>
      <c r="G47" s="680"/>
      <c r="H47" s="681">
        <f t="shared" si="15"/>
        <v>0</v>
      </c>
    </row>
    <row r="48" spans="1:12" ht="20.100000000000001" customHeight="1" thickBot="1" x14ac:dyDescent="0.25">
      <c r="A48" s="817"/>
      <c r="B48" s="386" t="str">
        <f>+B24</f>
        <v>Media Jornada</v>
      </c>
      <c r="C48" s="353"/>
      <c r="D48" s="353"/>
      <c r="E48" s="353"/>
      <c r="F48" s="353"/>
      <c r="G48" s="353"/>
      <c r="H48" s="356">
        <f t="shared" ref="H48:H51" si="16">SUM(C48:G48)</f>
        <v>0</v>
      </c>
    </row>
    <row r="49" spans="1:8" ht="20.100000000000001" customHeight="1" x14ac:dyDescent="0.2">
      <c r="A49" s="820" t="str">
        <f>+A25</f>
        <v>Sala Cuna Mar Azul</v>
      </c>
      <c r="B49" s="443" t="str">
        <f>+B25</f>
        <v>Diurna</v>
      </c>
      <c r="C49" s="351"/>
      <c r="D49" s="351"/>
      <c r="E49" s="351"/>
      <c r="F49" s="351"/>
      <c r="G49" s="351"/>
      <c r="H49" s="682">
        <f t="shared" si="16"/>
        <v>0</v>
      </c>
    </row>
    <row r="50" spans="1:8" ht="20.100000000000001" customHeight="1" x14ac:dyDescent="0.2">
      <c r="A50" s="821"/>
      <c r="B50" s="444" t="str">
        <f>+B26</f>
        <v>Nocturna</v>
      </c>
      <c r="C50" s="350"/>
      <c r="D50" s="680"/>
      <c r="E50" s="680"/>
      <c r="F50" s="680"/>
      <c r="G50" s="680"/>
      <c r="H50" s="681">
        <f t="shared" si="16"/>
        <v>0</v>
      </c>
    </row>
    <row r="51" spans="1:8" ht="20.100000000000001" customHeight="1" thickBot="1" x14ac:dyDescent="0.25">
      <c r="A51" s="822"/>
      <c r="B51" s="445" t="str">
        <f>+B27</f>
        <v>Media Jornada</v>
      </c>
      <c r="C51" s="353"/>
      <c r="D51" s="353"/>
      <c r="E51" s="353"/>
      <c r="F51" s="353"/>
      <c r="G51" s="353"/>
      <c r="H51" s="356">
        <f t="shared" si="16"/>
        <v>0</v>
      </c>
    </row>
  </sheetData>
  <sheetProtection algorithmName="SHA-512" hashValue="Tw2lBuYUULXZp4tiuJp+qHSUDbjwyCSCaq0GymqOTaONpaBFeBFr5IAU6RknfHsNWNjYotwgubRG3l47l3e2iw==" saltValue="kcm7y0M563igXNK7EMa8iA==" spinCount="100000" sheet="1" objects="1" scenarios="1"/>
  <mergeCells count="30">
    <mergeCell ref="M10:Q10"/>
    <mergeCell ref="A32:F32"/>
    <mergeCell ref="H10:L10"/>
    <mergeCell ref="B44:B45"/>
    <mergeCell ref="C44:H44"/>
    <mergeCell ref="A20:A21"/>
    <mergeCell ref="B20:B21"/>
    <mergeCell ref="C20:G20"/>
    <mergeCell ref="H20:L20"/>
    <mergeCell ref="M20:Q20"/>
    <mergeCell ref="A12:A13"/>
    <mergeCell ref="A38:A39"/>
    <mergeCell ref="A41:A42"/>
    <mergeCell ref="A44:A45"/>
    <mergeCell ref="A46:A48"/>
    <mergeCell ref="A25:A27"/>
    <mergeCell ref="A49:A51"/>
    <mergeCell ref="C5:D5"/>
    <mergeCell ref="C34:H34"/>
    <mergeCell ref="B10:B11"/>
    <mergeCell ref="C10:G10"/>
    <mergeCell ref="A17:A18"/>
    <mergeCell ref="A14:A15"/>
    <mergeCell ref="A8:D8"/>
    <mergeCell ref="A10:A11"/>
    <mergeCell ref="B34:B35"/>
    <mergeCell ref="A34:A35"/>
    <mergeCell ref="A36:A37"/>
    <mergeCell ref="F5:G5"/>
    <mergeCell ref="A22:A24"/>
  </mergeCells>
  <pageMargins left="0.7" right="0.7" top="0.75" bottom="0.75" header="0.3" footer="0.3"/>
  <pageSetup paperSize="9" orientation="portrait" r:id="rId1"/>
  <ignoredErrors>
    <ignoredError sqref="K12:L18 I22:L22 I23:L27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  <pageSetUpPr fitToPage="1"/>
  </sheetPr>
  <dimension ref="A1:O555"/>
  <sheetViews>
    <sheetView showGridLines="0" topLeftCell="A451" zoomScaleNormal="100" workbookViewId="0">
      <selection activeCell="F194" sqref="F194"/>
    </sheetView>
  </sheetViews>
  <sheetFormatPr baseColWidth="10" defaultColWidth="11.42578125" defaultRowHeight="12.75" x14ac:dyDescent="0.2"/>
  <cols>
    <col min="1" max="1" width="30.28515625" style="10" customWidth="1"/>
    <col min="2" max="2" width="21.140625" style="4" customWidth="1"/>
    <col min="3" max="3" width="57.42578125" style="4" bestFit="1" customWidth="1"/>
    <col min="4" max="4" width="17" style="4" customWidth="1"/>
    <col min="5" max="5" width="14.28515625" style="4" customWidth="1"/>
    <col min="6" max="6" width="14.42578125" style="28" customWidth="1"/>
    <col min="7" max="7" width="14.28515625" style="6" customWidth="1"/>
    <col min="8" max="8" width="23" style="6" customWidth="1"/>
    <col min="9" max="9" width="11.42578125" style="4"/>
    <col min="10" max="10" width="12.85546875" style="4" customWidth="1"/>
    <col min="11" max="11" width="93.5703125" style="4" bestFit="1" customWidth="1"/>
    <col min="12" max="12" width="14.42578125" style="4" customWidth="1"/>
    <col min="13" max="13" width="13.5703125" style="4" customWidth="1"/>
    <col min="14" max="14" width="13.7109375" style="4" customWidth="1"/>
    <col min="15" max="15" width="12.85546875" style="4" bestFit="1" customWidth="1"/>
    <col min="16" max="16384" width="11.42578125" style="4"/>
  </cols>
  <sheetData>
    <row r="1" spans="1:8" x14ac:dyDescent="0.2">
      <c r="C1" s="53"/>
      <c r="D1" s="53" t="s">
        <v>239</v>
      </c>
      <c r="E1" s="53"/>
      <c r="F1" s="53"/>
      <c r="G1" s="53"/>
      <c r="H1" s="53"/>
    </row>
    <row r="2" spans="1:8" x14ac:dyDescent="0.2">
      <c r="C2" s="53"/>
      <c r="D2" s="53" t="s">
        <v>244</v>
      </c>
      <c r="E2" s="53"/>
      <c r="F2" s="53"/>
      <c r="G2" s="53"/>
      <c r="H2" s="53"/>
    </row>
    <row r="3" spans="1:8" x14ac:dyDescent="0.2">
      <c r="C3" s="53"/>
      <c r="E3" s="53"/>
      <c r="F3" s="53"/>
      <c r="G3" s="53"/>
      <c r="H3" s="53"/>
    </row>
    <row r="4" spans="1:8" ht="19.5" customHeight="1" x14ac:dyDescent="0.2">
      <c r="C4" s="507" t="s">
        <v>0</v>
      </c>
      <c r="D4" s="900" t="s">
        <v>180</v>
      </c>
      <c r="E4" s="901"/>
      <c r="F4" s="53"/>
      <c r="G4" s="53"/>
      <c r="H4" s="53"/>
    </row>
    <row r="5" spans="1:8" x14ac:dyDescent="0.2">
      <c r="B5" s="53"/>
      <c r="C5" s="508"/>
      <c r="D5" s="53"/>
      <c r="E5" s="53"/>
      <c r="F5" s="53"/>
      <c r="G5" s="53"/>
      <c r="H5" s="53"/>
    </row>
    <row r="6" spans="1:8" x14ac:dyDescent="0.2">
      <c r="B6" s="53"/>
      <c r="C6" s="508"/>
      <c r="D6" s="53"/>
      <c r="E6" s="53"/>
      <c r="F6" s="53"/>
      <c r="G6" s="53"/>
      <c r="H6" s="53"/>
    </row>
    <row r="7" spans="1:8" x14ac:dyDescent="0.2">
      <c r="C7" s="6"/>
    </row>
    <row r="8" spans="1:8" ht="15.75" x14ac:dyDescent="0.2">
      <c r="A8" s="834" t="s">
        <v>181</v>
      </c>
      <c r="B8" s="834"/>
      <c r="C8" s="834"/>
      <c r="D8" s="508"/>
      <c r="G8" s="4"/>
    </row>
    <row r="10" spans="1:8" ht="12.75" customHeight="1" x14ac:dyDescent="0.2">
      <c r="A10" s="866" t="s">
        <v>115</v>
      </c>
      <c r="B10" s="872" t="s">
        <v>76</v>
      </c>
      <c r="C10" s="876" t="s">
        <v>77</v>
      </c>
      <c r="D10" s="878" t="s">
        <v>78</v>
      </c>
      <c r="E10" s="881" t="s">
        <v>79</v>
      </c>
      <c r="F10" s="881"/>
      <c r="G10" s="881"/>
      <c r="H10" s="879" t="s">
        <v>248</v>
      </c>
    </row>
    <row r="11" spans="1:8" ht="25.5" x14ac:dyDescent="0.2">
      <c r="A11" s="867"/>
      <c r="B11" s="873"/>
      <c r="C11" s="877"/>
      <c r="D11" s="878"/>
      <c r="E11" s="530" t="s">
        <v>67</v>
      </c>
      <c r="F11" s="531" t="s">
        <v>68</v>
      </c>
      <c r="G11" s="532" t="s">
        <v>6</v>
      </c>
      <c r="H11" s="880"/>
    </row>
    <row r="12" spans="1:8" ht="15.75" customHeight="1" x14ac:dyDescent="0.2">
      <c r="A12" s="863" t="str">
        <f>+'B) Reajuste Tarifas y Ocupación'!A12</f>
        <v>Jardín Infantil Lobito Marino</v>
      </c>
      <c r="B12" s="73"/>
      <c r="C12" s="518" t="s">
        <v>11</v>
      </c>
      <c r="D12" s="526">
        <f>SUM(D13,D18)</f>
        <v>309000</v>
      </c>
      <c r="E12" s="527"/>
      <c r="F12" s="527"/>
      <c r="G12" s="533">
        <f>SUM(G13,G18)</f>
        <v>0</v>
      </c>
      <c r="H12" s="524">
        <f>SUM(H13,H18)</f>
        <v>309000</v>
      </c>
    </row>
    <row r="13" spans="1:8" x14ac:dyDescent="0.2">
      <c r="A13" s="864"/>
      <c r="B13" s="74"/>
      <c r="C13" s="515" t="s">
        <v>12</v>
      </c>
      <c r="D13" s="516">
        <f>SUM(D14:D17)</f>
        <v>309000</v>
      </c>
      <c r="E13" s="517"/>
      <c r="F13" s="517"/>
      <c r="G13" s="534">
        <f>SUM(G14:G17)</f>
        <v>0</v>
      </c>
      <c r="H13" s="521">
        <f>SUM(H14:H17)</f>
        <v>309000</v>
      </c>
    </row>
    <row r="14" spans="1:8" x14ac:dyDescent="0.2">
      <c r="A14" s="864"/>
      <c r="B14" s="603">
        <v>53103040100000</v>
      </c>
      <c r="C14" s="604" t="s">
        <v>96</v>
      </c>
      <c r="D14" s="605">
        <f>'F) Remuneraciones'!L11</f>
        <v>309000</v>
      </c>
      <c r="E14" s="606">
        <v>0</v>
      </c>
      <c r="F14" s="607">
        <v>0</v>
      </c>
      <c r="G14" s="525">
        <f>E14*F14</f>
        <v>0</v>
      </c>
      <c r="H14" s="520">
        <f>D14+G14</f>
        <v>309000</v>
      </c>
    </row>
    <row r="15" spans="1:8" x14ac:dyDescent="0.2">
      <c r="A15" s="864"/>
      <c r="B15" s="603">
        <v>53103050000000</v>
      </c>
      <c r="C15" s="604" t="s">
        <v>200</v>
      </c>
      <c r="D15" s="512">
        <v>0</v>
      </c>
      <c r="E15" s="514">
        <v>0</v>
      </c>
      <c r="F15" s="513">
        <v>0</v>
      </c>
      <c r="G15" s="525">
        <f>E15*F15</f>
        <v>0</v>
      </c>
      <c r="H15" s="520">
        <f>D15+G15</f>
        <v>0</v>
      </c>
    </row>
    <row r="16" spans="1:8" x14ac:dyDescent="0.2">
      <c r="A16" s="864"/>
      <c r="B16" s="608">
        <v>53103040400000</v>
      </c>
      <c r="C16" s="609" t="s">
        <v>201</v>
      </c>
      <c r="D16" s="512">
        <v>0</v>
      </c>
      <c r="E16" s="514">
        <v>0</v>
      </c>
      <c r="F16" s="513">
        <v>0</v>
      </c>
      <c r="G16" s="525">
        <f>E16*F16</f>
        <v>0</v>
      </c>
      <c r="H16" s="520">
        <f>D16+G16</f>
        <v>0</v>
      </c>
    </row>
    <row r="17" spans="1:8" x14ac:dyDescent="0.2">
      <c r="A17" s="864"/>
      <c r="B17" s="603">
        <v>53103080010000</v>
      </c>
      <c r="C17" s="604" t="s">
        <v>202</v>
      </c>
      <c r="D17" s="512">
        <v>0</v>
      </c>
      <c r="E17" s="514">
        <v>0</v>
      </c>
      <c r="F17" s="513">
        <v>0</v>
      </c>
      <c r="G17" s="525">
        <f>E17*F17</f>
        <v>0</v>
      </c>
      <c r="H17" s="520">
        <f>D17+G17</f>
        <v>0</v>
      </c>
    </row>
    <row r="18" spans="1:8" x14ac:dyDescent="0.2">
      <c r="A18" s="864"/>
      <c r="B18" s="610"/>
      <c r="C18" s="611" t="s">
        <v>16</v>
      </c>
      <c r="D18" s="699">
        <f>SUM(D19:D38)</f>
        <v>0</v>
      </c>
      <c r="E18" s="700"/>
      <c r="F18" s="700"/>
      <c r="G18" s="516">
        <f>SUM(G19:G38)</f>
        <v>0</v>
      </c>
      <c r="H18" s="521">
        <f>SUM(H19:H38)</f>
        <v>0</v>
      </c>
    </row>
    <row r="19" spans="1:8" x14ac:dyDescent="0.2">
      <c r="A19" s="864"/>
      <c r="B19" s="603">
        <v>53201010100000</v>
      </c>
      <c r="C19" s="613" t="s">
        <v>203</v>
      </c>
      <c r="D19" s="716">
        <v>0</v>
      </c>
      <c r="E19" s="514">
        <v>0</v>
      </c>
      <c r="F19" s="513">
        <v>0</v>
      </c>
      <c r="G19" s="525">
        <f t="shared" ref="G19:G38" si="0">E19*F19</f>
        <v>0</v>
      </c>
      <c r="H19" s="520">
        <f t="shared" ref="H19:H38" si="1">D19+G19</f>
        <v>0</v>
      </c>
    </row>
    <row r="20" spans="1:8" x14ac:dyDescent="0.2">
      <c r="A20" s="864"/>
      <c r="B20" s="603">
        <v>53201010100000</v>
      </c>
      <c r="C20" s="613" t="s">
        <v>204</v>
      </c>
      <c r="D20" s="716">
        <v>0</v>
      </c>
      <c r="E20" s="514">
        <v>0</v>
      </c>
      <c r="F20" s="513">
        <v>0</v>
      </c>
      <c r="G20" s="525">
        <f t="shared" ref="G20:G21" si="2">E20*F20</f>
        <v>0</v>
      </c>
      <c r="H20" s="520">
        <f t="shared" ref="H20:H21" si="3">D20+G20</f>
        <v>0</v>
      </c>
    </row>
    <row r="21" spans="1:8" x14ac:dyDescent="0.2">
      <c r="A21" s="864"/>
      <c r="B21" s="603">
        <v>53201010100000</v>
      </c>
      <c r="C21" s="613" t="s">
        <v>205</v>
      </c>
      <c r="D21" s="716">
        <v>0</v>
      </c>
      <c r="E21" s="514">
        <v>0</v>
      </c>
      <c r="F21" s="711">
        <v>0</v>
      </c>
      <c r="G21" s="525">
        <f t="shared" si="2"/>
        <v>0</v>
      </c>
      <c r="H21" s="520">
        <f t="shared" si="3"/>
        <v>0</v>
      </c>
    </row>
    <row r="22" spans="1:8" x14ac:dyDescent="0.2">
      <c r="A22" s="864"/>
      <c r="B22" s="603">
        <v>53202010100000</v>
      </c>
      <c r="C22" s="604" t="s">
        <v>206</v>
      </c>
      <c r="D22" s="717">
        <v>0</v>
      </c>
      <c r="E22" s="717">
        <v>0</v>
      </c>
      <c r="F22" s="712">
        <v>0</v>
      </c>
      <c r="G22" s="525">
        <f t="shared" si="0"/>
        <v>0</v>
      </c>
      <c r="H22" s="520">
        <f t="shared" si="1"/>
        <v>0</v>
      </c>
    </row>
    <row r="23" spans="1:8" x14ac:dyDescent="0.2">
      <c r="A23" s="864"/>
      <c r="B23" s="603">
        <v>53203010100000</v>
      </c>
      <c r="C23" s="604" t="s">
        <v>19</v>
      </c>
      <c r="D23" s="702">
        <v>0</v>
      </c>
      <c r="E23" s="702">
        <v>0</v>
      </c>
      <c r="F23" s="713">
        <v>0</v>
      </c>
      <c r="G23" s="525">
        <f t="shared" si="0"/>
        <v>0</v>
      </c>
      <c r="H23" s="520">
        <f t="shared" si="1"/>
        <v>0</v>
      </c>
    </row>
    <row r="24" spans="1:8" x14ac:dyDescent="0.2">
      <c r="A24" s="864"/>
      <c r="B24" s="603">
        <v>53203030000000</v>
      </c>
      <c r="C24" s="604" t="s">
        <v>207</v>
      </c>
      <c r="D24" s="702">
        <v>0</v>
      </c>
      <c r="E24" s="702">
        <v>0</v>
      </c>
      <c r="F24" s="713">
        <v>0</v>
      </c>
      <c r="G24" s="525">
        <f t="shared" si="0"/>
        <v>0</v>
      </c>
      <c r="H24" s="520">
        <f t="shared" si="1"/>
        <v>0</v>
      </c>
    </row>
    <row r="25" spans="1:8" x14ac:dyDescent="0.2">
      <c r="A25" s="864"/>
      <c r="B25" s="603">
        <v>53204030000000</v>
      </c>
      <c r="C25" s="604" t="s">
        <v>249</v>
      </c>
      <c r="D25" s="702">
        <v>0</v>
      </c>
      <c r="E25" s="702">
        <v>0</v>
      </c>
      <c r="F25" s="713">
        <v>0</v>
      </c>
      <c r="G25" s="525">
        <f t="shared" si="0"/>
        <v>0</v>
      </c>
      <c r="H25" s="520">
        <f>D25+G25</f>
        <v>0</v>
      </c>
    </row>
    <row r="26" spans="1:8" x14ac:dyDescent="0.2">
      <c r="A26" s="864"/>
      <c r="B26" s="603">
        <v>53204100100001</v>
      </c>
      <c r="C26" s="604" t="s">
        <v>22</v>
      </c>
      <c r="D26" s="702">
        <v>0</v>
      </c>
      <c r="E26" s="702">
        <v>0</v>
      </c>
      <c r="F26" s="713">
        <v>0</v>
      </c>
      <c r="G26" s="525">
        <f t="shared" si="0"/>
        <v>0</v>
      </c>
      <c r="H26" s="520">
        <f t="shared" si="1"/>
        <v>0</v>
      </c>
    </row>
    <row r="27" spans="1:8" x14ac:dyDescent="0.2">
      <c r="A27" s="864"/>
      <c r="B27" s="603">
        <v>53204130100000</v>
      </c>
      <c r="C27" s="604" t="s">
        <v>209</v>
      </c>
      <c r="D27" s="702">
        <v>0</v>
      </c>
      <c r="E27" s="702">
        <v>0</v>
      </c>
      <c r="F27" s="713">
        <v>0</v>
      </c>
      <c r="G27" s="525">
        <f t="shared" si="0"/>
        <v>0</v>
      </c>
      <c r="H27" s="520">
        <f t="shared" si="1"/>
        <v>0</v>
      </c>
    </row>
    <row r="28" spans="1:8" x14ac:dyDescent="0.2">
      <c r="A28" s="864"/>
      <c r="B28" s="603">
        <v>53205010100000</v>
      </c>
      <c r="C28" s="604" t="s">
        <v>24</v>
      </c>
      <c r="D28" s="702">
        <v>0</v>
      </c>
      <c r="E28" s="702">
        <v>0</v>
      </c>
      <c r="F28" s="713">
        <v>0</v>
      </c>
      <c r="G28" s="525">
        <f t="shared" si="0"/>
        <v>0</v>
      </c>
      <c r="H28" s="520">
        <f t="shared" si="1"/>
        <v>0</v>
      </c>
    </row>
    <row r="29" spans="1:8" x14ac:dyDescent="0.2">
      <c r="A29" s="864"/>
      <c r="B29" s="603">
        <v>53205020100000</v>
      </c>
      <c r="C29" s="604" t="s">
        <v>25</v>
      </c>
      <c r="D29" s="702">
        <v>0</v>
      </c>
      <c r="E29" s="702">
        <v>0</v>
      </c>
      <c r="F29" s="713">
        <v>0</v>
      </c>
      <c r="G29" s="525">
        <f t="shared" si="0"/>
        <v>0</v>
      </c>
      <c r="H29" s="520">
        <f t="shared" si="1"/>
        <v>0</v>
      </c>
    </row>
    <row r="30" spans="1:8" x14ac:dyDescent="0.2">
      <c r="A30" s="864"/>
      <c r="B30" s="603">
        <v>53205030100000</v>
      </c>
      <c r="C30" s="604" t="s">
        <v>26</v>
      </c>
      <c r="D30" s="702">
        <v>0</v>
      </c>
      <c r="E30" s="702">
        <v>0</v>
      </c>
      <c r="F30" s="713">
        <v>0</v>
      </c>
      <c r="G30" s="525">
        <f t="shared" si="0"/>
        <v>0</v>
      </c>
      <c r="H30" s="520">
        <f t="shared" si="1"/>
        <v>0</v>
      </c>
    </row>
    <row r="31" spans="1:8" x14ac:dyDescent="0.2">
      <c r="A31" s="864"/>
      <c r="B31" s="603">
        <v>53205050100000</v>
      </c>
      <c r="C31" s="604" t="s">
        <v>27</v>
      </c>
      <c r="D31" s="702">
        <v>0</v>
      </c>
      <c r="E31" s="702">
        <v>0</v>
      </c>
      <c r="F31" s="713">
        <v>0</v>
      </c>
      <c r="G31" s="525">
        <f t="shared" si="0"/>
        <v>0</v>
      </c>
      <c r="H31" s="520">
        <f t="shared" si="1"/>
        <v>0</v>
      </c>
    </row>
    <row r="32" spans="1:8" x14ac:dyDescent="0.2">
      <c r="A32" s="864"/>
      <c r="B32" s="603">
        <v>53205070100000</v>
      </c>
      <c r="C32" s="604" t="s">
        <v>29</v>
      </c>
      <c r="D32" s="702">
        <v>0</v>
      </c>
      <c r="E32" s="702">
        <v>0</v>
      </c>
      <c r="F32" s="713">
        <v>0</v>
      </c>
      <c r="G32" s="525">
        <f t="shared" si="0"/>
        <v>0</v>
      </c>
      <c r="H32" s="520">
        <f t="shared" si="1"/>
        <v>0</v>
      </c>
    </row>
    <row r="33" spans="1:8" x14ac:dyDescent="0.2">
      <c r="A33" s="864"/>
      <c r="B33" s="603">
        <v>53208010100000</v>
      </c>
      <c r="C33" s="604" t="s">
        <v>30</v>
      </c>
      <c r="D33" s="702">
        <v>0</v>
      </c>
      <c r="E33" s="702">
        <v>0</v>
      </c>
      <c r="F33" s="713">
        <v>0</v>
      </c>
      <c r="G33" s="525">
        <f t="shared" si="0"/>
        <v>0</v>
      </c>
      <c r="H33" s="520">
        <f t="shared" si="1"/>
        <v>0</v>
      </c>
    </row>
    <row r="34" spans="1:8" x14ac:dyDescent="0.2">
      <c r="A34" s="864"/>
      <c r="B34" s="603">
        <v>53208070100001</v>
      </c>
      <c r="C34" s="604" t="s">
        <v>31</v>
      </c>
      <c r="D34" s="701">
        <v>0</v>
      </c>
      <c r="E34" s="701">
        <v>0</v>
      </c>
      <c r="F34" s="712">
        <v>0</v>
      </c>
      <c r="G34" s="525">
        <f t="shared" si="0"/>
        <v>0</v>
      </c>
      <c r="H34" s="520">
        <f t="shared" si="1"/>
        <v>0</v>
      </c>
    </row>
    <row r="35" spans="1:8" x14ac:dyDescent="0.2">
      <c r="A35" s="864"/>
      <c r="B35" s="603">
        <v>53208100100001</v>
      </c>
      <c r="C35" s="604" t="s">
        <v>210</v>
      </c>
      <c r="D35" s="702">
        <v>0</v>
      </c>
      <c r="E35" s="702">
        <v>0</v>
      </c>
      <c r="F35" s="713">
        <v>0</v>
      </c>
      <c r="G35" s="525">
        <f t="shared" si="0"/>
        <v>0</v>
      </c>
      <c r="H35" s="520">
        <f t="shared" si="1"/>
        <v>0</v>
      </c>
    </row>
    <row r="36" spans="1:8" x14ac:dyDescent="0.2">
      <c r="A36" s="864"/>
      <c r="B36" s="603">
        <v>53211030000000</v>
      </c>
      <c r="C36" s="604" t="s">
        <v>32</v>
      </c>
      <c r="D36" s="702">
        <v>0</v>
      </c>
      <c r="E36" s="702">
        <v>0</v>
      </c>
      <c r="F36" s="713">
        <v>0</v>
      </c>
      <c r="G36" s="525">
        <f t="shared" si="0"/>
        <v>0</v>
      </c>
      <c r="H36" s="520">
        <f t="shared" si="1"/>
        <v>0</v>
      </c>
    </row>
    <row r="37" spans="1:8" x14ac:dyDescent="0.2">
      <c r="A37" s="864"/>
      <c r="B37" s="603">
        <v>53212020100000</v>
      </c>
      <c r="C37" s="604" t="s">
        <v>211</v>
      </c>
      <c r="D37" s="702">
        <v>0</v>
      </c>
      <c r="E37" s="702">
        <v>0</v>
      </c>
      <c r="F37" s="713">
        <v>0</v>
      </c>
      <c r="G37" s="525">
        <f t="shared" si="0"/>
        <v>0</v>
      </c>
      <c r="H37" s="520">
        <f t="shared" si="1"/>
        <v>0</v>
      </c>
    </row>
    <row r="38" spans="1:8" x14ac:dyDescent="0.2">
      <c r="A38" s="864"/>
      <c r="B38" s="603">
        <v>53214020000000</v>
      </c>
      <c r="C38" s="604" t="s">
        <v>212</v>
      </c>
      <c r="D38" s="701">
        <v>0</v>
      </c>
      <c r="E38" s="701">
        <v>0</v>
      </c>
      <c r="F38" s="712">
        <v>0</v>
      </c>
      <c r="G38" s="525">
        <f t="shared" si="0"/>
        <v>0</v>
      </c>
      <c r="H38" s="520">
        <f t="shared" si="1"/>
        <v>0</v>
      </c>
    </row>
    <row r="39" spans="1:8" ht="15.75" customHeight="1" x14ac:dyDescent="0.2">
      <c r="A39" s="864"/>
      <c r="B39" s="614"/>
      <c r="C39" s="615" t="s">
        <v>34</v>
      </c>
      <c r="D39" s="703">
        <f>+D40+D45+D47+D56+D65+D73</f>
        <v>0</v>
      </c>
      <c r="E39" s="704"/>
      <c r="F39" s="704"/>
      <c r="G39" s="703">
        <f>+G40+G45+G47+G56+G65+G73</f>
        <v>0</v>
      </c>
      <c r="H39" s="703">
        <f>+H40+H45+H47+H56+H65+H73</f>
        <v>0</v>
      </c>
    </row>
    <row r="40" spans="1:8" x14ac:dyDescent="0.2">
      <c r="A40" s="864"/>
      <c r="B40" s="610"/>
      <c r="C40" s="611" t="s">
        <v>35</v>
      </c>
      <c r="D40" s="699">
        <f>SUM(D41:D44)</f>
        <v>0</v>
      </c>
      <c r="E40" s="705"/>
      <c r="F40" s="705"/>
      <c r="G40" s="528">
        <f>SUM(G41:G44)</f>
        <v>0</v>
      </c>
      <c r="H40" s="522">
        <f>SUM(H41:H44)</f>
        <v>0</v>
      </c>
    </row>
    <row r="41" spans="1:8" x14ac:dyDescent="0.2">
      <c r="A41" s="864"/>
      <c r="B41" s="603">
        <v>53202020100000</v>
      </c>
      <c r="C41" s="604" t="s">
        <v>213</v>
      </c>
      <c r="D41" s="512">
        <v>0</v>
      </c>
      <c r="E41" s="514">
        <v>0</v>
      </c>
      <c r="F41" s="711">
        <v>0</v>
      </c>
      <c r="G41" s="525">
        <f>E41*F41</f>
        <v>0</v>
      </c>
      <c r="H41" s="520">
        <f t="shared" ref="H41:H74" si="4">D41+G41</f>
        <v>0</v>
      </c>
    </row>
    <row r="42" spans="1:8" x14ac:dyDescent="0.2">
      <c r="A42" s="864"/>
      <c r="B42" s="603">
        <v>53202030000000</v>
      </c>
      <c r="C42" s="604" t="s">
        <v>214</v>
      </c>
      <c r="D42" s="512">
        <v>0</v>
      </c>
      <c r="E42" s="514">
        <v>0</v>
      </c>
      <c r="F42" s="711">
        <v>0</v>
      </c>
      <c r="G42" s="525">
        <f t="shared" ref="G42:G74" si="5">E42*F42</f>
        <v>0</v>
      </c>
      <c r="H42" s="520">
        <f t="shared" si="4"/>
        <v>0</v>
      </c>
    </row>
    <row r="43" spans="1:8" x14ac:dyDescent="0.2">
      <c r="A43" s="864"/>
      <c r="B43" s="603">
        <v>53211020000000</v>
      </c>
      <c r="C43" s="604" t="s">
        <v>41</v>
      </c>
      <c r="D43" s="702">
        <v>0</v>
      </c>
      <c r="E43" s="702">
        <v>0</v>
      </c>
      <c r="F43" s="713">
        <v>0</v>
      </c>
      <c r="G43" s="525">
        <f t="shared" si="5"/>
        <v>0</v>
      </c>
      <c r="H43" s="520">
        <f t="shared" si="4"/>
        <v>0</v>
      </c>
    </row>
    <row r="44" spans="1:8" x14ac:dyDescent="0.2">
      <c r="A44" s="864"/>
      <c r="B44" s="603">
        <v>53101040600000</v>
      </c>
      <c r="C44" s="604" t="s">
        <v>215</v>
      </c>
      <c r="D44" s="702">
        <v>0</v>
      </c>
      <c r="E44" s="702">
        <v>0</v>
      </c>
      <c r="F44" s="713">
        <v>0</v>
      </c>
      <c r="G44" s="525">
        <f t="shared" si="5"/>
        <v>0</v>
      </c>
      <c r="H44" s="520">
        <f t="shared" si="4"/>
        <v>0</v>
      </c>
    </row>
    <row r="45" spans="1:8" x14ac:dyDescent="0.2">
      <c r="A45" s="864"/>
      <c r="B45" s="610"/>
      <c r="C45" s="611" t="s">
        <v>42</v>
      </c>
      <c r="D45" s="699">
        <f>SUM(D46)</f>
        <v>0</v>
      </c>
      <c r="E45" s="705"/>
      <c r="F45" s="714"/>
      <c r="G45" s="528">
        <f>SUM(G46:G46)</f>
        <v>0</v>
      </c>
      <c r="H45" s="522">
        <f>SUM(H46:H46)</f>
        <v>0</v>
      </c>
    </row>
    <row r="46" spans="1:8" x14ac:dyDescent="0.2">
      <c r="A46" s="864"/>
      <c r="B46" s="617">
        <v>53205990000000</v>
      </c>
      <c r="C46" s="604" t="s">
        <v>44</v>
      </c>
      <c r="D46" s="702">
        <v>0</v>
      </c>
      <c r="E46" s="702">
        <v>0</v>
      </c>
      <c r="F46" s="713">
        <v>0</v>
      </c>
      <c r="G46" s="525">
        <f t="shared" si="5"/>
        <v>0</v>
      </c>
      <c r="H46" s="520">
        <f t="shared" si="4"/>
        <v>0</v>
      </c>
    </row>
    <row r="47" spans="1:8" x14ac:dyDescent="0.2">
      <c r="A47" s="864"/>
      <c r="B47" s="610"/>
      <c r="C47" s="611" t="s">
        <v>45</v>
      </c>
      <c r="D47" s="699">
        <f>SUM(D48:D55)</f>
        <v>0</v>
      </c>
      <c r="E47" s="705"/>
      <c r="F47" s="714"/>
      <c r="G47" s="516">
        <f>SUM(G48:G55)</f>
        <v>0</v>
      </c>
      <c r="H47" s="521">
        <f>SUM(H48:H55)</f>
        <v>0</v>
      </c>
    </row>
    <row r="48" spans="1:8" x14ac:dyDescent="0.2">
      <c r="A48" s="864"/>
      <c r="B48" s="603">
        <v>53204010000000</v>
      </c>
      <c r="C48" s="604" t="s">
        <v>47</v>
      </c>
      <c r="D48" s="702">
        <v>0</v>
      </c>
      <c r="E48" s="702">
        <v>0</v>
      </c>
      <c r="F48" s="713">
        <v>0</v>
      </c>
      <c r="G48" s="525">
        <f t="shared" si="5"/>
        <v>0</v>
      </c>
      <c r="H48" s="520">
        <f t="shared" si="4"/>
        <v>0</v>
      </c>
    </row>
    <row r="49" spans="1:8" x14ac:dyDescent="0.2">
      <c r="A49" s="864"/>
      <c r="B49" s="617">
        <v>53204040200000</v>
      </c>
      <c r="C49" s="604" t="s">
        <v>250</v>
      </c>
      <c r="D49" s="702">
        <v>0</v>
      </c>
      <c r="E49" s="702">
        <v>0</v>
      </c>
      <c r="F49" s="713">
        <v>0</v>
      </c>
      <c r="G49" s="525">
        <f t="shared" si="5"/>
        <v>0</v>
      </c>
      <c r="H49" s="520">
        <f t="shared" si="4"/>
        <v>0</v>
      </c>
    </row>
    <row r="50" spans="1:8" x14ac:dyDescent="0.2">
      <c r="A50" s="864"/>
      <c r="B50" s="603">
        <v>53204060000000</v>
      </c>
      <c r="C50" s="604" t="s">
        <v>49</v>
      </c>
      <c r="D50" s="702">
        <v>0</v>
      </c>
      <c r="E50" s="702">
        <v>0</v>
      </c>
      <c r="F50" s="713">
        <v>0</v>
      </c>
      <c r="G50" s="525">
        <f t="shared" si="5"/>
        <v>0</v>
      </c>
      <c r="H50" s="520">
        <f t="shared" si="4"/>
        <v>0</v>
      </c>
    </row>
    <row r="51" spans="1:8" x14ac:dyDescent="0.2">
      <c r="A51" s="864"/>
      <c r="B51" s="603">
        <v>53204070000000</v>
      </c>
      <c r="C51" s="604" t="s">
        <v>50</v>
      </c>
      <c r="D51" s="702">
        <v>0</v>
      </c>
      <c r="E51" s="702">
        <v>0</v>
      </c>
      <c r="F51" s="713">
        <v>0</v>
      </c>
      <c r="G51" s="525">
        <f t="shared" si="5"/>
        <v>0</v>
      </c>
      <c r="H51" s="520">
        <f t="shared" si="4"/>
        <v>0</v>
      </c>
    </row>
    <row r="52" spans="1:8" x14ac:dyDescent="0.2">
      <c r="A52" s="864"/>
      <c r="B52" s="603">
        <v>53204080000000</v>
      </c>
      <c r="C52" s="604" t="s">
        <v>51</v>
      </c>
      <c r="D52" s="702">
        <v>0</v>
      </c>
      <c r="E52" s="702">
        <v>0</v>
      </c>
      <c r="F52" s="713">
        <v>0</v>
      </c>
      <c r="G52" s="525">
        <f t="shared" si="5"/>
        <v>0</v>
      </c>
      <c r="H52" s="520">
        <f t="shared" si="4"/>
        <v>0</v>
      </c>
    </row>
    <row r="53" spans="1:8" x14ac:dyDescent="0.2">
      <c r="A53" s="864"/>
      <c r="B53" s="603">
        <v>53214010000000</v>
      </c>
      <c r="C53" s="604" t="s">
        <v>52</v>
      </c>
      <c r="D53" s="701">
        <v>0</v>
      </c>
      <c r="E53" s="701">
        <v>0</v>
      </c>
      <c r="F53" s="712">
        <v>0</v>
      </c>
      <c r="G53" s="525">
        <f t="shared" si="5"/>
        <v>0</v>
      </c>
      <c r="H53" s="520">
        <f t="shared" si="4"/>
        <v>0</v>
      </c>
    </row>
    <row r="54" spans="1:8" x14ac:dyDescent="0.2">
      <c r="A54" s="864"/>
      <c r="B54" s="603">
        <v>53214040000000</v>
      </c>
      <c r="C54" s="604" t="s">
        <v>216</v>
      </c>
      <c r="D54" s="701">
        <v>0</v>
      </c>
      <c r="E54" s="701">
        <v>0</v>
      </c>
      <c r="F54" s="712">
        <v>0</v>
      </c>
      <c r="G54" s="525">
        <f t="shared" si="5"/>
        <v>0</v>
      </c>
      <c r="H54" s="520">
        <f t="shared" si="4"/>
        <v>0</v>
      </c>
    </row>
    <row r="55" spans="1:8" x14ac:dyDescent="0.2">
      <c r="A55" s="864"/>
      <c r="B55" s="608">
        <v>53204020100000</v>
      </c>
      <c r="C55" s="604" t="s">
        <v>208</v>
      </c>
      <c r="D55" s="702">
        <v>0</v>
      </c>
      <c r="E55" s="702">
        <v>0</v>
      </c>
      <c r="F55" s="713">
        <v>0</v>
      </c>
      <c r="G55" s="525">
        <f t="shared" si="5"/>
        <v>0</v>
      </c>
      <c r="H55" s="520">
        <f t="shared" si="4"/>
        <v>0</v>
      </c>
    </row>
    <row r="56" spans="1:8" x14ac:dyDescent="0.2">
      <c r="A56" s="864"/>
      <c r="B56" s="610"/>
      <c r="C56" s="611" t="s">
        <v>55</v>
      </c>
      <c r="D56" s="699">
        <f>SUM(D57:D64)</f>
        <v>0</v>
      </c>
      <c r="E56" s="705"/>
      <c r="F56" s="714"/>
      <c r="G56" s="516">
        <f>SUM(G57:G64)</f>
        <v>0</v>
      </c>
      <c r="H56" s="521">
        <f>SUM(H57:H64)</f>
        <v>0</v>
      </c>
    </row>
    <row r="57" spans="1:8" x14ac:dyDescent="0.2">
      <c r="A57" s="864"/>
      <c r="B57" s="603">
        <v>53207010000000</v>
      </c>
      <c r="C57" s="604" t="s">
        <v>56</v>
      </c>
      <c r="D57" s="702">
        <v>0</v>
      </c>
      <c r="E57" s="702">
        <v>0</v>
      </c>
      <c r="F57" s="713">
        <v>0</v>
      </c>
      <c r="G57" s="525">
        <f t="shared" si="5"/>
        <v>0</v>
      </c>
      <c r="H57" s="520">
        <f t="shared" si="4"/>
        <v>0</v>
      </c>
    </row>
    <row r="58" spans="1:8" x14ac:dyDescent="0.2">
      <c r="A58" s="864"/>
      <c r="B58" s="603">
        <v>53207020000000</v>
      </c>
      <c r="C58" s="604" t="s">
        <v>57</v>
      </c>
      <c r="D58" s="702">
        <v>0</v>
      </c>
      <c r="E58" s="702">
        <v>0</v>
      </c>
      <c r="F58" s="713">
        <v>0</v>
      </c>
      <c r="G58" s="525">
        <f t="shared" si="5"/>
        <v>0</v>
      </c>
      <c r="H58" s="520">
        <f t="shared" si="4"/>
        <v>0</v>
      </c>
    </row>
    <row r="59" spans="1:8" x14ac:dyDescent="0.2">
      <c r="A59" s="864"/>
      <c r="B59" s="603">
        <v>53208020000000</v>
      </c>
      <c r="C59" s="604" t="s">
        <v>199</v>
      </c>
      <c r="D59" s="702">
        <v>0</v>
      </c>
      <c r="E59" s="702">
        <v>0</v>
      </c>
      <c r="F59" s="713">
        <v>0</v>
      </c>
      <c r="G59" s="525">
        <f t="shared" si="5"/>
        <v>0</v>
      </c>
      <c r="H59" s="520">
        <f t="shared" si="4"/>
        <v>0</v>
      </c>
    </row>
    <row r="60" spans="1:8" x14ac:dyDescent="0.2">
      <c r="A60" s="864"/>
      <c r="B60" s="603">
        <v>53208990000000</v>
      </c>
      <c r="C60" s="604" t="s">
        <v>217</v>
      </c>
      <c r="D60" s="702">
        <v>0</v>
      </c>
      <c r="E60" s="702">
        <v>0</v>
      </c>
      <c r="F60" s="713">
        <v>0</v>
      </c>
      <c r="G60" s="525">
        <f t="shared" si="5"/>
        <v>0</v>
      </c>
      <c r="H60" s="520">
        <f t="shared" si="4"/>
        <v>0</v>
      </c>
    </row>
    <row r="61" spans="1:8" x14ac:dyDescent="0.2">
      <c r="A61" s="864"/>
      <c r="B61" s="608">
        <v>53210020300000</v>
      </c>
      <c r="C61" s="604" t="s">
        <v>219</v>
      </c>
      <c r="D61" s="618">
        <v>0</v>
      </c>
      <c r="E61" s="618">
        <v>0</v>
      </c>
      <c r="F61" s="713">
        <v>0</v>
      </c>
      <c r="G61" s="525">
        <f t="shared" si="5"/>
        <v>0</v>
      </c>
      <c r="H61" s="520">
        <f t="shared" si="4"/>
        <v>0</v>
      </c>
    </row>
    <row r="62" spans="1:8" x14ac:dyDescent="0.2">
      <c r="A62" s="864"/>
      <c r="B62" s="603">
        <v>53208990000000</v>
      </c>
      <c r="C62" s="604" t="s">
        <v>220</v>
      </c>
      <c r="D62" s="702">
        <v>0</v>
      </c>
      <c r="E62" s="702">
        <v>0</v>
      </c>
      <c r="F62" s="713">
        <v>0</v>
      </c>
      <c r="G62" s="525">
        <f t="shared" si="5"/>
        <v>0</v>
      </c>
      <c r="H62" s="520">
        <f t="shared" si="4"/>
        <v>0</v>
      </c>
    </row>
    <row r="63" spans="1:8" x14ac:dyDescent="0.2">
      <c r="A63" s="864"/>
      <c r="B63" s="603">
        <v>53209990000000</v>
      </c>
      <c r="C63" s="604" t="s">
        <v>218</v>
      </c>
      <c r="D63" s="702">
        <v>0</v>
      </c>
      <c r="E63" s="702">
        <v>0</v>
      </c>
      <c r="F63" s="713">
        <v>0</v>
      </c>
      <c r="G63" s="525">
        <f t="shared" si="5"/>
        <v>0</v>
      </c>
      <c r="H63" s="520">
        <f t="shared" si="4"/>
        <v>0</v>
      </c>
    </row>
    <row r="64" spans="1:8" x14ac:dyDescent="0.2">
      <c r="A64" s="864"/>
      <c r="B64" s="603">
        <v>53210020100000</v>
      </c>
      <c r="C64" s="604" t="s">
        <v>64</v>
      </c>
      <c r="D64" s="702">
        <v>0</v>
      </c>
      <c r="E64" s="702">
        <v>0</v>
      </c>
      <c r="F64" s="713">
        <v>0</v>
      </c>
      <c r="G64" s="525">
        <f t="shared" si="5"/>
        <v>0</v>
      </c>
      <c r="H64" s="520">
        <f t="shared" si="4"/>
        <v>0</v>
      </c>
    </row>
    <row r="65" spans="1:10" x14ac:dyDescent="0.2">
      <c r="A65" s="864"/>
      <c r="B65" s="610"/>
      <c r="C65" s="611" t="s">
        <v>65</v>
      </c>
      <c r="D65" s="699">
        <f>SUM(D66:D72)</f>
        <v>0</v>
      </c>
      <c r="E65" s="705"/>
      <c r="F65" s="714"/>
      <c r="G65" s="516">
        <f>SUM(G66:G72)</f>
        <v>0</v>
      </c>
      <c r="H65" s="521">
        <f>SUM(H66:H72)</f>
        <v>0</v>
      </c>
    </row>
    <row r="66" spans="1:10" x14ac:dyDescent="0.2">
      <c r="A66" s="864"/>
      <c r="B66" s="603">
        <v>53206030000000</v>
      </c>
      <c r="C66" s="604" t="s">
        <v>100</v>
      </c>
      <c r="D66" s="702">
        <v>0</v>
      </c>
      <c r="E66" s="702">
        <v>0</v>
      </c>
      <c r="F66" s="713">
        <v>0</v>
      </c>
      <c r="G66" s="525">
        <f t="shared" si="5"/>
        <v>0</v>
      </c>
      <c r="H66" s="520">
        <f t="shared" si="4"/>
        <v>0</v>
      </c>
    </row>
    <row r="67" spans="1:10" x14ac:dyDescent="0.2">
      <c r="A67" s="864"/>
      <c r="B67" s="603">
        <v>53206040000000</v>
      </c>
      <c r="C67" s="604" t="s">
        <v>101</v>
      </c>
      <c r="D67" s="702">
        <v>0</v>
      </c>
      <c r="E67" s="702">
        <v>0</v>
      </c>
      <c r="F67" s="713">
        <v>0</v>
      </c>
      <c r="G67" s="525">
        <f t="shared" si="5"/>
        <v>0</v>
      </c>
      <c r="H67" s="520">
        <f t="shared" si="4"/>
        <v>0</v>
      </c>
    </row>
    <row r="68" spans="1:10" x14ac:dyDescent="0.2">
      <c r="A68" s="864"/>
      <c r="B68" s="603">
        <v>53206060000000</v>
      </c>
      <c r="C68" s="604" t="s">
        <v>221</v>
      </c>
      <c r="D68" s="702">
        <v>0</v>
      </c>
      <c r="E68" s="702">
        <v>0</v>
      </c>
      <c r="F68" s="713">
        <v>0</v>
      </c>
      <c r="G68" s="525">
        <f t="shared" si="5"/>
        <v>0</v>
      </c>
      <c r="H68" s="520">
        <f t="shared" si="4"/>
        <v>0</v>
      </c>
    </row>
    <row r="69" spans="1:10" x14ac:dyDescent="0.2">
      <c r="A69" s="864"/>
      <c r="B69" s="603">
        <v>53206070000000</v>
      </c>
      <c r="C69" s="604" t="s">
        <v>103</v>
      </c>
      <c r="D69" s="702">
        <v>0</v>
      </c>
      <c r="E69" s="702">
        <v>0</v>
      </c>
      <c r="F69" s="713">
        <v>0</v>
      </c>
      <c r="G69" s="525">
        <f t="shared" si="5"/>
        <v>0</v>
      </c>
      <c r="H69" s="520">
        <f t="shared" si="4"/>
        <v>0</v>
      </c>
    </row>
    <row r="70" spans="1:10" x14ac:dyDescent="0.2">
      <c r="A70" s="864"/>
      <c r="B70" s="603">
        <v>53206990000000</v>
      </c>
      <c r="C70" s="604" t="s">
        <v>222</v>
      </c>
      <c r="D70" s="702">
        <v>0</v>
      </c>
      <c r="E70" s="702">
        <v>0</v>
      </c>
      <c r="F70" s="713">
        <v>0</v>
      </c>
      <c r="G70" s="525">
        <f t="shared" si="5"/>
        <v>0</v>
      </c>
      <c r="H70" s="520">
        <f t="shared" si="4"/>
        <v>0</v>
      </c>
    </row>
    <row r="71" spans="1:10" x14ac:dyDescent="0.2">
      <c r="A71" s="864"/>
      <c r="B71" s="603">
        <v>53208030000000</v>
      </c>
      <c r="C71" s="604" t="s">
        <v>105</v>
      </c>
      <c r="D71" s="702">
        <v>0</v>
      </c>
      <c r="E71" s="702">
        <v>0</v>
      </c>
      <c r="F71" s="713">
        <v>0</v>
      </c>
      <c r="G71" s="525">
        <f t="shared" si="5"/>
        <v>0</v>
      </c>
      <c r="H71" s="520">
        <f t="shared" si="4"/>
        <v>0</v>
      </c>
    </row>
    <row r="72" spans="1:10" x14ac:dyDescent="0.2">
      <c r="A72" s="864"/>
      <c r="B72" s="603">
        <v>53206990000000</v>
      </c>
      <c r="C72" s="604" t="s">
        <v>251</v>
      </c>
      <c r="D72" s="702">
        <v>0</v>
      </c>
      <c r="E72" s="702">
        <v>0</v>
      </c>
      <c r="F72" s="713">
        <v>0</v>
      </c>
      <c r="G72" s="525">
        <f t="shared" si="5"/>
        <v>0</v>
      </c>
      <c r="H72" s="520">
        <f t="shared" si="4"/>
        <v>0</v>
      </c>
    </row>
    <row r="73" spans="1:10" x14ac:dyDescent="0.2">
      <c r="A73" s="864"/>
      <c r="B73" s="610"/>
      <c r="C73" s="611" t="s">
        <v>66</v>
      </c>
      <c r="D73" s="699">
        <f>SUM(D74)</f>
        <v>0</v>
      </c>
      <c r="E73" s="705"/>
      <c r="F73" s="705"/>
      <c r="G73" s="516">
        <f>SUM(G74:G74)</f>
        <v>0</v>
      </c>
      <c r="H73" s="521">
        <f>SUM(H74:H74)</f>
        <v>0</v>
      </c>
    </row>
    <row r="74" spans="1:10" x14ac:dyDescent="0.2">
      <c r="A74" s="864"/>
      <c r="B74" s="619"/>
      <c r="C74" s="620" t="s">
        <v>252</v>
      </c>
      <c r="D74" s="512">
        <v>0</v>
      </c>
      <c r="E74" s="512">
        <v>0</v>
      </c>
      <c r="F74" s="513">
        <v>0</v>
      </c>
      <c r="G74" s="525">
        <f t="shared" si="5"/>
        <v>0</v>
      </c>
      <c r="H74" s="523">
        <f t="shared" si="4"/>
        <v>0</v>
      </c>
      <c r="I74" s="625" t="s">
        <v>253</v>
      </c>
      <c r="J74" s="626">
        <f>+H72+H71+H70+H69+H68+H67+H66+H64+H63+H62+H61+H60+H59+H58+H57+H55+H52+H51+H50+H49+H48+H46+H44+H43+H37+H36+H35+H33+H32+H31+H30+H29+H28+H27+H26+H25+H24+H23</f>
        <v>0</v>
      </c>
    </row>
    <row r="75" spans="1:10" collapsed="1" x14ac:dyDescent="0.2">
      <c r="A75" s="865"/>
      <c r="B75" s="621"/>
      <c r="C75" s="622" t="s">
        <v>106</v>
      </c>
      <c r="D75" s="623">
        <f>SUM(D12,D39)</f>
        <v>309000</v>
      </c>
      <c r="E75" s="624"/>
      <c r="F75" s="624"/>
      <c r="G75" s="529">
        <f>SUM(G12,G39)</f>
        <v>0</v>
      </c>
      <c r="H75" s="83">
        <f>SUM(H12,H39)</f>
        <v>309000</v>
      </c>
      <c r="I75" s="627" t="s">
        <v>254</v>
      </c>
      <c r="J75" s="628">
        <f>+H75-J74</f>
        <v>309000</v>
      </c>
    </row>
    <row r="76" spans="1:10" ht="12.75" customHeight="1" x14ac:dyDescent="0.2">
      <c r="A76" s="866" t="s">
        <v>82</v>
      </c>
      <c r="B76" s="868" t="s">
        <v>76</v>
      </c>
      <c r="C76" s="870" t="s">
        <v>77</v>
      </c>
      <c r="D76" s="902" t="s">
        <v>78</v>
      </c>
      <c r="E76" s="884" t="s">
        <v>79</v>
      </c>
      <c r="F76" s="885"/>
      <c r="G76" s="886"/>
      <c r="H76" s="887" t="s">
        <v>248</v>
      </c>
    </row>
    <row r="77" spans="1:10" ht="25.5" x14ac:dyDescent="0.2">
      <c r="A77" s="867"/>
      <c r="B77" s="869"/>
      <c r="C77" s="871"/>
      <c r="D77" s="903"/>
      <c r="E77" s="530" t="s">
        <v>67</v>
      </c>
      <c r="F77" s="531" t="s">
        <v>68</v>
      </c>
      <c r="G77" s="599" t="s">
        <v>6</v>
      </c>
      <c r="H77" s="888"/>
    </row>
    <row r="78" spans="1:10" ht="15.75" customHeight="1" x14ac:dyDescent="0.2">
      <c r="A78" s="863" t="str">
        <f>+'B) Reajuste Tarifas y Ocupación'!A14</f>
        <v>Jardín Infantil Los Delfines</v>
      </c>
      <c r="B78" s="73"/>
      <c r="C78" s="518" t="s">
        <v>11</v>
      </c>
      <c r="D78" s="526">
        <f>SUM(D79,D84)</f>
        <v>0</v>
      </c>
      <c r="E78" s="527"/>
      <c r="F78" s="527"/>
      <c r="G78" s="533">
        <f>SUM(G79,G84)</f>
        <v>0</v>
      </c>
      <c r="H78" s="524">
        <f>SUM(H79,H84)</f>
        <v>0</v>
      </c>
    </row>
    <row r="79" spans="1:10" x14ac:dyDescent="0.2">
      <c r="A79" s="864"/>
      <c r="B79" s="74"/>
      <c r="C79" s="515" t="s">
        <v>12</v>
      </c>
      <c r="D79" s="516">
        <f>SUM(D80:D83)</f>
        <v>0</v>
      </c>
      <c r="E79" s="517"/>
      <c r="F79" s="517"/>
      <c r="G79" s="534">
        <f>SUM(G80:G83)</f>
        <v>0</v>
      </c>
      <c r="H79" s="521">
        <f>SUM(H80:H83)</f>
        <v>0</v>
      </c>
    </row>
    <row r="80" spans="1:10" x14ac:dyDescent="0.2">
      <c r="A80" s="864"/>
      <c r="B80" s="603">
        <v>53103040100000</v>
      </c>
      <c r="C80" s="604" t="s">
        <v>96</v>
      </c>
      <c r="D80" s="605">
        <f>'F) Remuneraciones'!L32</f>
        <v>0</v>
      </c>
      <c r="E80" s="606">
        <v>0</v>
      </c>
      <c r="F80" s="607">
        <v>0</v>
      </c>
      <c r="G80" s="525">
        <f>E80*F80</f>
        <v>0</v>
      </c>
      <c r="H80" s="520">
        <f>D80+G80</f>
        <v>0</v>
      </c>
    </row>
    <row r="81" spans="1:8" x14ac:dyDescent="0.2">
      <c r="A81" s="864"/>
      <c r="B81" s="603">
        <v>53103050000000</v>
      </c>
      <c r="C81" s="604" t="s">
        <v>200</v>
      </c>
      <c r="D81" s="512">
        <v>0</v>
      </c>
      <c r="E81" s="514">
        <v>0</v>
      </c>
      <c r="F81" s="513">
        <v>0</v>
      </c>
      <c r="G81" s="525">
        <f>E81*F81</f>
        <v>0</v>
      </c>
      <c r="H81" s="520">
        <f>D81+G81</f>
        <v>0</v>
      </c>
    </row>
    <row r="82" spans="1:8" x14ac:dyDescent="0.2">
      <c r="A82" s="864"/>
      <c r="B82" s="608">
        <v>53103040400000</v>
      </c>
      <c r="C82" s="609" t="s">
        <v>201</v>
      </c>
      <c r="D82" s="512">
        <v>0</v>
      </c>
      <c r="E82" s="514">
        <v>0</v>
      </c>
      <c r="F82" s="513">
        <v>0</v>
      </c>
      <c r="G82" s="525">
        <f>E82*F82</f>
        <v>0</v>
      </c>
      <c r="H82" s="520">
        <f>D82+G82</f>
        <v>0</v>
      </c>
    </row>
    <row r="83" spans="1:8" x14ac:dyDescent="0.2">
      <c r="A83" s="864"/>
      <c r="B83" s="603">
        <v>53103080010000</v>
      </c>
      <c r="C83" s="604" t="s">
        <v>202</v>
      </c>
      <c r="D83" s="512">
        <v>0</v>
      </c>
      <c r="E83" s="514">
        <v>0</v>
      </c>
      <c r="F83" s="513">
        <v>0</v>
      </c>
      <c r="G83" s="525">
        <f>E83*F83</f>
        <v>0</v>
      </c>
      <c r="H83" s="520">
        <f>D83+G83</f>
        <v>0</v>
      </c>
    </row>
    <row r="84" spans="1:8" x14ac:dyDescent="0.2">
      <c r="A84" s="864"/>
      <c r="B84" s="610"/>
      <c r="C84" s="611" t="s">
        <v>16</v>
      </c>
      <c r="D84" s="699">
        <f>SUM(D85:D104)</f>
        <v>0</v>
      </c>
      <c r="E84" s="700"/>
      <c r="F84" s="700"/>
      <c r="G84" s="516">
        <f>SUM(G85:G104)</f>
        <v>0</v>
      </c>
      <c r="H84" s="521">
        <f>SUM(H85:H104)</f>
        <v>0</v>
      </c>
    </row>
    <row r="85" spans="1:8" x14ac:dyDescent="0.2">
      <c r="A85" s="864"/>
      <c r="B85" s="603">
        <v>53201010100000</v>
      </c>
      <c r="C85" s="613" t="s">
        <v>203</v>
      </c>
      <c r="D85" s="716">
        <v>0</v>
      </c>
      <c r="E85" s="514">
        <v>0</v>
      </c>
      <c r="F85" s="513">
        <v>0</v>
      </c>
      <c r="G85" s="525">
        <f t="shared" ref="G85:G104" si="6">E85*F85</f>
        <v>0</v>
      </c>
      <c r="H85" s="520">
        <f t="shared" ref="H85:H90" si="7">D85+G85</f>
        <v>0</v>
      </c>
    </row>
    <row r="86" spans="1:8" x14ac:dyDescent="0.2">
      <c r="A86" s="864"/>
      <c r="B86" s="603">
        <v>53201010100000</v>
      </c>
      <c r="C86" s="613" t="s">
        <v>204</v>
      </c>
      <c r="D86" s="716">
        <v>0</v>
      </c>
      <c r="E86" s="514">
        <v>0</v>
      </c>
      <c r="F86" s="513">
        <v>0</v>
      </c>
      <c r="G86" s="525">
        <f t="shared" si="6"/>
        <v>0</v>
      </c>
      <c r="H86" s="520">
        <f t="shared" si="7"/>
        <v>0</v>
      </c>
    </row>
    <row r="87" spans="1:8" x14ac:dyDescent="0.2">
      <c r="A87" s="864"/>
      <c r="B87" s="603">
        <v>53201010100000</v>
      </c>
      <c r="C87" s="613" t="s">
        <v>205</v>
      </c>
      <c r="D87" s="716">
        <v>0</v>
      </c>
      <c r="E87" s="514">
        <v>0</v>
      </c>
      <c r="F87" s="513">
        <v>0</v>
      </c>
      <c r="G87" s="525">
        <f t="shared" si="6"/>
        <v>0</v>
      </c>
      <c r="H87" s="520">
        <f t="shared" si="7"/>
        <v>0</v>
      </c>
    </row>
    <row r="88" spans="1:8" x14ac:dyDescent="0.2">
      <c r="A88" s="864"/>
      <c r="B88" s="603">
        <v>53202010100000</v>
      </c>
      <c r="C88" s="604" t="s">
        <v>206</v>
      </c>
      <c r="D88" s="717">
        <v>0</v>
      </c>
      <c r="E88" s="717">
        <v>0</v>
      </c>
      <c r="F88" s="718">
        <v>0</v>
      </c>
      <c r="G88" s="525">
        <f t="shared" si="6"/>
        <v>0</v>
      </c>
      <c r="H88" s="520">
        <f t="shared" si="7"/>
        <v>0</v>
      </c>
    </row>
    <row r="89" spans="1:8" x14ac:dyDescent="0.2">
      <c r="A89" s="864"/>
      <c r="B89" s="603">
        <v>53203010100000</v>
      </c>
      <c r="C89" s="604" t="s">
        <v>19</v>
      </c>
      <c r="D89" s="702">
        <v>0</v>
      </c>
      <c r="E89" s="702">
        <v>0</v>
      </c>
      <c r="F89" s="713">
        <v>0</v>
      </c>
      <c r="G89" s="525">
        <f t="shared" si="6"/>
        <v>0</v>
      </c>
      <c r="H89" s="520">
        <f t="shared" si="7"/>
        <v>0</v>
      </c>
    </row>
    <row r="90" spans="1:8" x14ac:dyDescent="0.2">
      <c r="A90" s="864"/>
      <c r="B90" s="603">
        <v>53203030000000</v>
      </c>
      <c r="C90" s="604" t="s">
        <v>207</v>
      </c>
      <c r="D90" s="702">
        <v>0</v>
      </c>
      <c r="E90" s="702">
        <v>0</v>
      </c>
      <c r="F90" s="713">
        <v>0</v>
      </c>
      <c r="G90" s="525">
        <f t="shared" si="6"/>
        <v>0</v>
      </c>
      <c r="H90" s="520">
        <f t="shared" si="7"/>
        <v>0</v>
      </c>
    </row>
    <row r="91" spans="1:8" x14ac:dyDescent="0.2">
      <c r="A91" s="864"/>
      <c r="B91" s="603">
        <v>53204030000000</v>
      </c>
      <c r="C91" s="604" t="s">
        <v>249</v>
      </c>
      <c r="D91" s="702">
        <v>0</v>
      </c>
      <c r="E91" s="702">
        <v>0</v>
      </c>
      <c r="F91" s="713">
        <v>0</v>
      </c>
      <c r="G91" s="525">
        <f t="shared" si="6"/>
        <v>0</v>
      </c>
      <c r="H91" s="520">
        <f>D91+G91</f>
        <v>0</v>
      </c>
    </row>
    <row r="92" spans="1:8" x14ac:dyDescent="0.2">
      <c r="A92" s="864"/>
      <c r="B92" s="603">
        <v>53204100100001</v>
      </c>
      <c r="C92" s="604" t="s">
        <v>22</v>
      </c>
      <c r="D92" s="702">
        <v>0</v>
      </c>
      <c r="E92" s="702">
        <v>0</v>
      </c>
      <c r="F92" s="713">
        <v>0</v>
      </c>
      <c r="G92" s="525">
        <f t="shared" si="6"/>
        <v>0</v>
      </c>
      <c r="H92" s="520">
        <f t="shared" ref="H92:H104" si="8">D92+G92</f>
        <v>0</v>
      </c>
    </row>
    <row r="93" spans="1:8" x14ac:dyDescent="0.2">
      <c r="A93" s="864"/>
      <c r="B93" s="603">
        <v>53204130100000</v>
      </c>
      <c r="C93" s="604" t="s">
        <v>209</v>
      </c>
      <c r="D93" s="702">
        <v>0</v>
      </c>
      <c r="E93" s="702">
        <v>0</v>
      </c>
      <c r="F93" s="713">
        <v>0</v>
      </c>
      <c r="G93" s="525">
        <f t="shared" si="6"/>
        <v>0</v>
      </c>
      <c r="H93" s="520">
        <f t="shared" si="8"/>
        <v>0</v>
      </c>
    </row>
    <row r="94" spans="1:8" x14ac:dyDescent="0.2">
      <c r="A94" s="864"/>
      <c r="B94" s="603">
        <v>53205010100000</v>
      </c>
      <c r="C94" s="604" t="s">
        <v>24</v>
      </c>
      <c r="D94" s="702">
        <v>0</v>
      </c>
      <c r="E94" s="702">
        <v>0</v>
      </c>
      <c r="F94" s="713">
        <v>0</v>
      </c>
      <c r="G94" s="525">
        <f t="shared" si="6"/>
        <v>0</v>
      </c>
      <c r="H94" s="520">
        <f t="shared" si="8"/>
        <v>0</v>
      </c>
    </row>
    <row r="95" spans="1:8" x14ac:dyDescent="0.2">
      <c r="A95" s="864"/>
      <c r="B95" s="603">
        <v>53205020100000</v>
      </c>
      <c r="C95" s="604" t="s">
        <v>25</v>
      </c>
      <c r="D95" s="702">
        <v>0</v>
      </c>
      <c r="E95" s="702">
        <v>0</v>
      </c>
      <c r="F95" s="713">
        <v>0</v>
      </c>
      <c r="G95" s="525">
        <f t="shared" si="6"/>
        <v>0</v>
      </c>
      <c r="H95" s="520">
        <f t="shared" si="8"/>
        <v>0</v>
      </c>
    </row>
    <row r="96" spans="1:8" x14ac:dyDescent="0.2">
      <c r="A96" s="864"/>
      <c r="B96" s="603">
        <v>53205030100000</v>
      </c>
      <c r="C96" s="604" t="s">
        <v>26</v>
      </c>
      <c r="D96" s="702">
        <v>0</v>
      </c>
      <c r="E96" s="702">
        <v>0</v>
      </c>
      <c r="F96" s="713">
        <v>0</v>
      </c>
      <c r="G96" s="525">
        <f t="shared" si="6"/>
        <v>0</v>
      </c>
      <c r="H96" s="520">
        <f t="shared" si="8"/>
        <v>0</v>
      </c>
    </row>
    <row r="97" spans="1:8" x14ac:dyDescent="0.2">
      <c r="A97" s="864"/>
      <c r="B97" s="603">
        <v>53205050100000</v>
      </c>
      <c r="C97" s="604" t="s">
        <v>27</v>
      </c>
      <c r="D97" s="702">
        <v>0</v>
      </c>
      <c r="E97" s="702">
        <v>0</v>
      </c>
      <c r="F97" s="713">
        <v>0</v>
      </c>
      <c r="G97" s="525">
        <f t="shared" si="6"/>
        <v>0</v>
      </c>
      <c r="H97" s="520">
        <f t="shared" si="8"/>
        <v>0</v>
      </c>
    </row>
    <row r="98" spans="1:8" x14ac:dyDescent="0.2">
      <c r="A98" s="864"/>
      <c r="B98" s="603">
        <v>53205070100000</v>
      </c>
      <c r="C98" s="604" t="s">
        <v>29</v>
      </c>
      <c r="D98" s="702">
        <v>0</v>
      </c>
      <c r="E98" s="702">
        <v>0</v>
      </c>
      <c r="F98" s="713">
        <v>0</v>
      </c>
      <c r="G98" s="525">
        <f t="shared" si="6"/>
        <v>0</v>
      </c>
      <c r="H98" s="520">
        <f t="shared" si="8"/>
        <v>0</v>
      </c>
    </row>
    <row r="99" spans="1:8" x14ac:dyDescent="0.2">
      <c r="A99" s="864"/>
      <c r="B99" s="603">
        <v>53208010100000</v>
      </c>
      <c r="C99" s="604" t="s">
        <v>30</v>
      </c>
      <c r="D99" s="702">
        <v>0</v>
      </c>
      <c r="E99" s="702">
        <v>0</v>
      </c>
      <c r="F99" s="713">
        <v>0</v>
      </c>
      <c r="G99" s="525">
        <f t="shared" si="6"/>
        <v>0</v>
      </c>
      <c r="H99" s="520">
        <f t="shared" si="8"/>
        <v>0</v>
      </c>
    </row>
    <row r="100" spans="1:8" x14ac:dyDescent="0.2">
      <c r="A100" s="864"/>
      <c r="B100" s="603">
        <v>53208070100001</v>
      </c>
      <c r="C100" s="604" t="s">
        <v>31</v>
      </c>
      <c r="D100" s="717">
        <v>0</v>
      </c>
      <c r="E100" s="717">
        <v>0</v>
      </c>
      <c r="F100" s="718">
        <v>0</v>
      </c>
      <c r="G100" s="525">
        <f t="shared" si="6"/>
        <v>0</v>
      </c>
      <c r="H100" s="520">
        <f t="shared" si="8"/>
        <v>0</v>
      </c>
    </row>
    <row r="101" spans="1:8" x14ac:dyDescent="0.2">
      <c r="A101" s="864"/>
      <c r="B101" s="603">
        <v>53208100100001</v>
      </c>
      <c r="C101" s="604" t="s">
        <v>210</v>
      </c>
      <c r="D101" s="702">
        <v>0</v>
      </c>
      <c r="E101" s="702">
        <v>0</v>
      </c>
      <c r="F101" s="713">
        <v>0</v>
      </c>
      <c r="G101" s="525">
        <f t="shared" si="6"/>
        <v>0</v>
      </c>
      <c r="H101" s="520">
        <f t="shared" si="8"/>
        <v>0</v>
      </c>
    </row>
    <row r="102" spans="1:8" x14ac:dyDescent="0.2">
      <c r="A102" s="864"/>
      <c r="B102" s="603">
        <v>53211030000000</v>
      </c>
      <c r="C102" s="604" t="s">
        <v>32</v>
      </c>
      <c r="D102" s="702">
        <v>0</v>
      </c>
      <c r="E102" s="702">
        <v>0</v>
      </c>
      <c r="F102" s="713">
        <v>0</v>
      </c>
      <c r="G102" s="525">
        <f t="shared" si="6"/>
        <v>0</v>
      </c>
      <c r="H102" s="520">
        <f t="shared" si="8"/>
        <v>0</v>
      </c>
    </row>
    <row r="103" spans="1:8" x14ac:dyDescent="0.2">
      <c r="A103" s="864"/>
      <c r="B103" s="603">
        <v>53212020100000</v>
      </c>
      <c r="C103" s="604" t="s">
        <v>211</v>
      </c>
      <c r="D103" s="702">
        <v>0</v>
      </c>
      <c r="E103" s="702">
        <v>0</v>
      </c>
      <c r="F103" s="713">
        <v>0</v>
      </c>
      <c r="G103" s="525">
        <f t="shared" si="6"/>
        <v>0</v>
      </c>
      <c r="H103" s="520">
        <f t="shared" si="8"/>
        <v>0</v>
      </c>
    </row>
    <row r="104" spans="1:8" ht="15.75" customHeight="1" x14ac:dyDescent="0.2">
      <c r="A104" s="864"/>
      <c r="B104" s="603">
        <v>53214020000000</v>
      </c>
      <c r="C104" s="604" t="s">
        <v>212</v>
      </c>
      <c r="D104" s="717">
        <v>0</v>
      </c>
      <c r="E104" s="717">
        <v>0</v>
      </c>
      <c r="F104" s="718">
        <v>0</v>
      </c>
      <c r="G104" s="525">
        <f t="shared" si="6"/>
        <v>0</v>
      </c>
      <c r="H104" s="520">
        <f t="shared" si="8"/>
        <v>0</v>
      </c>
    </row>
    <row r="105" spans="1:8" x14ac:dyDescent="0.2">
      <c r="A105" s="864"/>
      <c r="B105" s="614"/>
      <c r="C105" s="615" t="s">
        <v>34</v>
      </c>
      <c r="D105" s="703">
        <f>+D106+D111+D113+D122+D131+D139</f>
        <v>0</v>
      </c>
      <c r="E105" s="704"/>
      <c r="F105" s="715"/>
      <c r="G105" s="703">
        <f>+G106+G111+G113+G122+G131+G139</f>
        <v>0</v>
      </c>
      <c r="H105" s="703">
        <f>+H106+H111+H113+H122+H131+H139</f>
        <v>0</v>
      </c>
    </row>
    <row r="106" spans="1:8" x14ac:dyDescent="0.2">
      <c r="A106" s="864"/>
      <c r="B106" s="610"/>
      <c r="C106" s="611" t="s">
        <v>35</v>
      </c>
      <c r="D106" s="699">
        <f>SUM(D107:D110)</f>
        <v>0</v>
      </c>
      <c r="E106" s="705"/>
      <c r="F106" s="714"/>
      <c r="G106" s="528">
        <f>SUM(G107:G110)</f>
        <v>0</v>
      </c>
      <c r="H106" s="522">
        <f>SUM(H107:H110)</f>
        <v>0</v>
      </c>
    </row>
    <row r="107" spans="1:8" x14ac:dyDescent="0.2">
      <c r="A107" s="864"/>
      <c r="B107" s="603">
        <v>53202020100000</v>
      </c>
      <c r="C107" s="604" t="s">
        <v>213</v>
      </c>
      <c r="D107" s="512">
        <v>0</v>
      </c>
      <c r="E107" s="514">
        <v>0</v>
      </c>
      <c r="F107" s="711">
        <v>0</v>
      </c>
      <c r="G107" s="525">
        <f>E107*F107</f>
        <v>0</v>
      </c>
      <c r="H107" s="520">
        <f t="shared" ref="H107:H110" si="9">D107+G107</f>
        <v>0</v>
      </c>
    </row>
    <row r="108" spans="1:8" x14ac:dyDescent="0.2">
      <c r="A108" s="864"/>
      <c r="B108" s="603">
        <v>53202030000000</v>
      </c>
      <c r="C108" s="604" t="s">
        <v>214</v>
      </c>
      <c r="D108" s="512">
        <v>0</v>
      </c>
      <c r="E108" s="514">
        <v>0</v>
      </c>
      <c r="F108" s="711">
        <v>0</v>
      </c>
      <c r="G108" s="525">
        <f t="shared" ref="G108:G110" si="10">E108*F108</f>
        <v>0</v>
      </c>
      <c r="H108" s="520">
        <f t="shared" si="9"/>
        <v>0</v>
      </c>
    </row>
    <row r="109" spans="1:8" x14ac:dyDescent="0.2">
      <c r="A109" s="864"/>
      <c r="B109" s="603">
        <v>53211020000000</v>
      </c>
      <c r="C109" s="604" t="s">
        <v>41</v>
      </c>
      <c r="D109" s="702">
        <v>0</v>
      </c>
      <c r="E109" s="702">
        <v>0</v>
      </c>
      <c r="F109" s="713">
        <v>0</v>
      </c>
      <c r="G109" s="525">
        <f t="shared" si="10"/>
        <v>0</v>
      </c>
      <c r="H109" s="520">
        <f t="shared" si="9"/>
        <v>0</v>
      </c>
    </row>
    <row r="110" spans="1:8" x14ac:dyDescent="0.2">
      <c r="A110" s="864"/>
      <c r="B110" s="603">
        <v>53101040600000</v>
      </c>
      <c r="C110" s="604" t="s">
        <v>215</v>
      </c>
      <c r="D110" s="702">
        <v>0</v>
      </c>
      <c r="E110" s="702">
        <v>0</v>
      </c>
      <c r="F110" s="713">
        <v>0</v>
      </c>
      <c r="G110" s="525">
        <f t="shared" si="10"/>
        <v>0</v>
      </c>
      <c r="H110" s="520">
        <f t="shared" si="9"/>
        <v>0</v>
      </c>
    </row>
    <row r="111" spans="1:8" x14ac:dyDescent="0.2">
      <c r="A111" s="864"/>
      <c r="B111" s="610"/>
      <c r="C111" s="611" t="s">
        <v>42</v>
      </c>
      <c r="D111" s="699">
        <f>SUM(D112)</f>
        <v>0</v>
      </c>
      <c r="E111" s="705"/>
      <c r="F111" s="714"/>
      <c r="G111" s="528">
        <f>SUM(G112:G112)</f>
        <v>0</v>
      </c>
      <c r="H111" s="522">
        <f>SUM(H112:H112)</f>
        <v>0</v>
      </c>
    </row>
    <row r="112" spans="1:8" x14ac:dyDescent="0.2">
      <c r="A112" s="864"/>
      <c r="B112" s="617">
        <v>53205990000000</v>
      </c>
      <c r="C112" s="604" t="s">
        <v>44</v>
      </c>
      <c r="D112" s="702">
        <v>0</v>
      </c>
      <c r="E112" s="702">
        <v>0</v>
      </c>
      <c r="F112" s="713">
        <v>0</v>
      </c>
      <c r="G112" s="525">
        <f t="shared" ref="G112" si="11">E112*F112</f>
        <v>0</v>
      </c>
      <c r="H112" s="520">
        <f t="shared" ref="H112" si="12">D112+G112</f>
        <v>0</v>
      </c>
    </row>
    <row r="113" spans="1:8" x14ac:dyDescent="0.2">
      <c r="A113" s="864"/>
      <c r="B113" s="610"/>
      <c r="C113" s="611" t="s">
        <v>45</v>
      </c>
      <c r="D113" s="699">
        <f>SUM(D114:D121)</f>
        <v>0</v>
      </c>
      <c r="E113" s="705"/>
      <c r="F113" s="714"/>
      <c r="G113" s="516">
        <f>SUM(G114:G121)</f>
        <v>0</v>
      </c>
      <c r="H113" s="521">
        <f>SUM(H114:H121)</f>
        <v>0</v>
      </c>
    </row>
    <row r="114" spans="1:8" x14ac:dyDescent="0.2">
      <c r="A114" s="864"/>
      <c r="B114" s="603">
        <v>53204010000000</v>
      </c>
      <c r="C114" s="604" t="s">
        <v>47</v>
      </c>
      <c r="D114" s="702">
        <v>0</v>
      </c>
      <c r="E114" s="702">
        <v>0</v>
      </c>
      <c r="F114" s="713">
        <v>0</v>
      </c>
      <c r="G114" s="525">
        <f t="shared" ref="G114:G121" si="13">E114*F114</f>
        <v>0</v>
      </c>
      <c r="H114" s="520">
        <f t="shared" ref="H114:H121" si="14">D114+G114</f>
        <v>0</v>
      </c>
    </row>
    <row r="115" spans="1:8" x14ac:dyDescent="0.2">
      <c r="A115" s="864"/>
      <c r="B115" s="617">
        <v>53204040200000</v>
      </c>
      <c r="C115" s="604" t="s">
        <v>250</v>
      </c>
      <c r="D115" s="702">
        <v>0</v>
      </c>
      <c r="E115" s="702">
        <v>0</v>
      </c>
      <c r="F115" s="713">
        <v>0</v>
      </c>
      <c r="G115" s="525">
        <f t="shared" si="13"/>
        <v>0</v>
      </c>
      <c r="H115" s="520">
        <f t="shared" si="14"/>
        <v>0</v>
      </c>
    </row>
    <row r="116" spans="1:8" x14ac:dyDescent="0.2">
      <c r="A116" s="864"/>
      <c r="B116" s="603">
        <v>53204060000000</v>
      </c>
      <c r="C116" s="604" t="s">
        <v>49</v>
      </c>
      <c r="D116" s="702">
        <v>0</v>
      </c>
      <c r="E116" s="702">
        <v>0</v>
      </c>
      <c r="F116" s="713">
        <v>0</v>
      </c>
      <c r="G116" s="525">
        <f t="shared" si="13"/>
        <v>0</v>
      </c>
      <c r="H116" s="520">
        <f t="shared" si="14"/>
        <v>0</v>
      </c>
    </row>
    <row r="117" spans="1:8" x14ac:dyDescent="0.2">
      <c r="A117" s="864"/>
      <c r="B117" s="603">
        <v>53204070000000</v>
      </c>
      <c r="C117" s="604" t="s">
        <v>50</v>
      </c>
      <c r="D117" s="702">
        <v>0</v>
      </c>
      <c r="E117" s="702">
        <v>0</v>
      </c>
      <c r="F117" s="713">
        <v>0</v>
      </c>
      <c r="G117" s="525">
        <f t="shared" si="13"/>
        <v>0</v>
      </c>
      <c r="H117" s="520">
        <f t="shared" si="14"/>
        <v>0</v>
      </c>
    </row>
    <row r="118" spans="1:8" x14ac:dyDescent="0.2">
      <c r="A118" s="864"/>
      <c r="B118" s="603">
        <v>53204080000000</v>
      </c>
      <c r="C118" s="604" t="s">
        <v>51</v>
      </c>
      <c r="D118" s="702">
        <v>0</v>
      </c>
      <c r="E118" s="702">
        <v>0</v>
      </c>
      <c r="F118" s="713">
        <v>0</v>
      </c>
      <c r="G118" s="525">
        <f t="shared" si="13"/>
        <v>0</v>
      </c>
      <c r="H118" s="520">
        <f t="shared" si="14"/>
        <v>0</v>
      </c>
    </row>
    <row r="119" spans="1:8" x14ac:dyDescent="0.2">
      <c r="A119" s="864"/>
      <c r="B119" s="603">
        <v>53214010000000</v>
      </c>
      <c r="C119" s="604" t="s">
        <v>52</v>
      </c>
      <c r="D119" s="701">
        <v>0</v>
      </c>
      <c r="E119" s="701">
        <v>0</v>
      </c>
      <c r="F119" s="712">
        <v>0</v>
      </c>
      <c r="G119" s="525">
        <f t="shared" si="13"/>
        <v>0</v>
      </c>
      <c r="H119" s="520">
        <f t="shared" si="14"/>
        <v>0</v>
      </c>
    </row>
    <row r="120" spans="1:8" x14ac:dyDescent="0.2">
      <c r="A120" s="864"/>
      <c r="B120" s="603">
        <v>53214040000000</v>
      </c>
      <c r="C120" s="604" t="s">
        <v>216</v>
      </c>
      <c r="D120" s="701">
        <v>0</v>
      </c>
      <c r="E120" s="701">
        <v>0</v>
      </c>
      <c r="F120" s="712">
        <v>0</v>
      </c>
      <c r="G120" s="525">
        <f t="shared" si="13"/>
        <v>0</v>
      </c>
      <c r="H120" s="520">
        <f t="shared" si="14"/>
        <v>0</v>
      </c>
    </row>
    <row r="121" spans="1:8" x14ac:dyDescent="0.2">
      <c r="A121" s="864"/>
      <c r="B121" s="608">
        <v>53204020100000</v>
      </c>
      <c r="C121" s="604" t="s">
        <v>208</v>
      </c>
      <c r="D121" s="702">
        <v>0</v>
      </c>
      <c r="E121" s="702">
        <v>0</v>
      </c>
      <c r="F121" s="713">
        <v>0</v>
      </c>
      <c r="G121" s="525">
        <f t="shared" si="13"/>
        <v>0</v>
      </c>
      <c r="H121" s="520">
        <f t="shared" si="14"/>
        <v>0</v>
      </c>
    </row>
    <row r="122" spans="1:8" x14ac:dyDescent="0.2">
      <c r="A122" s="864"/>
      <c r="B122" s="610"/>
      <c r="C122" s="611" t="s">
        <v>55</v>
      </c>
      <c r="D122" s="699">
        <f>SUM(D123:D130)</f>
        <v>0</v>
      </c>
      <c r="E122" s="705"/>
      <c r="F122" s="714"/>
      <c r="G122" s="516">
        <f>SUM(G123:G130)</f>
        <v>0</v>
      </c>
      <c r="H122" s="521">
        <f>SUM(H123:H130)</f>
        <v>0</v>
      </c>
    </row>
    <row r="123" spans="1:8" x14ac:dyDescent="0.2">
      <c r="A123" s="864"/>
      <c r="B123" s="603">
        <v>53207010000000</v>
      </c>
      <c r="C123" s="604" t="s">
        <v>56</v>
      </c>
      <c r="D123" s="702">
        <v>0</v>
      </c>
      <c r="E123" s="702">
        <v>0</v>
      </c>
      <c r="F123" s="713">
        <v>0</v>
      </c>
      <c r="G123" s="525">
        <f t="shared" ref="G123:G130" si="15">E123*F123</f>
        <v>0</v>
      </c>
      <c r="H123" s="520">
        <f t="shared" ref="H123:H130" si="16">D123+G123</f>
        <v>0</v>
      </c>
    </row>
    <row r="124" spans="1:8" x14ac:dyDescent="0.2">
      <c r="A124" s="864"/>
      <c r="B124" s="603">
        <v>53207020000000</v>
      </c>
      <c r="C124" s="604" t="s">
        <v>57</v>
      </c>
      <c r="D124" s="702">
        <v>0</v>
      </c>
      <c r="E124" s="702">
        <v>0</v>
      </c>
      <c r="F124" s="713">
        <v>0</v>
      </c>
      <c r="G124" s="525">
        <f t="shared" si="15"/>
        <v>0</v>
      </c>
      <c r="H124" s="520">
        <f t="shared" si="16"/>
        <v>0</v>
      </c>
    </row>
    <row r="125" spans="1:8" x14ac:dyDescent="0.2">
      <c r="A125" s="864"/>
      <c r="B125" s="603">
        <v>53208020000000</v>
      </c>
      <c r="C125" s="604" t="s">
        <v>199</v>
      </c>
      <c r="D125" s="702">
        <v>0</v>
      </c>
      <c r="E125" s="702">
        <v>0</v>
      </c>
      <c r="F125" s="713">
        <v>0</v>
      </c>
      <c r="G125" s="525">
        <f t="shared" si="15"/>
        <v>0</v>
      </c>
      <c r="H125" s="520">
        <f t="shared" si="16"/>
        <v>0</v>
      </c>
    </row>
    <row r="126" spans="1:8" x14ac:dyDescent="0.2">
      <c r="A126" s="864"/>
      <c r="B126" s="603">
        <v>53208990000000</v>
      </c>
      <c r="C126" s="604" t="s">
        <v>217</v>
      </c>
      <c r="D126" s="702">
        <v>0</v>
      </c>
      <c r="E126" s="702">
        <v>0</v>
      </c>
      <c r="F126" s="713">
        <v>0</v>
      </c>
      <c r="G126" s="525">
        <f t="shared" si="15"/>
        <v>0</v>
      </c>
      <c r="H126" s="520">
        <f t="shared" si="16"/>
        <v>0</v>
      </c>
    </row>
    <row r="127" spans="1:8" x14ac:dyDescent="0.2">
      <c r="A127" s="864"/>
      <c r="B127" s="608">
        <v>53210020300000</v>
      </c>
      <c r="C127" s="604" t="s">
        <v>219</v>
      </c>
      <c r="D127" s="618">
        <v>0</v>
      </c>
      <c r="E127" s="618">
        <v>0</v>
      </c>
      <c r="F127" s="713">
        <v>0</v>
      </c>
      <c r="G127" s="525">
        <f t="shared" si="15"/>
        <v>0</v>
      </c>
      <c r="H127" s="520">
        <f t="shared" si="16"/>
        <v>0</v>
      </c>
    </row>
    <row r="128" spans="1:8" x14ac:dyDescent="0.2">
      <c r="A128" s="864"/>
      <c r="B128" s="603">
        <v>53208990000000</v>
      </c>
      <c r="C128" s="604" t="s">
        <v>220</v>
      </c>
      <c r="D128" s="702">
        <v>0</v>
      </c>
      <c r="E128" s="702">
        <v>0</v>
      </c>
      <c r="F128" s="713">
        <v>0</v>
      </c>
      <c r="G128" s="525">
        <f t="shared" si="15"/>
        <v>0</v>
      </c>
      <c r="H128" s="520">
        <f t="shared" si="16"/>
        <v>0</v>
      </c>
    </row>
    <row r="129" spans="1:10" x14ac:dyDescent="0.2">
      <c r="A129" s="864"/>
      <c r="B129" s="603">
        <v>53209990000000</v>
      </c>
      <c r="C129" s="604" t="s">
        <v>218</v>
      </c>
      <c r="D129" s="702">
        <v>0</v>
      </c>
      <c r="E129" s="702">
        <v>0</v>
      </c>
      <c r="F129" s="713">
        <v>0</v>
      </c>
      <c r="G129" s="525">
        <f t="shared" si="15"/>
        <v>0</v>
      </c>
      <c r="H129" s="520">
        <f t="shared" si="16"/>
        <v>0</v>
      </c>
    </row>
    <row r="130" spans="1:10" x14ac:dyDescent="0.2">
      <c r="A130" s="864"/>
      <c r="B130" s="603">
        <v>53210020100000</v>
      </c>
      <c r="C130" s="604" t="s">
        <v>64</v>
      </c>
      <c r="D130" s="702">
        <v>0</v>
      </c>
      <c r="E130" s="702">
        <v>0</v>
      </c>
      <c r="F130" s="713">
        <v>0</v>
      </c>
      <c r="G130" s="525">
        <f t="shared" si="15"/>
        <v>0</v>
      </c>
      <c r="H130" s="520">
        <f t="shared" si="16"/>
        <v>0</v>
      </c>
    </row>
    <row r="131" spans="1:10" x14ac:dyDescent="0.2">
      <c r="A131" s="864"/>
      <c r="B131" s="610"/>
      <c r="C131" s="611" t="s">
        <v>65</v>
      </c>
      <c r="D131" s="699">
        <f>SUM(D132:D138)</f>
        <v>0</v>
      </c>
      <c r="E131" s="705"/>
      <c r="F131" s="714"/>
      <c r="G131" s="516">
        <f>SUM(G132:G138)</f>
        <v>0</v>
      </c>
      <c r="H131" s="521">
        <f>SUM(H132:H138)</f>
        <v>0</v>
      </c>
    </row>
    <row r="132" spans="1:10" x14ac:dyDescent="0.2">
      <c r="A132" s="864"/>
      <c r="B132" s="603">
        <v>53206030000000</v>
      </c>
      <c r="C132" s="604" t="s">
        <v>100</v>
      </c>
      <c r="D132" s="702">
        <v>0</v>
      </c>
      <c r="E132" s="702">
        <v>0</v>
      </c>
      <c r="F132" s="713">
        <v>0</v>
      </c>
      <c r="G132" s="525">
        <f t="shared" ref="G132:G138" si="17">E132*F132</f>
        <v>0</v>
      </c>
      <c r="H132" s="520">
        <f t="shared" ref="H132:H138" si="18">D132+G132</f>
        <v>0</v>
      </c>
    </row>
    <row r="133" spans="1:10" x14ac:dyDescent="0.2">
      <c r="A133" s="864"/>
      <c r="B133" s="603">
        <v>53206040000000</v>
      </c>
      <c r="C133" s="604" t="s">
        <v>101</v>
      </c>
      <c r="D133" s="702">
        <v>0</v>
      </c>
      <c r="E133" s="702">
        <v>0</v>
      </c>
      <c r="F133" s="713">
        <v>0</v>
      </c>
      <c r="G133" s="525">
        <f t="shared" si="17"/>
        <v>0</v>
      </c>
      <c r="H133" s="520">
        <f t="shared" si="18"/>
        <v>0</v>
      </c>
    </row>
    <row r="134" spans="1:10" x14ac:dyDescent="0.2">
      <c r="A134" s="864"/>
      <c r="B134" s="603">
        <v>53206060000000</v>
      </c>
      <c r="C134" s="604" t="s">
        <v>221</v>
      </c>
      <c r="D134" s="702">
        <v>0</v>
      </c>
      <c r="E134" s="702">
        <v>0</v>
      </c>
      <c r="F134" s="713">
        <v>0</v>
      </c>
      <c r="G134" s="525">
        <f t="shared" si="17"/>
        <v>0</v>
      </c>
      <c r="H134" s="520">
        <f t="shared" si="18"/>
        <v>0</v>
      </c>
    </row>
    <row r="135" spans="1:10" x14ac:dyDescent="0.2">
      <c r="A135" s="864"/>
      <c r="B135" s="603">
        <v>53206070000000</v>
      </c>
      <c r="C135" s="604" t="s">
        <v>103</v>
      </c>
      <c r="D135" s="702">
        <v>0</v>
      </c>
      <c r="E135" s="702">
        <v>0</v>
      </c>
      <c r="F135" s="713">
        <v>0</v>
      </c>
      <c r="G135" s="525">
        <f t="shared" si="17"/>
        <v>0</v>
      </c>
      <c r="H135" s="520">
        <f t="shared" si="18"/>
        <v>0</v>
      </c>
    </row>
    <row r="136" spans="1:10" x14ac:dyDescent="0.2">
      <c r="A136" s="864"/>
      <c r="B136" s="603">
        <v>53206990000000</v>
      </c>
      <c r="C136" s="604" t="s">
        <v>222</v>
      </c>
      <c r="D136" s="702">
        <v>0</v>
      </c>
      <c r="E136" s="702">
        <v>0</v>
      </c>
      <c r="F136" s="713">
        <v>0</v>
      </c>
      <c r="G136" s="525">
        <f t="shared" si="17"/>
        <v>0</v>
      </c>
      <c r="H136" s="520">
        <f t="shared" si="18"/>
        <v>0</v>
      </c>
    </row>
    <row r="137" spans="1:10" x14ac:dyDescent="0.2">
      <c r="A137" s="864"/>
      <c r="B137" s="603">
        <v>53208030000000</v>
      </c>
      <c r="C137" s="604" t="s">
        <v>105</v>
      </c>
      <c r="D137" s="702">
        <v>0</v>
      </c>
      <c r="E137" s="702">
        <v>0</v>
      </c>
      <c r="F137" s="713">
        <v>0</v>
      </c>
      <c r="G137" s="525">
        <f t="shared" si="17"/>
        <v>0</v>
      </c>
      <c r="H137" s="520">
        <f t="shared" si="18"/>
        <v>0</v>
      </c>
    </row>
    <row r="138" spans="1:10" x14ac:dyDescent="0.2">
      <c r="A138" s="864"/>
      <c r="B138" s="603">
        <v>53206990000000</v>
      </c>
      <c r="C138" s="604" t="s">
        <v>251</v>
      </c>
      <c r="D138" s="702">
        <v>0</v>
      </c>
      <c r="E138" s="702">
        <v>0</v>
      </c>
      <c r="F138" s="713">
        <v>0</v>
      </c>
      <c r="G138" s="525">
        <f t="shared" si="17"/>
        <v>0</v>
      </c>
      <c r="H138" s="520">
        <f t="shared" si="18"/>
        <v>0</v>
      </c>
    </row>
    <row r="139" spans="1:10" x14ac:dyDescent="0.2">
      <c r="A139" s="864"/>
      <c r="B139" s="610"/>
      <c r="C139" s="611" t="s">
        <v>66</v>
      </c>
      <c r="D139" s="699">
        <f>SUM(D140)</f>
        <v>0</v>
      </c>
      <c r="E139" s="705"/>
      <c r="F139" s="705"/>
      <c r="G139" s="516">
        <f>SUM(G140:G140)</f>
        <v>0</v>
      </c>
      <c r="H139" s="521">
        <f>SUM(H140:H140)</f>
        <v>0</v>
      </c>
    </row>
    <row r="140" spans="1:10" x14ac:dyDescent="0.2">
      <c r="A140" s="864"/>
      <c r="B140" s="619"/>
      <c r="C140" s="620" t="s">
        <v>252</v>
      </c>
      <c r="D140" s="512">
        <v>0</v>
      </c>
      <c r="E140" s="512">
        <v>0</v>
      </c>
      <c r="F140" s="513">
        <v>0</v>
      </c>
      <c r="G140" s="525">
        <f t="shared" ref="G140" si="19">E140*F140</f>
        <v>0</v>
      </c>
      <c r="H140" s="523">
        <f t="shared" ref="H140" si="20">D140+G140</f>
        <v>0</v>
      </c>
      <c r="I140" s="625" t="s">
        <v>253</v>
      </c>
      <c r="J140" s="626">
        <f>+H138+H137+H136+H135+H134+H133+H132+H130+H129+H128+H127+H126+H125+H124+H123+H121+H118+H117+H116+H115+H114+H112+H110+H109+H103+H102+H101+H99+H98+H97+H96+H95+H94+H93+H92+H91+H90+H89</f>
        <v>0</v>
      </c>
    </row>
    <row r="141" spans="1:10" x14ac:dyDescent="0.2">
      <c r="A141" s="864"/>
      <c r="B141" s="82"/>
      <c r="C141" s="535" t="s">
        <v>106</v>
      </c>
      <c r="D141" s="623">
        <f>SUM(D78,D105)</f>
        <v>0</v>
      </c>
      <c r="E141" s="624"/>
      <c r="F141" s="624"/>
      <c r="G141" s="529">
        <f>SUM(G78,G105)</f>
        <v>0</v>
      </c>
      <c r="H141" s="83">
        <f>SUM(H78,H105)</f>
        <v>0</v>
      </c>
      <c r="I141" s="627" t="s">
        <v>254</v>
      </c>
      <c r="J141" s="628">
        <f>+H141-J140</f>
        <v>0</v>
      </c>
    </row>
    <row r="142" spans="1:10" ht="12.75" customHeight="1" x14ac:dyDescent="0.2">
      <c r="A142" s="866" t="s">
        <v>82</v>
      </c>
      <c r="B142" s="872" t="s">
        <v>76</v>
      </c>
      <c r="C142" s="874" t="s">
        <v>77</v>
      </c>
      <c r="D142" s="889" t="s">
        <v>78</v>
      </c>
      <c r="E142" s="891" t="s">
        <v>79</v>
      </c>
      <c r="F142" s="892"/>
      <c r="G142" s="893"/>
      <c r="H142" s="894" t="s">
        <v>248</v>
      </c>
    </row>
    <row r="143" spans="1:10" ht="25.5" x14ac:dyDescent="0.2">
      <c r="A143" s="867"/>
      <c r="B143" s="873"/>
      <c r="C143" s="875"/>
      <c r="D143" s="890"/>
      <c r="E143" s="48" t="s">
        <v>67</v>
      </c>
      <c r="F143" s="49" t="s">
        <v>68</v>
      </c>
      <c r="G143" s="50" t="s">
        <v>6</v>
      </c>
      <c r="H143" s="895"/>
    </row>
    <row r="144" spans="1:10" ht="15.75" customHeight="1" x14ac:dyDescent="0.2">
      <c r="A144" s="863" t="str">
        <f>+'B) Reajuste Tarifas y Ocupación'!A16</f>
        <v>Jardín Infantil Pecesitos de Colores</v>
      </c>
      <c r="B144" s="73"/>
      <c r="C144" s="51" t="s">
        <v>11</v>
      </c>
      <c r="D144" s="526">
        <f>SUM(D145,D150)</f>
        <v>0</v>
      </c>
      <c r="E144" s="527"/>
      <c r="F144" s="527"/>
      <c r="G144" s="533">
        <f>SUM(G145,G150)</f>
        <v>0</v>
      </c>
      <c r="H144" s="524">
        <f>SUM(H145,H150)</f>
        <v>0</v>
      </c>
    </row>
    <row r="145" spans="1:8" x14ac:dyDescent="0.2">
      <c r="A145" s="864"/>
      <c r="B145" s="74"/>
      <c r="C145" s="52" t="s">
        <v>12</v>
      </c>
      <c r="D145" s="516">
        <f>SUM(D146:D149)</f>
        <v>0</v>
      </c>
      <c r="E145" s="517"/>
      <c r="F145" s="517"/>
      <c r="G145" s="534">
        <f>SUM(G146:G149)</f>
        <v>0</v>
      </c>
      <c r="H145" s="521">
        <f>SUM(H146:H149)</f>
        <v>0</v>
      </c>
    </row>
    <row r="146" spans="1:8" x14ac:dyDescent="0.2">
      <c r="A146" s="864"/>
      <c r="B146" s="603">
        <v>53103040100000</v>
      </c>
      <c r="C146" s="604" t="s">
        <v>96</v>
      </c>
      <c r="D146" s="605">
        <f>'F) Remuneraciones'!L51</f>
        <v>0</v>
      </c>
      <c r="E146" s="606">
        <v>0</v>
      </c>
      <c r="F146" s="607">
        <v>0</v>
      </c>
      <c r="G146" s="525">
        <f>E146*F146</f>
        <v>0</v>
      </c>
      <c r="H146" s="520">
        <f>D146+G146</f>
        <v>0</v>
      </c>
    </row>
    <row r="147" spans="1:8" x14ac:dyDescent="0.2">
      <c r="A147" s="864"/>
      <c r="B147" s="603">
        <v>53103050000000</v>
      </c>
      <c r="C147" s="604" t="s">
        <v>200</v>
      </c>
      <c r="D147" s="512">
        <v>0</v>
      </c>
      <c r="E147" s="514">
        <v>0</v>
      </c>
      <c r="F147" s="513">
        <v>0</v>
      </c>
      <c r="G147" s="525">
        <f>E147*F147</f>
        <v>0</v>
      </c>
      <c r="H147" s="520">
        <f>D147+G147</f>
        <v>0</v>
      </c>
    </row>
    <row r="148" spans="1:8" x14ac:dyDescent="0.2">
      <c r="A148" s="864"/>
      <c r="B148" s="608">
        <v>53103040400000</v>
      </c>
      <c r="C148" s="609" t="s">
        <v>201</v>
      </c>
      <c r="D148" s="512">
        <v>0</v>
      </c>
      <c r="E148" s="514">
        <v>0</v>
      </c>
      <c r="F148" s="513">
        <v>0</v>
      </c>
      <c r="G148" s="525">
        <f>E148*F148</f>
        <v>0</v>
      </c>
      <c r="H148" s="520">
        <f>D148+G148</f>
        <v>0</v>
      </c>
    </row>
    <row r="149" spans="1:8" x14ac:dyDescent="0.2">
      <c r="A149" s="864"/>
      <c r="B149" s="603">
        <v>53103080010000</v>
      </c>
      <c r="C149" s="604" t="s">
        <v>202</v>
      </c>
      <c r="D149" s="512">
        <v>0</v>
      </c>
      <c r="E149" s="514">
        <v>0</v>
      </c>
      <c r="F149" s="513">
        <v>0</v>
      </c>
      <c r="G149" s="525">
        <f>E149*F149</f>
        <v>0</v>
      </c>
      <c r="H149" s="520">
        <f>D149+G149</f>
        <v>0</v>
      </c>
    </row>
    <row r="150" spans="1:8" x14ac:dyDescent="0.2">
      <c r="A150" s="864"/>
      <c r="B150" s="610"/>
      <c r="C150" s="611" t="s">
        <v>16</v>
      </c>
      <c r="D150" s="699">
        <f>SUM(D151:D170)</f>
        <v>0</v>
      </c>
      <c r="E150" s="700"/>
      <c r="F150" s="700"/>
      <c r="G150" s="516">
        <f>SUM(G151:G170)</f>
        <v>0</v>
      </c>
      <c r="H150" s="521">
        <f>SUM(H151:H170)</f>
        <v>0</v>
      </c>
    </row>
    <row r="151" spans="1:8" x14ac:dyDescent="0.2">
      <c r="A151" s="864"/>
      <c r="B151" s="603">
        <v>53201010100000</v>
      </c>
      <c r="C151" s="613" t="s">
        <v>203</v>
      </c>
      <c r="D151" s="512">
        <v>0</v>
      </c>
      <c r="E151" s="514">
        <v>0</v>
      </c>
      <c r="F151" s="513">
        <v>0</v>
      </c>
      <c r="G151" s="525">
        <f t="shared" ref="G151:G170" si="21">E151*F151</f>
        <v>0</v>
      </c>
      <c r="H151" s="520">
        <f t="shared" ref="H151:H156" si="22">D151+G151</f>
        <v>0</v>
      </c>
    </row>
    <row r="152" spans="1:8" x14ac:dyDescent="0.2">
      <c r="A152" s="864"/>
      <c r="B152" s="603">
        <v>53201010100000</v>
      </c>
      <c r="C152" s="613" t="s">
        <v>204</v>
      </c>
      <c r="D152" s="512">
        <v>0</v>
      </c>
      <c r="E152" s="514">
        <v>0</v>
      </c>
      <c r="F152" s="513">
        <v>0</v>
      </c>
      <c r="G152" s="525">
        <f t="shared" si="21"/>
        <v>0</v>
      </c>
      <c r="H152" s="520">
        <f t="shared" si="22"/>
        <v>0</v>
      </c>
    </row>
    <row r="153" spans="1:8" x14ac:dyDescent="0.2">
      <c r="A153" s="864"/>
      <c r="B153" s="603">
        <v>53201010100000</v>
      </c>
      <c r="C153" s="613" t="s">
        <v>205</v>
      </c>
      <c r="D153" s="512">
        <v>0</v>
      </c>
      <c r="E153" s="514">
        <v>0</v>
      </c>
      <c r="F153" s="513">
        <v>0</v>
      </c>
      <c r="G153" s="525">
        <f t="shared" si="21"/>
        <v>0</v>
      </c>
      <c r="H153" s="520">
        <f t="shared" si="22"/>
        <v>0</v>
      </c>
    </row>
    <row r="154" spans="1:8" x14ac:dyDescent="0.2">
      <c r="A154" s="864"/>
      <c r="B154" s="603">
        <v>53202010100000</v>
      </c>
      <c r="C154" s="604" t="s">
        <v>206</v>
      </c>
      <c r="D154" s="701">
        <v>0</v>
      </c>
      <c r="E154" s="701">
        <v>0</v>
      </c>
      <c r="F154" s="712">
        <v>0</v>
      </c>
      <c r="G154" s="525">
        <f t="shared" si="21"/>
        <v>0</v>
      </c>
      <c r="H154" s="520">
        <f t="shared" si="22"/>
        <v>0</v>
      </c>
    </row>
    <row r="155" spans="1:8" x14ac:dyDescent="0.2">
      <c r="A155" s="864"/>
      <c r="B155" s="603">
        <v>53203010100000</v>
      </c>
      <c r="C155" s="604" t="s">
        <v>19</v>
      </c>
      <c r="D155" s="702">
        <v>0</v>
      </c>
      <c r="E155" s="702">
        <v>0</v>
      </c>
      <c r="F155" s="713">
        <v>0</v>
      </c>
      <c r="G155" s="525">
        <f t="shared" si="21"/>
        <v>0</v>
      </c>
      <c r="H155" s="520">
        <f t="shared" si="22"/>
        <v>0</v>
      </c>
    </row>
    <row r="156" spans="1:8" x14ac:dyDescent="0.2">
      <c r="A156" s="864"/>
      <c r="B156" s="603">
        <v>53203030000000</v>
      </c>
      <c r="C156" s="604" t="s">
        <v>207</v>
      </c>
      <c r="D156" s="702">
        <v>0</v>
      </c>
      <c r="E156" s="702">
        <v>0</v>
      </c>
      <c r="F156" s="713">
        <v>0</v>
      </c>
      <c r="G156" s="525">
        <f t="shared" si="21"/>
        <v>0</v>
      </c>
      <c r="H156" s="520">
        <f t="shared" si="22"/>
        <v>0</v>
      </c>
    </row>
    <row r="157" spans="1:8" x14ac:dyDescent="0.2">
      <c r="A157" s="864"/>
      <c r="B157" s="603">
        <v>53204030000000</v>
      </c>
      <c r="C157" s="604" t="s">
        <v>249</v>
      </c>
      <c r="D157" s="702">
        <v>0</v>
      </c>
      <c r="E157" s="702">
        <v>0</v>
      </c>
      <c r="F157" s="713">
        <v>0</v>
      </c>
      <c r="G157" s="525">
        <f t="shared" si="21"/>
        <v>0</v>
      </c>
      <c r="H157" s="520">
        <f>D157+G157</f>
        <v>0</v>
      </c>
    </row>
    <row r="158" spans="1:8" x14ac:dyDescent="0.2">
      <c r="A158" s="864"/>
      <c r="B158" s="603">
        <v>53204100100001</v>
      </c>
      <c r="C158" s="604" t="s">
        <v>22</v>
      </c>
      <c r="D158" s="702">
        <v>0</v>
      </c>
      <c r="E158" s="702">
        <v>0</v>
      </c>
      <c r="F158" s="713">
        <v>0</v>
      </c>
      <c r="G158" s="525">
        <f t="shared" si="21"/>
        <v>0</v>
      </c>
      <c r="H158" s="520">
        <f t="shared" ref="H158:H170" si="23">D158+G158</f>
        <v>0</v>
      </c>
    </row>
    <row r="159" spans="1:8" x14ac:dyDescent="0.2">
      <c r="A159" s="864"/>
      <c r="B159" s="603">
        <v>53204130100000</v>
      </c>
      <c r="C159" s="604" t="s">
        <v>209</v>
      </c>
      <c r="D159" s="702">
        <v>0</v>
      </c>
      <c r="E159" s="702">
        <v>0</v>
      </c>
      <c r="F159" s="713">
        <v>0</v>
      </c>
      <c r="G159" s="525">
        <f t="shared" si="21"/>
        <v>0</v>
      </c>
      <c r="H159" s="520">
        <f t="shared" si="23"/>
        <v>0</v>
      </c>
    </row>
    <row r="160" spans="1:8" x14ac:dyDescent="0.2">
      <c r="A160" s="864"/>
      <c r="B160" s="603">
        <v>53205010100000</v>
      </c>
      <c r="C160" s="604" t="s">
        <v>24</v>
      </c>
      <c r="D160" s="702">
        <v>0</v>
      </c>
      <c r="E160" s="702">
        <v>0</v>
      </c>
      <c r="F160" s="713">
        <v>0</v>
      </c>
      <c r="G160" s="525">
        <f t="shared" si="21"/>
        <v>0</v>
      </c>
      <c r="H160" s="520">
        <f t="shared" si="23"/>
        <v>0</v>
      </c>
    </row>
    <row r="161" spans="1:8" x14ac:dyDescent="0.2">
      <c r="A161" s="864"/>
      <c r="B161" s="603">
        <v>53205020100000</v>
      </c>
      <c r="C161" s="604" t="s">
        <v>25</v>
      </c>
      <c r="D161" s="702">
        <v>0</v>
      </c>
      <c r="E161" s="702">
        <v>0</v>
      </c>
      <c r="F161" s="713">
        <v>0</v>
      </c>
      <c r="G161" s="525">
        <f t="shared" si="21"/>
        <v>0</v>
      </c>
      <c r="H161" s="520">
        <f t="shared" si="23"/>
        <v>0</v>
      </c>
    </row>
    <row r="162" spans="1:8" x14ac:dyDescent="0.2">
      <c r="A162" s="864"/>
      <c r="B162" s="603">
        <v>53205030100000</v>
      </c>
      <c r="C162" s="604" t="s">
        <v>26</v>
      </c>
      <c r="D162" s="702">
        <v>0</v>
      </c>
      <c r="E162" s="702">
        <v>0</v>
      </c>
      <c r="F162" s="713">
        <v>0</v>
      </c>
      <c r="G162" s="525">
        <f t="shared" si="21"/>
        <v>0</v>
      </c>
      <c r="H162" s="520">
        <f t="shared" si="23"/>
        <v>0</v>
      </c>
    </row>
    <row r="163" spans="1:8" x14ac:dyDescent="0.2">
      <c r="A163" s="864"/>
      <c r="B163" s="603">
        <v>53205050100000</v>
      </c>
      <c r="C163" s="604" t="s">
        <v>27</v>
      </c>
      <c r="D163" s="702">
        <v>0</v>
      </c>
      <c r="E163" s="702">
        <v>0</v>
      </c>
      <c r="F163" s="713">
        <v>0</v>
      </c>
      <c r="G163" s="525">
        <f t="shared" si="21"/>
        <v>0</v>
      </c>
      <c r="H163" s="520">
        <f t="shared" si="23"/>
        <v>0</v>
      </c>
    </row>
    <row r="164" spans="1:8" x14ac:dyDescent="0.2">
      <c r="A164" s="864"/>
      <c r="B164" s="603">
        <v>53205070100000</v>
      </c>
      <c r="C164" s="604" t="s">
        <v>29</v>
      </c>
      <c r="D164" s="702">
        <v>0</v>
      </c>
      <c r="E164" s="702">
        <v>0</v>
      </c>
      <c r="F164" s="713">
        <v>0</v>
      </c>
      <c r="G164" s="525">
        <f t="shared" si="21"/>
        <v>0</v>
      </c>
      <c r="H164" s="520">
        <f t="shared" si="23"/>
        <v>0</v>
      </c>
    </row>
    <row r="165" spans="1:8" x14ac:dyDescent="0.2">
      <c r="A165" s="864"/>
      <c r="B165" s="603">
        <v>53208010100000</v>
      </c>
      <c r="C165" s="604" t="s">
        <v>30</v>
      </c>
      <c r="D165" s="702">
        <v>0</v>
      </c>
      <c r="E165" s="702">
        <v>0</v>
      </c>
      <c r="F165" s="713">
        <v>0</v>
      </c>
      <c r="G165" s="525">
        <f t="shared" si="21"/>
        <v>0</v>
      </c>
      <c r="H165" s="520">
        <f t="shared" si="23"/>
        <v>0</v>
      </c>
    </row>
    <row r="166" spans="1:8" x14ac:dyDescent="0.2">
      <c r="A166" s="864"/>
      <c r="B166" s="603">
        <v>53208070100001</v>
      </c>
      <c r="C166" s="604" t="s">
        <v>31</v>
      </c>
      <c r="D166" s="701">
        <v>0</v>
      </c>
      <c r="E166" s="701">
        <v>0</v>
      </c>
      <c r="F166" s="712">
        <v>0</v>
      </c>
      <c r="G166" s="525">
        <f t="shared" si="21"/>
        <v>0</v>
      </c>
      <c r="H166" s="520">
        <f t="shared" si="23"/>
        <v>0</v>
      </c>
    </row>
    <row r="167" spans="1:8" x14ac:dyDescent="0.2">
      <c r="A167" s="864"/>
      <c r="B167" s="603">
        <v>53208100100001</v>
      </c>
      <c r="C167" s="604" t="s">
        <v>210</v>
      </c>
      <c r="D167" s="702">
        <v>0</v>
      </c>
      <c r="E167" s="702">
        <v>0</v>
      </c>
      <c r="F167" s="713">
        <v>0</v>
      </c>
      <c r="G167" s="525">
        <f t="shared" si="21"/>
        <v>0</v>
      </c>
      <c r="H167" s="520">
        <f t="shared" si="23"/>
        <v>0</v>
      </c>
    </row>
    <row r="168" spans="1:8" x14ac:dyDescent="0.2">
      <c r="A168" s="864"/>
      <c r="B168" s="603">
        <v>53211030000000</v>
      </c>
      <c r="C168" s="604" t="s">
        <v>32</v>
      </c>
      <c r="D168" s="702">
        <v>0</v>
      </c>
      <c r="E168" s="702">
        <v>0</v>
      </c>
      <c r="F168" s="713">
        <v>0</v>
      </c>
      <c r="G168" s="525">
        <f t="shared" si="21"/>
        <v>0</v>
      </c>
      <c r="H168" s="520">
        <f t="shared" si="23"/>
        <v>0</v>
      </c>
    </row>
    <row r="169" spans="1:8" x14ac:dyDescent="0.2">
      <c r="A169" s="864"/>
      <c r="B169" s="603">
        <v>53212020100000</v>
      </c>
      <c r="C169" s="604" t="s">
        <v>211</v>
      </c>
      <c r="D169" s="702">
        <v>0</v>
      </c>
      <c r="E169" s="702">
        <v>0</v>
      </c>
      <c r="F169" s="713">
        <v>0</v>
      </c>
      <c r="G169" s="525">
        <f t="shared" si="21"/>
        <v>0</v>
      </c>
      <c r="H169" s="520">
        <f t="shared" si="23"/>
        <v>0</v>
      </c>
    </row>
    <row r="170" spans="1:8" ht="15.75" customHeight="1" x14ac:dyDescent="0.2">
      <c r="A170" s="864"/>
      <c r="B170" s="603">
        <v>53214020000000</v>
      </c>
      <c r="C170" s="604" t="s">
        <v>212</v>
      </c>
      <c r="D170" s="701">
        <v>0</v>
      </c>
      <c r="E170" s="701">
        <v>0</v>
      </c>
      <c r="F170" s="712">
        <v>0</v>
      </c>
      <c r="G170" s="525">
        <f t="shared" si="21"/>
        <v>0</v>
      </c>
      <c r="H170" s="520">
        <f t="shared" si="23"/>
        <v>0</v>
      </c>
    </row>
    <row r="171" spans="1:8" x14ac:dyDescent="0.2">
      <c r="A171" s="864"/>
      <c r="B171" s="614"/>
      <c r="C171" s="615" t="s">
        <v>34</v>
      </c>
      <c r="D171" s="703">
        <f>+D172+D177+D179+D188+D197+D205</f>
        <v>0</v>
      </c>
      <c r="E171" s="704"/>
      <c r="F171" s="715"/>
      <c r="G171" s="703">
        <f>+G172+G177+G179+G188+G197+G205</f>
        <v>0</v>
      </c>
      <c r="H171" s="703">
        <f>+H172+H177+H179+H188+H197+H205</f>
        <v>0</v>
      </c>
    </row>
    <row r="172" spans="1:8" x14ac:dyDescent="0.2">
      <c r="A172" s="864"/>
      <c r="B172" s="610"/>
      <c r="C172" s="611" t="s">
        <v>35</v>
      </c>
      <c r="D172" s="699">
        <f>SUM(D173:D176)</f>
        <v>0</v>
      </c>
      <c r="E172" s="705"/>
      <c r="F172" s="714"/>
      <c r="G172" s="528">
        <f>SUM(G173:G176)</f>
        <v>0</v>
      </c>
      <c r="H172" s="522">
        <f>SUM(H173:H176)</f>
        <v>0</v>
      </c>
    </row>
    <row r="173" spans="1:8" x14ac:dyDescent="0.2">
      <c r="A173" s="864"/>
      <c r="B173" s="603">
        <v>53202020100000</v>
      </c>
      <c r="C173" s="604" t="s">
        <v>213</v>
      </c>
      <c r="D173" s="512">
        <v>0</v>
      </c>
      <c r="E173" s="514">
        <v>0</v>
      </c>
      <c r="F173" s="711">
        <v>0</v>
      </c>
      <c r="G173" s="525">
        <f>E173*F173</f>
        <v>0</v>
      </c>
      <c r="H173" s="520">
        <f t="shared" ref="H173:H176" si="24">D173+G173</f>
        <v>0</v>
      </c>
    </row>
    <row r="174" spans="1:8" x14ac:dyDescent="0.2">
      <c r="A174" s="864"/>
      <c r="B174" s="603">
        <v>53202030000000</v>
      </c>
      <c r="C174" s="604" t="s">
        <v>214</v>
      </c>
      <c r="D174" s="512">
        <v>0</v>
      </c>
      <c r="E174" s="514">
        <v>0</v>
      </c>
      <c r="F174" s="711">
        <v>0</v>
      </c>
      <c r="G174" s="525">
        <f t="shared" ref="G174:G176" si="25">E174*F174</f>
        <v>0</v>
      </c>
      <c r="H174" s="520">
        <f t="shared" si="24"/>
        <v>0</v>
      </c>
    </row>
    <row r="175" spans="1:8" x14ac:dyDescent="0.2">
      <c r="A175" s="864"/>
      <c r="B175" s="603">
        <v>53211020000000</v>
      </c>
      <c r="C175" s="604" t="s">
        <v>41</v>
      </c>
      <c r="D175" s="702">
        <v>0</v>
      </c>
      <c r="E175" s="702">
        <v>0</v>
      </c>
      <c r="F175" s="713">
        <v>0</v>
      </c>
      <c r="G175" s="525">
        <f t="shared" si="25"/>
        <v>0</v>
      </c>
      <c r="H175" s="520">
        <f t="shared" si="24"/>
        <v>0</v>
      </c>
    </row>
    <row r="176" spans="1:8" x14ac:dyDescent="0.2">
      <c r="A176" s="864"/>
      <c r="B176" s="603">
        <v>53101040600000</v>
      </c>
      <c r="C176" s="604" t="s">
        <v>215</v>
      </c>
      <c r="D176" s="702">
        <v>0</v>
      </c>
      <c r="E176" s="702">
        <v>0</v>
      </c>
      <c r="F176" s="713">
        <v>0</v>
      </c>
      <c r="G176" s="525">
        <f t="shared" si="25"/>
        <v>0</v>
      </c>
      <c r="H176" s="520">
        <f t="shared" si="24"/>
        <v>0</v>
      </c>
    </row>
    <row r="177" spans="1:8" x14ac:dyDescent="0.2">
      <c r="A177" s="864"/>
      <c r="B177" s="610"/>
      <c r="C177" s="611" t="s">
        <v>42</v>
      </c>
      <c r="D177" s="699">
        <f>SUM(D178)</f>
        <v>0</v>
      </c>
      <c r="E177" s="705"/>
      <c r="F177" s="714"/>
      <c r="G177" s="528">
        <f>SUM(G178:G178)</f>
        <v>0</v>
      </c>
      <c r="H177" s="522">
        <f>SUM(H178:H178)</f>
        <v>0</v>
      </c>
    </row>
    <row r="178" spans="1:8" x14ac:dyDescent="0.2">
      <c r="A178" s="864"/>
      <c r="B178" s="617">
        <v>53205990000000</v>
      </c>
      <c r="C178" s="604" t="s">
        <v>44</v>
      </c>
      <c r="D178" s="702">
        <v>0</v>
      </c>
      <c r="E178" s="702">
        <v>0</v>
      </c>
      <c r="F178" s="713">
        <v>0</v>
      </c>
      <c r="G178" s="525">
        <f t="shared" ref="G178" si="26">E178*F178</f>
        <v>0</v>
      </c>
      <c r="H178" s="520">
        <f t="shared" ref="H178" si="27">D178+G178</f>
        <v>0</v>
      </c>
    </row>
    <row r="179" spans="1:8" x14ac:dyDescent="0.2">
      <c r="A179" s="864"/>
      <c r="B179" s="610"/>
      <c r="C179" s="611" t="s">
        <v>45</v>
      </c>
      <c r="D179" s="699">
        <f>SUM(D180:D187)</f>
        <v>0</v>
      </c>
      <c r="E179" s="705"/>
      <c r="F179" s="714"/>
      <c r="G179" s="516">
        <f>SUM(G180:G187)</f>
        <v>0</v>
      </c>
      <c r="H179" s="521">
        <f>SUM(H180:H187)</f>
        <v>0</v>
      </c>
    </row>
    <row r="180" spans="1:8" x14ac:dyDescent="0.2">
      <c r="A180" s="864"/>
      <c r="B180" s="603">
        <v>53204010000000</v>
      </c>
      <c r="C180" s="604" t="s">
        <v>47</v>
      </c>
      <c r="D180" s="702">
        <v>0</v>
      </c>
      <c r="E180" s="702">
        <v>0</v>
      </c>
      <c r="F180" s="713">
        <v>0</v>
      </c>
      <c r="G180" s="525">
        <f t="shared" ref="G180:G187" si="28">E180*F180</f>
        <v>0</v>
      </c>
      <c r="H180" s="520">
        <f t="shared" ref="H180:H187" si="29">D180+G180</f>
        <v>0</v>
      </c>
    </row>
    <row r="181" spans="1:8" x14ac:dyDescent="0.2">
      <c r="A181" s="864"/>
      <c r="B181" s="617">
        <v>53204040200000</v>
      </c>
      <c r="C181" s="604" t="s">
        <v>250</v>
      </c>
      <c r="D181" s="702">
        <v>0</v>
      </c>
      <c r="E181" s="702">
        <v>0</v>
      </c>
      <c r="F181" s="713">
        <v>0</v>
      </c>
      <c r="G181" s="525">
        <f t="shared" si="28"/>
        <v>0</v>
      </c>
      <c r="H181" s="520">
        <f t="shared" si="29"/>
        <v>0</v>
      </c>
    </row>
    <row r="182" spans="1:8" x14ac:dyDescent="0.2">
      <c r="A182" s="864"/>
      <c r="B182" s="603">
        <v>53204060000000</v>
      </c>
      <c r="C182" s="604" t="s">
        <v>49</v>
      </c>
      <c r="D182" s="702">
        <v>0</v>
      </c>
      <c r="E182" s="702">
        <v>0</v>
      </c>
      <c r="F182" s="713">
        <v>0</v>
      </c>
      <c r="G182" s="525">
        <f t="shared" si="28"/>
        <v>0</v>
      </c>
      <c r="H182" s="520">
        <f t="shared" si="29"/>
        <v>0</v>
      </c>
    </row>
    <row r="183" spans="1:8" x14ac:dyDescent="0.2">
      <c r="A183" s="864"/>
      <c r="B183" s="603">
        <v>53204070000000</v>
      </c>
      <c r="C183" s="604" t="s">
        <v>50</v>
      </c>
      <c r="D183" s="702">
        <v>0</v>
      </c>
      <c r="E183" s="702">
        <v>0</v>
      </c>
      <c r="F183" s="713">
        <v>0</v>
      </c>
      <c r="G183" s="525">
        <f t="shared" si="28"/>
        <v>0</v>
      </c>
      <c r="H183" s="520">
        <f t="shared" si="29"/>
        <v>0</v>
      </c>
    </row>
    <row r="184" spans="1:8" x14ac:dyDescent="0.2">
      <c r="A184" s="864"/>
      <c r="B184" s="603">
        <v>53204080000000</v>
      </c>
      <c r="C184" s="604" t="s">
        <v>51</v>
      </c>
      <c r="D184" s="702">
        <v>0</v>
      </c>
      <c r="E184" s="702">
        <v>0</v>
      </c>
      <c r="F184" s="713">
        <v>0</v>
      </c>
      <c r="G184" s="525">
        <f t="shared" si="28"/>
        <v>0</v>
      </c>
      <c r="H184" s="520">
        <f t="shared" si="29"/>
        <v>0</v>
      </c>
    </row>
    <row r="185" spans="1:8" x14ac:dyDescent="0.2">
      <c r="A185" s="864"/>
      <c r="B185" s="603">
        <v>53214010000000</v>
      </c>
      <c r="C185" s="604" t="s">
        <v>52</v>
      </c>
      <c r="D185" s="701">
        <v>0</v>
      </c>
      <c r="E185" s="701">
        <v>0</v>
      </c>
      <c r="F185" s="712">
        <v>0</v>
      </c>
      <c r="G185" s="525">
        <f t="shared" si="28"/>
        <v>0</v>
      </c>
      <c r="H185" s="520">
        <f t="shared" si="29"/>
        <v>0</v>
      </c>
    </row>
    <row r="186" spans="1:8" x14ac:dyDescent="0.2">
      <c r="A186" s="864"/>
      <c r="B186" s="603">
        <v>53214040000000</v>
      </c>
      <c r="C186" s="604" t="s">
        <v>216</v>
      </c>
      <c r="D186" s="701">
        <v>0</v>
      </c>
      <c r="E186" s="701">
        <v>0</v>
      </c>
      <c r="F186" s="712">
        <v>0</v>
      </c>
      <c r="G186" s="525">
        <f t="shared" si="28"/>
        <v>0</v>
      </c>
      <c r="H186" s="520">
        <f t="shared" si="29"/>
        <v>0</v>
      </c>
    </row>
    <row r="187" spans="1:8" x14ac:dyDescent="0.2">
      <c r="A187" s="864"/>
      <c r="B187" s="608">
        <v>53204020100000</v>
      </c>
      <c r="C187" s="604" t="s">
        <v>208</v>
      </c>
      <c r="D187" s="702">
        <v>0</v>
      </c>
      <c r="E187" s="702">
        <v>0</v>
      </c>
      <c r="F187" s="713">
        <v>0</v>
      </c>
      <c r="G187" s="525">
        <f t="shared" si="28"/>
        <v>0</v>
      </c>
      <c r="H187" s="520">
        <f t="shared" si="29"/>
        <v>0</v>
      </c>
    </row>
    <row r="188" spans="1:8" x14ac:dyDescent="0.2">
      <c r="A188" s="864"/>
      <c r="B188" s="610"/>
      <c r="C188" s="611" t="s">
        <v>55</v>
      </c>
      <c r="D188" s="699">
        <f>SUM(D189:D196)</f>
        <v>0</v>
      </c>
      <c r="E188" s="705"/>
      <c r="F188" s="714"/>
      <c r="G188" s="516">
        <f>SUM(G189:G196)</f>
        <v>0</v>
      </c>
      <c r="H188" s="521">
        <f>SUM(H189:H196)</f>
        <v>0</v>
      </c>
    </row>
    <row r="189" spans="1:8" x14ac:dyDescent="0.2">
      <c r="A189" s="864"/>
      <c r="B189" s="603">
        <v>53207010000000</v>
      </c>
      <c r="C189" s="604" t="s">
        <v>56</v>
      </c>
      <c r="D189" s="702">
        <v>0</v>
      </c>
      <c r="E189" s="702">
        <v>0</v>
      </c>
      <c r="F189" s="713">
        <v>0</v>
      </c>
      <c r="G189" s="525">
        <f t="shared" ref="G189:G196" si="30">E189*F189</f>
        <v>0</v>
      </c>
      <c r="H189" s="520">
        <f t="shared" ref="H189:H196" si="31">D189+G189</f>
        <v>0</v>
      </c>
    </row>
    <row r="190" spans="1:8" x14ac:dyDescent="0.2">
      <c r="A190" s="864"/>
      <c r="B190" s="603">
        <v>53207020000000</v>
      </c>
      <c r="C190" s="604" t="s">
        <v>57</v>
      </c>
      <c r="D190" s="702">
        <v>0</v>
      </c>
      <c r="E190" s="702">
        <v>0</v>
      </c>
      <c r="F190" s="713">
        <v>0</v>
      </c>
      <c r="G190" s="525">
        <f t="shared" si="30"/>
        <v>0</v>
      </c>
      <c r="H190" s="520">
        <f t="shared" si="31"/>
        <v>0</v>
      </c>
    </row>
    <row r="191" spans="1:8" x14ac:dyDescent="0.2">
      <c r="A191" s="864"/>
      <c r="B191" s="603">
        <v>53208020000000</v>
      </c>
      <c r="C191" s="604" t="s">
        <v>199</v>
      </c>
      <c r="D191" s="702">
        <v>0</v>
      </c>
      <c r="E191" s="702">
        <v>0</v>
      </c>
      <c r="F191" s="713">
        <v>0</v>
      </c>
      <c r="G191" s="525">
        <f t="shared" si="30"/>
        <v>0</v>
      </c>
      <c r="H191" s="520">
        <f t="shared" si="31"/>
        <v>0</v>
      </c>
    </row>
    <row r="192" spans="1:8" x14ac:dyDescent="0.2">
      <c r="A192" s="864"/>
      <c r="B192" s="603">
        <v>53208990000000</v>
      </c>
      <c r="C192" s="604" t="s">
        <v>217</v>
      </c>
      <c r="D192" s="702">
        <v>0</v>
      </c>
      <c r="E192" s="702">
        <v>0</v>
      </c>
      <c r="F192" s="713">
        <v>0</v>
      </c>
      <c r="G192" s="525">
        <f t="shared" si="30"/>
        <v>0</v>
      </c>
      <c r="H192" s="520">
        <f t="shared" si="31"/>
        <v>0</v>
      </c>
    </row>
    <row r="193" spans="1:15" x14ac:dyDescent="0.2">
      <c r="A193" s="864"/>
      <c r="B193" s="608">
        <v>53210020300000</v>
      </c>
      <c r="C193" s="604" t="s">
        <v>219</v>
      </c>
      <c r="D193" s="618">
        <v>0</v>
      </c>
      <c r="E193" s="618">
        <v>0</v>
      </c>
      <c r="F193" s="713">
        <v>0</v>
      </c>
      <c r="G193" s="525">
        <f t="shared" si="30"/>
        <v>0</v>
      </c>
      <c r="H193" s="520">
        <f t="shared" si="31"/>
        <v>0</v>
      </c>
    </row>
    <row r="194" spans="1:15" x14ac:dyDescent="0.2">
      <c r="A194" s="864"/>
      <c r="B194" s="603">
        <v>53208990000000</v>
      </c>
      <c r="C194" s="604" t="s">
        <v>220</v>
      </c>
      <c r="D194" s="702">
        <v>0</v>
      </c>
      <c r="E194" s="702">
        <v>0</v>
      </c>
      <c r="F194" s="713">
        <v>0</v>
      </c>
      <c r="G194" s="525">
        <f t="shared" si="30"/>
        <v>0</v>
      </c>
      <c r="H194" s="520">
        <f t="shared" si="31"/>
        <v>0</v>
      </c>
    </row>
    <row r="195" spans="1:15" x14ac:dyDescent="0.2">
      <c r="A195" s="864"/>
      <c r="B195" s="603">
        <v>53209990000000</v>
      </c>
      <c r="C195" s="604" t="s">
        <v>218</v>
      </c>
      <c r="D195" s="702">
        <v>0</v>
      </c>
      <c r="E195" s="702">
        <v>0</v>
      </c>
      <c r="F195" s="713">
        <v>0</v>
      </c>
      <c r="G195" s="525">
        <f t="shared" si="30"/>
        <v>0</v>
      </c>
      <c r="H195" s="520">
        <f t="shared" si="31"/>
        <v>0</v>
      </c>
    </row>
    <row r="196" spans="1:15" x14ac:dyDescent="0.2">
      <c r="A196" s="864"/>
      <c r="B196" s="603">
        <v>53210020100000</v>
      </c>
      <c r="C196" s="604" t="s">
        <v>64</v>
      </c>
      <c r="D196" s="702">
        <v>0</v>
      </c>
      <c r="E196" s="702">
        <v>0</v>
      </c>
      <c r="F196" s="713">
        <v>0</v>
      </c>
      <c r="G196" s="525">
        <f t="shared" si="30"/>
        <v>0</v>
      </c>
      <c r="H196" s="520">
        <f t="shared" si="31"/>
        <v>0</v>
      </c>
    </row>
    <row r="197" spans="1:15" x14ac:dyDescent="0.2">
      <c r="A197" s="864"/>
      <c r="B197" s="610"/>
      <c r="C197" s="611" t="s">
        <v>65</v>
      </c>
      <c r="D197" s="699">
        <f>SUM(D198:D204)</f>
        <v>0</v>
      </c>
      <c r="E197" s="705"/>
      <c r="F197" s="714"/>
      <c r="G197" s="516">
        <f>SUM(G198:G204)</f>
        <v>0</v>
      </c>
      <c r="H197" s="521">
        <f>SUM(H198:H204)</f>
        <v>0</v>
      </c>
    </row>
    <row r="198" spans="1:15" x14ac:dyDescent="0.2">
      <c r="A198" s="864"/>
      <c r="B198" s="603">
        <v>53206030000000</v>
      </c>
      <c r="C198" s="604" t="s">
        <v>100</v>
      </c>
      <c r="D198" s="702">
        <v>0</v>
      </c>
      <c r="E198" s="702">
        <v>0</v>
      </c>
      <c r="F198" s="713">
        <v>0</v>
      </c>
      <c r="G198" s="525">
        <f t="shared" ref="G198:G204" si="32">E198*F198</f>
        <v>0</v>
      </c>
      <c r="H198" s="520">
        <f t="shared" ref="H198:H204" si="33">D198+G198</f>
        <v>0</v>
      </c>
    </row>
    <row r="199" spans="1:15" x14ac:dyDescent="0.2">
      <c r="A199" s="864"/>
      <c r="B199" s="603">
        <v>53206040000000</v>
      </c>
      <c r="C199" s="604" t="s">
        <v>101</v>
      </c>
      <c r="D199" s="702">
        <v>0</v>
      </c>
      <c r="E199" s="702">
        <v>0</v>
      </c>
      <c r="F199" s="713">
        <v>0</v>
      </c>
      <c r="G199" s="525">
        <f t="shared" si="32"/>
        <v>0</v>
      </c>
      <c r="H199" s="520">
        <f t="shared" si="33"/>
        <v>0</v>
      </c>
    </row>
    <row r="200" spans="1:15" x14ac:dyDescent="0.2">
      <c r="A200" s="864"/>
      <c r="B200" s="603">
        <v>53206060000000</v>
      </c>
      <c r="C200" s="604" t="s">
        <v>221</v>
      </c>
      <c r="D200" s="702">
        <v>0</v>
      </c>
      <c r="E200" s="702">
        <v>0</v>
      </c>
      <c r="F200" s="713">
        <v>0</v>
      </c>
      <c r="G200" s="525">
        <f t="shared" si="32"/>
        <v>0</v>
      </c>
      <c r="H200" s="520">
        <f t="shared" si="33"/>
        <v>0</v>
      </c>
    </row>
    <row r="201" spans="1:15" x14ac:dyDescent="0.2">
      <c r="A201" s="864"/>
      <c r="B201" s="603">
        <v>53206070000000</v>
      </c>
      <c r="C201" s="604" t="s">
        <v>103</v>
      </c>
      <c r="D201" s="702">
        <v>0</v>
      </c>
      <c r="E201" s="702">
        <v>0</v>
      </c>
      <c r="F201" s="713">
        <v>0</v>
      </c>
      <c r="G201" s="525">
        <f t="shared" si="32"/>
        <v>0</v>
      </c>
      <c r="H201" s="520">
        <f t="shared" si="33"/>
        <v>0</v>
      </c>
    </row>
    <row r="202" spans="1:15" x14ac:dyDescent="0.2">
      <c r="A202" s="864"/>
      <c r="B202" s="603">
        <v>53206990000000</v>
      </c>
      <c r="C202" s="604" t="s">
        <v>222</v>
      </c>
      <c r="D202" s="702">
        <v>0</v>
      </c>
      <c r="E202" s="702">
        <v>0</v>
      </c>
      <c r="F202" s="713">
        <v>0</v>
      </c>
      <c r="G202" s="525">
        <f t="shared" si="32"/>
        <v>0</v>
      </c>
      <c r="H202" s="520">
        <f t="shared" si="33"/>
        <v>0</v>
      </c>
    </row>
    <row r="203" spans="1:15" x14ac:dyDescent="0.2">
      <c r="A203" s="864"/>
      <c r="B203" s="603">
        <v>53208030000000</v>
      </c>
      <c r="C203" s="604" t="s">
        <v>105</v>
      </c>
      <c r="D203" s="702">
        <v>0</v>
      </c>
      <c r="E203" s="702">
        <v>0</v>
      </c>
      <c r="F203" s="713">
        <v>0</v>
      </c>
      <c r="G203" s="525">
        <f t="shared" si="32"/>
        <v>0</v>
      </c>
      <c r="H203" s="520">
        <f t="shared" si="33"/>
        <v>0</v>
      </c>
    </row>
    <row r="204" spans="1:15" x14ac:dyDescent="0.2">
      <c r="A204" s="864"/>
      <c r="B204" s="603">
        <v>53206990000000</v>
      </c>
      <c r="C204" s="604" t="s">
        <v>251</v>
      </c>
      <c r="D204" s="702">
        <v>0</v>
      </c>
      <c r="E204" s="702">
        <v>0</v>
      </c>
      <c r="F204" s="713">
        <v>0</v>
      </c>
      <c r="G204" s="525">
        <f t="shared" si="32"/>
        <v>0</v>
      </c>
      <c r="H204" s="520">
        <f t="shared" si="33"/>
        <v>0</v>
      </c>
    </row>
    <row r="205" spans="1:15" x14ac:dyDescent="0.2">
      <c r="A205" s="864"/>
      <c r="B205" s="610"/>
      <c r="C205" s="611" t="s">
        <v>66</v>
      </c>
      <c r="D205" s="699">
        <f>SUM(D206)</f>
        <v>0</v>
      </c>
      <c r="E205" s="705"/>
      <c r="F205" s="714"/>
      <c r="G205" s="516">
        <f>SUM(G206:G206)</f>
        <v>0</v>
      </c>
      <c r="H205" s="521">
        <f>SUM(H206:H206)</f>
        <v>0</v>
      </c>
    </row>
    <row r="206" spans="1:15" x14ac:dyDescent="0.2">
      <c r="A206" s="864"/>
      <c r="B206" s="619"/>
      <c r="C206" s="620" t="s">
        <v>252</v>
      </c>
      <c r="D206" s="512">
        <v>0</v>
      </c>
      <c r="E206" s="512">
        <v>0</v>
      </c>
      <c r="F206" s="711">
        <v>0</v>
      </c>
      <c r="G206" s="525">
        <f t="shared" ref="G206" si="34">E206*F206</f>
        <v>0</v>
      </c>
      <c r="H206" s="523">
        <f t="shared" ref="H206" si="35">D206+G206</f>
        <v>0</v>
      </c>
      <c r="I206" s="625" t="s">
        <v>253</v>
      </c>
      <c r="J206" s="626">
        <f>+H204+H203+H202+H201+H200+H199+H198+H196+H195+H194+H193+H192+H191+H190+H189+H187+H184+H183+H182+H181+H180+H178+H176+H175+H169+H168+H167+H165+H164+H163+H162+H161+H160+H159+H158+H157+H156+H155</f>
        <v>0</v>
      </c>
    </row>
    <row r="207" spans="1:15" x14ac:dyDescent="0.2">
      <c r="A207" s="864"/>
      <c r="B207" s="82"/>
      <c r="C207" s="519" t="s">
        <v>106</v>
      </c>
      <c r="D207" s="623">
        <f>SUM(D144,D171)</f>
        <v>0</v>
      </c>
      <c r="E207" s="624"/>
      <c r="F207" s="624"/>
      <c r="G207" s="529">
        <f>SUM(G144,G171)</f>
        <v>0</v>
      </c>
      <c r="H207" s="83">
        <f>SUM(H144,H171)</f>
        <v>0</v>
      </c>
      <c r="I207" s="627" t="s">
        <v>254</v>
      </c>
      <c r="J207" s="628">
        <f>+H207-J206</f>
        <v>0</v>
      </c>
    </row>
    <row r="208" spans="1:15" ht="12.75" customHeight="1" x14ac:dyDescent="0.2">
      <c r="A208" s="866" t="s">
        <v>82</v>
      </c>
      <c r="B208" s="872" t="s">
        <v>76</v>
      </c>
      <c r="C208" s="876" t="s">
        <v>77</v>
      </c>
      <c r="D208" s="878" t="s">
        <v>78</v>
      </c>
      <c r="E208" s="881" t="s">
        <v>79</v>
      </c>
      <c r="F208" s="881"/>
      <c r="G208" s="881"/>
      <c r="H208" s="879" t="s">
        <v>248</v>
      </c>
      <c r="K208" s="896" t="s">
        <v>227</v>
      </c>
      <c r="L208" s="898" t="s">
        <v>223</v>
      </c>
      <c r="M208" s="898" t="s">
        <v>224</v>
      </c>
      <c r="N208" s="898" t="s">
        <v>225</v>
      </c>
      <c r="O208" s="898" t="s">
        <v>226</v>
      </c>
    </row>
    <row r="209" spans="1:15" ht="25.5" x14ac:dyDescent="0.2">
      <c r="A209" s="867"/>
      <c r="B209" s="873"/>
      <c r="C209" s="877"/>
      <c r="D209" s="878"/>
      <c r="E209" s="530" t="s">
        <v>67</v>
      </c>
      <c r="F209" s="531" t="s">
        <v>68</v>
      </c>
      <c r="G209" s="532" t="s">
        <v>6</v>
      </c>
      <c r="H209" s="880"/>
      <c r="K209" s="897"/>
      <c r="L209" s="899"/>
      <c r="M209" s="899"/>
      <c r="N209" s="899"/>
      <c r="O209" s="899"/>
    </row>
    <row r="210" spans="1:15" ht="15.75" customHeight="1" x14ac:dyDescent="0.2">
      <c r="A210" s="863" t="str">
        <f>+'B) Reajuste Tarifas y Ocupación'!A17</f>
        <v>Jardín Infantil Caracolito de Mar</v>
      </c>
      <c r="B210" s="73"/>
      <c r="C210" s="518" t="s">
        <v>11</v>
      </c>
      <c r="D210" s="616">
        <f>+D211+D216</f>
        <v>0</v>
      </c>
      <c r="E210" s="683"/>
      <c r="F210" s="683"/>
      <c r="G210" s="684">
        <f>SUM(G211,G216)</f>
        <v>0</v>
      </c>
      <c r="H210" s="706">
        <f>SUM(H211,H216)</f>
        <v>0</v>
      </c>
      <c r="I210" s="685"/>
      <c r="J210" s="685"/>
      <c r="K210" s="518" t="s">
        <v>11</v>
      </c>
      <c r="L210" s="908"/>
      <c r="M210" s="908"/>
      <c r="N210" s="908"/>
      <c r="O210" s="909"/>
    </row>
    <row r="211" spans="1:15" x14ac:dyDescent="0.2">
      <c r="A211" s="864"/>
      <c r="B211" s="74"/>
      <c r="C211" s="515" t="s">
        <v>12</v>
      </c>
      <c r="D211" s="612">
        <f>SUM(D212:D215)</f>
        <v>0</v>
      </c>
      <c r="E211" s="686"/>
      <c r="F211" s="686"/>
      <c r="G211" s="687">
        <f>SUM(G212:G215)</f>
        <v>0</v>
      </c>
      <c r="H211" s="688">
        <f>SUM(H212:H215)</f>
        <v>0</v>
      </c>
      <c r="I211" s="685"/>
      <c r="J211" s="685"/>
      <c r="K211" s="611" t="s">
        <v>16</v>
      </c>
      <c r="L211" s="905"/>
      <c r="M211" s="906"/>
      <c r="N211" s="906"/>
      <c r="O211" s="907"/>
    </row>
    <row r="212" spans="1:15" x14ac:dyDescent="0.2">
      <c r="A212" s="864"/>
      <c r="B212" s="603">
        <v>53103040100000</v>
      </c>
      <c r="C212" s="604" t="s">
        <v>96</v>
      </c>
      <c r="D212" s="605">
        <f>+'F) Remuneraciones'!L57</f>
        <v>0</v>
      </c>
      <c r="E212" s="689">
        <v>0</v>
      </c>
      <c r="F212" s="690">
        <v>0</v>
      </c>
      <c r="G212" s="689">
        <f>E212*F212</f>
        <v>0</v>
      </c>
      <c r="H212" s="707">
        <f>D212+G212</f>
        <v>0</v>
      </c>
      <c r="I212" s="685"/>
      <c r="J212" s="685"/>
      <c r="K212" s="629" t="s">
        <v>206</v>
      </c>
      <c r="L212" s="721">
        <v>0</v>
      </c>
      <c r="M212" s="511">
        <f t="shared" ref="M212:M228" si="36">+L212*0.5</f>
        <v>0</v>
      </c>
      <c r="N212" s="511">
        <f t="shared" ref="N212:N228" si="37">+L212*0.1</f>
        <v>0</v>
      </c>
      <c r="O212" s="538">
        <f t="shared" ref="O212:O228" si="38">+L212*0.4</f>
        <v>0</v>
      </c>
    </row>
    <row r="213" spans="1:15" x14ac:dyDescent="0.2">
      <c r="A213" s="864"/>
      <c r="B213" s="603">
        <v>53103050000000</v>
      </c>
      <c r="C213" s="604" t="s">
        <v>200</v>
      </c>
      <c r="D213" s="512">
        <v>0</v>
      </c>
      <c r="E213" s="514">
        <v>0</v>
      </c>
      <c r="F213" s="513">
        <v>0</v>
      </c>
      <c r="G213" s="689">
        <f>E213*F213</f>
        <v>0</v>
      </c>
      <c r="H213" s="707">
        <f>D213+G213</f>
        <v>0</v>
      </c>
      <c r="I213" s="685"/>
      <c r="J213" s="685"/>
      <c r="K213" s="604" t="s">
        <v>19</v>
      </c>
      <c r="L213" s="722">
        <v>0</v>
      </c>
      <c r="M213" s="511">
        <f t="shared" si="36"/>
        <v>0</v>
      </c>
      <c r="N213" s="511">
        <f t="shared" si="37"/>
        <v>0</v>
      </c>
      <c r="O213" s="538">
        <f t="shared" si="38"/>
        <v>0</v>
      </c>
    </row>
    <row r="214" spans="1:15" x14ac:dyDescent="0.2">
      <c r="A214" s="864"/>
      <c r="B214" s="608">
        <v>53103040400000</v>
      </c>
      <c r="C214" s="609" t="s">
        <v>201</v>
      </c>
      <c r="D214" s="512">
        <v>0</v>
      </c>
      <c r="E214" s="514">
        <v>0</v>
      </c>
      <c r="F214" s="513">
        <v>0</v>
      </c>
      <c r="G214" s="689">
        <f>E214*F214</f>
        <v>0</v>
      </c>
      <c r="H214" s="707">
        <f>D214+G214</f>
        <v>0</v>
      </c>
      <c r="I214" s="685"/>
      <c r="J214" s="685"/>
      <c r="K214" s="604" t="s">
        <v>207</v>
      </c>
      <c r="L214" s="722">
        <v>0</v>
      </c>
      <c r="M214" s="511">
        <f t="shared" si="36"/>
        <v>0</v>
      </c>
      <c r="N214" s="511">
        <f t="shared" si="37"/>
        <v>0</v>
      </c>
      <c r="O214" s="538">
        <f t="shared" si="38"/>
        <v>0</v>
      </c>
    </row>
    <row r="215" spans="1:15" x14ac:dyDescent="0.2">
      <c r="A215" s="864"/>
      <c r="B215" s="603">
        <v>53103080010000</v>
      </c>
      <c r="C215" s="604" t="s">
        <v>202</v>
      </c>
      <c r="D215" s="512">
        <v>0</v>
      </c>
      <c r="E215" s="514">
        <v>0</v>
      </c>
      <c r="F215" s="513">
        <v>0</v>
      </c>
      <c r="G215" s="689">
        <f>E215*F215</f>
        <v>0</v>
      </c>
      <c r="H215" s="707">
        <f>D215+G215</f>
        <v>0</v>
      </c>
      <c r="I215" s="685"/>
      <c r="J215" s="685"/>
      <c r="K215" s="604" t="s">
        <v>249</v>
      </c>
      <c r="L215" s="722">
        <v>0</v>
      </c>
      <c r="M215" s="511">
        <f t="shared" si="36"/>
        <v>0</v>
      </c>
      <c r="N215" s="511">
        <f t="shared" si="37"/>
        <v>0</v>
      </c>
      <c r="O215" s="538">
        <f t="shared" si="38"/>
        <v>0</v>
      </c>
    </row>
    <row r="216" spans="1:15" x14ac:dyDescent="0.2">
      <c r="A216" s="864"/>
      <c r="B216" s="610"/>
      <c r="C216" s="611" t="s">
        <v>16</v>
      </c>
      <c r="D216" s="612">
        <f>SUM(D217:D236)</f>
        <v>0</v>
      </c>
      <c r="E216" s="686"/>
      <c r="F216" s="686"/>
      <c r="G216" s="612">
        <f>SUM(G217:G236)</f>
        <v>0</v>
      </c>
      <c r="H216" s="688">
        <f>SUM(H217:H236)</f>
        <v>0</v>
      </c>
      <c r="I216" s="685"/>
      <c r="J216" s="685"/>
      <c r="K216" s="604" t="s">
        <v>22</v>
      </c>
      <c r="L216" s="722">
        <v>0</v>
      </c>
      <c r="M216" s="511">
        <f t="shared" si="36"/>
        <v>0</v>
      </c>
      <c r="N216" s="511">
        <f t="shared" si="37"/>
        <v>0</v>
      </c>
      <c r="O216" s="538">
        <f t="shared" si="38"/>
        <v>0</v>
      </c>
    </row>
    <row r="217" spans="1:15" x14ac:dyDescent="0.2">
      <c r="A217" s="864"/>
      <c r="B217" s="603">
        <v>53201010100000</v>
      </c>
      <c r="C217" s="613" t="s">
        <v>203</v>
      </c>
      <c r="D217" s="512">
        <v>0</v>
      </c>
      <c r="E217" s="514">
        <v>0</v>
      </c>
      <c r="F217" s="513">
        <v>0</v>
      </c>
      <c r="G217" s="689">
        <f t="shared" ref="G217:G236" si="39">E217*F217</f>
        <v>0</v>
      </c>
      <c r="H217" s="707">
        <f t="shared" ref="H217:H222" si="40">D217+G217</f>
        <v>0</v>
      </c>
      <c r="I217" s="685"/>
      <c r="J217" s="685"/>
      <c r="K217" s="604" t="s">
        <v>209</v>
      </c>
      <c r="L217" s="722">
        <v>0</v>
      </c>
      <c r="M217" s="511">
        <f t="shared" si="36"/>
        <v>0</v>
      </c>
      <c r="N217" s="511">
        <f t="shared" si="37"/>
        <v>0</v>
      </c>
      <c r="O217" s="538">
        <f t="shared" si="38"/>
        <v>0</v>
      </c>
    </row>
    <row r="218" spans="1:15" x14ac:dyDescent="0.2">
      <c r="A218" s="864"/>
      <c r="B218" s="603">
        <v>53201010100000</v>
      </c>
      <c r="C218" s="613" t="s">
        <v>204</v>
      </c>
      <c r="D218" s="512">
        <v>0</v>
      </c>
      <c r="E218" s="514">
        <v>0</v>
      </c>
      <c r="F218" s="513">
        <v>0</v>
      </c>
      <c r="G218" s="689">
        <f t="shared" si="39"/>
        <v>0</v>
      </c>
      <c r="H218" s="707">
        <f t="shared" si="40"/>
        <v>0</v>
      </c>
      <c r="I218" s="685"/>
      <c r="J218" s="685"/>
      <c r="K218" s="604" t="s">
        <v>24</v>
      </c>
      <c r="L218" s="722">
        <v>0</v>
      </c>
      <c r="M218" s="511">
        <f t="shared" si="36"/>
        <v>0</v>
      </c>
      <c r="N218" s="511">
        <f t="shared" si="37"/>
        <v>0</v>
      </c>
      <c r="O218" s="538">
        <f t="shared" si="38"/>
        <v>0</v>
      </c>
    </row>
    <row r="219" spans="1:15" x14ac:dyDescent="0.2">
      <c r="A219" s="864"/>
      <c r="B219" s="603">
        <v>53201010100000</v>
      </c>
      <c r="C219" s="613" t="s">
        <v>205</v>
      </c>
      <c r="D219" s="512">
        <v>0</v>
      </c>
      <c r="E219" s="514">
        <v>0</v>
      </c>
      <c r="F219" s="513">
        <v>0</v>
      </c>
      <c r="G219" s="689">
        <f t="shared" si="39"/>
        <v>0</v>
      </c>
      <c r="H219" s="707">
        <f t="shared" si="40"/>
        <v>0</v>
      </c>
      <c r="I219" s="685"/>
      <c r="J219" s="685"/>
      <c r="K219" s="604" t="s">
        <v>25</v>
      </c>
      <c r="L219" s="722">
        <v>0</v>
      </c>
      <c r="M219" s="511">
        <f t="shared" si="36"/>
        <v>0</v>
      </c>
      <c r="N219" s="511">
        <f t="shared" si="37"/>
        <v>0</v>
      </c>
      <c r="O219" s="538">
        <f t="shared" si="38"/>
        <v>0</v>
      </c>
    </row>
    <row r="220" spans="1:15" x14ac:dyDescent="0.2">
      <c r="A220" s="864"/>
      <c r="B220" s="603">
        <v>53202010100000</v>
      </c>
      <c r="C220" s="604" t="s">
        <v>206</v>
      </c>
      <c r="D220" s="691">
        <f>+O212</f>
        <v>0</v>
      </c>
      <c r="E220" s="691">
        <v>0</v>
      </c>
      <c r="F220" s="692">
        <v>0</v>
      </c>
      <c r="G220" s="689">
        <f t="shared" si="39"/>
        <v>0</v>
      </c>
      <c r="H220" s="707">
        <f t="shared" si="40"/>
        <v>0</v>
      </c>
      <c r="I220" s="685"/>
      <c r="J220" s="685"/>
      <c r="K220" s="604" t="s">
        <v>26</v>
      </c>
      <c r="L220" s="722">
        <v>0</v>
      </c>
      <c r="M220" s="511">
        <f t="shared" si="36"/>
        <v>0</v>
      </c>
      <c r="N220" s="511">
        <f t="shared" si="37"/>
        <v>0</v>
      </c>
      <c r="O220" s="538">
        <f t="shared" si="38"/>
        <v>0</v>
      </c>
    </row>
    <row r="221" spans="1:15" x14ac:dyDescent="0.2">
      <c r="A221" s="864"/>
      <c r="B221" s="603">
        <v>53203010100000</v>
      </c>
      <c r="C221" s="604" t="s">
        <v>19</v>
      </c>
      <c r="D221" s="691">
        <f t="shared" ref="D221:D236" si="41">+O213</f>
        <v>0</v>
      </c>
      <c r="E221" s="689">
        <v>0</v>
      </c>
      <c r="F221" s="692">
        <v>0</v>
      </c>
      <c r="G221" s="689">
        <f t="shared" si="39"/>
        <v>0</v>
      </c>
      <c r="H221" s="707">
        <f t="shared" si="40"/>
        <v>0</v>
      </c>
      <c r="I221" s="685"/>
      <c r="J221" s="685"/>
      <c r="K221" s="604" t="s">
        <v>27</v>
      </c>
      <c r="L221" s="722">
        <v>0</v>
      </c>
      <c r="M221" s="511">
        <f t="shared" si="36"/>
        <v>0</v>
      </c>
      <c r="N221" s="511">
        <f t="shared" si="37"/>
        <v>0</v>
      </c>
      <c r="O221" s="538">
        <f t="shared" si="38"/>
        <v>0</v>
      </c>
    </row>
    <row r="222" spans="1:15" x14ac:dyDescent="0.2">
      <c r="A222" s="864"/>
      <c r="B222" s="603">
        <v>53203030000000</v>
      </c>
      <c r="C222" s="604" t="s">
        <v>207</v>
      </c>
      <c r="D222" s="691">
        <f t="shared" si="41"/>
        <v>0</v>
      </c>
      <c r="E222" s="689">
        <v>0</v>
      </c>
      <c r="F222" s="692">
        <v>0</v>
      </c>
      <c r="G222" s="689">
        <f t="shared" si="39"/>
        <v>0</v>
      </c>
      <c r="H222" s="707">
        <f t="shared" si="40"/>
        <v>0</v>
      </c>
      <c r="I222" s="685"/>
      <c r="J222" s="685"/>
      <c r="K222" s="604" t="s">
        <v>29</v>
      </c>
      <c r="L222" s="722">
        <v>0</v>
      </c>
      <c r="M222" s="511">
        <f t="shared" si="36"/>
        <v>0</v>
      </c>
      <c r="N222" s="511">
        <f t="shared" si="37"/>
        <v>0</v>
      </c>
      <c r="O222" s="538">
        <f t="shared" si="38"/>
        <v>0</v>
      </c>
    </row>
    <row r="223" spans="1:15" x14ac:dyDescent="0.2">
      <c r="A223" s="864"/>
      <c r="B223" s="603">
        <v>53204030000000</v>
      </c>
      <c r="C223" s="604" t="s">
        <v>249</v>
      </c>
      <c r="D223" s="691">
        <f t="shared" si="41"/>
        <v>0</v>
      </c>
      <c r="E223" s="689">
        <v>0</v>
      </c>
      <c r="F223" s="692">
        <v>0</v>
      </c>
      <c r="G223" s="689">
        <f t="shared" si="39"/>
        <v>0</v>
      </c>
      <c r="H223" s="707">
        <f>D223+G223</f>
        <v>0</v>
      </c>
      <c r="I223" s="685"/>
      <c r="J223" s="685"/>
      <c r="K223" s="604" t="s">
        <v>30</v>
      </c>
      <c r="L223" s="722">
        <v>0</v>
      </c>
      <c r="M223" s="511">
        <f t="shared" si="36"/>
        <v>0</v>
      </c>
      <c r="N223" s="511">
        <f t="shared" si="37"/>
        <v>0</v>
      </c>
      <c r="O223" s="538">
        <f t="shared" si="38"/>
        <v>0</v>
      </c>
    </row>
    <row r="224" spans="1:15" x14ac:dyDescent="0.2">
      <c r="A224" s="864"/>
      <c r="B224" s="603">
        <v>53204100100001</v>
      </c>
      <c r="C224" s="604" t="s">
        <v>22</v>
      </c>
      <c r="D224" s="691">
        <f t="shared" si="41"/>
        <v>0</v>
      </c>
      <c r="E224" s="689">
        <v>0</v>
      </c>
      <c r="F224" s="692">
        <v>0</v>
      </c>
      <c r="G224" s="689">
        <f t="shared" si="39"/>
        <v>0</v>
      </c>
      <c r="H224" s="707">
        <f t="shared" ref="H224:H236" si="42">D224+G224</f>
        <v>0</v>
      </c>
      <c r="I224" s="685"/>
      <c r="J224" s="685"/>
      <c r="K224" s="604" t="s">
        <v>31</v>
      </c>
      <c r="L224" s="721">
        <v>0</v>
      </c>
      <c r="M224" s="511">
        <f t="shared" si="36"/>
        <v>0</v>
      </c>
      <c r="N224" s="511">
        <f t="shared" si="37"/>
        <v>0</v>
      </c>
      <c r="O224" s="538">
        <f t="shared" si="38"/>
        <v>0</v>
      </c>
    </row>
    <row r="225" spans="1:15" x14ac:dyDescent="0.2">
      <c r="A225" s="864"/>
      <c r="B225" s="603">
        <v>53204130100000</v>
      </c>
      <c r="C225" s="604" t="s">
        <v>209</v>
      </c>
      <c r="D225" s="691">
        <f t="shared" si="41"/>
        <v>0</v>
      </c>
      <c r="E225" s="689">
        <v>0</v>
      </c>
      <c r="F225" s="692">
        <v>0</v>
      </c>
      <c r="G225" s="689">
        <f t="shared" si="39"/>
        <v>0</v>
      </c>
      <c r="H225" s="707">
        <f t="shared" si="42"/>
        <v>0</v>
      </c>
      <c r="I225" s="685"/>
      <c r="J225" s="685"/>
      <c r="K225" s="604" t="s">
        <v>210</v>
      </c>
      <c r="L225" s="722">
        <v>0</v>
      </c>
      <c r="M225" s="511">
        <f t="shared" si="36"/>
        <v>0</v>
      </c>
      <c r="N225" s="511">
        <f t="shared" si="37"/>
        <v>0</v>
      </c>
      <c r="O225" s="538">
        <f t="shared" si="38"/>
        <v>0</v>
      </c>
    </row>
    <row r="226" spans="1:15" x14ac:dyDescent="0.2">
      <c r="A226" s="864"/>
      <c r="B226" s="603">
        <v>53205010100000</v>
      </c>
      <c r="C226" s="604" t="s">
        <v>24</v>
      </c>
      <c r="D226" s="691">
        <f t="shared" si="41"/>
        <v>0</v>
      </c>
      <c r="E226" s="689">
        <v>0</v>
      </c>
      <c r="F226" s="692">
        <v>0</v>
      </c>
      <c r="G226" s="689">
        <f t="shared" si="39"/>
        <v>0</v>
      </c>
      <c r="H226" s="707">
        <f t="shared" si="42"/>
        <v>0</v>
      </c>
      <c r="I226" s="685"/>
      <c r="J226" s="685"/>
      <c r="K226" s="604" t="s">
        <v>32</v>
      </c>
      <c r="L226" s="722">
        <v>0</v>
      </c>
      <c r="M226" s="511">
        <f t="shared" si="36"/>
        <v>0</v>
      </c>
      <c r="N226" s="511">
        <f t="shared" si="37"/>
        <v>0</v>
      </c>
      <c r="O226" s="538">
        <f t="shared" si="38"/>
        <v>0</v>
      </c>
    </row>
    <row r="227" spans="1:15" x14ac:dyDescent="0.2">
      <c r="A227" s="864"/>
      <c r="B227" s="603">
        <v>53205020100000</v>
      </c>
      <c r="C227" s="604" t="s">
        <v>25</v>
      </c>
      <c r="D227" s="691">
        <f t="shared" si="41"/>
        <v>0</v>
      </c>
      <c r="E227" s="689">
        <v>0</v>
      </c>
      <c r="F227" s="692">
        <v>0</v>
      </c>
      <c r="G227" s="689">
        <f t="shared" si="39"/>
        <v>0</v>
      </c>
      <c r="H227" s="707">
        <f t="shared" si="42"/>
        <v>0</v>
      </c>
      <c r="I227" s="685"/>
      <c r="J227" s="685"/>
      <c r="K227" s="629" t="s">
        <v>211</v>
      </c>
      <c r="L227" s="722">
        <v>0</v>
      </c>
      <c r="M227" s="511">
        <f t="shared" si="36"/>
        <v>0</v>
      </c>
      <c r="N227" s="511">
        <f t="shared" si="37"/>
        <v>0</v>
      </c>
      <c r="O227" s="538">
        <f t="shared" si="38"/>
        <v>0</v>
      </c>
    </row>
    <row r="228" spans="1:15" x14ac:dyDescent="0.2">
      <c r="A228" s="864"/>
      <c r="B228" s="603">
        <v>53205030100000</v>
      </c>
      <c r="C228" s="604" t="s">
        <v>26</v>
      </c>
      <c r="D228" s="691">
        <f t="shared" si="41"/>
        <v>0</v>
      </c>
      <c r="E228" s="689">
        <v>0</v>
      </c>
      <c r="F228" s="692">
        <v>0</v>
      </c>
      <c r="G228" s="689">
        <f t="shared" si="39"/>
        <v>0</v>
      </c>
      <c r="H228" s="707">
        <f t="shared" si="42"/>
        <v>0</v>
      </c>
      <c r="I228" s="685"/>
      <c r="J228" s="685"/>
      <c r="K228" s="604" t="s">
        <v>212</v>
      </c>
      <c r="L228" s="721">
        <v>0</v>
      </c>
      <c r="M228" s="511">
        <f t="shared" si="36"/>
        <v>0</v>
      </c>
      <c r="N228" s="511">
        <f t="shared" si="37"/>
        <v>0</v>
      </c>
      <c r="O228" s="538">
        <f t="shared" si="38"/>
        <v>0</v>
      </c>
    </row>
    <row r="229" spans="1:15" x14ac:dyDescent="0.2">
      <c r="A229" s="864"/>
      <c r="B229" s="603">
        <v>53205050100000</v>
      </c>
      <c r="C229" s="604" t="s">
        <v>27</v>
      </c>
      <c r="D229" s="691">
        <f t="shared" si="41"/>
        <v>0</v>
      </c>
      <c r="E229" s="689">
        <v>0</v>
      </c>
      <c r="F229" s="692">
        <v>0</v>
      </c>
      <c r="G229" s="689">
        <f t="shared" si="39"/>
        <v>0</v>
      </c>
      <c r="H229" s="707">
        <f t="shared" si="42"/>
        <v>0</v>
      </c>
      <c r="I229" s="685"/>
      <c r="J229" s="685"/>
      <c r="K229" s="615" t="s">
        <v>34</v>
      </c>
      <c r="L229" s="908"/>
      <c r="M229" s="908"/>
      <c r="N229" s="908"/>
      <c r="O229" s="909"/>
    </row>
    <row r="230" spans="1:15" x14ac:dyDescent="0.2">
      <c r="A230" s="864"/>
      <c r="B230" s="603">
        <v>53205070100000</v>
      </c>
      <c r="C230" s="604" t="s">
        <v>29</v>
      </c>
      <c r="D230" s="691">
        <f t="shared" si="41"/>
        <v>0</v>
      </c>
      <c r="E230" s="689">
        <v>0</v>
      </c>
      <c r="F230" s="692">
        <v>0</v>
      </c>
      <c r="G230" s="689">
        <f t="shared" si="39"/>
        <v>0</v>
      </c>
      <c r="H230" s="707">
        <f t="shared" si="42"/>
        <v>0</v>
      </c>
      <c r="I230" s="685"/>
      <c r="J230" s="685"/>
      <c r="K230" s="611" t="s">
        <v>35</v>
      </c>
      <c r="L230" s="905"/>
      <c r="M230" s="906"/>
      <c r="N230" s="906"/>
      <c r="O230" s="907"/>
    </row>
    <row r="231" spans="1:15" x14ac:dyDescent="0.2">
      <c r="A231" s="864"/>
      <c r="B231" s="603">
        <v>53208010100000</v>
      </c>
      <c r="C231" s="604" t="s">
        <v>30</v>
      </c>
      <c r="D231" s="691">
        <f t="shared" si="41"/>
        <v>0</v>
      </c>
      <c r="E231" s="689">
        <v>0</v>
      </c>
      <c r="F231" s="692">
        <v>0</v>
      </c>
      <c r="G231" s="689">
        <f t="shared" si="39"/>
        <v>0</v>
      </c>
      <c r="H231" s="707">
        <f t="shared" si="42"/>
        <v>0</v>
      </c>
      <c r="I231" s="685"/>
      <c r="J231" s="685"/>
      <c r="K231" s="604" t="s">
        <v>41</v>
      </c>
      <c r="L231" s="722">
        <v>0</v>
      </c>
      <c r="M231" s="511">
        <f>+L231*0.5</f>
        <v>0</v>
      </c>
      <c r="N231" s="511">
        <f>+L231*0.1</f>
        <v>0</v>
      </c>
      <c r="O231" s="538">
        <f>+L231*0.4</f>
        <v>0</v>
      </c>
    </row>
    <row r="232" spans="1:15" x14ac:dyDescent="0.2">
      <c r="A232" s="864"/>
      <c r="B232" s="603">
        <v>53208070100001</v>
      </c>
      <c r="C232" s="604" t="s">
        <v>31</v>
      </c>
      <c r="D232" s="691">
        <f t="shared" si="41"/>
        <v>0</v>
      </c>
      <c r="E232" s="689">
        <v>0</v>
      </c>
      <c r="F232" s="692">
        <v>0</v>
      </c>
      <c r="G232" s="689">
        <f t="shared" si="39"/>
        <v>0</v>
      </c>
      <c r="H232" s="707">
        <f t="shared" si="42"/>
        <v>0</v>
      </c>
      <c r="I232" s="685"/>
      <c r="J232" s="685"/>
      <c r="K232" s="629" t="s">
        <v>215</v>
      </c>
      <c r="L232" s="722">
        <v>0</v>
      </c>
      <c r="M232" s="511">
        <f>+L232*0.5</f>
        <v>0</v>
      </c>
      <c r="N232" s="511">
        <f>+L232*0.1</f>
        <v>0</v>
      </c>
      <c r="O232" s="538">
        <f>+L232*0.4</f>
        <v>0</v>
      </c>
    </row>
    <row r="233" spans="1:15" x14ac:dyDescent="0.2">
      <c r="A233" s="864"/>
      <c r="B233" s="603">
        <v>53208100100001</v>
      </c>
      <c r="C233" s="604" t="s">
        <v>210</v>
      </c>
      <c r="D233" s="691">
        <f t="shared" si="41"/>
        <v>0</v>
      </c>
      <c r="E233" s="689">
        <v>0</v>
      </c>
      <c r="F233" s="692">
        <v>0</v>
      </c>
      <c r="G233" s="689">
        <f t="shared" si="39"/>
        <v>0</v>
      </c>
      <c r="H233" s="707">
        <f t="shared" si="42"/>
        <v>0</v>
      </c>
      <c r="I233" s="685"/>
      <c r="J233" s="685"/>
      <c r="K233" s="611" t="s">
        <v>42</v>
      </c>
      <c r="L233" s="905"/>
      <c r="M233" s="906"/>
      <c r="N233" s="906"/>
      <c r="O233" s="907"/>
    </row>
    <row r="234" spans="1:15" x14ac:dyDescent="0.2">
      <c r="A234" s="864"/>
      <c r="B234" s="603">
        <v>53211030000000</v>
      </c>
      <c r="C234" s="604" t="s">
        <v>32</v>
      </c>
      <c r="D234" s="691">
        <f t="shared" si="41"/>
        <v>0</v>
      </c>
      <c r="E234" s="689">
        <v>0</v>
      </c>
      <c r="F234" s="692">
        <v>0</v>
      </c>
      <c r="G234" s="689">
        <f t="shared" si="39"/>
        <v>0</v>
      </c>
      <c r="H234" s="707">
        <f t="shared" si="42"/>
        <v>0</v>
      </c>
      <c r="I234" s="685"/>
      <c r="J234" s="685"/>
      <c r="K234" s="604" t="s">
        <v>44</v>
      </c>
      <c r="L234" s="722">
        <v>0</v>
      </c>
      <c r="M234" s="511">
        <f>+L234*0.5</f>
        <v>0</v>
      </c>
      <c r="N234" s="511">
        <f>+L234*0.1</f>
        <v>0</v>
      </c>
      <c r="O234" s="538">
        <f>+L234*0.4</f>
        <v>0</v>
      </c>
    </row>
    <row r="235" spans="1:15" x14ac:dyDescent="0.2">
      <c r="A235" s="864"/>
      <c r="B235" s="603">
        <v>53212020100000</v>
      </c>
      <c r="C235" s="604" t="s">
        <v>211</v>
      </c>
      <c r="D235" s="691">
        <f t="shared" si="41"/>
        <v>0</v>
      </c>
      <c r="E235" s="689">
        <v>0</v>
      </c>
      <c r="F235" s="692">
        <v>0</v>
      </c>
      <c r="G235" s="689">
        <f t="shared" si="39"/>
        <v>0</v>
      </c>
      <c r="H235" s="707">
        <f t="shared" si="42"/>
        <v>0</v>
      </c>
      <c r="I235" s="685"/>
      <c r="J235" s="685"/>
      <c r="K235" s="611" t="s">
        <v>45</v>
      </c>
      <c r="L235" s="905"/>
      <c r="M235" s="906"/>
      <c r="N235" s="906"/>
      <c r="O235" s="907"/>
    </row>
    <row r="236" spans="1:15" ht="15.75" customHeight="1" x14ac:dyDescent="0.2">
      <c r="A236" s="864"/>
      <c r="B236" s="603">
        <v>53214020000000</v>
      </c>
      <c r="C236" s="604" t="s">
        <v>212</v>
      </c>
      <c r="D236" s="691">
        <f t="shared" si="41"/>
        <v>0</v>
      </c>
      <c r="E236" s="689">
        <v>0</v>
      </c>
      <c r="F236" s="692">
        <v>0</v>
      </c>
      <c r="G236" s="689">
        <f t="shared" si="39"/>
        <v>0</v>
      </c>
      <c r="H236" s="707">
        <f t="shared" si="42"/>
        <v>0</v>
      </c>
      <c r="I236" s="685"/>
      <c r="J236" s="685"/>
      <c r="K236" s="604" t="s">
        <v>47</v>
      </c>
      <c r="L236" s="722">
        <v>0</v>
      </c>
      <c r="M236" s="511">
        <f t="shared" ref="M236:M243" si="43">+L236*0.5</f>
        <v>0</v>
      </c>
      <c r="N236" s="511">
        <f t="shared" ref="N236:N243" si="44">+L236*0.1</f>
        <v>0</v>
      </c>
      <c r="O236" s="538">
        <f t="shared" ref="O236:O243" si="45">+L236*0.4</f>
        <v>0</v>
      </c>
    </row>
    <row r="237" spans="1:15" x14ac:dyDescent="0.2">
      <c r="A237" s="864"/>
      <c r="B237" s="614"/>
      <c r="C237" s="615" t="s">
        <v>34</v>
      </c>
      <c r="D237" s="693">
        <v>0</v>
      </c>
      <c r="E237" s="694"/>
      <c r="F237" s="694"/>
      <c r="G237" s="616">
        <f>SUM(G238,G243,G245,G254,G263,G271)</f>
        <v>0</v>
      </c>
      <c r="H237" s="693">
        <f>SUM(H238,H243,H245,H254,H263,H271)</f>
        <v>0</v>
      </c>
      <c r="I237" s="685"/>
      <c r="J237" s="685"/>
      <c r="K237" s="604" t="s">
        <v>250</v>
      </c>
      <c r="L237" s="722">
        <v>0</v>
      </c>
      <c r="M237" s="511">
        <f t="shared" si="43"/>
        <v>0</v>
      </c>
      <c r="N237" s="511">
        <f t="shared" si="44"/>
        <v>0</v>
      </c>
      <c r="O237" s="538">
        <f t="shared" si="45"/>
        <v>0</v>
      </c>
    </row>
    <row r="238" spans="1:15" x14ac:dyDescent="0.2">
      <c r="A238" s="864"/>
      <c r="B238" s="610"/>
      <c r="C238" s="611" t="s">
        <v>35</v>
      </c>
      <c r="D238" s="612">
        <f>SUM(D239:D242)</f>
        <v>0</v>
      </c>
      <c r="E238" s="686"/>
      <c r="F238" s="686"/>
      <c r="G238" s="612">
        <f>SUM(G239:G242)</f>
        <v>0</v>
      </c>
      <c r="H238" s="612">
        <f>SUM(H239:H242)</f>
        <v>0</v>
      </c>
      <c r="I238" s="685"/>
      <c r="J238" s="685"/>
      <c r="K238" s="604" t="s">
        <v>49</v>
      </c>
      <c r="L238" s="722">
        <v>0</v>
      </c>
      <c r="M238" s="511">
        <f t="shared" si="43"/>
        <v>0</v>
      </c>
      <c r="N238" s="511">
        <f t="shared" si="44"/>
        <v>0</v>
      </c>
      <c r="O238" s="538">
        <f t="shared" si="45"/>
        <v>0</v>
      </c>
    </row>
    <row r="239" spans="1:15" x14ac:dyDescent="0.2">
      <c r="A239" s="864"/>
      <c r="B239" s="603">
        <v>53202020100000</v>
      </c>
      <c r="C239" s="604" t="s">
        <v>213</v>
      </c>
      <c r="D239" s="512">
        <v>0</v>
      </c>
      <c r="E239" s="514">
        <v>0</v>
      </c>
      <c r="F239" s="720">
        <v>0</v>
      </c>
      <c r="G239" s="689">
        <f>E239*F239</f>
        <v>0</v>
      </c>
      <c r="H239" s="707">
        <f t="shared" ref="H239:H242" si="46">D239+G239</f>
        <v>0</v>
      </c>
      <c r="I239" s="685"/>
      <c r="J239" s="685"/>
      <c r="K239" s="604" t="s">
        <v>50</v>
      </c>
      <c r="L239" s="722">
        <v>0</v>
      </c>
      <c r="M239" s="511">
        <f t="shared" si="43"/>
        <v>0</v>
      </c>
      <c r="N239" s="511">
        <f t="shared" si="44"/>
        <v>0</v>
      </c>
      <c r="O239" s="538">
        <f t="shared" si="45"/>
        <v>0</v>
      </c>
    </row>
    <row r="240" spans="1:15" x14ac:dyDescent="0.2">
      <c r="A240" s="864"/>
      <c r="B240" s="603">
        <v>53202030000000</v>
      </c>
      <c r="C240" s="604" t="s">
        <v>214</v>
      </c>
      <c r="D240" s="512">
        <v>0</v>
      </c>
      <c r="E240" s="514">
        <v>0</v>
      </c>
      <c r="F240" s="720">
        <v>0</v>
      </c>
      <c r="G240" s="689">
        <f t="shared" ref="G240:G242" si="47">E240*F240</f>
        <v>0</v>
      </c>
      <c r="H240" s="707">
        <f t="shared" si="46"/>
        <v>0</v>
      </c>
      <c r="I240" s="685"/>
      <c r="J240" s="685"/>
      <c r="K240" s="604" t="s">
        <v>51</v>
      </c>
      <c r="L240" s="722">
        <v>0</v>
      </c>
      <c r="M240" s="511">
        <f t="shared" si="43"/>
        <v>0</v>
      </c>
      <c r="N240" s="511">
        <f t="shared" si="44"/>
        <v>0</v>
      </c>
      <c r="O240" s="538">
        <f t="shared" si="45"/>
        <v>0</v>
      </c>
    </row>
    <row r="241" spans="1:15" x14ac:dyDescent="0.2">
      <c r="A241" s="864"/>
      <c r="B241" s="603">
        <v>53211020000000</v>
      </c>
      <c r="C241" s="604" t="s">
        <v>41</v>
      </c>
      <c r="D241" s="695">
        <f>+O231</f>
        <v>0</v>
      </c>
      <c r="E241" s="695">
        <v>0</v>
      </c>
      <c r="F241" s="696">
        <v>0</v>
      </c>
      <c r="G241" s="689">
        <f t="shared" si="47"/>
        <v>0</v>
      </c>
      <c r="H241" s="707">
        <f t="shared" si="46"/>
        <v>0</v>
      </c>
      <c r="I241" s="685"/>
      <c r="J241" s="685"/>
      <c r="K241" s="604" t="s">
        <v>52</v>
      </c>
      <c r="L241" s="721">
        <v>0</v>
      </c>
      <c r="M241" s="511">
        <f t="shared" si="43"/>
        <v>0</v>
      </c>
      <c r="N241" s="511">
        <f t="shared" si="44"/>
        <v>0</v>
      </c>
      <c r="O241" s="538">
        <f t="shared" si="45"/>
        <v>0</v>
      </c>
    </row>
    <row r="242" spans="1:15" x14ac:dyDescent="0.2">
      <c r="A242" s="864"/>
      <c r="B242" s="603">
        <v>53101040600000</v>
      </c>
      <c r="C242" s="604" t="s">
        <v>215</v>
      </c>
      <c r="D242" s="695">
        <f>+O232</f>
        <v>0</v>
      </c>
      <c r="E242" s="695">
        <v>0</v>
      </c>
      <c r="F242" s="696">
        <v>0</v>
      </c>
      <c r="G242" s="689">
        <f t="shared" si="47"/>
        <v>0</v>
      </c>
      <c r="H242" s="707">
        <f t="shared" si="46"/>
        <v>0</v>
      </c>
      <c r="I242" s="685"/>
      <c r="J242" s="685"/>
      <c r="K242" s="629" t="s">
        <v>216</v>
      </c>
      <c r="L242" s="721">
        <v>0</v>
      </c>
      <c r="M242" s="511">
        <f t="shared" si="43"/>
        <v>0</v>
      </c>
      <c r="N242" s="511">
        <f t="shared" si="44"/>
        <v>0</v>
      </c>
      <c r="O242" s="538">
        <f t="shared" si="45"/>
        <v>0</v>
      </c>
    </row>
    <row r="243" spans="1:15" x14ac:dyDescent="0.2">
      <c r="A243" s="864"/>
      <c r="B243" s="610"/>
      <c r="C243" s="611" t="s">
        <v>42</v>
      </c>
      <c r="D243" s="612">
        <f>SUM(D244)</f>
        <v>0</v>
      </c>
      <c r="E243" s="686"/>
      <c r="F243" s="686"/>
      <c r="G243" s="697">
        <f>SUM(G244:G244)</f>
        <v>0</v>
      </c>
      <c r="H243" s="612">
        <f>SUM(H244:H244)</f>
        <v>0</v>
      </c>
      <c r="I243" s="685"/>
      <c r="J243" s="685"/>
      <c r="K243" s="604" t="s">
        <v>208</v>
      </c>
      <c r="L243" s="722">
        <v>0</v>
      </c>
      <c r="M243" s="511">
        <f t="shared" si="43"/>
        <v>0</v>
      </c>
      <c r="N243" s="511">
        <f t="shared" si="44"/>
        <v>0</v>
      </c>
      <c r="O243" s="538">
        <f t="shared" si="45"/>
        <v>0</v>
      </c>
    </row>
    <row r="244" spans="1:15" x14ac:dyDescent="0.2">
      <c r="A244" s="864"/>
      <c r="B244" s="617">
        <v>53205990000000</v>
      </c>
      <c r="C244" s="604" t="s">
        <v>44</v>
      </c>
      <c r="D244" s="695">
        <f>+O234</f>
        <v>0</v>
      </c>
      <c r="E244" s="695">
        <v>0</v>
      </c>
      <c r="F244" s="696">
        <v>0</v>
      </c>
      <c r="G244" s="689">
        <f t="shared" ref="G244" si="48">E244*F244</f>
        <v>0</v>
      </c>
      <c r="H244" s="707">
        <f t="shared" ref="H244" si="49">D244+G244</f>
        <v>0</v>
      </c>
      <c r="I244" s="685"/>
      <c r="J244" s="685"/>
      <c r="K244" s="611" t="s">
        <v>55</v>
      </c>
      <c r="L244" s="905"/>
      <c r="M244" s="906"/>
      <c r="N244" s="906"/>
      <c r="O244" s="907"/>
    </row>
    <row r="245" spans="1:15" x14ac:dyDescent="0.2">
      <c r="A245" s="864"/>
      <c r="B245" s="610"/>
      <c r="C245" s="611" t="s">
        <v>45</v>
      </c>
      <c r="D245" s="612">
        <f>SUM(D246:D253)</f>
        <v>0</v>
      </c>
      <c r="E245" s="686"/>
      <c r="F245" s="686"/>
      <c r="G245" s="612">
        <f>SUM(G246:G253)</f>
        <v>0</v>
      </c>
      <c r="H245" s="612">
        <f>SUM(H246:H253)</f>
        <v>0</v>
      </c>
      <c r="I245" s="685"/>
      <c r="J245" s="685"/>
      <c r="K245" s="604" t="s">
        <v>56</v>
      </c>
      <c r="L245" s="722">
        <v>0</v>
      </c>
      <c r="M245" s="511">
        <f t="shared" ref="M245:M251" si="50">+L245*0.5</f>
        <v>0</v>
      </c>
      <c r="N245" s="511">
        <f t="shared" ref="N245:N251" si="51">+L245*0.1</f>
        <v>0</v>
      </c>
      <c r="O245" s="538">
        <f t="shared" ref="O245:O251" si="52">+L245*0.4</f>
        <v>0</v>
      </c>
    </row>
    <row r="246" spans="1:15" x14ac:dyDescent="0.2">
      <c r="A246" s="864"/>
      <c r="B246" s="603">
        <v>53204010000000</v>
      </c>
      <c r="C246" s="604" t="s">
        <v>47</v>
      </c>
      <c r="D246" s="695">
        <f>+O236</f>
        <v>0</v>
      </c>
      <c r="E246" s="695">
        <v>0</v>
      </c>
      <c r="F246" s="696">
        <v>0</v>
      </c>
      <c r="G246" s="695">
        <f t="shared" ref="G246:G253" si="53">E246*F246</f>
        <v>0</v>
      </c>
      <c r="H246" s="707">
        <f t="shared" ref="H246:H253" si="54">D246+G246</f>
        <v>0</v>
      </c>
      <c r="I246" s="685"/>
      <c r="J246" s="685"/>
      <c r="K246" s="604" t="s">
        <v>57</v>
      </c>
      <c r="L246" s="722">
        <v>0</v>
      </c>
      <c r="M246" s="511">
        <f t="shared" si="50"/>
        <v>0</v>
      </c>
      <c r="N246" s="511">
        <f t="shared" si="51"/>
        <v>0</v>
      </c>
      <c r="O246" s="538">
        <f t="shared" si="52"/>
        <v>0</v>
      </c>
    </row>
    <row r="247" spans="1:15" x14ac:dyDescent="0.2">
      <c r="A247" s="864"/>
      <c r="B247" s="617">
        <v>53204040200000</v>
      </c>
      <c r="C247" s="604" t="s">
        <v>250</v>
      </c>
      <c r="D247" s="695">
        <f t="shared" ref="D247:D253" si="55">+O237</f>
        <v>0</v>
      </c>
      <c r="E247" s="695">
        <v>0</v>
      </c>
      <c r="F247" s="696">
        <v>0</v>
      </c>
      <c r="G247" s="695">
        <f t="shared" si="53"/>
        <v>0</v>
      </c>
      <c r="H247" s="707">
        <f t="shared" si="54"/>
        <v>0</v>
      </c>
      <c r="I247" s="685"/>
      <c r="J247" s="685"/>
      <c r="K247" s="604" t="s">
        <v>199</v>
      </c>
      <c r="L247" s="722">
        <v>0</v>
      </c>
      <c r="M247" s="511">
        <f t="shared" si="50"/>
        <v>0</v>
      </c>
      <c r="N247" s="511">
        <f t="shared" si="51"/>
        <v>0</v>
      </c>
      <c r="O247" s="538">
        <f t="shared" si="52"/>
        <v>0</v>
      </c>
    </row>
    <row r="248" spans="1:15" x14ac:dyDescent="0.2">
      <c r="A248" s="864"/>
      <c r="B248" s="603">
        <v>53204060000000</v>
      </c>
      <c r="C248" s="604" t="s">
        <v>49</v>
      </c>
      <c r="D248" s="695">
        <f t="shared" si="55"/>
        <v>0</v>
      </c>
      <c r="E248" s="695">
        <v>0</v>
      </c>
      <c r="F248" s="696">
        <v>0</v>
      </c>
      <c r="G248" s="695">
        <f t="shared" si="53"/>
        <v>0</v>
      </c>
      <c r="H248" s="707">
        <f t="shared" si="54"/>
        <v>0</v>
      </c>
      <c r="I248" s="685"/>
      <c r="J248" s="685"/>
      <c r="K248" s="604" t="s">
        <v>217</v>
      </c>
      <c r="L248" s="722">
        <v>0</v>
      </c>
      <c r="M248" s="511">
        <f t="shared" si="50"/>
        <v>0</v>
      </c>
      <c r="N248" s="511">
        <f t="shared" si="51"/>
        <v>0</v>
      </c>
      <c r="O248" s="538">
        <f t="shared" si="52"/>
        <v>0</v>
      </c>
    </row>
    <row r="249" spans="1:15" x14ac:dyDescent="0.2">
      <c r="A249" s="864"/>
      <c r="B249" s="603">
        <v>53204070000000</v>
      </c>
      <c r="C249" s="604" t="s">
        <v>50</v>
      </c>
      <c r="D249" s="695">
        <f t="shared" si="55"/>
        <v>0</v>
      </c>
      <c r="E249" s="695">
        <v>0</v>
      </c>
      <c r="F249" s="696">
        <v>0</v>
      </c>
      <c r="G249" s="695">
        <f t="shared" si="53"/>
        <v>0</v>
      </c>
      <c r="H249" s="707">
        <f t="shared" si="54"/>
        <v>0</v>
      </c>
      <c r="I249" s="685"/>
      <c r="J249" s="685"/>
      <c r="K249" s="604" t="s">
        <v>220</v>
      </c>
      <c r="L249" s="722">
        <v>0</v>
      </c>
      <c r="M249" s="511">
        <f t="shared" si="50"/>
        <v>0</v>
      </c>
      <c r="N249" s="511">
        <f t="shared" si="51"/>
        <v>0</v>
      </c>
      <c r="O249" s="538">
        <f t="shared" si="52"/>
        <v>0</v>
      </c>
    </row>
    <row r="250" spans="1:15" x14ac:dyDescent="0.2">
      <c r="A250" s="864"/>
      <c r="B250" s="603">
        <v>53204080000000</v>
      </c>
      <c r="C250" s="604" t="s">
        <v>51</v>
      </c>
      <c r="D250" s="695">
        <f t="shared" si="55"/>
        <v>0</v>
      </c>
      <c r="E250" s="695">
        <v>0</v>
      </c>
      <c r="F250" s="696">
        <v>0</v>
      </c>
      <c r="G250" s="695">
        <f t="shared" si="53"/>
        <v>0</v>
      </c>
      <c r="H250" s="707">
        <f t="shared" si="54"/>
        <v>0</v>
      </c>
      <c r="I250" s="685"/>
      <c r="J250" s="685"/>
      <c r="K250" s="604" t="s">
        <v>218</v>
      </c>
      <c r="L250" s="722">
        <v>0</v>
      </c>
      <c r="M250" s="511">
        <f t="shared" si="50"/>
        <v>0</v>
      </c>
      <c r="N250" s="511">
        <f t="shared" si="51"/>
        <v>0</v>
      </c>
      <c r="O250" s="538">
        <f t="shared" si="52"/>
        <v>0</v>
      </c>
    </row>
    <row r="251" spans="1:15" x14ac:dyDescent="0.2">
      <c r="A251" s="864"/>
      <c r="B251" s="603">
        <v>53214010000000</v>
      </c>
      <c r="C251" s="604" t="s">
        <v>52</v>
      </c>
      <c r="D251" s="695">
        <f t="shared" si="55"/>
        <v>0</v>
      </c>
      <c r="E251" s="698">
        <v>0</v>
      </c>
      <c r="F251" s="696">
        <v>0</v>
      </c>
      <c r="G251" s="695">
        <f t="shared" si="53"/>
        <v>0</v>
      </c>
      <c r="H251" s="707">
        <f t="shared" si="54"/>
        <v>0</v>
      </c>
      <c r="I251" s="685"/>
      <c r="J251" s="685"/>
      <c r="K251" s="604" t="s">
        <v>64</v>
      </c>
      <c r="L251" s="722">
        <v>0</v>
      </c>
      <c r="M251" s="511">
        <f t="shared" si="50"/>
        <v>0</v>
      </c>
      <c r="N251" s="511">
        <f t="shared" si="51"/>
        <v>0</v>
      </c>
      <c r="O251" s="538">
        <f t="shared" si="52"/>
        <v>0</v>
      </c>
    </row>
    <row r="252" spans="1:15" x14ac:dyDescent="0.2">
      <c r="A252" s="864"/>
      <c r="B252" s="603">
        <v>53214040000000</v>
      </c>
      <c r="C252" s="604" t="s">
        <v>216</v>
      </c>
      <c r="D252" s="695">
        <f t="shared" si="55"/>
        <v>0</v>
      </c>
      <c r="E252" s="698">
        <v>0</v>
      </c>
      <c r="F252" s="696">
        <v>0</v>
      </c>
      <c r="G252" s="695">
        <f t="shared" si="53"/>
        <v>0</v>
      </c>
      <c r="H252" s="707">
        <f t="shared" si="54"/>
        <v>0</v>
      </c>
      <c r="I252" s="685"/>
      <c r="J252" s="685"/>
      <c r="K252" s="611" t="s">
        <v>65</v>
      </c>
      <c r="L252" s="905"/>
      <c r="M252" s="906"/>
      <c r="N252" s="906"/>
      <c r="O252" s="907"/>
    </row>
    <row r="253" spans="1:15" x14ac:dyDescent="0.2">
      <c r="A253" s="864"/>
      <c r="B253" s="608">
        <v>53204020100000</v>
      </c>
      <c r="C253" s="604" t="s">
        <v>208</v>
      </c>
      <c r="D253" s="695">
        <f t="shared" si="55"/>
        <v>0</v>
      </c>
      <c r="E253" s="695">
        <v>0</v>
      </c>
      <c r="F253" s="696">
        <v>0</v>
      </c>
      <c r="G253" s="695">
        <f t="shared" si="53"/>
        <v>0</v>
      </c>
      <c r="H253" s="707">
        <f t="shared" si="54"/>
        <v>0</v>
      </c>
      <c r="I253" s="685"/>
      <c r="J253" s="685"/>
      <c r="K253" s="604" t="s">
        <v>100</v>
      </c>
      <c r="L253" s="722">
        <v>0</v>
      </c>
      <c r="M253" s="511">
        <f t="shared" ref="M253:M259" si="56">+L253*0.5</f>
        <v>0</v>
      </c>
      <c r="N253" s="511">
        <f t="shared" ref="N253:N259" si="57">+L253*0.1</f>
        <v>0</v>
      </c>
      <c r="O253" s="538">
        <f t="shared" ref="O253:O259" si="58">+L253*0.4</f>
        <v>0</v>
      </c>
    </row>
    <row r="254" spans="1:15" x14ac:dyDescent="0.2">
      <c r="A254" s="864"/>
      <c r="B254" s="610"/>
      <c r="C254" s="611" t="s">
        <v>55</v>
      </c>
      <c r="D254" s="612"/>
      <c r="E254" s="686"/>
      <c r="F254" s="686"/>
      <c r="G254" s="612">
        <f>SUM(G255:G262)</f>
        <v>0</v>
      </c>
      <c r="H254" s="688">
        <f>SUM(H255:H262)</f>
        <v>0</v>
      </c>
      <c r="I254" s="685"/>
      <c r="J254" s="685"/>
      <c r="K254" s="604" t="s">
        <v>101</v>
      </c>
      <c r="L254" s="722">
        <v>0</v>
      </c>
      <c r="M254" s="511">
        <f t="shared" si="56"/>
        <v>0</v>
      </c>
      <c r="N254" s="511">
        <f t="shared" si="57"/>
        <v>0</v>
      </c>
      <c r="O254" s="538">
        <f t="shared" si="58"/>
        <v>0</v>
      </c>
    </row>
    <row r="255" spans="1:15" x14ac:dyDescent="0.2">
      <c r="A255" s="864"/>
      <c r="B255" s="603">
        <v>53207010000000</v>
      </c>
      <c r="C255" s="604" t="s">
        <v>56</v>
      </c>
      <c r="D255" s="695">
        <f>+O245</f>
        <v>0</v>
      </c>
      <c r="E255" s="695">
        <v>0</v>
      </c>
      <c r="F255" s="696">
        <v>0</v>
      </c>
      <c r="G255" s="695">
        <f t="shared" ref="G255:G262" si="59">E255*F255</f>
        <v>0</v>
      </c>
      <c r="H255" s="707">
        <f t="shared" ref="H255:H262" si="60">D255+G255</f>
        <v>0</v>
      </c>
      <c r="I255" s="685"/>
      <c r="J255" s="685"/>
      <c r="K255" s="604" t="s">
        <v>221</v>
      </c>
      <c r="L255" s="722">
        <v>0</v>
      </c>
      <c r="M255" s="511">
        <f t="shared" si="56"/>
        <v>0</v>
      </c>
      <c r="N255" s="511">
        <f t="shared" si="57"/>
        <v>0</v>
      </c>
      <c r="O255" s="538">
        <f t="shared" si="58"/>
        <v>0</v>
      </c>
    </row>
    <row r="256" spans="1:15" x14ac:dyDescent="0.2">
      <c r="A256" s="864"/>
      <c r="B256" s="603">
        <v>53207020000000</v>
      </c>
      <c r="C256" s="604" t="s">
        <v>57</v>
      </c>
      <c r="D256" s="695">
        <f t="shared" ref="D256:D258" si="61">+O246</f>
        <v>0</v>
      </c>
      <c r="E256" s="695">
        <v>0</v>
      </c>
      <c r="F256" s="696">
        <v>0</v>
      </c>
      <c r="G256" s="695">
        <f t="shared" si="59"/>
        <v>0</v>
      </c>
      <c r="H256" s="707">
        <f t="shared" si="60"/>
        <v>0</v>
      </c>
      <c r="I256" s="685"/>
      <c r="J256" s="685"/>
      <c r="K256" s="604" t="s">
        <v>103</v>
      </c>
      <c r="L256" s="722">
        <v>0</v>
      </c>
      <c r="M256" s="511">
        <f t="shared" si="56"/>
        <v>0</v>
      </c>
      <c r="N256" s="511">
        <f t="shared" si="57"/>
        <v>0</v>
      </c>
      <c r="O256" s="538">
        <f t="shared" si="58"/>
        <v>0</v>
      </c>
    </row>
    <row r="257" spans="1:15" x14ac:dyDescent="0.2">
      <c r="A257" s="864"/>
      <c r="B257" s="603">
        <v>53208020000000</v>
      </c>
      <c r="C257" s="604" t="s">
        <v>199</v>
      </c>
      <c r="D257" s="695">
        <f t="shared" si="61"/>
        <v>0</v>
      </c>
      <c r="E257" s="695">
        <v>0</v>
      </c>
      <c r="F257" s="696">
        <v>0</v>
      </c>
      <c r="G257" s="695">
        <f t="shared" si="59"/>
        <v>0</v>
      </c>
      <c r="H257" s="707">
        <f t="shared" si="60"/>
        <v>0</v>
      </c>
      <c r="I257" s="685"/>
      <c r="J257" s="685"/>
      <c r="K257" s="629" t="s">
        <v>222</v>
      </c>
      <c r="L257" s="722">
        <v>0</v>
      </c>
      <c r="M257" s="511">
        <f t="shared" si="56"/>
        <v>0</v>
      </c>
      <c r="N257" s="511">
        <f t="shared" si="57"/>
        <v>0</v>
      </c>
      <c r="O257" s="538">
        <f t="shared" si="58"/>
        <v>0</v>
      </c>
    </row>
    <row r="258" spans="1:15" x14ac:dyDescent="0.2">
      <c r="A258" s="864"/>
      <c r="B258" s="603">
        <v>53208990000000</v>
      </c>
      <c r="C258" s="604" t="s">
        <v>217</v>
      </c>
      <c r="D258" s="695">
        <f t="shared" si="61"/>
        <v>0</v>
      </c>
      <c r="E258" s="695">
        <v>0</v>
      </c>
      <c r="F258" s="696">
        <v>0</v>
      </c>
      <c r="G258" s="695">
        <f t="shared" si="59"/>
        <v>0</v>
      </c>
      <c r="H258" s="707">
        <f t="shared" si="60"/>
        <v>0</v>
      </c>
      <c r="I258" s="685"/>
      <c r="J258" s="685"/>
      <c r="K258" s="604" t="s">
        <v>105</v>
      </c>
      <c r="L258" s="722">
        <v>0</v>
      </c>
      <c r="M258" s="511">
        <f t="shared" si="56"/>
        <v>0</v>
      </c>
      <c r="N258" s="511">
        <f t="shared" si="57"/>
        <v>0</v>
      </c>
      <c r="O258" s="538">
        <f t="shared" si="58"/>
        <v>0</v>
      </c>
    </row>
    <row r="259" spans="1:15" x14ac:dyDescent="0.2">
      <c r="A259" s="864"/>
      <c r="B259" s="608">
        <v>53210020300000</v>
      </c>
      <c r="C259" s="604" t="s">
        <v>219</v>
      </c>
      <c r="D259" s="618">
        <v>0</v>
      </c>
      <c r="E259" s="618">
        <v>0</v>
      </c>
      <c r="F259" s="719">
        <v>0</v>
      </c>
      <c r="G259" s="689">
        <f t="shared" si="59"/>
        <v>0</v>
      </c>
      <c r="H259" s="707">
        <f t="shared" si="60"/>
        <v>0</v>
      </c>
      <c r="I259" s="685"/>
      <c r="J259" s="685"/>
      <c r="K259" s="604" t="s">
        <v>251</v>
      </c>
      <c r="L259" s="722">
        <v>0</v>
      </c>
      <c r="M259" s="511">
        <f t="shared" si="56"/>
        <v>0</v>
      </c>
      <c r="N259" s="511">
        <f t="shared" si="57"/>
        <v>0</v>
      </c>
      <c r="O259" s="538">
        <f t="shared" si="58"/>
        <v>0</v>
      </c>
    </row>
    <row r="260" spans="1:15" x14ac:dyDescent="0.2">
      <c r="A260" s="864"/>
      <c r="B260" s="603">
        <v>53208990000000</v>
      </c>
      <c r="C260" s="604" t="s">
        <v>220</v>
      </c>
      <c r="D260" s="689">
        <f>+O249</f>
        <v>0</v>
      </c>
      <c r="E260" s="689">
        <v>0</v>
      </c>
      <c r="F260" s="692">
        <v>0</v>
      </c>
      <c r="G260" s="689">
        <f t="shared" si="59"/>
        <v>0</v>
      </c>
      <c r="H260" s="707">
        <f t="shared" si="60"/>
        <v>0</v>
      </c>
      <c r="I260" s="685"/>
      <c r="J260" s="685"/>
    </row>
    <row r="261" spans="1:15" x14ac:dyDescent="0.2">
      <c r="A261" s="864"/>
      <c r="B261" s="603">
        <v>53209990000000</v>
      </c>
      <c r="C261" s="604" t="s">
        <v>218</v>
      </c>
      <c r="D261" s="689">
        <f t="shared" ref="D261:D262" si="62">+O250</f>
        <v>0</v>
      </c>
      <c r="E261" s="689">
        <v>0</v>
      </c>
      <c r="F261" s="692">
        <v>0</v>
      </c>
      <c r="G261" s="689">
        <f t="shared" si="59"/>
        <v>0</v>
      </c>
      <c r="H261" s="707">
        <f t="shared" si="60"/>
        <v>0</v>
      </c>
      <c r="I261" s="685"/>
      <c r="J261" s="685"/>
    </row>
    <row r="262" spans="1:15" x14ac:dyDescent="0.2">
      <c r="A262" s="864"/>
      <c r="B262" s="603">
        <v>53210020100000</v>
      </c>
      <c r="C262" s="604" t="s">
        <v>64</v>
      </c>
      <c r="D262" s="689">
        <f t="shared" si="62"/>
        <v>0</v>
      </c>
      <c r="E262" s="689">
        <v>0</v>
      </c>
      <c r="F262" s="692">
        <v>0</v>
      </c>
      <c r="G262" s="689">
        <f t="shared" si="59"/>
        <v>0</v>
      </c>
      <c r="H262" s="707">
        <f t="shared" si="60"/>
        <v>0</v>
      </c>
      <c r="I262" s="685"/>
      <c r="J262" s="685"/>
    </row>
    <row r="263" spans="1:15" x14ac:dyDescent="0.2">
      <c r="A263" s="864"/>
      <c r="B263" s="610"/>
      <c r="C263" s="611" t="s">
        <v>65</v>
      </c>
      <c r="D263" s="612">
        <f>SUM(D264:D270)</f>
        <v>0</v>
      </c>
      <c r="E263" s="686"/>
      <c r="F263" s="686"/>
      <c r="G263" s="612">
        <f>SUM(G264:G270)</f>
        <v>0</v>
      </c>
      <c r="H263" s="688">
        <f>SUM(H264:H270)</f>
        <v>0</v>
      </c>
      <c r="I263" s="685"/>
      <c r="J263" s="685"/>
    </row>
    <row r="264" spans="1:15" x14ac:dyDescent="0.2">
      <c r="A264" s="864"/>
      <c r="B264" s="603">
        <v>53206030000000</v>
      </c>
      <c r="C264" s="604" t="s">
        <v>100</v>
      </c>
      <c r="D264" s="695">
        <f>+O253</f>
        <v>0</v>
      </c>
      <c r="E264" s="695">
        <v>0</v>
      </c>
      <c r="F264" s="696">
        <v>0</v>
      </c>
      <c r="G264" s="689">
        <f t="shared" ref="G264:G270" si="63">E264*F264</f>
        <v>0</v>
      </c>
      <c r="H264" s="707">
        <f t="shared" ref="H264:H270" si="64">D264+G264</f>
        <v>0</v>
      </c>
      <c r="I264" s="685"/>
      <c r="J264" s="685"/>
    </row>
    <row r="265" spans="1:15" x14ac:dyDescent="0.2">
      <c r="A265" s="864"/>
      <c r="B265" s="603">
        <v>53206040000000</v>
      </c>
      <c r="C265" s="604" t="s">
        <v>101</v>
      </c>
      <c r="D265" s="695">
        <f t="shared" ref="D265:D270" si="65">+O254</f>
        <v>0</v>
      </c>
      <c r="E265" s="695">
        <v>0</v>
      </c>
      <c r="F265" s="696">
        <v>0</v>
      </c>
      <c r="G265" s="689">
        <f t="shared" si="63"/>
        <v>0</v>
      </c>
      <c r="H265" s="707">
        <f t="shared" si="64"/>
        <v>0</v>
      </c>
      <c r="I265" s="685"/>
      <c r="J265" s="685"/>
    </row>
    <row r="266" spans="1:15" x14ac:dyDescent="0.2">
      <c r="A266" s="864"/>
      <c r="B266" s="603">
        <v>53206060000000</v>
      </c>
      <c r="C266" s="604" t="s">
        <v>221</v>
      </c>
      <c r="D266" s="695">
        <f t="shared" si="65"/>
        <v>0</v>
      </c>
      <c r="E266" s="695">
        <v>0</v>
      </c>
      <c r="F266" s="696">
        <v>0</v>
      </c>
      <c r="G266" s="689">
        <f t="shared" si="63"/>
        <v>0</v>
      </c>
      <c r="H266" s="707">
        <f t="shared" si="64"/>
        <v>0</v>
      </c>
      <c r="I266" s="685"/>
      <c r="J266" s="685"/>
    </row>
    <row r="267" spans="1:15" x14ac:dyDescent="0.2">
      <c r="A267" s="864"/>
      <c r="B267" s="603">
        <v>53206070000000</v>
      </c>
      <c r="C267" s="604" t="s">
        <v>103</v>
      </c>
      <c r="D267" s="695">
        <f t="shared" si="65"/>
        <v>0</v>
      </c>
      <c r="E267" s="695">
        <v>0</v>
      </c>
      <c r="F267" s="696">
        <v>0</v>
      </c>
      <c r="G267" s="689">
        <f t="shared" si="63"/>
        <v>0</v>
      </c>
      <c r="H267" s="707">
        <f t="shared" si="64"/>
        <v>0</v>
      </c>
      <c r="I267" s="685"/>
      <c r="J267" s="685"/>
    </row>
    <row r="268" spans="1:15" x14ac:dyDescent="0.2">
      <c r="A268" s="864"/>
      <c r="B268" s="603">
        <v>53206990000000</v>
      </c>
      <c r="C268" s="604" t="s">
        <v>222</v>
      </c>
      <c r="D268" s="695">
        <f t="shared" si="65"/>
        <v>0</v>
      </c>
      <c r="E268" s="695">
        <v>0</v>
      </c>
      <c r="F268" s="696">
        <v>0</v>
      </c>
      <c r="G268" s="689">
        <f t="shared" si="63"/>
        <v>0</v>
      </c>
      <c r="H268" s="707">
        <f t="shared" si="64"/>
        <v>0</v>
      </c>
      <c r="I268" s="685"/>
      <c r="J268" s="685"/>
    </row>
    <row r="269" spans="1:15" x14ac:dyDescent="0.2">
      <c r="A269" s="864"/>
      <c r="B269" s="603">
        <v>53208030000000</v>
      </c>
      <c r="C269" s="604" t="s">
        <v>105</v>
      </c>
      <c r="D269" s="695">
        <f t="shared" si="65"/>
        <v>0</v>
      </c>
      <c r="E269" s="695">
        <v>0</v>
      </c>
      <c r="F269" s="696">
        <v>0</v>
      </c>
      <c r="G269" s="689">
        <f t="shared" si="63"/>
        <v>0</v>
      </c>
      <c r="H269" s="707">
        <f t="shared" si="64"/>
        <v>0</v>
      </c>
      <c r="I269" s="685"/>
      <c r="J269" s="685"/>
    </row>
    <row r="270" spans="1:15" x14ac:dyDescent="0.2">
      <c r="A270" s="864"/>
      <c r="B270" s="603">
        <v>53206990000000</v>
      </c>
      <c r="C270" s="604" t="s">
        <v>251</v>
      </c>
      <c r="D270" s="695">
        <f t="shared" si="65"/>
        <v>0</v>
      </c>
      <c r="E270" s="695">
        <v>0</v>
      </c>
      <c r="F270" s="696">
        <v>0</v>
      </c>
      <c r="G270" s="689">
        <f t="shared" si="63"/>
        <v>0</v>
      </c>
      <c r="H270" s="707">
        <f t="shared" si="64"/>
        <v>0</v>
      </c>
      <c r="I270" s="685"/>
      <c r="J270" s="685"/>
    </row>
    <row r="271" spans="1:15" x14ac:dyDescent="0.2">
      <c r="A271" s="864"/>
      <c r="B271" s="610"/>
      <c r="C271" s="611" t="s">
        <v>66</v>
      </c>
      <c r="D271" s="612">
        <f>SUM(D272:D272)</f>
        <v>0</v>
      </c>
      <c r="E271" s="686"/>
      <c r="F271" s="686"/>
      <c r="G271" s="612">
        <f>SUM(G272:G272)</f>
        <v>0</v>
      </c>
      <c r="H271" s="688">
        <f>SUM(H272:H272)</f>
        <v>0</v>
      </c>
      <c r="I271" s="685"/>
      <c r="J271" s="685"/>
    </row>
    <row r="272" spans="1:15" x14ac:dyDescent="0.2">
      <c r="A272" s="864"/>
      <c r="B272" s="619"/>
      <c r="C272" s="620" t="s">
        <v>252</v>
      </c>
      <c r="D272" s="512">
        <v>0</v>
      </c>
      <c r="E272" s="512">
        <v>0</v>
      </c>
      <c r="F272" s="720">
        <v>0</v>
      </c>
      <c r="G272" s="689">
        <f t="shared" ref="G272" si="66">E272*F272</f>
        <v>0</v>
      </c>
      <c r="H272" s="708">
        <f t="shared" ref="H272" si="67">D272+G272</f>
        <v>0</v>
      </c>
      <c r="I272" s="625" t="s">
        <v>253</v>
      </c>
      <c r="J272" s="626">
        <f>+H270+H269+H268+H267+H266+H265+H264+H262+H261+H260+H259+H258+H257+H256+H255+H253+H250+H249+H248+H247+H246+H244+H242+H241+H235+H234+H233+H231+H230+H229+H228+H227+H226+H225+H224+H223+H222+H221</f>
        <v>0</v>
      </c>
    </row>
    <row r="273" spans="1:10" x14ac:dyDescent="0.2">
      <c r="A273" s="864"/>
      <c r="B273" s="82"/>
      <c r="C273" s="519" t="s">
        <v>106</v>
      </c>
      <c r="D273" s="623">
        <f>SUM(D210,D237)</f>
        <v>0</v>
      </c>
      <c r="E273" s="624"/>
      <c r="F273" s="624"/>
      <c r="G273" s="623">
        <f>SUM(G210,G237)</f>
        <v>0</v>
      </c>
      <c r="H273" s="709">
        <f>SUM(H210,H237)</f>
        <v>0</v>
      </c>
      <c r="I273" s="627" t="s">
        <v>254</v>
      </c>
      <c r="J273" s="628">
        <f>+H273-J272</f>
        <v>0</v>
      </c>
    </row>
    <row r="274" spans="1:10" ht="12.75" customHeight="1" x14ac:dyDescent="0.2">
      <c r="A274" s="866" t="s">
        <v>82</v>
      </c>
      <c r="B274" s="872" t="s">
        <v>76</v>
      </c>
      <c r="C274" s="876" t="s">
        <v>77</v>
      </c>
      <c r="D274" s="878" t="s">
        <v>78</v>
      </c>
      <c r="E274" s="881" t="s">
        <v>79</v>
      </c>
      <c r="F274" s="881"/>
      <c r="G274" s="881"/>
      <c r="H274" s="879" t="s">
        <v>248</v>
      </c>
    </row>
    <row r="275" spans="1:10" ht="25.5" x14ac:dyDescent="0.2">
      <c r="A275" s="867"/>
      <c r="B275" s="873"/>
      <c r="C275" s="877"/>
      <c r="D275" s="878"/>
      <c r="E275" s="530" t="s">
        <v>67</v>
      </c>
      <c r="F275" s="531" t="s">
        <v>68</v>
      </c>
      <c r="G275" s="532" t="s">
        <v>6</v>
      </c>
      <c r="H275" s="880"/>
    </row>
    <row r="276" spans="1:10" ht="15.75" customHeight="1" x14ac:dyDescent="0.2">
      <c r="A276" s="863" t="s">
        <v>165</v>
      </c>
      <c r="B276" s="73"/>
      <c r="C276" s="518" t="s">
        <v>11</v>
      </c>
      <c r="D276" s="616">
        <f>+D277+D282</f>
        <v>0</v>
      </c>
      <c r="E276" s="683"/>
      <c r="F276" s="683"/>
      <c r="G276" s="684">
        <f>SUM(G277,G282)</f>
        <v>0</v>
      </c>
      <c r="H276" s="706">
        <f>SUM(H277,H282)</f>
        <v>0</v>
      </c>
      <c r="I276" s="685"/>
      <c r="J276" s="685"/>
    </row>
    <row r="277" spans="1:10" x14ac:dyDescent="0.2">
      <c r="A277" s="864"/>
      <c r="B277" s="74"/>
      <c r="C277" s="515" t="s">
        <v>12</v>
      </c>
      <c r="D277" s="612">
        <f>SUM(D278:D281)</f>
        <v>0</v>
      </c>
      <c r="E277" s="686"/>
      <c r="F277" s="686"/>
      <c r="G277" s="687">
        <f>SUM(G278:G281)</f>
        <v>0</v>
      </c>
      <c r="H277" s="688">
        <f>SUM(H278:H281)</f>
        <v>0</v>
      </c>
      <c r="I277" s="685"/>
      <c r="J277" s="685"/>
    </row>
    <row r="278" spans="1:10" x14ac:dyDescent="0.2">
      <c r="A278" s="864"/>
      <c r="B278" s="603">
        <v>53103040100000</v>
      </c>
      <c r="C278" s="604" t="s">
        <v>96</v>
      </c>
      <c r="D278" s="605">
        <f>+'F) Remuneraciones'!L71</f>
        <v>0</v>
      </c>
      <c r="E278" s="689">
        <v>0</v>
      </c>
      <c r="F278" s="690">
        <v>0</v>
      </c>
      <c r="G278" s="689">
        <f>E278*F278</f>
        <v>0</v>
      </c>
      <c r="H278" s="707">
        <f>D278+G278</f>
        <v>0</v>
      </c>
      <c r="I278" s="685"/>
      <c r="J278" s="685"/>
    </row>
    <row r="279" spans="1:10" x14ac:dyDescent="0.2">
      <c r="A279" s="864"/>
      <c r="B279" s="603">
        <v>53103050000000</v>
      </c>
      <c r="C279" s="604" t="s">
        <v>200</v>
      </c>
      <c r="D279" s="512">
        <v>0</v>
      </c>
      <c r="E279" s="514">
        <v>0</v>
      </c>
      <c r="F279" s="513">
        <v>0</v>
      </c>
      <c r="G279" s="689">
        <f>E279*F279</f>
        <v>0</v>
      </c>
      <c r="H279" s="707">
        <f>D279+G279</f>
        <v>0</v>
      </c>
      <c r="I279" s="685"/>
      <c r="J279" s="685"/>
    </row>
    <row r="280" spans="1:10" x14ac:dyDescent="0.2">
      <c r="A280" s="864"/>
      <c r="B280" s="608">
        <v>53103040400000</v>
      </c>
      <c r="C280" s="609" t="s">
        <v>201</v>
      </c>
      <c r="D280" s="512">
        <v>0</v>
      </c>
      <c r="E280" s="514">
        <v>0</v>
      </c>
      <c r="F280" s="513">
        <v>0</v>
      </c>
      <c r="G280" s="689">
        <f>E280*F280</f>
        <v>0</v>
      </c>
      <c r="H280" s="707">
        <f>D280+G280</f>
        <v>0</v>
      </c>
      <c r="I280" s="685"/>
      <c r="J280" s="685"/>
    </row>
    <row r="281" spans="1:10" x14ac:dyDescent="0.2">
      <c r="A281" s="864"/>
      <c r="B281" s="603">
        <v>53103080010000</v>
      </c>
      <c r="C281" s="604" t="s">
        <v>202</v>
      </c>
      <c r="D281" s="512">
        <v>0</v>
      </c>
      <c r="E281" s="514">
        <v>0</v>
      </c>
      <c r="F281" s="513">
        <v>0</v>
      </c>
      <c r="G281" s="689">
        <f>E281*F281</f>
        <v>0</v>
      </c>
      <c r="H281" s="707">
        <f>D281+G281</f>
        <v>0</v>
      </c>
      <c r="I281" s="685"/>
      <c r="J281" s="685"/>
    </row>
    <row r="282" spans="1:10" x14ac:dyDescent="0.2">
      <c r="A282" s="864"/>
      <c r="B282" s="610"/>
      <c r="C282" s="611" t="s">
        <v>16</v>
      </c>
      <c r="D282" s="612">
        <f>SUM(D283:D302)</f>
        <v>0</v>
      </c>
      <c r="E282" s="686"/>
      <c r="F282" s="686"/>
      <c r="G282" s="612">
        <f>SUM(G283:G302)</f>
        <v>0</v>
      </c>
      <c r="H282" s="688">
        <f>SUM(H283:H302)</f>
        <v>0</v>
      </c>
      <c r="I282" s="685"/>
      <c r="J282" s="685"/>
    </row>
    <row r="283" spans="1:10" x14ac:dyDescent="0.2">
      <c r="A283" s="864"/>
      <c r="B283" s="603">
        <v>53201010100000</v>
      </c>
      <c r="C283" s="613" t="s">
        <v>203</v>
      </c>
      <c r="D283" s="512">
        <v>0</v>
      </c>
      <c r="E283" s="514">
        <v>0</v>
      </c>
      <c r="F283" s="513">
        <v>0</v>
      </c>
      <c r="G283" s="689">
        <f t="shared" ref="G283:G302" si="68">E283*F283</f>
        <v>0</v>
      </c>
      <c r="H283" s="707">
        <f t="shared" ref="H283:H288" si="69">D283+G283</f>
        <v>0</v>
      </c>
      <c r="I283" s="685"/>
      <c r="J283" s="685"/>
    </row>
    <row r="284" spans="1:10" x14ac:dyDescent="0.2">
      <c r="A284" s="864"/>
      <c r="B284" s="603">
        <v>53201010100000</v>
      </c>
      <c r="C284" s="613" t="s">
        <v>204</v>
      </c>
      <c r="D284" s="512">
        <v>0</v>
      </c>
      <c r="E284" s="514">
        <v>0</v>
      </c>
      <c r="F284" s="513">
        <v>0</v>
      </c>
      <c r="G284" s="689">
        <f t="shared" si="68"/>
        <v>0</v>
      </c>
      <c r="H284" s="707">
        <f t="shared" si="69"/>
        <v>0</v>
      </c>
      <c r="I284" s="685"/>
      <c r="J284" s="685"/>
    </row>
    <row r="285" spans="1:10" x14ac:dyDescent="0.2">
      <c r="A285" s="864"/>
      <c r="B285" s="603">
        <v>53201010100000</v>
      </c>
      <c r="C285" s="613" t="s">
        <v>205</v>
      </c>
      <c r="D285" s="512">
        <v>0</v>
      </c>
      <c r="E285" s="514">
        <v>0</v>
      </c>
      <c r="F285" s="513">
        <v>0</v>
      </c>
      <c r="G285" s="689">
        <f t="shared" si="68"/>
        <v>0</v>
      </c>
      <c r="H285" s="707">
        <f t="shared" si="69"/>
        <v>0</v>
      </c>
      <c r="I285" s="685"/>
      <c r="J285" s="685"/>
    </row>
    <row r="286" spans="1:10" x14ac:dyDescent="0.2">
      <c r="A286" s="864"/>
      <c r="B286" s="603">
        <v>53202010100000</v>
      </c>
      <c r="C286" s="604" t="s">
        <v>206</v>
      </c>
      <c r="D286" s="689">
        <f>+M212</f>
        <v>0</v>
      </c>
      <c r="E286" s="689">
        <v>0</v>
      </c>
      <c r="F286" s="710">
        <v>0</v>
      </c>
      <c r="G286" s="689">
        <f t="shared" si="68"/>
        <v>0</v>
      </c>
      <c r="H286" s="707">
        <f t="shared" si="69"/>
        <v>0</v>
      </c>
      <c r="I286" s="685"/>
      <c r="J286" s="685"/>
    </row>
    <row r="287" spans="1:10" x14ac:dyDescent="0.2">
      <c r="A287" s="864"/>
      <c r="B287" s="603">
        <v>53203010100000</v>
      </c>
      <c r="C287" s="604" t="s">
        <v>19</v>
      </c>
      <c r="D287" s="689">
        <f t="shared" ref="D287:D302" si="70">+M213</f>
        <v>0</v>
      </c>
      <c r="E287" s="689">
        <v>0</v>
      </c>
      <c r="F287" s="710">
        <v>0</v>
      </c>
      <c r="G287" s="689">
        <f t="shared" si="68"/>
        <v>0</v>
      </c>
      <c r="H287" s="707">
        <f t="shared" si="69"/>
        <v>0</v>
      </c>
      <c r="I287" s="685"/>
      <c r="J287" s="685"/>
    </row>
    <row r="288" spans="1:10" x14ac:dyDescent="0.2">
      <c r="A288" s="864"/>
      <c r="B288" s="603">
        <v>53203030000000</v>
      </c>
      <c r="C288" s="604" t="s">
        <v>207</v>
      </c>
      <c r="D288" s="689">
        <f t="shared" si="70"/>
        <v>0</v>
      </c>
      <c r="E288" s="689">
        <v>0</v>
      </c>
      <c r="F288" s="710">
        <v>0</v>
      </c>
      <c r="G288" s="689">
        <f t="shared" si="68"/>
        <v>0</v>
      </c>
      <c r="H288" s="707">
        <f t="shared" si="69"/>
        <v>0</v>
      </c>
      <c r="I288" s="685"/>
      <c r="J288" s="685"/>
    </row>
    <row r="289" spans="1:10" x14ac:dyDescent="0.2">
      <c r="A289" s="864"/>
      <c r="B289" s="603">
        <v>53204030000000</v>
      </c>
      <c r="C289" s="604" t="s">
        <v>249</v>
      </c>
      <c r="D289" s="689">
        <f t="shared" si="70"/>
        <v>0</v>
      </c>
      <c r="E289" s="689">
        <v>0</v>
      </c>
      <c r="F289" s="710">
        <v>0</v>
      </c>
      <c r="G289" s="689">
        <f t="shared" si="68"/>
        <v>0</v>
      </c>
      <c r="H289" s="707">
        <f>D289+G289</f>
        <v>0</v>
      </c>
      <c r="I289" s="685"/>
      <c r="J289" s="685"/>
    </row>
    <row r="290" spans="1:10" x14ac:dyDescent="0.2">
      <c r="A290" s="864"/>
      <c r="B290" s="603">
        <v>53204100100001</v>
      </c>
      <c r="C290" s="604" t="s">
        <v>22</v>
      </c>
      <c r="D290" s="689">
        <f t="shared" si="70"/>
        <v>0</v>
      </c>
      <c r="E290" s="689">
        <v>0</v>
      </c>
      <c r="F290" s="710">
        <v>0</v>
      </c>
      <c r="G290" s="689">
        <f t="shared" si="68"/>
        <v>0</v>
      </c>
      <c r="H290" s="707">
        <f t="shared" ref="H290:H302" si="71">D290+G290</f>
        <v>0</v>
      </c>
      <c r="I290" s="685"/>
      <c r="J290" s="685"/>
    </row>
    <row r="291" spans="1:10" ht="14.25" customHeight="1" x14ac:dyDescent="0.2">
      <c r="A291" s="864"/>
      <c r="B291" s="603">
        <v>53204130100000</v>
      </c>
      <c r="C291" s="604" t="s">
        <v>209</v>
      </c>
      <c r="D291" s="689">
        <f t="shared" si="70"/>
        <v>0</v>
      </c>
      <c r="E291" s="689">
        <v>0</v>
      </c>
      <c r="F291" s="710">
        <v>0</v>
      </c>
      <c r="G291" s="689">
        <f t="shared" si="68"/>
        <v>0</v>
      </c>
      <c r="H291" s="707">
        <f t="shared" si="71"/>
        <v>0</v>
      </c>
      <c r="I291" s="685"/>
      <c r="J291" s="685"/>
    </row>
    <row r="292" spans="1:10" x14ac:dyDescent="0.2">
      <c r="A292" s="864"/>
      <c r="B292" s="603">
        <v>53205010100000</v>
      </c>
      <c r="C292" s="604" t="s">
        <v>24</v>
      </c>
      <c r="D292" s="689">
        <f t="shared" si="70"/>
        <v>0</v>
      </c>
      <c r="E292" s="689">
        <v>0</v>
      </c>
      <c r="F292" s="710">
        <v>0</v>
      </c>
      <c r="G292" s="689">
        <f t="shared" si="68"/>
        <v>0</v>
      </c>
      <c r="H292" s="707">
        <f t="shared" si="71"/>
        <v>0</v>
      </c>
      <c r="I292" s="685"/>
      <c r="J292" s="685"/>
    </row>
    <row r="293" spans="1:10" x14ac:dyDescent="0.2">
      <c r="A293" s="864"/>
      <c r="B293" s="603">
        <v>53205020100000</v>
      </c>
      <c r="C293" s="604" t="s">
        <v>25</v>
      </c>
      <c r="D293" s="689">
        <f t="shared" si="70"/>
        <v>0</v>
      </c>
      <c r="E293" s="689">
        <v>0</v>
      </c>
      <c r="F293" s="710">
        <v>0</v>
      </c>
      <c r="G293" s="689">
        <f t="shared" si="68"/>
        <v>0</v>
      </c>
      <c r="H293" s="707">
        <f t="shared" si="71"/>
        <v>0</v>
      </c>
      <c r="I293" s="685"/>
      <c r="J293" s="685"/>
    </row>
    <row r="294" spans="1:10" ht="12.75" customHeight="1" x14ac:dyDescent="0.2">
      <c r="A294" s="864"/>
      <c r="B294" s="603">
        <v>53205030100000</v>
      </c>
      <c r="C294" s="604" t="s">
        <v>26</v>
      </c>
      <c r="D294" s="689">
        <f t="shared" si="70"/>
        <v>0</v>
      </c>
      <c r="E294" s="689">
        <v>0</v>
      </c>
      <c r="F294" s="710">
        <v>0</v>
      </c>
      <c r="G294" s="689">
        <f t="shared" si="68"/>
        <v>0</v>
      </c>
      <c r="H294" s="707">
        <f t="shared" si="71"/>
        <v>0</v>
      </c>
      <c r="I294" s="685"/>
      <c r="J294" s="685"/>
    </row>
    <row r="295" spans="1:10" x14ac:dyDescent="0.2">
      <c r="A295" s="864"/>
      <c r="B295" s="603">
        <v>53205050100000</v>
      </c>
      <c r="C295" s="604" t="s">
        <v>27</v>
      </c>
      <c r="D295" s="689">
        <f t="shared" si="70"/>
        <v>0</v>
      </c>
      <c r="E295" s="689">
        <v>0</v>
      </c>
      <c r="F295" s="710">
        <v>0</v>
      </c>
      <c r="G295" s="689">
        <f t="shared" si="68"/>
        <v>0</v>
      </c>
      <c r="H295" s="707">
        <f t="shared" si="71"/>
        <v>0</v>
      </c>
      <c r="I295" s="685"/>
      <c r="J295" s="685"/>
    </row>
    <row r="296" spans="1:10" x14ac:dyDescent="0.2">
      <c r="A296" s="864"/>
      <c r="B296" s="603">
        <v>53205070100000</v>
      </c>
      <c r="C296" s="604" t="s">
        <v>29</v>
      </c>
      <c r="D296" s="689">
        <f t="shared" si="70"/>
        <v>0</v>
      </c>
      <c r="E296" s="689">
        <v>0</v>
      </c>
      <c r="F296" s="710">
        <v>0</v>
      </c>
      <c r="G296" s="689">
        <f t="shared" si="68"/>
        <v>0</v>
      </c>
      <c r="H296" s="707">
        <f t="shared" si="71"/>
        <v>0</v>
      </c>
      <c r="I296" s="685"/>
      <c r="J296" s="685"/>
    </row>
    <row r="297" spans="1:10" x14ac:dyDescent="0.2">
      <c r="A297" s="864"/>
      <c r="B297" s="603">
        <v>53208010100000</v>
      </c>
      <c r="C297" s="604" t="s">
        <v>30</v>
      </c>
      <c r="D297" s="689">
        <f t="shared" si="70"/>
        <v>0</v>
      </c>
      <c r="E297" s="689">
        <v>0</v>
      </c>
      <c r="F297" s="710">
        <v>0</v>
      </c>
      <c r="G297" s="689">
        <f t="shared" si="68"/>
        <v>0</v>
      </c>
      <c r="H297" s="707">
        <f t="shared" si="71"/>
        <v>0</v>
      </c>
      <c r="I297" s="685"/>
      <c r="J297" s="685"/>
    </row>
    <row r="298" spans="1:10" x14ac:dyDescent="0.2">
      <c r="A298" s="864"/>
      <c r="B298" s="603">
        <v>53208070100001</v>
      </c>
      <c r="C298" s="604" t="s">
        <v>31</v>
      </c>
      <c r="D298" s="689">
        <f t="shared" si="70"/>
        <v>0</v>
      </c>
      <c r="E298" s="689">
        <v>0</v>
      </c>
      <c r="F298" s="710">
        <v>0</v>
      </c>
      <c r="G298" s="689">
        <f t="shared" si="68"/>
        <v>0</v>
      </c>
      <c r="H298" s="707">
        <f t="shared" si="71"/>
        <v>0</v>
      </c>
      <c r="I298" s="685"/>
      <c r="J298" s="685"/>
    </row>
    <row r="299" spans="1:10" x14ac:dyDescent="0.2">
      <c r="A299" s="864"/>
      <c r="B299" s="603">
        <v>53208100100001</v>
      </c>
      <c r="C299" s="604" t="s">
        <v>210</v>
      </c>
      <c r="D299" s="689">
        <f t="shared" si="70"/>
        <v>0</v>
      </c>
      <c r="E299" s="689">
        <v>0</v>
      </c>
      <c r="F299" s="710">
        <v>0</v>
      </c>
      <c r="G299" s="689">
        <f t="shared" si="68"/>
        <v>0</v>
      </c>
      <c r="H299" s="707">
        <f t="shared" si="71"/>
        <v>0</v>
      </c>
      <c r="I299" s="685"/>
      <c r="J299" s="685"/>
    </row>
    <row r="300" spans="1:10" x14ac:dyDescent="0.2">
      <c r="A300" s="864"/>
      <c r="B300" s="603">
        <v>53211030000000</v>
      </c>
      <c r="C300" s="604" t="s">
        <v>32</v>
      </c>
      <c r="D300" s="689">
        <f t="shared" si="70"/>
        <v>0</v>
      </c>
      <c r="E300" s="689">
        <v>0</v>
      </c>
      <c r="F300" s="710">
        <v>0</v>
      </c>
      <c r="G300" s="689">
        <f t="shared" si="68"/>
        <v>0</v>
      </c>
      <c r="H300" s="707">
        <f t="shared" si="71"/>
        <v>0</v>
      </c>
      <c r="I300" s="685"/>
      <c r="J300" s="685"/>
    </row>
    <row r="301" spans="1:10" x14ac:dyDescent="0.2">
      <c r="A301" s="864"/>
      <c r="B301" s="603">
        <v>53212020100000</v>
      </c>
      <c r="C301" s="604" t="s">
        <v>211</v>
      </c>
      <c r="D301" s="689">
        <f t="shared" si="70"/>
        <v>0</v>
      </c>
      <c r="E301" s="689">
        <v>0</v>
      </c>
      <c r="F301" s="710">
        <v>0</v>
      </c>
      <c r="G301" s="689">
        <f t="shared" si="68"/>
        <v>0</v>
      </c>
      <c r="H301" s="707">
        <f t="shared" si="71"/>
        <v>0</v>
      </c>
      <c r="I301" s="685"/>
      <c r="J301" s="685"/>
    </row>
    <row r="302" spans="1:10" ht="13.5" customHeight="1" x14ac:dyDescent="0.2">
      <c r="A302" s="864"/>
      <c r="B302" s="603">
        <v>53214020000000</v>
      </c>
      <c r="C302" s="604" t="s">
        <v>212</v>
      </c>
      <c r="D302" s="689">
        <f t="shared" si="70"/>
        <v>0</v>
      </c>
      <c r="E302" s="689">
        <v>0</v>
      </c>
      <c r="F302" s="710">
        <v>0</v>
      </c>
      <c r="G302" s="689">
        <f t="shared" si="68"/>
        <v>0</v>
      </c>
      <c r="H302" s="707">
        <f t="shared" si="71"/>
        <v>0</v>
      </c>
      <c r="I302" s="685"/>
      <c r="J302" s="685"/>
    </row>
    <row r="303" spans="1:10" x14ac:dyDescent="0.2">
      <c r="A303" s="864"/>
      <c r="B303" s="614"/>
      <c r="C303" s="615" t="s">
        <v>34</v>
      </c>
      <c r="D303" s="693">
        <v>0</v>
      </c>
      <c r="E303" s="694"/>
      <c r="F303" s="694"/>
      <c r="G303" s="616">
        <f>SUM(G304,G309,G311,G320,G329,G337)</f>
        <v>0</v>
      </c>
      <c r="H303" s="693">
        <f>SUM(H304,H309,H311,H320,H329,H337)</f>
        <v>0</v>
      </c>
      <c r="I303" s="685"/>
      <c r="J303" s="685"/>
    </row>
    <row r="304" spans="1:10" x14ac:dyDescent="0.2">
      <c r="A304" s="864"/>
      <c r="B304" s="610"/>
      <c r="C304" s="611" t="s">
        <v>35</v>
      </c>
      <c r="D304" s="612">
        <f>SUM(D305:D308)</f>
        <v>0</v>
      </c>
      <c r="E304" s="686"/>
      <c r="F304" s="686"/>
      <c r="G304" s="612">
        <f>SUM(G305:G308)</f>
        <v>0</v>
      </c>
      <c r="H304" s="612">
        <f>SUM(H305:H308)</f>
        <v>0</v>
      </c>
      <c r="I304" s="685"/>
      <c r="J304" s="685"/>
    </row>
    <row r="305" spans="1:10" x14ac:dyDescent="0.2">
      <c r="A305" s="864"/>
      <c r="B305" s="603">
        <v>53202020100000</v>
      </c>
      <c r="C305" s="604" t="s">
        <v>213</v>
      </c>
      <c r="D305" s="512">
        <v>0</v>
      </c>
      <c r="E305" s="514">
        <v>0</v>
      </c>
      <c r="F305" s="720">
        <v>0</v>
      </c>
      <c r="G305" s="689">
        <f>E305*F305</f>
        <v>0</v>
      </c>
      <c r="H305" s="707">
        <f t="shared" ref="H305:H308" si="72">D305+G305</f>
        <v>0</v>
      </c>
      <c r="I305" s="685"/>
      <c r="J305" s="685"/>
    </row>
    <row r="306" spans="1:10" x14ac:dyDescent="0.2">
      <c r="A306" s="864"/>
      <c r="B306" s="603">
        <v>53202030000000</v>
      </c>
      <c r="C306" s="604" t="s">
        <v>214</v>
      </c>
      <c r="D306" s="512">
        <v>0</v>
      </c>
      <c r="E306" s="514">
        <v>0</v>
      </c>
      <c r="F306" s="720">
        <v>0</v>
      </c>
      <c r="G306" s="689">
        <f t="shared" ref="G306:G308" si="73">E306*F306</f>
        <v>0</v>
      </c>
      <c r="H306" s="707">
        <f t="shared" si="72"/>
        <v>0</v>
      </c>
      <c r="I306" s="685"/>
      <c r="J306" s="685"/>
    </row>
    <row r="307" spans="1:10" x14ac:dyDescent="0.2">
      <c r="A307" s="864"/>
      <c r="B307" s="603">
        <v>53211020000000</v>
      </c>
      <c r="C307" s="604" t="s">
        <v>41</v>
      </c>
      <c r="D307" s="695">
        <f>+M231</f>
        <v>0</v>
      </c>
      <c r="E307" s="695">
        <v>0</v>
      </c>
      <c r="F307" s="696">
        <v>0</v>
      </c>
      <c r="G307" s="689">
        <f t="shared" si="73"/>
        <v>0</v>
      </c>
      <c r="H307" s="707">
        <f t="shared" si="72"/>
        <v>0</v>
      </c>
      <c r="I307" s="685"/>
      <c r="J307" s="685"/>
    </row>
    <row r="308" spans="1:10" x14ac:dyDescent="0.2">
      <c r="A308" s="864"/>
      <c r="B308" s="603">
        <v>53101040600000</v>
      </c>
      <c r="C308" s="604" t="s">
        <v>215</v>
      </c>
      <c r="D308" s="695">
        <f>+M232</f>
        <v>0</v>
      </c>
      <c r="E308" s="695">
        <v>0</v>
      </c>
      <c r="F308" s="696">
        <v>0</v>
      </c>
      <c r="G308" s="689">
        <f t="shared" si="73"/>
        <v>0</v>
      </c>
      <c r="H308" s="707">
        <f t="shared" si="72"/>
        <v>0</v>
      </c>
      <c r="I308" s="685"/>
      <c r="J308" s="685"/>
    </row>
    <row r="309" spans="1:10" x14ac:dyDescent="0.2">
      <c r="A309" s="864"/>
      <c r="B309" s="610"/>
      <c r="C309" s="611" t="s">
        <v>42</v>
      </c>
      <c r="D309" s="612">
        <f>SUM(D310)</f>
        <v>0</v>
      </c>
      <c r="E309" s="686"/>
      <c r="F309" s="686"/>
      <c r="G309" s="697">
        <f>SUM(G310:G310)</f>
        <v>0</v>
      </c>
      <c r="H309" s="612">
        <f>SUM(H310:H310)</f>
        <v>0</v>
      </c>
      <c r="I309" s="685"/>
      <c r="J309" s="685"/>
    </row>
    <row r="310" spans="1:10" x14ac:dyDescent="0.2">
      <c r="A310" s="864"/>
      <c r="B310" s="617">
        <v>53205990000000</v>
      </c>
      <c r="C310" s="604" t="s">
        <v>44</v>
      </c>
      <c r="D310" s="695">
        <f>+M234</f>
        <v>0</v>
      </c>
      <c r="E310" s="695">
        <v>0</v>
      </c>
      <c r="F310" s="696">
        <v>0</v>
      </c>
      <c r="G310" s="689">
        <f t="shared" ref="G310" si="74">E310*F310</f>
        <v>0</v>
      </c>
      <c r="H310" s="707">
        <f t="shared" ref="H310" si="75">D310+G310</f>
        <v>0</v>
      </c>
      <c r="I310" s="685"/>
      <c r="J310" s="685"/>
    </row>
    <row r="311" spans="1:10" x14ac:dyDescent="0.2">
      <c r="A311" s="864"/>
      <c r="B311" s="610"/>
      <c r="C311" s="611" t="s">
        <v>45</v>
      </c>
      <c r="D311" s="612">
        <f>SUM(D312:D319)</f>
        <v>0</v>
      </c>
      <c r="E311" s="686"/>
      <c r="F311" s="686"/>
      <c r="G311" s="612">
        <f>SUM(G312:G319)</f>
        <v>0</v>
      </c>
      <c r="H311" s="612">
        <f>SUM(H312:H319)</f>
        <v>0</v>
      </c>
      <c r="I311" s="685"/>
      <c r="J311" s="685"/>
    </row>
    <row r="312" spans="1:10" x14ac:dyDescent="0.2">
      <c r="A312" s="864"/>
      <c r="B312" s="603">
        <v>53204010000000</v>
      </c>
      <c r="C312" s="604" t="s">
        <v>47</v>
      </c>
      <c r="D312" s="695">
        <f>+M236</f>
        <v>0</v>
      </c>
      <c r="E312" s="695">
        <v>0</v>
      </c>
      <c r="F312" s="696">
        <v>0</v>
      </c>
      <c r="G312" s="695">
        <f t="shared" ref="G312:G319" si="76">E312*F312</f>
        <v>0</v>
      </c>
      <c r="H312" s="707">
        <f t="shared" ref="H312:H319" si="77">D312+G312</f>
        <v>0</v>
      </c>
      <c r="I312" s="685"/>
      <c r="J312" s="685"/>
    </row>
    <row r="313" spans="1:10" x14ac:dyDescent="0.2">
      <c r="A313" s="864"/>
      <c r="B313" s="617">
        <v>53204040200000</v>
      </c>
      <c r="C313" s="604" t="s">
        <v>250</v>
      </c>
      <c r="D313" s="695">
        <f t="shared" ref="D313:D319" si="78">+M237</f>
        <v>0</v>
      </c>
      <c r="E313" s="695">
        <v>0</v>
      </c>
      <c r="F313" s="696">
        <v>0</v>
      </c>
      <c r="G313" s="695">
        <f t="shared" si="76"/>
        <v>0</v>
      </c>
      <c r="H313" s="707">
        <f t="shared" si="77"/>
        <v>0</v>
      </c>
      <c r="I313" s="685"/>
      <c r="J313" s="685"/>
    </row>
    <row r="314" spans="1:10" x14ac:dyDescent="0.2">
      <c r="A314" s="864"/>
      <c r="B314" s="603">
        <v>53204060000000</v>
      </c>
      <c r="C314" s="604" t="s">
        <v>49</v>
      </c>
      <c r="D314" s="695">
        <f t="shared" si="78"/>
        <v>0</v>
      </c>
      <c r="E314" s="695">
        <v>0</v>
      </c>
      <c r="F314" s="696">
        <v>0</v>
      </c>
      <c r="G314" s="695">
        <f t="shared" si="76"/>
        <v>0</v>
      </c>
      <c r="H314" s="707">
        <f t="shared" si="77"/>
        <v>0</v>
      </c>
      <c r="I314" s="685"/>
      <c r="J314" s="685"/>
    </row>
    <row r="315" spans="1:10" x14ac:dyDescent="0.2">
      <c r="A315" s="864"/>
      <c r="B315" s="603">
        <v>53204070000000</v>
      </c>
      <c r="C315" s="604" t="s">
        <v>50</v>
      </c>
      <c r="D315" s="695">
        <f t="shared" si="78"/>
        <v>0</v>
      </c>
      <c r="E315" s="695">
        <v>0</v>
      </c>
      <c r="F315" s="696">
        <v>0</v>
      </c>
      <c r="G315" s="695">
        <f t="shared" si="76"/>
        <v>0</v>
      </c>
      <c r="H315" s="707">
        <f t="shared" si="77"/>
        <v>0</v>
      </c>
      <c r="I315" s="685"/>
      <c r="J315" s="685"/>
    </row>
    <row r="316" spans="1:10" x14ac:dyDescent="0.2">
      <c r="A316" s="864"/>
      <c r="B316" s="603">
        <v>53204080000000</v>
      </c>
      <c r="C316" s="604" t="s">
        <v>51</v>
      </c>
      <c r="D316" s="695">
        <f t="shared" si="78"/>
        <v>0</v>
      </c>
      <c r="E316" s="695">
        <v>0</v>
      </c>
      <c r="F316" s="696">
        <v>0</v>
      </c>
      <c r="G316" s="695">
        <f t="shared" si="76"/>
        <v>0</v>
      </c>
      <c r="H316" s="707">
        <f t="shared" si="77"/>
        <v>0</v>
      </c>
      <c r="I316" s="685"/>
      <c r="J316" s="685"/>
    </row>
    <row r="317" spans="1:10" x14ac:dyDescent="0.2">
      <c r="A317" s="864"/>
      <c r="B317" s="603">
        <v>53214010000000</v>
      </c>
      <c r="C317" s="604" t="s">
        <v>52</v>
      </c>
      <c r="D317" s="695">
        <f t="shared" si="78"/>
        <v>0</v>
      </c>
      <c r="E317" s="698">
        <v>0</v>
      </c>
      <c r="F317" s="696">
        <v>0</v>
      </c>
      <c r="G317" s="695">
        <f t="shared" si="76"/>
        <v>0</v>
      </c>
      <c r="H317" s="707">
        <f t="shared" si="77"/>
        <v>0</v>
      </c>
      <c r="I317" s="685"/>
      <c r="J317" s="685"/>
    </row>
    <row r="318" spans="1:10" x14ac:dyDescent="0.2">
      <c r="A318" s="864"/>
      <c r="B318" s="603">
        <v>53214040000000</v>
      </c>
      <c r="C318" s="604" t="s">
        <v>216</v>
      </c>
      <c r="D318" s="695">
        <f t="shared" si="78"/>
        <v>0</v>
      </c>
      <c r="E318" s="698">
        <v>0</v>
      </c>
      <c r="F318" s="696">
        <v>0</v>
      </c>
      <c r="G318" s="695">
        <f t="shared" si="76"/>
        <v>0</v>
      </c>
      <c r="H318" s="707">
        <f t="shared" si="77"/>
        <v>0</v>
      </c>
      <c r="I318" s="685"/>
      <c r="J318" s="685"/>
    </row>
    <row r="319" spans="1:10" x14ac:dyDescent="0.2">
      <c r="A319" s="864"/>
      <c r="B319" s="608">
        <v>53204020100000</v>
      </c>
      <c r="C319" s="604" t="s">
        <v>208</v>
      </c>
      <c r="D319" s="695">
        <f t="shared" si="78"/>
        <v>0</v>
      </c>
      <c r="E319" s="695">
        <v>0</v>
      </c>
      <c r="F319" s="696">
        <v>0</v>
      </c>
      <c r="G319" s="695">
        <f t="shared" si="76"/>
        <v>0</v>
      </c>
      <c r="H319" s="707">
        <f t="shared" si="77"/>
        <v>0</v>
      </c>
      <c r="I319" s="685"/>
      <c r="J319" s="685"/>
    </row>
    <row r="320" spans="1:10" x14ac:dyDescent="0.2">
      <c r="A320" s="864"/>
      <c r="B320" s="610"/>
      <c r="C320" s="611" t="s">
        <v>55</v>
      </c>
      <c r="D320" s="612"/>
      <c r="E320" s="686"/>
      <c r="F320" s="686"/>
      <c r="G320" s="612">
        <f>SUM(G321:G328)</f>
        <v>0</v>
      </c>
      <c r="H320" s="688">
        <f>SUM(H321:H328)</f>
        <v>0</v>
      </c>
      <c r="I320" s="685"/>
      <c r="J320" s="685"/>
    </row>
    <row r="321" spans="1:10" x14ac:dyDescent="0.2">
      <c r="A321" s="864"/>
      <c r="B321" s="603">
        <v>53207010000000</v>
      </c>
      <c r="C321" s="604" t="s">
        <v>56</v>
      </c>
      <c r="D321" s="695">
        <f>+M245</f>
        <v>0</v>
      </c>
      <c r="E321" s="695">
        <v>0</v>
      </c>
      <c r="F321" s="696">
        <v>0</v>
      </c>
      <c r="G321" s="695">
        <f t="shared" ref="G321:G328" si="79">E321*F321</f>
        <v>0</v>
      </c>
      <c r="H321" s="707">
        <f t="shared" ref="H321:H328" si="80">D321+G321</f>
        <v>0</v>
      </c>
      <c r="I321" s="685"/>
      <c r="J321" s="685"/>
    </row>
    <row r="322" spans="1:10" x14ac:dyDescent="0.2">
      <c r="A322" s="864"/>
      <c r="B322" s="603">
        <v>53207020000000</v>
      </c>
      <c r="C322" s="604" t="s">
        <v>57</v>
      </c>
      <c r="D322" s="695">
        <f t="shared" ref="D322:D324" si="81">+M246</f>
        <v>0</v>
      </c>
      <c r="E322" s="695">
        <v>0</v>
      </c>
      <c r="F322" s="696">
        <v>0</v>
      </c>
      <c r="G322" s="695">
        <f t="shared" si="79"/>
        <v>0</v>
      </c>
      <c r="H322" s="707">
        <f t="shared" si="80"/>
        <v>0</v>
      </c>
      <c r="I322" s="685"/>
      <c r="J322" s="685"/>
    </row>
    <row r="323" spans="1:10" x14ac:dyDescent="0.2">
      <c r="A323" s="864"/>
      <c r="B323" s="603">
        <v>53208020000000</v>
      </c>
      <c r="C323" s="604" t="s">
        <v>199</v>
      </c>
      <c r="D323" s="695">
        <f t="shared" si="81"/>
        <v>0</v>
      </c>
      <c r="E323" s="695">
        <v>0</v>
      </c>
      <c r="F323" s="696">
        <v>0</v>
      </c>
      <c r="G323" s="695">
        <f t="shared" si="79"/>
        <v>0</v>
      </c>
      <c r="H323" s="707">
        <f t="shared" si="80"/>
        <v>0</v>
      </c>
      <c r="I323" s="685"/>
      <c r="J323" s="685"/>
    </row>
    <row r="324" spans="1:10" x14ac:dyDescent="0.2">
      <c r="A324" s="864"/>
      <c r="B324" s="603">
        <v>53208990000000</v>
      </c>
      <c r="C324" s="604" t="s">
        <v>217</v>
      </c>
      <c r="D324" s="695">
        <f t="shared" si="81"/>
        <v>0</v>
      </c>
      <c r="E324" s="695">
        <v>0</v>
      </c>
      <c r="F324" s="696">
        <v>0</v>
      </c>
      <c r="G324" s="695">
        <f t="shared" si="79"/>
        <v>0</v>
      </c>
      <c r="H324" s="707">
        <f t="shared" si="80"/>
        <v>0</v>
      </c>
      <c r="I324" s="685"/>
      <c r="J324" s="685"/>
    </row>
    <row r="325" spans="1:10" x14ac:dyDescent="0.2">
      <c r="A325" s="864"/>
      <c r="B325" s="608">
        <v>53210020300000</v>
      </c>
      <c r="C325" s="604" t="s">
        <v>219</v>
      </c>
      <c r="D325" s="618">
        <v>0</v>
      </c>
      <c r="E325" s="618">
        <v>0</v>
      </c>
      <c r="F325" s="719">
        <v>0</v>
      </c>
      <c r="G325" s="689">
        <f t="shared" si="79"/>
        <v>0</v>
      </c>
      <c r="H325" s="707">
        <f t="shared" si="80"/>
        <v>0</v>
      </c>
      <c r="I325" s="685"/>
      <c r="J325" s="685"/>
    </row>
    <row r="326" spans="1:10" x14ac:dyDescent="0.2">
      <c r="A326" s="864"/>
      <c r="B326" s="603">
        <v>53208990000000</v>
      </c>
      <c r="C326" s="604" t="s">
        <v>220</v>
      </c>
      <c r="D326" s="689">
        <f>+M249</f>
        <v>0</v>
      </c>
      <c r="E326" s="689">
        <v>0</v>
      </c>
      <c r="F326" s="692">
        <v>0</v>
      </c>
      <c r="G326" s="689">
        <f t="shared" si="79"/>
        <v>0</v>
      </c>
      <c r="H326" s="707">
        <f t="shared" si="80"/>
        <v>0</v>
      </c>
      <c r="I326" s="685"/>
      <c r="J326" s="685"/>
    </row>
    <row r="327" spans="1:10" x14ac:dyDescent="0.2">
      <c r="A327" s="864"/>
      <c r="B327" s="603">
        <v>53209990000000</v>
      </c>
      <c r="C327" s="604" t="s">
        <v>218</v>
      </c>
      <c r="D327" s="689">
        <f t="shared" ref="D327:D328" si="82">+M250</f>
        <v>0</v>
      </c>
      <c r="E327" s="689">
        <v>0</v>
      </c>
      <c r="F327" s="692">
        <v>0</v>
      </c>
      <c r="G327" s="689">
        <f t="shared" si="79"/>
        <v>0</v>
      </c>
      <c r="H327" s="707">
        <f t="shared" si="80"/>
        <v>0</v>
      </c>
      <c r="I327" s="685"/>
      <c r="J327" s="685"/>
    </row>
    <row r="328" spans="1:10" x14ac:dyDescent="0.2">
      <c r="A328" s="864"/>
      <c r="B328" s="603">
        <v>53210020100000</v>
      </c>
      <c r="C328" s="604" t="s">
        <v>64</v>
      </c>
      <c r="D328" s="689">
        <f t="shared" si="82"/>
        <v>0</v>
      </c>
      <c r="E328" s="689">
        <v>0</v>
      </c>
      <c r="F328" s="692">
        <v>0</v>
      </c>
      <c r="G328" s="689">
        <f t="shared" si="79"/>
        <v>0</v>
      </c>
      <c r="H328" s="707">
        <f t="shared" si="80"/>
        <v>0</v>
      </c>
      <c r="I328" s="685"/>
      <c r="J328" s="685"/>
    </row>
    <row r="329" spans="1:10" x14ac:dyDescent="0.2">
      <c r="A329" s="864"/>
      <c r="B329" s="610"/>
      <c r="C329" s="611" t="s">
        <v>65</v>
      </c>
      <c r="D329" s="612">
        <f>SUM(D330:D336)</f>
        <v>0</v>
      </c>
      <c r="E329" s="686"/>
      <c r="F329" s="686"/>
      <c r="G329" s="612">
        <f>SUM(G330:G336)</f>
        <v>0</v>
      </c>
      <c r="H329" s="688">
        <f>SUM(H330:H336)</f>
        <v>0</v>
      </c>
      <c r="I329" s="685"/>
      <c r="J329" s="685"/>
    </row>
    <row r="330" spans="1:10" x14ac:dyDescent="0.2">
      <c r="A330" s="864"/>
      <c r="B330" s="603">
        <v>53206030000000</v>
      </c>
      <c r="C330" s="604" t="s">
        <v>100</v>
      </c>
      <c r="D330" s="695">
        <f>+M253</f>
        <v>0</v>
      </c>
      <c r="E330" s="695">
        <v>0</v>
      </c>
      <c r="F330" s="696">
        <v>0</v>
      </c>
      <c r="G330" s="689">
        <f t="shared" ref="G330:G336" si="83">E330*F330</f>
        <v>0</v>
      </c>
      <c r="H330" s="707">
        <f t="shared" ref="H330:H336" si="84">D330+G330</f>
        <v>0</v>
      </c>
      <c r="I330" s="685"/>
      <c r="J330" s="685"/>
    </row>
    <row r="331" spans="1:10" x14ac:dyDescent="0.2">
      <c r="A331" s="864"/>
      <c r="B331" s="603">
        <v>53206040000000</v>
      </c>
      <c r="C331" s="604" t="s">
        <v>101</v>
      </c>
      <c r="D331" s="695">
        <f t="shared" ref="D331:D336" si="85">+M254</f>
        <v>0</v>
      </c>
      <c r="E331" s="695">
        <v>0</v>
      </c>
      <c r="F331" s="696">
        <v>0</v>
      </c>
      <c r="G331" s="689">
        <f t="shared" si="83"/>
        <v>0</v>
      </c>
      <c r="H331" s="707">
        <f t="shared" si="84"/>
        <v>0</v>
      </c>
      <c r="I331" s="685"/>
      <c r="J331" s="685"/>
    </row>
    <row r="332" spans="1:10" x14ac:dyDescent="0.2">
      <c r="A332" s="864"/>
      <c r="B332" s="603">
        <v>53206060000000</v>
      </c>
      <c r="C332" s="604" t="s">
        <v>221</v>
      </c>
      <c r="D332" s="695">
        <f t="shared" si="85"/>
        <v>0</v>
      </c>
      <c r="E332" s="695">
        <v>0</v>
      </c>
      <c r="F332" s="696">
        <v>0</v>
      </c>
      <c r="G332" s="689">
        <f t="shared" si="83"/>
        <v>0</v>
      </c>
      <c r="H332" s="707">
        <f t="shared" si="84"/>
        <v>0</v>
      </c>
      <c r="I332" s="685"/>
      <c r="J332" s="685"/>
    </row>
    <row r="333" spans="1:10" x14ac:dyDescent="0.2">
      <c r="A333" s="864"/>
      <c r="B333" s="603">
        <v>53206070000000</v>
      </c>
      <c r="C333" s="604" t="s">
        <v>103</v>
      </c>
      <c r="D333" s="695">
        <f t="shared" si="85"/>
        <v>0</v>
      </c>
      <c r="E333" s="695">
        <v>0</v>
      </c>
      <c r="F333" s="696">
        <v>0</v>
      </c>
      <c r="G333" s="689">
        <f t="shared" si="83"/>
        <v>0</v>
      </c>
      <c r="H333" s="707">
        <f t="shared" si="84"/>
        <v>0</v>
      </c>
      <c r="I333" s="685"/>
      <c r="J333" s="685"/>
    </row>
    <row r="334" spans="1:10" x14ac:dyDescent="0.2">
      <c r="A334" s="864"/>
      <c r="B334" s="603">
        <v>53206990000000</v>
      </c>
      <c r="C334" s="604" t="s">
        <v>222</v>
      </c>
      <c r="D334" s="695">
        <f t="shared" si="85"/>
        <v>0</v>
      </c>
      <c r="E334" s="695">
        <v>0</v>
      </c>
      <c r="F334" s="696">
        <v>0</v>
      </c>
      <c r="G334" s="689">
        <f t="shared" si="83"/>
        <v>0</v>
      </c>
      <c r="H334" s="707">
        <f t="shared" si="84"/>
        <v>0</v>
      </c>
      <c r="I334" s="685"/>
      <c r="J334" s="685"/>
    </row>
    <row r="335" spans="1:10" x14ac:dyDescent="0.2">
      <c r="A335" s="864"/>
      <c r="B335" s="603">
        <v>53208030000000</v>
      </c>
      <c r="C335" s="604" t="s">
        <v>105</v>
      </c>
      <c r="D335" s="695">
        <f t="shared" si="85"/>
        <v>0</v>
      </c>
      <c r="E335" s="695">
        <v>0</v>
      </c>
      <c r="F335" s="696">
        <v>0</v>
      </c>
      <c r="G335" s="689">
        <f t="shared" si="83"/>
        <v>0</v>
      </c>
      <c r="H335" s="707">
        <f t="shared" si="84"/>
        <v>0</v>
      </c>
      <c r="I335" s="685"/>
      <c r="J335" s="685"/>
    </row>
    <row r="336" spans="1:10" x14ac:dyDescent="0.2">
      <c r="A336" s="864"/>
      <c r="B336" s="603">
        <v>53206990000000</v>
      </c>
      <c r="C336" s="604" t="s">
        <v>251</v>
      </c>
      <c r="D336" s="695">
        <f t="shared" si="85"/>
        <v>0</v>
      </c>
      <c r="E336" s="695">
        <v>0</v>
      </c>
      <c r="F336" s="696">
        <v>0</v>
      </c>
      <c r="G336" s="689">
        <f t="shared" si="83"/>
        <v>0</v>
      </c>
      <c r="H336" s="707">
        <f t="shared" si="84"/>
        <v>0</v>
      </c>
      <c r="I336" s="685"/>
      <c r="J336" s="685"/>
    </row>
    <row r="337" spans="1:10" x14ac:dyDescent="0.2">
      <c r="A337" s="864"/>
      <c r="B337" s="610"/>
      <c r="C337" s="611" t="s">
        <v>66</v>
      </c>
      <c r="D337" s="612">
        <f>SUM(D338:D338)</f>
        <v>0</v>
      </c>
      <c r="E337" s="686"/>
      <c r="F337" s="686"/>
      <c r="G337" s="612">
        <f>SUM(G338:G338)</f>
        <v>0</v>
      </c>
      <c r="H337" s="688">
        <f>SUM(H338:H338)</f>
        <v>0</v>
      </c>
      <c r="I337" s="685"/>
      <c r="J337" s="685"/>
    </row>
    <row r="338" spans="1:10" x14ac:dyDescent="0.2">
      <c r="A338" s="864"/>
      <c r="B338" s="619"/>
      <c r="C338" s="620" t="s">
        <v>252</v>
      </c>
      <c r="D338" s="512">
        <v>0</v>
      </c>
      <c r="E338" s="512">
        <v>0</v>
      </c>
      <c r="F338" s="720">
        <v>0</v>
      </c>
      <c r="G338" s="689">
        <f t="shared" ref="G338" si="86">E338*F338</f>
        <v>0</v>
      </c>
      <c r="H338" s="708">
        <f t="shared" ref="H338" si="87">D338+G338</f>
        <v>0</v>
      </c>
      <c r="I338" s="625" t="s">
        <v>253</v>
      </c>
      <c r="J338" s="626">
        <f>+H336+H335+H334+H333+H332+H331+H330+H328+H327+H326+H325+H324+H323+H322+H321+H319+H316+H315+H314+H313+H312+H310+H308+H307+H301+H300+H299+H297+H296+H295+H294+H293+H292+H291+H290+H289+H288+H287</f>
        <v>0</v>
      </c>
    </row>
    <row r="339" spans="1:10" x14ac:dyDescent="0.2">
      <c r="A339" s="864"/>
      <c r="B339" s="82"/>
      <c r="C339" s="519" t="s">
        <v>106</v>
      </c>
      <c r="D339" s="623">
        <f>SUM(D276,D303)</f>
        <v>0</v>
      </c>
      <c r="E339" s="624"/>
      <c r="F339" s="624"/>
      <c r="G339" s="623">
        <f>SUM(G276,G303)</f>
        <v>0</v>
      </c>
      <c r="H339" s="709">
        <f>SUM(H276,H303)</f>
        <v>0</v>
      </c>
      <c r="I339" s="627" t="s">
        <v>254</v>
      </c>
      <c r="J339" s="628">
        <f>+H339-J338</f>
        <v>0</v>
      </c>
    </row>
    <row r="340" spans="1:10" ht="12.75" customHeight="1" x14ac:dyDescent="0.2">
      <c r="A340" s="866" t="s">
        <v>82</v>
      </c>
      <c r="B340" s="872" t="s">
        <v>76</v>
      </c>
      <c r="C340" s="876" t="s">
        <v>77</v>
      </c>
      <c r="D340" s="878" t="s">
        <v>78</v>
      </c>
      <c r="E340" s="881" t="s">
        <v>79</v>
      </c>
      <c r="F340" s="881"/>
      <c r="G340" s="881"/>
      <c r="H340" s="879" t="s">
        <v>248</v>
      </c>
    </row>
    <row r="341" spans="1:10" ht="25.5" x14ac:dyDescent="0.2">
      <c r="A341" s="867"/>
      <c r="B341" s="873"/>
      <c r="C341" s="877"/>
      <c r="D341" s="878"/>
      <c r="E341" s="530" t="s">
        <v>67</v>
      </c>
      <c r="F341" s="531" t="s">
        <v>68</v>
      </c>
      <c r="G341" s="532" t="s">
        <v>6</v>
      </c>
      <c r="H341" s="880"/>
    </row>
    <row r="342" spans="1:10" ht="15.75" customHeight="1" x14ac:dyDescent="0.2">
      <c r="A342" s="863" t="s">
        <v>166</v>
      </c>
      <c r="B342" s="73"/>
      <c r="C342" s="518" t="s">
        <v>11</v>
      </c>
      <c r="D342" s="616">
        <f>+D343+D348</f>
        <v>0</v>
      </c>
      <c r="E342" s="683"/>
      <c r="F342" s="683"/>
      <c r="G342" s="684">
        <f>SUM(G343,G348)</f>
        <v>0</v>
      </c>
      <c r="H342" s="706">
        <f>SUM(H343,H348)</f>
        <v>0</v>
      </c>
      <c r="I342" s="685"/>
      <c r="J342" s="685"/>
    </row>
    <row r="343" spans="1:10" x14ac:dyDescent="0.2">
      <c r="A343" s="864"/>
      <c r="B343" s="74"/>
      <c r="C343" s="515" t="s">
        <v>12</v>
      </c>
      <c r="D343" s="612">
        <f>SUM(D344:D347)</f>
        <v>0</v>
      </c>
      <c r="E343" s="686"/>
      <c r="F343" s="686"/>
      <c r="G343" s="687">
        <f>SUM(G344:G347)</f>
        <v>0</v>
      </c>
      <c r="H343" s="688">
        <f>SUM(H344:H347)</f>
        <v>0</v>
      </c>
      <c r="I343" s="685"/>
      <c r="J343" s="685"/>
    </row>
    <row r="344" spans="1:10" x14ac:dyDescent="0.2">
      <c r="A344" s="864"/>
      <c r="B344" s="603">
        <v>53103040100000</v>
      </c>
      <c r="C344" s="604" t="s">
        <v>96</v>
      </c>
      <c r="D344" s="605">
        <f>+'F) Remuneraciones'!L86</f>
        <v>0</v>
      </c>
      <c r="E344" s="689">
        <v>0</v>
      </c>
      <c r="F344" s="690">
        <v>0</v>
      </c>
      <c r="G344" s="689">
        <f>E344*F344</f>
        <v>0</v>
      </c>
      <c r="H344" s="707">
        <f>D344+G344</f>
        <v>0</v>
      </c>
      <c r="I344" s="685"/>
      <c r="J344" s="685"/>
    </row>
    <row r="345" spans="1:10" x14ac:dyDescent="0.2">
      <c r="A345" s="864"/>
      <c r="B345" s="603">
        <v>53103050000000</v>
      </c>
      <c r="C345" s="604" t="s">
        <v>200</v>
      </c>
      <c r="D345" s="512">
        <v>0</v>
      </c>
      <c r="E345" s="514">
        <v>0</v>
      </c>
      <c r="F345" s="513">
        <v>0</v>
      </c>
      <c r="G345" s="689">
        <f>E345*F345</f>
        <v>0</v>
      </c>
      <c r="H345" s="707">
        <f>D345+G345</f>
        <v>0</v>
      </c>
      <c r="I345" s="685"/>
      <c r="J345" s="685"/>
    </row>
    <row r="346" spans="1:10" x14ac:dyDescent="0.2">
      <c r="A346" s="864"/>
      <c r="B346" s="608">
        <v>53103040400000</v>
      </c>
      <c r="C346" s="609" t="s">
        <v>201</v>
      </c>
      <c r="D346" s="512">
        <v>0</v>
      </c>
      <c r="E346" s="514">
        <v>0</v>
      </c>
      <c r="F346" s="513">
        <v>0</v>
      </c>
      <c r="G346" s="689">
        <f>E346*F346</f>
        <v>0</v>
      </c>
      <c r="H346" s="707">
        <f>D346+G346</f>
        <v>0</v>
      </c>
      <c r="I346" s="685"/>
      <c r="J346" s="685"/>
    </row>
    <row r="347" spans="1:10" x14ac:dyDescent="0.2">
      <c r="A347" s="864"/>
      <c r="B347" s="603">
        <v>53103080010000</v>
      </c>
      <c r="C347" s="604" t="s">
        <v>202</v>
      </c>
      <c r="D347" s="512">
        <v>0</v>
      </c>
      <c r="E347" s="514">
        <v>0</v>
      </c>
      <c r="F347" s="513">
        <v>0</v>
      </c>
      <c r="G347" s="689">
        <f>E347*F347</f>
        <v>0</v>
      </c>
      <c r="H347" s="707">
        <f>D347+G347</f>
        <v>0</v>
      </c>
      <c r="I347" s="685"/>
      <c r="J347" s="685"/>
    </row>
    <row r="348" spans="1:10" x14ac:dyDescent="0.2">
      <c r="A348" s="864"/>
      <c r="B348" s="610"/>
      <c r="C348" s="611" t="s">
        <v>16</v>
      </c>
      <c r="D348" s="612">
        <f>SUM(D349:D368)</f>
        <v>0</v>
      </c>
      <c r="E348" s="686"/>
      <c r="F348" s="686"/>
      <c r="G348" s="612">
        <f>SUM(G349:G368)</f>
        <v>0</v>
      </c>
      <c r="H348" s="688">
        <f>SUM(H349:H368)</f>
        <v>0</v>
      </c>
      <c r="I348" s="685"/>
      <c r="J348" s="685"/>
    </row>
    <row r="349" spans="1:10" x14ac:dyDescent="0.2">
      <c r="A349" s="864"/>
      <c r="B349" s="603">
        <v>53201010100000</v>
      </c>
      <c r="C349" s="613" t="s">
        <v>203</v>
      </c>
      <c r="D349" s="512">
        <v>0</v>
      </c>
      <c r="E349" s="514">
        <v>0</v>
      </c>
      <c r="F349" s="513">
        <v>0</v>
      </c>
      <c r="G349" s="689">
        <f t="shared" ref="G349:G368" si="88">E349*F349</f>
        <v>0</v>
      </c>
      <c r="H349" s="707">
        <f t="shared" ref="H349:H354" si="89">D349+G349</f>
        <v>0</v>
      </c>
      <c r="I349" s="685"/>
      <c r="J349" s="685"/>
    </row>
    <row r="350" spans="1:10" x14ac:dyDescent="0.2">
      <c r="A350" s="864"/>
      <c r="B350" s="603">
        <v>53201010100000</v>
      </c>
      <c r="C350" s="613" t="s">
        <v>204</v>
      </c>
      <c r="D350" s="512">
        <v>0</v>
      </c>
      <c r="E350" s="514">
        <v>0</v>
      </c>
      <c r="F350" s="513">
        <v>0</v>
      </c>
      <c r="G350" s="689">
        <f t="shared" si="88"/>
        <v>0</v>
      </c>
      <c r="H350" s="707">
        <f t="shared" si="89"/>
        <v>0</v>
      </c>
      <c r="I350" s="685"/>
      <c r="J350" s="685"/>
    </row>
    <row r="351" spans="1:10" x14ac:dyDescent="0.2">
      <c r="A351" s="864"/>
      <c r="B351" s="603">
        <v>53201010100000</v>
      </c>
      <c r="C351" s="613" t="s">
        <v>205</v>
      </c>
      <c r="D351" s="512">
        <v>0</v>
      </c>
      <c r="E351" s="514">
        <v>0</v>
      </c>
      <c r="F351" s="513">
        <v>0</v>
      </c>
      <c r="G351" s="689">
        <f t="shared" si="88"/>
        <v>0</v>
      </c>
      <c r="H351" s="707">
        <f t="shared" si="89"/>
        <v>0</v>
      </c>
      <c r="I351" s="685"/>
      <c r="J351" s="685"/>
    </row>
    <row r="352" spans="1:10" x14ac:dyDescent="0.2">
      <c r="A352" s="864"/>
      <c r="B352" s="603">
        <v>53202010100000</v>
      </c>
      <c r="C352" s="604" t="s">
        <v>206</v>
      </c>
      <c r="D352" s="689">
        <f>+N212</f>
        <v>0</v>
      </c>
      <c r="E352" s="689">
        <v>0</v>
      </c>
      <c r="F352" s="710">
        <v>0</v>
      </c>
      <c r="G352" s="689">
        <f t="shared" si="88"/>
        <v>0</v>
      </c>
      <c r="H352" s="707">
        <f t="shared" si="89"/>
        <v>0</v>
      </c>
      <c r="I352" s="685"/>
      <c r="J352" s="685"/>
    </row>
    <row r="353" spans="1:10" x14ac:dyDescent="0.2">
      <c r="A353" s="864"/>
      <c r="B353" s="603">
        <v>53203010100000</v>
      </c>
      <c r="C353" s="604" t="s">
        <v>19</v>
      </c>
      <c r="D353" s="689">
        <f t="shared" ref="D353:D368" si="90">+N213</f>
        <v>0</v>
      </c>
      <c r="E353" s="689">
        <v>0</v>
      </c>
      <c r="F353" s="710">
        <v>0</v>
      </c>
      <c r="G353" s="689">
        <f t="shared" si="88"/>
        <v>0</v>
      </c>
      <c r="H353" s="707">
        <f t="shared" si="89"/>
        <v>0</v>
      </c>
      <c r="I353" s="685"/>
      <c r="J353" s="685"/>
    </row>
    <row r="354" spans="1:10" x14ac:dyDescent="0.2">
      <c r="A354" s="864"/>
      <c r="B354" s="603">
        <v>53203030000000</v>
      </c>
      <c r="C354" s="604" t="s">
        <v>207</v>
      </c>
      <c r="D354" s="689">
        <f t="shared" si="90"/>
        <v>0</v>
      </c>
      <c r="E354" s="689">
        <v>0</v>
      </c>
      <c r="F354" s="710">
        <v>0</v>
      </c>
      <c r="G354" s="689">
        <f t="shared" si="88"/>
        <v>0</v>
      </c>
      <c r="H354" s="707">
        <f t="shared" si="89"/>
        <v>0</v>
      </c>
      <c r="I354" s="685"/>
      <c r="J354" s="685"/>
    </row>
    <row r="355" spans="1:10" x14ac:dyDescent="0.2">
      <c r="A355" s="864"/>
      <c r="B355" s="603">
        <v>53204030000000</v>
      </c>
      <c r="C355" s="604" t="s">
        <v>249</v>
      </c>
      <c r="D355" s="689">
        <f t="shared" si="90"/>
        <v>0</v>
      </c>
      <c r="E355" s="689">
        <v>0</v>
      </c>
      <c r="F355" s="710">
        <v>0</v>
      </c>
      <c r="G355" s="689">
        <f t="shared" si="88"/>
        <v>0</v>
      </c>
      <c r="H355" s="707">
        <f>D355+G355</f>
        <v>0</v>
      </c>
      <c r="I355" s="685"/>
      <c r="J355" s="685"/>
    </row>
    <row r="356" spans="1:10" x14ac:dyDescent="0.2">
      <c r="A356" s="864"/>
      <c r="B356" s="603">
        <v>53204100100001</v>
      </c>
      <c r="C356" s="604" t="s">
        <v>22</v>
      </c>
      <c r="D356" s="689">
        <f t="shared" si="90"/>
        <v>0</v>
      </c>
      <c r="E356" s="689">
        <v>0</v>
      </c>
      <c r="F356" s="710">
        <v>0</v>
      </c>
      <c r="G356" s="689">
        <f t="shared" si="88"/>
        <v>0</v>
      </c>
      <c r="H356" s="707">
        <f t="shared" ref="H356:H368" si="91">D356+G356</f>
        <v>0</v>
      </c>
      <c r="I356" s="685"/>
      <c r="J356" s="685"/>
    </row>
    <row r="357" spans="1:10" x14ac:dyDescent="0.2">
      <c r="A357" s="864"/>
      <c r="B357" s="603">
        <v>53204130100000</v>
      </c>
      <c r="C357" s="604" t="s">
        <v>209</v>
      </c>
      <c r="D357" s="689">
        <f t="shared" si="90"/>
        <v>0</v>
      </c>
      <c r="E357" s="689">
        <v>0</v>
      </c>
      <c r="F357" s="710">
        <v>0</v>
      </c>
      <c r="G357" s="689">
        <f t="shared" si="88"/>
        <v>0</v>
      </c>
      <c r="H357" s="707">
        <f t="shared" si="91"/>
        <v>0</v>
      </c>
      <c r="I357" s="685"/>
      <c r="J357" s="685"/>
    </row>
    <row r="358" spans="1:10" x14ac:dyDescent="0.2">
      <c r="A358" s="864"/>
      <c r="B358" s="603">
        <v>53205010100000</v>
      </c>
      <c r="C358" s="604" t="s">
        <v>24</v>
      </c>
      <c r="D358" s="689">
        <f t="shared" si="90"/>
        <v>0</v>
      </c>
      <c r="E358" s="689">
        <v>0</v>
      </c>
      <c r="F358" s="710">
        <v>0</v>
      </c>
      <c r="G358" s="689">
        <f t="shared" si="88"/>
        <v>0</v>
      </c>
      <c r="H358" s="707">
        <f t="shared" si="91"/>
        <v>0</v>
      </c>
      <c r="I358" s="685"/>
      <c r="J358" s="685"/>
    </row>
    <row r="359" spans="1:10" x14ac:dyDescent="0.2">
      <c r="A359" s="864"/>
      <c r="B359" s="603">
        <v>53205020100000</v>
      </c>
      <c r="C359" s="604" t="s">
        <v>25</v>
      </c>
      <c r="D359" s="689">
        <f t="shared" si="90"/>
        <v>0</v>
      </c>
      <c r="E359" s="689">
        <v>0</v>
      </c>
      <c r="F359" s="710">
        <v>0</v>
      </c>
      <c r="G359" s="689">
        <f t="shared" si="88"/>
        <v>0</v>
      </c>
      <c r="H359" s="707">
        <f t="shared" si="91"/>
        <v>0</v>
      </c>
      <c r="I359" s="685"/>
      <c r="J359" s="685"/>
    </row>
    <row r="360" spans="1:10" x14ac:dyDescent="0.2">
      <c r="A360" s="864"/>
      <c r="B360" s="603">
        <v>53205030100000</v>
      </c>
      <c r="C360" s="604" t="s">
        <v>26</v>
      </c>
      <c r="D360" s="689">
        <f t="shared" si="90"/>
        <v>0</v>
      </c>
      <c r="E360" s="689">
        <v>0</v>
      </c>
      <c r="F360" s="710">
        <v>0</v>
      </c>
      <c r="G360" s="689">
        <f t="shared" si="88"/>
        <v>0</v>
      </c>
      <c r="H360" s="707">
        <f t="shared" si="91"/>
        <v>0</v>
      </c>
      <c r="I360" s="685"/>
      <c r="J360" s="685"/>
    </row>
    <row r="361" spans="1:10" x14ac:dyDescent="0.2">
      <c r="A361" s="864"/>
      <c r="B361" s="603">
        <v>53205050100000</v>
      </c>
      <c r="C361" s="604" t="s">
        <v>27</v>
      </c>
      <c r="D361" s="689">
        <f t="shared" si="90"/>
        <v>0</v>
      </c>
      <c r="E361" s="689">
        <v>0</v>
      </c>
      <c r="F361" s="710">
        <v>0</v>
      </c>
      <c r="G361" s="689">
        <f t="shared" si="88"/>
        <v>0</v>
      </c>
      <c r="H361" s="707">
        <f t="shared" si="91"/>
        <v>0</v>
      </c>
      <c r="I361" s="685"/>
      <c r="J361" s="685"/>
    </row>
    <row r="362" spans="1:10" x14ac:dyDescent="0.2">
      <c r="A362" s="864"/>
      <c r="B362" s="603">
        <v>53205070100000</v>
      </c>
      <c r="C362" s="604" t="s">
        <v>29</v>
      </c>
      <c r="D362" s="689">
        <f t="shared" si="90"/>
        <v>0</v>
      </c>
      <c r="E362" s="689">
        <v>0</v>
      </c>
      <c r="F362" s="710">
        <v>0</v>
      </c>
      <c r="G362" s="689">
        <f t="shared" si="88"/>
        <v>0</v>
      </c>
      <c r="H362" s="707">
        <f t="shared" si="91"/>
        <v>0</v>
      </c>
      <c r="I362" s="685"/>
      <c r="J362" s="685"/>
    </row>
    <row r="363" spans="1:10" x14ac:dyDescent="0.2">
      <c r="A363" s="864"/>
      <c r="B363" s="603">
        <v>53208010100000</v>
      </c>
      <c r="C363" s="604" t="s">
        <v>30</v>
      </c>
      <c r="D363" s="689">
        <f t="shared" si="90"/>
        <v>0</v>
      </c>
      <c r="E363" s="689">
        <v>0</v>
      </c>
      <c r="F363" s="710">
        <v>0</v>
      </c>
      <c r="G363" s="689">
        <f t="shared" si="88"/>
        <v>0</v>
      </c>
      <c r="H363" s="707">
        <f t="shared" si="91"/>
        <v>0</v>
      </c>
      <c r="I363" s="685"/>
      <c r="J363" s="685"/>
    </row>
    <row r="364" spans="1:10" x14ac:dyDescent="0.2">
      <c r="A364" s="864"/>
      <c r="B364" s="603">
        <v>53208070100001</v>
      </c>
      <c r="C364" s="604" t="s">
        <v>31</v>
      </c>
      <c r="D364" s="689">
        <f t="shared" si="90"/>
        <v>0</v>
      </c>
      <c r="E364" s="689">
        <v>0</v>
      </c>
      <c r="F364" s="710">
        <v>0</v>
      </c>
      <c r="G364" s="689">
        <f t="shared" si="88"/>
        <v>0</v>
      </c>
      <c r="H364" s="707">
        <f t="shared" si="91"/>
        <v>0</v>
      </c>
      <c r="I364" s="685"/>
      <c r="J364" s="685"/>
    </row>
    <row r="365" spans="1:10" x14ac:dyDescent="0.2">
      <c r="A365" s="864"/>
      <c r="B365" s="603">
        <v>53208100100001</v>
      </c>
      <c r="C365" s="604" t="s">
        <v>210</v>
      </c>
      <c r="D365" s="689">
        <f t="shared" si="90"/>
        <v>0</v>
      </c>
      <c r="E365" s="689">
        <v>0</v>
      </c>
      <c r="F365" s="710">
        <v>0</v>
      </c>
      <c r="G365" s="689">
        <f t="shared" si="88"/>
        <v>0</v>
      </c>
      <c r="H365" s="707">
        <f t="shared" si="91"/>
        <v>0</v>
      </c>
      <c r="I365" s="685"/>
      <c r="J365" s="685"/>
    </row>
    <row r="366" spans="1:10" x14ac:dyDescent="0.2">
      <c r="A366" s="864"/>
      <c r="B366" s="603">
        <v>53211030000000</v>
      </c>
      <c r="C366" s="604" t="s">
        <v>32</v>
      </c>
      <c r="D366" s="689">
        <f t="shared" si="90"/>
        <v>0</v>
      </c>
      <c r="E366" s="689">
        <v>0</v>
      </c>
      <c r="F366" s="710">
        <v>0</v>
      </c>
      <c r="G366" s="689">
        <f t="shared" si="88"/>
        <v>0</v>
      </c>
      <c r="H366" s="707">
        <f t="shared" si="91"/>
        <v>0</v>
      </c>
      <c r="I366" s="685"/>
      <c r="J366" s="685"/>
    </row>
    <row r="367" spans="1:10" x14ac:dyDescent="0.2">
      <c r="A367" s="864"/>
      <c r="B367" s="603">
        <v>53212020100000</v>
      </c>
      <c r="C367" s="604" t="s">
        <v>211</v>
      </c>
      <c r="D367" s="689">
        <f t="shared" si="90"/>
        <v>0</v>
      </c>
      <c r="E367" s="689">
        <v>0</v>
      </c>
      <c r="F367" s="710">
        <v>0</v>
      </c>
      <c r="G367" s="689">
        <f t="shared" si="88"/>
        <v>0</v>
      </c>
      <c r="H367" s="707">
        <f t="shared" si="91"/>
        <v>0</v>
      </c>
      <c r="I367" s="685"/>
      <c r="J367" s="685"/>
    </row>
    <row r="368" spans="1:10" ht="15.75" customHeight="1" x14ac:dyDescent="0.2">
      <c r="A368" s="864"/>
      <c r="B368" s="603">
        <v>53214020000000</v>
      </c>
      <c r="C368" s="604" t="s">
        <v>212</v>
      </c>
      <c r="D368" s="689">
        <f t="shared" si="90"/>
        <v>0</v>
      </c>
      <c r="E368" s="689">
        <v>0</v>
      </c>
      <c r="F368" s="710">
        <v>0</v>
      </c>
      <c r="G368" s="689">
        <f t="shared" si="88"/>
        <v>0</v>
      </c>
      <c r="H368" s="707">
        <f t="shared" si="91"/>
        <v>0</v>
      </c>
      <c r="I368" s="685"/>
      <c r="J368" s="685"/>
    </row>
    <row r="369" spans="1:10" x14ac:dyDescent="0.2">
      <c r="A369" s="864"/>
      <c r="B369" s="614"/>
      <c r="C369" s="615" t="s">
        <v>34</v>
      </c>
      <c r="D369" s="693">
        <v>0</v>
      </c>
      <c r="E369" s="694"/>
      <c r="F369" s="694"/>
      <c r="G369" s="616">
        <f>SUM(G370,G375,G377,G386,G395,G403)</f>
        <v>0</v>
      </c>
      <c r="H369" s="693">
        <f>SUM(H370,H375,H377,H386,H395,H403)</f>
        <v>0</v>
      </c>
      <c r="I369" s="685"/>
      <c r="J369" s="685"/>
    </row>
    <row r="370" spans="1:10" x14ac:dyDescent="0.2">
      <c r="A370" s="864"/>
      <c r="B370" s="610"/>
      <c r="C370" s="611" t="s">
        <v>35</v>
      </c>
      <c r="D370" s="612">
        <f>SUM(D371:D374)</f>
        <v>0</v>
      </c>
      <c r="E370" s="686"/>
      <c r="F370" s="686"/>
      <c r="G370" s="612">
        <f>SUM(G371:G374)</f>
        <v>0</v>
      </c>
      <c r="H370" s="612">
        <f>SUM(H371:H374)</f>
        <v>0</v>
      </c>
      <c r="I370" s="685"/>
      <c r="J370" s="685"/>
    </row>
    <row r="371" spans="1:10" x14ac:dyDescent="0.2">
      <c r="A371" s="864"/>
      <c r="B371" s="603">
        <v>53202020100000</v>
      </c>
      <c r="C371" s="604" t="s">
        <v>213</v>
      </c>
      <c r="D371" s="512">
        <v>0</v>
      </c>
      <c r="E371" s="514">
        <v>0</v>
      </c>
      <c r="F371" s="720">
        <v>0</v>
      </c>
      <c r="G371" s="689">
        <f>E371*F371</f>
        <v>0</v>
      </c>
      <c r="H371" s="707">
        <f t="shared" ref="H371:H374" si="92">D371+G371</f>
        <v>0</v>
      </c>
      <c r="I371" s="685"/>
      <c r="J371" s="685"/>
    </row>
    <row r="372" spans="1:10" x14ac:dyDescent="0.2">
      <c r="A372" s="864"/>
      <c r="B372" s="603">
        <v>53202030000000</v>
      </c>
      <c r="C372" s="604" t="s">
        <v>214</v>
      </c>
      <c r="D372" s="512">
        <v>0</v>
      </c>
      <c r="E372" s="514">
        <v>0</v>
      </c>
      <c r="F372" s="720">
        <v>0</v>
      </c>
      <c r="G372" s="689">
        <f t="shared" ref="G372:G374" si="93">E372*F372</f>
        <v>0</v>
      </c>
      <c r="H372" s="707">
        <f t="shared" si="92"/>
        <v>0</v>
      </c>
      <c r="I372" s="685"/>
      <c r="J372" s="685"/>
    </row>
    <row r="373" spans="1:10" x14ac:dyDescent="0.2">
      <c r="A373" s="864"/>
      <c r="B373" s="603">
        <v>53211020000000</v>
      </c>
      <c r="C373" s="604" t="s">
        <v>41</v>
      </c>
      <c r="D373" s="695">
        <f>+N231</f>
        <v>0</v>
      </c>
      <c r="E373" s="695">
        <v>0</v>
      </c>
      <c r="F373" s="696">
        <v>0</v>
      </c>
      <c r="G373" s="689">
        <f t="shared" si="93"/>
        <v>0</v>
      </c>
      <c r="H373" s="707">
        <f t="shared" si="92"/>
        <v>0</v>
      </c>
      <c r="I373" s="685"/>
      <c r="J373" s="685"/>
    </row>
    <row r="374" spans="1:10" x14ac:dyDescent="0.2">
      <c r="A374" s="864"/>
      <c r="B374" s="603">
        <v>53101040600000</v>
      </c>
      <c r="C374" s="604" t="s">
        <v>215</v>
      </c>
      <c r="D374" s="695">
        <f>+N232</f>
        <v>0</v>
      </c>
      <c r="E374" s="695">
        <v>0</v>
      </c>
      <c r="F374" s="696">
        <v>0</v>
      </c>
      <c r="G374" s="689">
        <f t="shared" si="93"/>
        <v>0</v>
      </c>
      <c r="H374" s="707">
        <f t="shared" si="92"/>
        <v>0</v>
      </c>
      <c r="I374" s="685"/>
      <c r="J374" s="685"/>
    </row>
    <row r="375" spans="1:10" x14ac:dyDescent="0.2">
      <c r="A375" s="864"/>
      <c r="B375" s="610"/>
      <c r="C375" s="611" t="s">
        <v>42</v>
      </c>
      <c r="D375" s="612">
        <f>SUM(D376)</f>
        <v>0</v>
      </c>
      <c r="E375" s="686"/>
      <c r="F375" s="686"/>
      <c r="G375" s="697">
        <f>SUM(G376:G376)</f>
        <v>0</v>
      </c>
      <c r="H375" s="612">
        <f>SUM(H376:H376)</f>
        <v>0</v>
      </c>
      <c r="I375" s="685"/>
      <c r="J375" s="685"/>
    </row>
    <row r="376" spans="1:10" x14ac:dyDescent="0.2">
      <c r="A376" s="864"/>
      <c r="B376" s="617">
        <v>53205990000000</v>
      </c>
      <c r="C376" s="604" t="s">
        <v>44</v>
      </c>
      <c r="D376" s="695">
        <f>+N234</f>
        <v>0</v>
      </c>
      <c r="E376" s="695">
        <v>0</v>
      </c>
      <c r="F376" s="696">
        <v>0</v>
      </c>
      <c r="G376" s="689">
        <f t="shared" ref="G376" si="94">E376*F376</f>
        <v>0</v>
      </c>
      <c r="H376" s="707">
        <f t="shared" ref="H376" si="95">D376+G376</f>
        <v>0</v>
      </c>
      <c r="I376" s="685"/>
      <c r="J376" s="685"/>
    </row>
    <row r="377" spans="1:10" x14ac:dyDescent="0.2">
      <c r="A377" s="864"/>
      <c r="B377" s="610"/>
      <c r="C377" s="611" t="s">
        <v>45</v>
      </c>
      <c r="D377" s="612">
        <f>SUM(D378:D385)</f>
        <v>0</v>
      </c>
      <c r="E377" s="686"/>
      <c r="F377" s="686"/>
      <c r="G377" s="612">
        <f>SUM(G378:G385)</f>
        <v>0</v>
      </c>
      <c r="H377" s="612">
        <f>SUM(H378:H385)</f>
        <v>0</v>
      </c>
      <c r="I377" s="685"/>
      <c r="J377" s="685"/>
    </row>
    <row r="378" spans="1:10" x14ac:dyDescent="0.2">
      <c r="A378" s="864"/>
      <c r="B378" s="603">
        <v>53204010000000</v>
      </c>
      <c r="C378" s="604" t="s">
        <v>47</v>
      </c>
      <c r="D378" s="695">
        <f>+N236</f>
        <v>0</v>
      </c>
      <c r="E378" s="695">
        <v>0</v>
      </c>
      <c r="F378" s="696">
        <v>0</v>
      </c>
      <c r="G378" s="695">
        <f t="shared" ref="G378:G385" si="96">E378*F378</f>
        <v>0</v>
      </c>
      <c r="H378" s="707">
        <f t="shared" ref="H378:H385" si="97">D378+G378</f>
        <v>0</v>
      </c>
      <c r="I378" s="685"/>
      <c r="J378" s="685"/>
    </row>
    <row r="379" spans="1:10" x14ac:dyDescent="0.2">
      <c r="A379" s="864"/>
      <c r="B379" s="617">
        <v>53204040200000</v>
      </c>
      <c r="C379" s="604" t="s">
        <v>250</v>
      </c>
      <c r="D379" s="695">
        <f t="shared" ref="D379:D385" si="98">+M303</f>
        <v>0</v>
      </c>
      <c r="E379" s="695">
        <v>0</v>
      </c>
      <c r="F379" s="696">
        <v>0</v>
      </c>
      <c r="G379" s="695">
        <f t="shared" si="96"/>
        <v>0</v>
      </c>
      <c r="H379" s="707">
        <f t="shared" si="97"/>
        <v>0</v>
      </c>
      <c r="I379" s="685"/>
      <c r="J379" s="685"/>
    </row>
    <row r="380" spans="1:10" x14ac:dyDescent="0.2">
      <c r="A380" s="864"/>
      <c r="B380" s="603">
        <v>53204060000000</v>
      </c>
      <c r="C380" s="604" t="s">
        <v>49</v>
      </c>
      <c r="D380" s="695">
        <f t="shared" si="98"/>
        <v>0</v>
      </c>
      <c r="E380" s="695">
        <v>0</v>
      </c>
      <c r="F380" s="696">
        <v>0</v>
      </c>
      <c r="G380" s="695">
        <f t="shared" si="96"/>
        <v>0</v>
      </c>
      <c r="H380" s="707">
        <f t="shared" si="97"/>
        <v>0</v>
      </c>
      <c r="I380" s="685"/>
      <c r="J380" s="685"/>
    </row>
    <row r="381" spans="1:10" x14ac:dyDescent="0.2">
      <c r="A381" s="864"/>
      <c r="B381" s="603">
        <v>53204070000000</v>
      </c>
      <c r="C381" s="604" t="s">
        <v>50</v>
      </c>
      <c r="D381" s="695">
        <f t="shared" si="98"/>
        <v>0</v>
      </c>
      <c r="E381" s="695">
        <v>0</v>
      </c>
      <c r="F381" s="696">
        <v>0</v>
      </c>
      <c r="G381" s="695">
        <f t="shared" si="96"/>
        <v>0</v>
      </c>
      <c r="H381" s="707">
        <f t="shared" si="97"/>
        <v>0</v>
      </c>
      <c r="I381" s="685"/>
      <c r="J381" s="685"/>
    </row>
    <row r="382" spans="1:10" x14ac:dyDescent="0.2">
      <c r="A382" s="864"/>
      <c r="B382" s="603">
        <v>53204080000000</v>
      </c>
      <c r="C382" s="604" t="s">
        <v>51</v>
      </c>
      <c r="D382" s="695">
        <f t="shared" si="98"/>
        <v>0</v>
      </c>
      <c r="E382" s="695">
        <v>0</v>
      </c>
      <c r="F382" s="696">
        <v>0</v>
      </c>
      <c r="G382" s="695">
        <f t="shared" si="96"/>
        <v>0</v>
      </c>
      <c r="H382" s="707">
        <f t="shared" si="97"/>
        <v>0</v>
      </c>
      <c r="I382" s="685"/>
      <c r="J382" s="685"/>
    </row>
    <row r="383" spans="1:10" x14ac:dyDescent="0.2">
      <c r="A383" s="864"/>
      <c r="B383" s="603">
        <v>53214010000000</v>
      </c>
      <c r="C383" s="604" t="s">
        <v>52</v>
      </c>
      <c r="D383" s="695">
        <f t="shared" si="98"/>
        <v>0</v>
      </c>
      <c r="E383" s="698">
        <v>0</v>
      </c>
      <c r="F383" s="696">
        <v>0</v>
      </c>
      <c r="G383" s="695">
        <f t="shared" si="96"/>
        <v>0</v>
      </c>
      <c r="H383" s="707">
        <f t="shared" si="97"/>
        <v>0</v>
      </c>
      <c r="I383" s="685"/>
      <c r="J383" s="685"/>
    </row>
    <row r="384" spans="1:10" x14ac:dyDescent="0.2">
      <c r="A384" s="864"/>
      <c r="B384" s="603">
        <v>53214040000000</v>
      </c>
      <c r="C384" s="604" t="s">
        <v>216</v>
      </c>
      <c r="D384" s="695">
        <f t="shared" si="98"/>
        <v>0</v>
      </c>
      <c r="E384" s="698">
        <v>0</v>
      </c>
      <c r="F384" s="696">
        <v>0</v>
      </c>
      <c r="G384" s="695">
        <f t="shared" si="96"/>
        <v>0</v>
      </c>
      <c r="H384" s="707">
        <f t="shared" si="97"/>
        <v>0</v>
      </c>
      <c r="I384" s="685"/>
      <c r="J384" s="685"/>
    </row>
    <row r="385" spans="1:10" x14ac:dyDescent="0.2">
      <c r="A385" s="864"/>
      <c r="B385" s="608">
        <v>53204020100000</v>
      </c>
      <c r="C385" s="604" t="s">
        <v>208</v>
      </c>
      <c r="D385" s="695">
        <f t="shared" si="98"/>
        <v>0</v>
      </c>
      <c r="E385" s="695">
        <v>0</v>
      </c>
      <c r="F385" s="696">
        <v>0</v>
      </c>
      <c r="G385" s="695">
        <f t="shared" si="96"/>
        <v>0</v>
      </c>
      <c r="H385" s="707">
        <f t="shared" si="97"/>
        <v>0</v>
      </c>
      <c r="I385" s="685"/>
      <c r="J385" s="685"/>
    </row>
    <row r="386" spans="1:10" x14ac:dyDescent="0.2">
      <c r="A386" s="864"/>
      <c r="B386" s="610"/>
      <c r="C386" s="611" t="s">
        <v>55</v>
      </c>
      <c r="D386" s="612"/>
      <c r="E386" s="686"/>
      <c r="F386" s="686"/>
      <c r="G386" s="612">
        <f>SUM(G387:G394)</f>
        <v>0</v>
      </c>
      <c r="H386" s="688">
        <f>SUM(H387:H394)</f>
        <v>0</v>
      </c>
      <c r="I386" s="685"/>
      <c r="J386" s="685"/>
    </row>
    <row r="387" spans="1:10" x14ac:dyDescent="0.2">
      <c r="A387" s="864"/>
      <c r="B387" s="603">
        <v>53207010000000</v>
      </c>
      <c r="C387" s="604" t="s">
        <v>56</v>
      </c>
      <c r="D387" s="695">
        <f>+N245</f>
        <v>0</v>
      </c>
      <c r="E387" s="695">
        <v>0</v>
      </c>
      <c r="F387" s="696">
        <v>0</v>
      </c>
      <c r="G387" s="695">
        <f t="shared" ref="G387:G394" si="99">E387*F387</f>
        <v>0</v>
      </c>
      <c r="H387" s="707">
        <f t="shared" ref="H387:H394" si="100">D387+G387</f>
        <v>0</v>
      </c>
      <c r="I387" s="685"/>
      <c r="J387" s="685"/>
    </row>
    <row r="388" spans="1:10" x14ac:dyDescent="0.2">
      <c r="A388" s="864"/>
      <c r="B388" s="603">
        <v>53207020000000</v>
      </c>
      <c r="C388" s="604" t="s">
        <v>57</v>
      </c>
      <c r="D388" s="695">
        <f t="shared" ref="D388:D390" si="101">+M312</f>
        <v>0</v>
      </c>
      <c r="E388" s="695">
        <v>0</v>
      </c>
      <c r="F388" s="696">
        <v>0</v>
      </c>
      <c r="G388" s="695">
        <f t="shared" si="99"/>
        <v>0</v>
      </c>
      <c r="H388" s="707">
        <f t="shared" si="100"/>
        <v>0</v>
      </c>
      <c r="I388" s="685"/>
      <c r="J388" s="685"/>
    </row>
    <row r="389" spans="1:10" x14ac:dyDescent="0.2">
      <c r="A389" s="864"/>
      <c r="B389" s="603">
        <v>53208020000000</v>
      </c>
      <c r="C389" s="604" t="s">
        <v>199</v>
      </c>
      <c r="D389" s="695">
        <f t="shared" si="101"/>
        <v>0</v>
      </c>
      <c r="E389" s="695">
        <v>0</v>
      </c>
      <c r="F389" s="696">
        <v>0</v>
      </c>
      <c r="G389" s="695">
        <f t="shared" si="99"/>
        <v>0</v>
      </c>
      <c r="H389" s="707">
        <f t="shared" si="100"/>
        <v>0</v>
      </c>
      <c r="I389" s="685"/>
      <c r="J389" s="685"/>
    </row>
    <row r="390" spans="1:10" x14ac:dyDescent="0.2">
      <c r="A390" s="864"/>
      <c r="B390" s="603">
        <v>53208990000000</v>
      </c>
      <c r="C390" s="604" t="s">
        <v>217</v>
      </c>
      <c r="D390" s="695">
        <f t="shared" si="101"/>
        <v>0</v>
      </c>
      <c r="E390" s="695">
        <v>0</v>
      </c>
      <c r="F390" s="696">
        <v>0</v>
      </c>
      <c r="G390" s="695">
        <f t="shared" si="99"/>
        <v>0</v>
      </c>
      <c r="H390" s="707">
        <f t="shared" si="100"/>
        <v>0</v>
      </c>
      <c r="I390" s="685"/>
      <c r="J390" s="685"/>
    </row>
    <row r="391" spans="1:10" x14ac:dyDescent="0.2">
      <c r="A391" s="864"/>
      <c r="B391" s="608">
        <v>53210020300000</v>
      </c>
      <c r="C391" s="604" t="s">
        <v>219</v>
      </c>
      <c r="D391" s="618">
        <v>0</v>
      </c>
      <c r="E391" s="618">
        <v>0</v>
      </c>
      <c r="F391" s="719">
        <v>0</v>
      </c>
      <c r="G391" s="689">
        <f t="shared" si="99"/>
        <v>0</v>
      </c>
      <c r="H391" s="707">
        <f t="shared" si="100"/>
        <v>0</v>
      </c>
      <c r="I391" s="685"/>
      <c r="J391" s="685"/>
    </row>
    <row r="392" spans="1:10" x14ac:dyDescent="0.2">
      <c r="A392" s="864"/>
      <c r="B392" s="603">
        <v>53208990000000</v>
      </c>
      <c r="C392" s="604" t="s">
        <v>220</v>
      </c>
      <c r="D392" s="689">
        <f>+N249</f>
        <v>0</v>
      </c>
      <c r="E392" s="689">
        <v>0</v>
      </c>
      <c r="F392" s="692">
        <v>0</v>
      </c>
      <c r="G392" s="689">
        <f t="shared" si="99"/>
        <v>0</v>
      </c>
      <c r="H392" s="707">
        <f t="shared" si="100"/>
        <v>0</v>
      </c>
      <c r="I392" s="685"/>
      <c r="J392" s="685"/>
    </row>
    <row r="393" spans="1:10" x14ac:dyDescent="0.2">
      <c r="A393" s="864"/>
      <c r="B393" s="603">
        <v>53209990000000</v>
      </c>
      <c r="C393" s="604" t="s">
        <v>218</v>
      </c>
      <c r="D393" s="689">
        <f t="shared" ref="D393:D394" si="102">+N250</f>
        <v>0</v>
      </c>
      <c r="E393" s="689">
        <v>0</v>
      </c>
      <c r="F393" s="692">
        <v>0</v>
      </c>
      <c r="G393" s="689">
        <f t="shared" si="99"/>
        <v>0</v>
      </c>
      <c r="H393" s="707">
        <f t="shared" si="100"/>
        <v>0</v>
      </c>
      <c r="I393" s="685"/>
      <c r="J393" s="685"/>
    </row>
    <row r="394" spans="1:10" x14ac:dyDescent="0.2">
      <c r="A394" s="864"/>
      <c r="B394" s="603">
        <v>53210020100000</v>
      </c>
      <c r="C394" s="604" t="s">
        <v>64</v>
      </c>
      <c r="D394" s="689">
        <f t="shared" si="102"/>
        <v>0</v>
      </c>
      <c r="E394" s="689">
        <v>0</v>
      </c>
      <c r="F394" s="692">
        <v>0</v>
      </c>
      <c r="G394" s="689">
        <f t="shared" si="99"/>
        <v>0</v>
      </c>
      <c r="H394" s="707">
        <f t="shared" si="100"/>
        <v>0</v>
      </c>
      <c r="I394" s="685"/>
      <c r="J394" s="685"/>
    </row>
    <row r="395" spans="1:10" x14ac:dyDescent="0.2">
      <c r="A395" s="864"/>
      <c r="B395" s="610"/>
      <c r="C395" s="611" t="s">
        <v>65</v>
      </c>
      <c r="D395" s="612">
        <f>SUM(D396:D402)</f>
        <v>0</v>
      </c>
      <c r="E395" s="686"/>
      <c r="F395" s="686"/>
      <c r="G395" s="612">
        <f>SUM(G396:G402)</f>
        <v>0</v>
      </c>
      <c r="H395" s="688">
        <f>SUM(H396:H402)</f>
        <v>0</v>
      </c>
      <c r="I395" s="685"/>
      <c r="J395" s="685"/>
    </row>
    <row r="396" spans="1:10" x14ac:dyDescent="0.2">
      <c r="A396" s="864"/>
      <c r="B396" s="603">
        <v>53206030000000</v>
      </c>
      <c r="C396" s="604" t="s">
        <v>100</v>
      </c>
      <c r="D396" s="695">
        <f>+N253</f>
        <v>0</v>
      </c>
      <c r="E396" s="695">
        <v>0</v>
      </c>
      <c r="F396" s="696">
        <v>0</v>
      </c>
      <c r="G396" s="689">
        <f t="shared" ref="G396:G402" si="103">E396*F396</f>
        <v>0</v>
      </c>
      <c r="H396" s="707">
        <f t="shared" ref="H396:H402" si="104">D396+G396</f>
        <v>0</v>
      </c>
      <c r="I396" s="685"/>
      <c r="J396" s="685"/>
    </row>
    <row r="397" spans="1:10" x14ac:dyDescent="0.2">
      <c r="A397" s="864"/>
      <c r="B397" s="603">
        <v>53206040000000</v>
      </c>
      <c r="C397" s="604" t="s">
        <v>101</v>
      </c>
      <c r="D397" s="695">
        <f t="shared" ref="D397:D402" si="105">+N254</f>
        <v>0</v>
      </c>
      <c r="E397" s="695">
        <v>0</v>
      </c>
      <c r="F397" s="696">
        <v>0</v>
      </c>
      <c r="G397" s="689">
        <f t="shared" si="103"/>
        <v>0</v>
      </c>
      <c r="H397" s="707">
        <f t="shared" si="104"/>
        <v>0</v>
      </c>
      <c r="I397" s="685"/>
      <c r="J397" s="685"/>
    </row>
    <row r="398" spans="1:10" x14ac:dyDescent="0.2">
      <c r="A398" s="864"/>
      <c r="B398" s="603">
        <v>53206060000000</v>
      </c>
      <c r="C398" s="604" t="s">
        <v>221</v>
      </c>
      <c r="D398" s="695">
        <f t="shared" si="105"/>
        <v>0</v>
      </c>
      <c r="E398" s="695">
        <v>0</v>
      </c>
      <c r="F398" s="696">
        <v>0</v>
      </c>
      <c r="G398" s="689">
        <f t="shared" si="103"/>
        <v>0</v>
      </c>
      <c r="H398" s="707">
        <f t="shared" si="104"/>
        <v>0</v>
      </c>
      <c r="I398" s="685"/>
      <c r="J398" s="685"/>
    </row>
    <row r="399" spans="1:10" x14ac:dyDescent="0.2">
      <c r="A399" s="864"/>
      <c r="B399" s="603">
        <v>53206070000000</v>
      </c>
      <c r="C399" s="604" t="s">
        <v>103</v>
      </c>
      <c r="D399" s="695">
        <f t="shared" si="105"/>
        <v>0</v>
      </c>
      <c r="E399" s="695">
        <v>0</v>
      </c>
      <c r="F399" s="696">
        <v>0</v>
      </c>
      <c r="G399" s="689">
        <f t="shared" si="103"/>
        <v>0</v>
      </c>
      <c r="H399" s="707">
        <f t="shared" si="104"/>
        <v>0</v>
      </c>
      <c r="I399" s="685"/>
      <c r="J399" s="685"/>
    </row>
    <row r="400" spans="1:10" x14ac:dyDescent="0.2">
      <c r="A400" s="864"/>
      <c r="B400" s="603">
        <v>53206990000000</v>
      </c>
      <c r="C400" s="604" t="s">
        <v>222</v>
      </c>
      <c r="D400" s="695">
        <f t="shared" si="105"/>
        <v>0</v>
      </c>
      <c r="E400" s="695">
        <v>0</v>
      </c>
      <c r="F400" s="696">
        <v>0</v>
      </c>
      <c r="G400" s="689">
        <f t="shared" si="103"/>
        <v>0</v>
      </c>
      <c r="H400" s="707">
        <f t="shared" si="104"/>
        <v>0</v>
      </c>
      <c r="I400" s="685"/>
      <c r="J400" s="685"/>
    </row>
    <row r="401" spans="1:14" x14ac:dyDescent="0.2">
      <c r="A401" s="864"/>
      <c r="B401" s="603">
        <v>53208030000000</v>
      </c>
      <c r="C401" s="604" t="s">
        <v>105</v>
      </c>
      <c r="D401" s="695">
        <f t="shared" si="105"/>
        <v>0</v>
      </c>
      <c r="E401" s="695">
        <v>0</v>
      </c>
      <c r="F401" s="696">
        <v>0</v>
      </c>
      <c r="G401" s="689">
        <f t="shared" si="103"/>
        <v>0</v>
      </c>
      <c r="H401" s="707">
        <f t="shared" si="104"/>
        <v>0</v>
      </c>
      <c r="I401" s="685"/>
      <c r="J401" s="685"/>
    </row>
    <row r="402" spans="1:14" x14ac:dyDescent="0.2">
      <c r="A402" s="864"/>
      <c r="B402" s="603">
        <v>53206990000000</v>
      </c>
      <c r="C402" s="604" t="s">
        <v>251</v>
      </c>
      <c r="D402" s="695">
        <f t="shared" si="105"/>
        <v>0</v>
      </c>
      <c r="E402" s="695">
        <v>0</v>
      </c>
      <c r="F402" s="696">
        <v>0</v>
      </c>
      <c r="G402" s="689">
        <f t="shared" si="103"/>
        <v>0</v>
      </c>
      <c r="H402" s="707">
        <f t="shared" si="104"/>
        <v>0</v>
      </c>
      <c r="I402" s="685"/>
      <c r="J402" s="685"/>
    </row>
    <row r="403" spans="1:14" x14ac:dyDescent="0.2">
      <c r="A403" s="864"/>
      <c r="B403" s="610"/>
      <c r="C403" s="611" t="s">
        <v>66</v>
      </c>
      <c r="D403" s="612">
        <f>SUM(D404:D404)</f>
        <v>0</v>
      </c>
      <c r="E403" s="686"/>
      <c r="F403" s="686"/>
      <c r="G403" s="612">
        <f>SUM(G404:G404)</f>
        <v>0</v>
      </c>
      <c r="H403" s="688">
        <f>SUM(H404:H404)</f>
        <v>0</v>
      </c>
      <c r="I403" s="685"/>
      <c r="J403" s="685"/>
    </row>
    <row r="404" spans="1:14" x14ac:dyDescent="0.2">
      <c r="A404" s="864"/>
      <c r="B404" s="619"/>
      <c r="C404" s="620" t="s">
        <v>252</v>
      </c>
      <c r="D404" s="512">
        <v>0</v>
      </c>
      <c r="E404" s="512">
        <v>0</v>
      </c>
      <c r="F404" s="720">
        <v>0</v>
      </c>
      <c r="G404" s="689">
        <f t="shared" ref="G404" si="106">E404*F404</f>
        <v>0</v>
      </c>
      <c r="H404" s="708">
        <f t="shared" ref="H404" si="107">D404+G404</f>
        <v>0</v>
      </c>
      <c r="I404" s="625" t="s">
        <v>253</v>
      </c>
      <c r="J404" s="626">
        <f>+H402+H401+H400+H399+H398+H397+H396+H394+H393+H392+H391+H390+H389+H388+H387+H385+H382+H381+H380+H379+H378+H376+H374+H373+H367+H366+H365+H363+H362+H361+H360+H359+H358+H357+H356+H355+H354+H353</f>
        <v>0</v>
      </c>
    </row>
    <row r="405" spans="1:14" x14ac:dyDescent="0.2">
      <c r="A405" s="864"/>
      <c r="B405" s="82"/>
      <c r="C405" s="519" t="s">
        <v>106</v>
      </c>
      <c r="D405" s="623">
        <f>SUM(D342,D369)</f>
        <v>0</v>
      </c>
      <c r="E405" s="624"/>
      <c r="F405" s="624"/>
      <c r="G405" s="623">
        <f>SUM(G342,G369)</f>
        <v>0</v>
      </c>
      <c r="H405" s="709">
        <f>SUM(H342,H369)</f>
        <v>0</v>
      </c>
      <c r="I405" s="627" t="s">
        <v>254</v>
      </c>
      <c r="J405" s="628">
        <f>+H405-J404</f>
        <v>0</v>
      </c>
    </row>
    <row r="406" spans="1:14" ht="12.75" customHeight="1" x14ac:dyDescent="0.2">
      <c r="A406" s="866" t="s">
        <v>82</v>
      </c>
      <c r="B406" s="872" t="s">
        <v>76</v>
      </c>
      <c r="C406" s="876" t="s">
        <v>77</v>
      </c>
      <c r="D406" s="878" t="s">
        <v>78</v>
      </c>
      <c r="E406" s="881" t="s">
        <v>79</v>
      </c>
      <c r="F406" s="881"/>
      <c r="G406" s="881"/>
      <c r="H406" s="879" t="s">
        <v>248</v>
      </c>
      <c r="K406" s="896" t="s">
        <v>263</v>
      </c>
      <c r="L406" s="898" t="s">
        <v>223</v>
      </c>
      <c r="M406" s="898" t="s">
        <v>228</v>
      </c>
      <c r="N406" s="898" t="s">
        <v>229</v>
      </c>
    </row>
    <row r="407" spans="1:14" ht="25.5" x14ac:dyDescent="0.2">
      <c r="A407" s="867"/>
      <c r="B407" s="873"/>
      <c r="C407" s="877"/>
      <c r="D407" s="878"/>
      <c r="E407" s="530" t="s">
        <v>67</v>
      </c>
      <c r="F407" s="531" t="s">
        <v>68</v>
      </c>
      <c r="G407" s="599" t="s">
        <v>6</v>
      </c>
      <c r="H407" s="880"/>
      <c r="K407" s="897"/>
      <c r="L407" s="899"/>
      <c r="M407" s="899"/>
      <c r="N407" s="899"/>
    </row>
    <row r="408" spans="1:14" ht="15.75" customHeight="1" x14ac:dyDescent="0.2">
      <c r="A408" s="863" t="s">
        <v>167</v>
      </c>
      <c r="B408" s="73"/>
      <c r="C408" s="518" t="s">
        <v>11</v>
      </c>
      <c r="D408" s="616">
        <f>+D409+D414</f>
        <v>0</v>
      </c>
      <c r="E408" s="683"/>
      <c r="F408" s="683"/>
      <c r="G408" s="684">
        <f>SUM(G409,G414)</f>
        <v>0</v>
      </c>
      <c r="H408" s="706">
        <f>SUM(H409,H414)</f>
        <v>0</v>
      </c>
      <c r="I408" s="685"/>
      <c r="J408" s="685"/>
      <c r="K408" s="910" t="s">
        <v>11</v>
      </c>
      <c r="L408" s="911"/>
      <c r="M408" s="911"/>
      <c r="N408" s="911"/>
    </row>
    <row r="409" spans="1:14" x14ac:dyDescent="0.2">
      <c r="A409" s="864"/>
      <c r="B409" s="74"/>
      <c r="C409" s="515" t="s">
        <v>12</v>
      </c>
      <c r="D409" s="612">
        <f>SUM(D410:D413)</f>
        <v>0</v>
      </c>
      <c r="E409" s="686"/>
      <c r="F409" s="686"/>
      <c r="G409" s="687">
        <f>SUM(G410:G413)</f>
        <v>0</v>
      </c>
      <c r="H409" s="688">
        <f>SUM(H410:H413)</f>
        <v>0</v>
      </c>
      <c r="I409" s="685"/>
      <c r="J409" s="685"/>
      <c r="K409" s="611" t="s">
        <v>16</v>
      </c>
      <c r="L409" s="904"/>
      <c r="M409" s="904"/>
      <c r="N409" s="904"/>
    </row>
    <row r="410" spans="1:14" x14ac:dyDescent="0.2">
      <c r="A410" s="864"/>
      <c r="B410" s="603">
        <v>53103040100000</v>
      </c>
      <c r="C410" s="604" t="s">
        <v>96</v>
      </c>
      <c r="D410" s="605">
        <f>+'F) Remuneraciones'!L101</f>
        <v>0</v>
      </c>
      <c r="E410" s="689">
        <v>0</v>
      </c>
      <c r="F410" s="690">
        <v>0</v>
      </c>
      <c r="G410" s="689">
        <f>E410*F410</f>
        <v>0</v>
      </c>
      <c r="H410" s="707">
        <f>D410+G410</f>
        <v>0</v>
      </c>
      <c r="I410" s="685"/>
      <c r="J410" s="685"/>
      <c r="K410" s="629" t="s">
        <v>206</v>
      </c>
      <c r="L410" s="721">
        <v>0</v>
      </c>
      <c r="M410" s="511">
        <f>+L410*0.7</f>
        <v>0</v>
      </c>
      <c r="N410" s="511">
        <f>+L410*0.3</f>
        <v>0</v>
      </c>
    </row>
    <row r="411" spans="1:14" x14ac:dyDescent="0.2">
      <c r="A411" s="864"/>
      <c r="B411" s="603">
        <v>53103050000000</v>
      </c>
      <c r="C411" s="604" t="s">
        <v>200</v>
      </c>
      <c r="D411" s="512">
        <v>0</v>
      </c>
      <c r="E411" s="514">
        <v>0</v>
      </c>
      <c r="F411" s="513">
        <v>0</v>
      </c>
      <c r="G411" s="689">
        <f>E411*F411</f>
        <v>0</v>
      </c>
      <c r="H411" s="707">
        <f>D411+G411</f>
        <v>0</v>
      </c>
      <c r="I411" s="685"/>
      <c r="J411" s="685"/>
      <c r="K411" s="604" t="s">
        <v>19</v>
      </c>
      <c r="L411" s="722">
        <v>0</v>
      </c>
      <c r="M411" s="511">
        <f t="shared" ref="M411:M426" si="108">+L411*0.7</f>
        <v>0</v>
      </c>
      <c r="N411" s="511">
        <f t="shared" ref="N411:N426" si="109">+L411*0.3</f>
        <v>0</v>
      </c>
    </row>
    <row r="412" spans="1:14" x14ac:dyDescent="0.2">
      <c r="A412" s="864"/>
      <c r="B412" s="608">
        <v>53103040400000</v>
      </c>
      <c r="C412" s="609" t="s">
        <v>201</v>
      </c>
      <c r="D412" s="512">
        <v>0</v>
      </c>
      <c r="E412" s="514">
        <v>0</v>
      </c>
      <c r="F412" s="513">
        <v>0</v>
      </c>
      <c r="G412" s="689">
        <f>E412*F412</f>
        <v>0</v>
      </c>
      <c r="H412" s="707">
        <f>D412+G412</f>
        <v>0</v>
      </c>
      <c r="I412" s="685"/>
      <c r="J412" s="685"/>
      <c r="K412" s="604" t="s">
        <v>207</v>
      </c>
      <c r="L412" s="722">
        <v>0</v>
      </c>
      <c r="M412" s="511">
        <f t="shared" si="108"/>
        <v>0</v>
      </c>
      <c r="N412" s="511">
        <f t="shared" si="109"/>
        <v>0</v>
      </c>
    </row>
    <row r="413" spans="1:14" x14ac:dyDescent="0.2">
      <c r="A413" s="864"/>
      <c r="B413" s="603">
        <v>53103080010000</v>
      </c>
      <c r="C413" s="604" t="s">
        <v>202</v>
      </c>
      <c r="D413" s="512">
        <v>0</v>
      </c>
      <c r="E413" s="514">
        <v>0</v>
      </c>
      <c r="F413" s="513">
        <v>0</v>
      </c>
      <c r="G413" s="689">
        <f>E413*F413</f>
        <v>0</v>
      </c>
      <c r="H413" s="707">
        <f>D413+G413</f>
        <v>0</v>
      </c>
      <c r="I413" s="685"/>
      <c r="J413" s="685"/>
      <c r="K413" s="604" t="s">
        <v>249</v>
      </c>
      <c r="L413" s="722">
        <v>0</v>
      </c>
      <c r="M413" s="511">
        <f t="shared" si="108"/>
        <v>0</v>
      </c>
      <c r="N413" s="511">
        <f t="shared" si="109"/>
        <v>0</v>
      </c>
    </row>
    <row r="414" spans="1:14" x14ac:dyDescent="0.2">
      <c r="A414" s="864"/>
      <c r="B414" s="610"/>
      <c r="C414" s="611" t="s">
        <v>16</v>
      </c>
      <c r="D414" s="612">
        <f>SUM(D415:D434)</f>
        <v>0</v>
      </c>
      <c r="E414" s="686"/>
      <c r="F414" s="686"/>
      <c r="G414" s="612">
        <f>SUM(G415:G434)</f>
        <v>0</v>
      </c>
      <c r="H414" s="688">
        <f>SUM(H415:H434)</f>
        <v>0</v>
      </c>
      <c r="I414" s="685"/>
      <c r="J414" s="685"/>
      <c r="K414" s="604" t="s">
        <v>22</v>
      </c>
      <c r="L414" s="722">
        <v>0</v>
      </c>
      <c r="M414" s="511">
        <f t="shared" si="108"/>
        <v>0</v>
      </c>
      <c r="N414" s="511">
        <f t="shared" si="109"/>
        <v>0</v>
      </c>
    </row>
    <row r="415" spans="1:14" x14ac:dyDescent="0.2">
      <c r="A415" s="864"/>
      <c r="B415" s="603">
        <v>53201010100000</v>
      </c>
      <c r="C415" s="613" t="s">
        <v>203</v>
      </c>
      <c r="D415" s="512">
        <v>0</v>
      </c>
      <c r="E415" s="514">
        <v>0</v>
      </c>
      <c r="F415" s="513">
        <v>0</v>
      </c>
      <c r="G415" s="689">
        <f t="shared" ref="G415:G434" si="110">E415*F415</f>
        <v>0</v>
      </c>
      <c r="H415" s="707">
        <f t="shared" ref="H415:H420" si="111">D415+G415</f>
        <v>0</v>
      </c>
      <c r="I415" s="685"/>
      <c r="J415" s="685"/>
      <c r="K415" s="604" t="s">
        <v>209</v>
      </c>
      <c r="L415" s="722">
        <v>0</v>
      </c>
      <c r="M415" s="511">
        <f t="shared" si="108"/>
        <v>0</v>
      </c>
      <c r="N415" s="511">
        <f t="shared" si="109"/>
        <v>0</v>
      </c>
    </row>
    <row r="416" spans="1:14" x14ac:dyDescent="0.2">
      <c r="A416" s="864"/>
      <c r="B416" s="603">
        <v>53201010100000</v>
      </c>
      <c r="C416" s="613" t="s">
        <v>204</v>
      </c>
      <c r="D416" s="512">
        <v>0</v>
      </c>
      <c r="E416" s="514">
        <v>0</v>
      </c>
      <c r="F416" s="513">
        <v>0</v>
      </c>
      <c r="G416" s="689">
        <f t="shared" si="110"/>
        <v>0</v>
      </c>
      <c r="H416" s="707">
        <f t="shared" si="111"/>
        <v>0</v>
      </c>
      <c r="I416" s="685"/>
      <c r="J416" s="685"/>
      <c r="K416" s="604" t="s">
        <v>24</v>
      </c>
      <c r="L416" s="722">
        <v>0</v>
      </c>
      <c r="M416" s="511">
        <f t="shared" si="108"/>
        <v>0</v>
      </c>
      <c r="N416" s="511">
        <f t="shared" si="109"/>
        <v>0</v>
      </c>
    </row>
    <row r="417" spans="1:14" x14ac:dyDescent="0.2">
      <c r="A417" s="864"/>
      <c r="B417" s="603">
        <v>53201010100000</v>
      </c>
      <c r="C417" s="613" t="s">
        <v>205</v>
      </c>
      <c r="D417" s="512">
        <v>0</v>
      </c>
      <c r="E417" s="514">
        <v>0</v>
      </c>
      <c r="F417" s="513">
        <v>0</v>
      </c>
      <c r="G417" s="689">
        <f t="shared" si="110"/>
        <v>0</v>
      </c>
      <c r="H417" s="707">
        <f t="shared" si="111"/>
        <v>0</v>
      </c>
      <c r="I417" s="685"/>
      <c r="J417" s="685"/>
      <c r="K417" s="604" t="s">
        <v>25</v>
      </c>
      <c r="L417" s="722">
        <v>0</v>
      </c>
      <c r="M417" s="511">
        <f t="shared" si="108"/>
        <v>0</v>
      </c>
      <c r="N417" s="511">
        <f t="shared" si="109"/>
        <v>0</v>
      </c>
    </row>
    <row r="418" spans="1:14" x14ac:dyDescent="0.2">
      <c r="A418" s="864"/>
      <c r="B418" s="603">
        <v>53202010100000</v>
      </c>
      <c r="C418" s="604" t="s">
        <v>206</v>
      </c>
      <c r="D418" s="689">
        <f>+M410</f>
        <v>0</v>
      </c>
      <c r="E418" s="689">
        <v>0</v>
      </c>
      <c r="F418" s="710">
        <v>0</v>
      </c>
      <c r="G418" s="689">
        <f t="shared" si="110"/>
        <v>0</v>
      </c>
      <c r="H418" s="707">
        <f t="shared" si="111"/>
        <v>0</v>
      </c>
      <c r="I418" s="685"/>
      <c r="J418" s="685"/>
      <c r="K418" s="604" t="s">
        <v>26</v>
      </c>
      <c r="L418" s="722">
        <v>0</v>
      </c>
      <c r="M418" s="511">
        <f t="shared" si="108"/>
        <v>0</v>
      </c>
      <c r="N418" s="511">
        <f t="shared" si="109"/>
        <v>0</v>
      </c>
    </row>
    <row r="419" spans="1:14" x14ac:dyDescent="0.2">
      <c r="A419" s="864"/>
      <c r="B419" s="603">
        <v>53203010100000</v>
      </c>
      <c r="C419" s="604" t="s">
        <v>19</v>
      </c>
      <c r="D419" s="689">
        <f t="shared" ref="D419:D434" si="112">+M411</f>
        <v>0</v>
      </c>
      <c r="E419" s="689">
        <v>0</v>
      </c>
      <c r="F419" s="710">
        <v>0</v>
      </c>
      <c r="G419" s="689">
        <f t="shared" si="110"/>
        <v>0</v>
      </c>
      <c r="H419" s="707">
        <f t="shared" si="111"/>
        <v>0</v>
      </c>
      <c r="I419" s="685"/>
      <c r="J419" s="685"/>
      <c r="K419" s="604" t="s">
        <v>27</v>
      </c>
      <c r="L419" s="722">
        <v>0</v>
      </c>
      <c r="M419" s="511">
        <f t="shared" si="108"/>
        <v>0</v>
      </c>
      <c r="N419" s="511">
        <f t="shared" si="109"/>
        <v>0</v>
      </c>
    </row>
    <row r="420" spans="1:14" x14ac:dyDescent="0.2">
      <c r="A420" s="864"/>
      <c r="B420" s="603">
        <v>53203030000000</v>
      </c>
      <c r="C420" s="604" t="s">
        <v>207</v>
      </c>
      <c r="D420" s="689">
        <f t="shared" si="112"/>
        <v>0</v>
      </c>
      <c r="E420" s="689">
        <v>0</v>
      </c>
      <c r="F420" s="710">
        <v>0</v>
      </c>
      <c r="G420" s="689">
        <f t="shared" si="110"/>
        <v>0</v>
      </c>
      <c r="H420" s="707">
        <f t="shared" si="111"/>
        <v>0</v>
      </c>
      <c r="I420" s="685"/>
      <c r="J420" s="685"/>
      <c r="K420" s="604" t="s">
        <v>29</v>
      </c>
      <c r="L420" s="722">
        <v>0</v>
      </c>
      <c r="M420" s="511">
        <f t="shared" si="108"/>
        <v>0</v>
      </c>
      <c r="N420" s="511">
        <f t="shared" si="109"/>
        <v>0</v>
      </c>
    </row>
    <row r="421" spans="1:14" x14ac:dyDescent="0.2">
      <c r="A421" s="864"/>
      <c r="B421" s="603">
        <v>53204030000000</v>
      </c>
      <c r="C421" s="604" t="s">
        <v>249</v>
      </c>
      <c r="D421" s="689">
        <f t="shared" si="112"/>
        <v>0</v>
      </c>
      <c r="E421" s="689">
        <v>0</v>
      </c>
      <c r="F421" s="710">
        <v>0</v>
      </c>
      <c r="G421" s="689">
        <f t="shared" si="110"/>
        <v>0</v>
      </c>
      <c r="H421" s="707">
        <f>D421+G421</f>
        <v>0</v>
      </c>
      <c r="I421" s="685"/>
      <c r="J421" s="685"/>
      <c r="K421" s="604" t="s">
        <v>30</v>
      </c>
      <c r="L421" s="722">
        <v>0</v>
      </c>
      <c r="M421" s="511">
        <f t="shared" si="108"/>
        <v>0</v>
      </c>
      <c r="N421" s="511">
        <f t="shared" si="109"/>
        <v>0</v>
      </c>
    </row>
    <row r="422" spans="1:14" x14ac:dyDescent="0.2">
      <c r="A422" s="864"/>
      <c r="B422" s="603">
        <v>53204100100001</v>
      </c>
      <c r="C422" s="604" t="s">
        <v>22</v>
      </c>
      <c r="D422" s="689">
        <f t="shared" si="112"/>
        <v>0</v>
      </c>
      <c r="E422" s="689">
        <v>0</v>
      </c>
      <c r="F422" s="710">
        <v>0</v>
      </c>
      <c r="G422" s="689">
        <f t="shared" si="110"/>
        <v>0</v>
      </c>
      <c r="H422" s="707">
        <f t="shared" ref="H422:H434" si="113">D422+G422</f>
        <v>0</v>
      </c>
      <c r="I422" s="685"/>
      <c r="J422" s="685"/>
      <c r="K422" s="604" t="s">
        <v>31</v>
      </c>
      <c r="L422" s="721">
        <v>0</v>
      </c>
      <c r="M422" s="511">
        <f t="shared" si="108"/>
        <v>0</v>
      </c>
      <c r="N422" s="511">
        <f t="shared" si="109"/>
        <v>0</v>
      </c>
    </row>
    <row r="423" spans="1:14" x14ac:dyDescent="0.2">
      <c r="A423" s="864"/>
      <c r="B423" s="603">
        <v>53204130100000</v>
      </c>
      <c r="C423" s="604" t="s">
        <v>209</v>
      </c>
      <c r="D423" s="689">
        <f t="shared" si="112"/>
        <v>0</v>
      </c>
      <c r="E423" s="689">
        <v>0</v>
      </c>
      <c r="F423" s="710">
        <v>0</v>
      </c>
      <c r="G423" s="689">
        <f t="shared" si="110"/>
        <v>0</v>
      </c>
      <c r="H423" s="707">
        <f t="shared" si="113"/>
        <v>0</v>
      </c>
      <c r="I423" s="685"/>
      <c r="J423" s="685"/>
      <c r="K423" s="604" t="s">
        <v>210</v>
      </c>
      <c r="L423" s="722">
        <v>0</v>
      </c>
      <c r="M423" s="511">
        <f t="shared" si="108"/>
        <v>0</v>
      </c>
      <c r="N423" s="511">
        <f t="shared" si="109"/>
        <v>0</v>
      </c>
    </row>
    <row r="424" spans="1:14" x14ac:dyDescent="0.2">
      <c r="A424" s="864"/>
      <c r="B424" s="603">
        <v>53205010100000</v>
      </c>
      <c r="C424" s="604" t="s">
        <v>24</v>
      </c>
      <c r="D424" s="689">
        <f t="shared" si="112"/>
        <v>0</v>
      </c>
      <c r="E424" s="689">
        <v>0</v>
      </c>
      <c r="F424" s="710">
        <v>0</v>
      </c>
      <c r="G424" s="689">
        <f t="shared" si="110"/>
        <v>0</v>
      </c>
      <c r="H424" s="707">
        <f t="shared" si="113"/>
        <v>0</v>
      </c>
      <c r="I424" s="685"/>
      <c r="J424" s="685"/>
      <c r="K424" s="604" t="s">
        <v>32</v>
      </c>
      <c r="L424" s="722">
        <v>0</v>
      </c>
      <c r="M424" s="511">
        <f t="shared" si="108"/>
        <v>0</v>
      </c>
      <c r="N424" s="511">
        <f t="shared" si="109"/>
        <v>0</v>
      </c>
    </row>
    <row r="425" spans="1:14" x14ac:dyDescent="0.2">
      <c r="A425" s="864"/>
      <c r="B425" s="603">
        <v>53205020100000</v>
      </c>
      <c r="C425" s="604" t="s">
        <v>25</v>
      </c>
      <c r="D425" s="689">
        <f t="shared" si="112"/>
        <v>0</v>
      </c>
      <c r="E425" s="689">
        <v>0</v>
      </c>
      <c r="F425" s="710">
        <v>0</v>
      </c>
      <c r="G425" s="689">
        <f t="shared" si="110"/>
        <v>0</v>
      </c>
      <c r="H425" s="707">
        <f t="shared" si="113"/>
        <v>0</v>
      </c>
      <c r="I425" s="685"/>
      <c r="J425" s="685"/>
      <c r="K425" s="629" t="s">
        <v>211</v>
      </c>
      <c r="L425" s="722">
        <v>0</v>
      </c>
      <c r="M425" s="511">
        <f t="shared" si="108"/>
        <v>0</v>
      </c>
      <c r="N425" s="511">
        <f t="shared" si="109"/>
        <v>0</v>
      </c>
    </row>
    <row r="426" spans="1:14" x14ac:dyDescent="0.2">
      <c r="A426" s="864"/>
      <c r="B426" s="603">
        <v>53205030100000</v>
      </c>
      <c r="C426" s="604" t="s">
        <v>26</v>
      </c>
      <c r="D426" s="689">
        <f t="shared" si="112"/>
        <v>0</v>
      </c>
      <c r="E426" s="689">
        <v>0</v>
      </c>
      <c r="F426" s="710">
        <v>0</v>
      </c>
      <c r="G426" s="689">
        <f t="shared" si="110"/>
        <v>0</v>
      </c>
      <c r="H426" s="707">
        <f t="shared" si="113"/>
        <v>0</v>
      </c>
      <c r="I426" s="685"/>
      <c r="J426" s="685"/>
      <c r="K426" s="604" t="s">
        <v>212</v>
      </c>
      <c r="L426" s="721">
        <v>0</v>
      </c>
      <c r="M426" s="511">
        <f t="shared" si="108"/>
        <v>0</v>
      </c>
      <c r="N426" s="511">
        <f t="shared" si="109"/>
        <v>0</v>
      </c>
    </row>
    <row r="427" spans="1:14" x14ac:dyDescent="0.2">
      <c r="A427" s="864"/>
      <c r="B427" s="603">
        <v>53205050100000</v>
      </c>
      <c r="C427" s="604" t="s">
        <v>27</v>
      </c>
      <c r="D427" s="689">
        <f t="shared" si="112"/>
        <v>0</v>
      </c>
      <c r="E427" s="689">
        <v>0</v>
      </c>
      <c r="F427" s="710">
        <v>0</v>
      </c>
      <c r="G427" s="689">
        <f t="shared" si="110"/>
        <v>0</v>
      </c>
      <c r="H427" s="707">
        <f t="shared" si="113"/>
        <v>0</v>
      </c>
      <c r="I427" s="685"/>
      <c r="J427" s="685"/>
      <c r="K427" s="615" t="s">
        <v>34</v>
      </c>
      <c r="L427" s="912"/>
      <c r="M427" s="912"/>
      <c r="N427" s="912"/>
    </row>
    <row r="428" spans="1:14" x14ac:dyDescent="0.2">
      <c r="A428" s="864"/>
      <c r="B428" s="603">
        <v>53205070100000</v>
      </c>
      <c r="C428" s="604" t="s">
        <v>29</v>
      </c>
      <c r="D428" s="689">
        <f t="shared" si="112"/>
        <v>0</v>
      </c>
      <c r="E428" s="689">
        <v>0</v>
      </c>
      <c r="F428" s="710">
        <v>0</v>
      </c>
      <c r="G428" s="689">
        <f t="shared" si="110"/>
        <v>0</v>
      </c>
      <c r="H428" s="707">
        <f t="shared" si="113"/>
        <v>0</v>
      </c>
      <c r="I428" s="685"/>
      <c r="J428" s="685"/>
      <c r="K428" s="611" t="s">
        <v>35</v>
      </c>
      <c r="L428" s="904"/>
      <c r="M428" s="904"/>
      <c r="N428" s="904"/>
    </row>
    <row r="429" spans="1:14" x14ac:dyDescent="0.2">
      <c r="A429" s="864"/>
      <c r="B429" s="603">
        <v>53208010100000</v>
      </c>
      <c r="C429" s="604" t="s">
        <v>30</v>
      </c>
      <c r="D429" s="689">
        <f t="shared" si="112"/>
        <v>0</v>
      </c>
      <c r="E429" s="689">
        <v>0</v>
      </c>
      <c r="F429" s="710">
        <v>0</v>
      </c>
      <c r="G429" s="689">
        <f t="shared" si="110"/>
        <v>0</v>
      </c>
      <c r="H429" s="707">
        <f t="shared" si="113"/>
        <v>0</v>
      </c>
      <c r="I429" s="685"/>
      <c r="J429" s="685"/>
      <c r="K429" s="604" t="s">
        <v>41</v>
      </c>
      <c r="L429" s="722">
        <v>0</v>
      </c>
      <c r="M429" s="511">
        <f>+L429*0.7</f>
        <v>0</v>
      </c>
      <c r="N429" s="511">
        <f>+L429*0.3</f>
        <v>0</v>
      </c>
    </row>
    <row r="430" spans="1:14" x14ac:dyDescent="0.2">
      <c r="A430" s="864"/>
      <c r="B430" s="603">
        <v>53208070100001</v>
      </c>
      <c r="C430" s="604" t="s">
        <v>31</v>
      </c>
      <c r="D430" s="689">
        <f t="shared" si="112"/>
        <v>0</v>
      </c>
      <c r="E430" s="689">
        <v>0</v>
      </c>
      <c r="F430" s="710">
        <v>0</v>
      </c>
      <c r="G430" s="689">
        <f t="shared" si="110"/>
        <v>0</v>
      </c>
      <c r="H430" s="707">
        <f t="shared" si="113"/>
        <v>0</v>
      </c>
      <c r="I430" s="685"/>
      <c r="J430" s="685"/>
      <c r="K430" s="629" t="s">
        <v>215</v>
      </c>
      <c r="L430" s="722">
        <v>0</v>
      </c>
      <c r="M430" s="511">
        <f>+L430*0.7</f>
        <v>0</v>
      </c>
      <c r="N430" s="511">
        <f>+L430*0.3</f>
        <v>0</v>
      </c>
    </row>
    <row r="431" spans="1:14" x14ac:dyDescent="0.2">
      <c r="A431" s="864"/>
      <c r="B431" s="603">
        <v>53208100100001</v>
      </c>
      <c r="C431" s="604" t="s">
        <v>210</v>
      </c>
      <c r="D431" s="689">
        <f t="shared" si="112"/>
        <v>0</v>
      </c>
      <c r="E431" s="689">
        <v>0</v>
      </c>
      <c r="F431" s="710">
        <v>0</v>
      </c>
      <c r="G431" s="689">
        <f t="shared" si="110"/>
        <v>0</v>
      </c>
      <c r="H431" s="707">
        <f t="shared" si="113"/>
        <v>0</v>
      </c>
      <c r="I431" s="685"/>
      <c r="J431" s="685"/>
      <c r="K431" s="611" t="s">
        <v>42</v>
      </c>
      <c r="L431" s="904"/>
      <c r="M431" s="904"/>
      <c r="N431" s="904"/>
    </row>
    <row r="432" spans="1:14" x14ac:dyDescent="0.2">
      <c r="A432" s="864"/>
      <c r="B432" s="603">
        <v>53211030000000</v>
      </c>
      <c r="C432" s="604" t="s">
        <v>32</v>
      </c>
      <c r="D432" s="689">
        <f t="shared" si="112"/>
        <v>0</v>
      </c>
      <c r="E432" s="689">
        <v>0</v>
      </c>
      <c r="F432" s="710">
        <v>0</v>
      </c>
      <c r="G432" s="689">
        <f t="shared" si="110"/>
        <v>0</v>
      </c>
      <c r="H432" s="707">
        <f t="shared" si="113"/>
        <v>0</v>
      </c>
      <c r="I432" s="685"/>
      <c r="J432" s="685"/>
      <c r="K432" s="604" t="s">
        <v>44</v>
      </c>
      <c r="L432" s="722">
        <v>0</v>
      </c>
      <c r="M432" s="511">
        <f>+L432*0.7</f>
        <v>0</v>
      </c>
      <c r="N432" s="511">
        <f>+L432*0.3</f>
        <v>0</v>
      </c>
    </row>
    <row r="433" spans="1:14" x14ac:dyDescent="0.2">
      <c r="A433" s="864"/>
      <c r="B433" s="603">
        <v>53212020100000</v>
      </c>
      <c r="C433" s="604" t="s">
        <v>211</v>
      </c>
      <c r="D433" s="689">
        <f t="shared" si="112"/>
        <v>0</v>
      </c>
      <c r="E433" s="689">
        <v>0</v>
      </c>
      <c r="F433" s="710">
        <v>0</v>
      </c>
      <c r="G433" s="689">
        <f t="shared" si="110"/>
        <v>0</v>
      </c>
      <c r="H433" s="707">
        <f t="shared" si="113"/>
        <v>0</v>
      </c>
      <c r="I433" s="685"/>
      <c r="J433" s="685"/>
      <c r="K433" s="611" t="s">
        <v>45</v>
      </c>
      <c r="L433" s="904"/>
      <c r="M433" s="904"/>
      <c r="N433" s="904"/>
    </row>
    <row r="434" spans="1:14" ht="15.75" customHeight="1" x14ac:dyDescent="0.2">
      <c r="A434" s="864"/>
      <c r="B434" s="603">
        <v>53214020000000</v>
      </c>
      <c r="C434" s="604" t="s">
        <v>212</v>
      </c>
      <c r="D434" s="689">
        <f t="shared" si="112"/>
        <v>0</v>
      </c>
      <c r="E434" s="689">
        <v>0</v>
      </c>
      <c r="F434" s="710">
        <v>0</v>
      </c>
      <c r="G434" s="689">
        <f t="shared" si="110"/>
        <v>0</v>
      </c>
      <c r="H434" s="707">
        <f t="shared" si="113"/>
        <v>0</v>
      </c>
      <c r="I434" s="685"/>
      <c r="J434" s="685"/>
      <c r="K434" s="604" t="s">
        <v>47</v>
      </c>
      <c r="L434" s="722">
        <v>0</v>
      </c>
      <c r="M434" s="511">
        <f>+L434*0.7</f>
        <v>0</v>
      </c>
      <c r="N434" s="511">
        <f>+L434*0.3</f>
        <v>0</v>
      </c>
    </row>
    <row r="435" spans="1:14" x14ac:dyDescent="0.2">
      <c r="A435" s="864"/>
      <c r="B435" s="614"/>
      <c r="C435" s="615" t="s">
        <v>34</v>
      </c>
      <c r="D435" s="693">
        <v>0</v>
      </c>
      <c r="E435" s="694"/>
      <c r="F435" s="694"/>
      <c r="G435" s="616">
        <f>SUM(G436,G441,G443,G452,G461,G469)</f>
        <v>0</v>
      </c>
      <c r="H435" s="693">
        <f>SUM(H436,H441,H443,H452,H461,H469)</f>
        <v>0</v>
      </c>
      <c r="I435" s="685"/>
      <c r="J435" s="685"/>
      <c r="K435" s="604" t="s">
        <v>250</v>
      </c>
      <c r="L435" s="722">
        <v>0</v>
      </c>
      <c r="M435" s="511">
        <f t="shared" ref="M435:M441" si="114">+L435*0.7</f>
        <v>0</v>
      </c>
      <c r="N435" s="511">
        <f t="shared" ref="N435:N441" si="115">+L435*0.3</f>
        <v>0</v>
      </c>
    </row>
    <row r="436" spans="1:14" x14ac:dyDescent="0.2">
      <c r="A436" s="864"/>
      <c r="B436" s="610"/>
      <c r="C436" s="611" t="s">
        <v>35</v>
      </c>
      <c r="D436" s="612">
        <f>SUM(D437:D440)</f>
        <v>0</v>
      </c>
      <c r="E436" s="686"/>
      <c r="F436" s="686"/>
      <c r="G436" s="612">
        <f>SUM(G437:G440)</f>
        <v>0</v>
      </c>
      <c r="H436" s="612">
        <f>SUM(H437:H440)</f>
        <v>0</v>
      </c>
      <c r="I436" s="685"/>
      <c r="J436" s="685"/>
      <c r="K436" s="604" t="s">
        <v>49</v>
      </c>
      <c r="L436" s="722">
        <v>0</v>
      </c>
      <c r="M436" s="511">
        <f t="shared" si="114"/>
        <v>0</v>
      </c>
      <c r="N436" s="511">
        <f t="shared" si="115"/>
        <v>0</v>
      </c>
    </row>
    <row r="437" spans="1:14" x14ac:dyDescent="0.2">
      <c r="A437" s="864"/>
      <c r="B437" s="603">
        <v>53202020100000</v>
      </c>
      <c r="C437" s="604" t="s">
        <v>213</v>
      </c>
      <c r="D437" s="512">
        <v>0</v>
      </c>
      <c r="E437" s="514">
        <v>0</v>
      </c>
      <c r="F437" s="720">
        <v>0</v>
      </c>
      <c r="G437" s="689">
        <f>E437*F437</f>
        <v>0</v>
      </c>
      <c r="H437" s="707">
        <f t="shared" ref="H437:H440" si="116">D437+G437</f>
        <v>0</v>
      </c>
      <c r="I437" s="685"/>
      <c r="J437" s="685"/>
      <c r="K437" s="604" t="s">
        <v>50</v>
      </c>
      <c r="L437" s="722">
        <v>0</v>
      </c>
      <c r="M437" s="511">
        <f t="shared" si="114"/>
        <v>0</v>
      </c>
      <c r="N437" s="511">
        <f t="shared" si="115"/>
        <v>0</v>
      </c>
    </row>
    <row r="438" spans="1:14" x14ac:dyDescent="0.2">
      <c r="A438" s="864"/>
      <c r="B438" s="603">
        <v>53202030000000</v>
      </c>
      <c r="C438" s="604" t="s">
        <v>214</v>
      </c>
      <c r="D438" s="512">
        <v>0</v>
      </c>
      <c r="E438" s="514">
        <v>0</v>
      </c>
      <c r="F438" s="720">
        <v>0</v>
      </c>
      <c r="G438" s="689">
        <f t="shared" ref="G438:G440" si="117">E438*F438</f>
        <v>0</v>
      </c>
      <c r="H438" s="707">
        <f t="shared" si="116"/>
        <v>0</v>
      </c>
      <c r="I438" s="685"/>
      <c r="J438" s="685"/>
      <c r="K438" s="604" t="s">
        <v>51</v>
      </c>
      <c r="L438" s="722">
        <v>0</v>
      </c>
      <c r="M438" s="511">
        <f t="shared" si="114"/>
        <v>0</v>
      </c>
      <c r="N438" s="511">
        <f t="shared" si="115"/>
        <v>0</v>
      </c>
    </row>
    <row r="439" spans="1:14" x14ac:dyDescent="0.2">
      <c r="A439" s="864"/>
      <c r="B439" s="603">
        <v>53211020000000</v>
      </c>
      <c r="C439" s="604" t="s">
        <v>41</v>
      </c>
      <c r="D439" s="695">
        <f>+M429</f>
        <v>0</v>
      </c>
      <c r="E439" s="695">
        <v>0</v>
      </c>
      <c r="F439" s="696">
        <v>0</v>
      </c>
      <c r="G439" s="689">
        <f t="shared" si="117"/>
        <v>0</v>
      </c>
      <c r="H439" s="707">
        <f t="shared" si="116"/>
        <v>0</v>
      </c>
      <c r="I439" s="685"/>
      <c r="J439" s="685"/>
      <c r="K439" s="604" t="s">
        <v>52</v>
      </c>
      <c r="L439" s="721">
        <v>0</v>
      </c>
      <c r="M439" s="511">
        <f t="shared" si="114"/>
        <v>0</v>
      </c>
      <c r="N439" s="511">
        <f t="shared" si="115"/>
        <v>0</v>
      </c>
    </row>
    <row r="440" spans="1:14" x14ac:dyDescent="0.2">
      <c r="A440" s="864"/>
      <c r="B440" s="603">
        <v>53101040600000</v>
      </c>
      <c r="C440" s="604" t="s">
        <v>215</v>
      </c>
      <c r="D440" s="695">
        <f>+M430</f>
        <v>0</v>
      </c>
      <c r="E440" s="695">
        <v>0</v>
      </c>
      <c r="F440" s="696">
        <v>0</v>
      </c>
      <c r="G440" s="689">
        <f t="shared" si="117"/>
        <v>0</v>
      </c>
      <c r="H440" s="707">
        <f t="shared" si="116"/>
        <v>0</v>
      </c>
      <c r="I440" s="685"/>
      <c r="J440" s="685"/>
      <c r="K440" s="629" t="s">
        <v>216</v>
      </c>
      <c r="L440" s="721">
        <v>0</v>
      </c>
      <c r="M440" s="511">
        <f t="shared" si="114"/>
        <v>0</v>
      </c>
      <c r="N440" s="511">
        <f t="shared" si="115"/>
        <v>0</v>
      </c>
    </row>
    <row r="441" spans="1:14" x14ac:dyDescent="0.2">
      <c r="A441" s="864"/>
      <c r="B441" s="610"/>
      <c r="C441" s="611" t="s">
        <v>42</v>
      </c>
      <c r="D441" s="612">
        <f>SUM(D442)</f>
        <v>0</v>
      </c>
      <c r="E441" s="686"/>
      <c r="F441" s="686"/>
      <c r="G441" s="697">
        <f>SUM(G442:G442)</f>
        <v>0</v>
      </c>
      <c r="H441" s="612">
        <f>SUM(H442:H442)</f>
        <v>0</v>
      </c>
      <c r="I441" s="685"/>
      <c r="J441" s="685"/>
      <c r="K441" s="604" t="s">
        <v>208</v>
      </c>
      <c r="L441" s="722">
        <v>0</v>
      </c>
      <c r="M441" s="511">
        <f t="shared" si="114"/>
        <v>0</v>
      </c>
      <c r="N441" s="511">
        <f t="shared" si="115"/>
        <v>0</v>
      </c>
    </row>
    <row r="442" spans="1:14" x14ac:dyDescent="0.2">
      <c r="A442" s="864"/>
      <c r="B442" s="617">
        <v>53205990000000</v>
      </c>
      <c r="C442" s="604" t="s">
        <v>44</v>
      </c>
      <c r="D442" s="695">
        <f>+M432</f>
        <v>0</v>
      </c>
      <c r="E442" s="695">
        <v>0</v>
      </c>
      <c r="F442" s="696">
        <v>0</v>
      </c>
      <c r="G442" s="689">
        <f t="shared" ref="G442" si="118">E442*F442</f>
        <v>0</v>
      </c>
      <c r="H442" s="707">
        <f t="shared" ref="H442" si="119">D442+G442</f>
        <v>0</v>
      </c>
      <c r="I442" s="685"/>
      <c r="J442" s="685"/>
      <c r="K442" s="611" t="s">
        <v>55</v>
      </c>
      <c r="L442" s="904"/>
      <c r="M442" s="904"/>
      <c r="N442" s="904"/>
    </row>
    <row r="443" spans="1:14" x14ac:dyDescent="0.2">
      <c r="A443" s="864"/>
      <c r="B443" s="610"/>
      <c r="C443" s="611" t="s">
        <v>45</v>
      </c>
      <c r="D443" s="612">
        <f>SUM(D444:D451)</f>
        <v>0</v>
      </c>
      <c r="E443" s="686"/>
      <c r="F443" s="686"/>
      <c r="G443" s="612">
        <f>SUM(G444:G451)</f>
        <v>0</v>
      </c>
      <c r="H443" s="612">
        <f>SUM(H444:H451)</f>
        <v>0</v>
      </c>
      <c r="I443" s="685"/>
      <c r="J443" s="685"/>
      <c r="K443" s="604" t="s">
        <v>56</v>
      </c>
      <c r="L443" s="722">
        <v>0</v>
      </c>
      <c r="M443" s="511">
        <f>+L443*0.7</f>
        <v>0</v>
      </c>
      <c r="N443" s="511">
        <f>+L443*0.3</f>
        <v>0</v>
      </c>
    </row>
    <row r="444" spans="1:14" x14ac:dyDescent="0.2">
      <c r="A444" s="864"/>
      <c r="B444" s="603">
        <v>53204010000000</v>
      </c>
      <c r="C444" s="604" t="s">
        <v>47</v>
      </c>
      <c r="D444" s="695">
        <f>+M434</f>
        <v>0</v>
      </c>
      <c r="E444" s="695">
        <v>0</v>
      </c>
      <c r="F444" s="696">
        <v>0</v>
      </c>
      <c r="G444" s="695">
        <f t="shared" ref="G444:G451" si="120">E444*F444</f>
        <v>0</v>
      </c>
      <c r="H444" s="707">
        <f t="shared" ref="H444:H451" si="121">D444+G444</f>
        <v>0</v>
      </c>
      <c r="I444" s="685"/>
      <c r="J444" s="685"/>
      <c r="K444" s="604" t="s">
        <v>57</v>
      </c>
      <c r="L444" s="722">
        <v>0</v>
      </c>
      <c r="M444" s="511">
        <f t="shared" ref="M444:M449" si="122">+L444*0.7</f>
        <v>0</v>
      </c>
      <c r="N444" s="511">
        <f t="shared" ref="N444:N449" si="123">+L444*0.3</f>
        <v>0</v>
      </c>
    </row>
    <row r="445" spans="1:14" x14ac:dyDescent="0.2">
      <c r="A445" s="864"/>
      <c r="B445" s="617">
        <v>53204040200000</v>
      </c>
      <c r="C445" s="604" t="s">
        <v>250</v>
      </c>
      <c r="D445" s="695">
        <f t="shared" ref="D445:D451" si="124">+M435</f>
        <v>0</v>
      </c>
      <c r="E445" s="695">
        <v>0</v>
      </c>
      <c r="F445" s="696">
        <v>0</v>
      </c>
      <c r="G445" s="695">
        <f t="shared" si="120"/>
        <v>0</v>
      </c>
      <c r="H445" s="707">
        <f t="shared" si="121"/>
        <v>0</v>
      </c>
      <c r="I445" s="685"/>
      <c r="J445" s="685"/>
      <c r="K445" s="604" t="s">
        <v>199</v>
      </c>
      <c r="L445" s="722">
        <v>0</v>
      </c>
      <c r="M445" s="511">
        <f t="shared" si="122"/>
        <v>0</v>
      </c>
      <c r="N445" s="511">
        <f t="shared" si="123"/>
        <v>0</v>
      </c>
    </row>
    <row r="446" spans="1:14" x14ac:dyDescent="0.2">
      <c r="A446" s="864"/>
      <c r="B446" s="603">
        <v>53204060000000</v>
      </c>
      <c r="C446" s="604" t="s">
        <v>49</v>
      </c>
      <c r="D446" s="695">
        <f t="shared" si="124"/>
        <v>0</v>
      </c>
      <c r="E446" s="695">
        <v>0</v>
      </c>
      <c r="F446" s="696">
        <v>0</v>
      </c>
      <c r="G446" s="695">
        <f t="shared" si="120"/>
        <v>0</v>
      </c>
      <c r="H446" s="707">
        <f t="shared" si="121"/>
        <v>0</v>
      </c>
      <c r="I446" s="685"/>
      <c r="J446" s="685"/>
      <c r="K446" s="604" t="s">
        <v>217</v>
      </c>
      <c r="L446" s="722">
        <v>0</v>
      </c>
      <c r="M446" s="511">
        <f t="shared" si="122"/>
        <v>0</v>
      </c>
      <c r="N446" s="511">
        <f t="shared" si="123"/>
        <v>0</v>
      </c>
    </row>
    <row r="447" spans="1:14" x14ac:dyDescent="0.2">
      <c r="A447" s="864"/>
      <c r="B447" s="603">
        <v>53204070000000</v>
      </c>
      <c r="C447" s="604" t="s">
        <v>50</v>
      </c>
      <c r="D447" s="695">
        <f t="shared" si="124"/>
        <v>0</v>
      </c>
      <c r="E447" s="695">
        <v>0</v>
      </c>
      <c r="F447" s="696">
        <v>0</v>
      </c>
      <c r="G447" s="695">
        <f t="shared" si="120"/>
        <v>0</v>
      </c>
      <c r="H447" s="707">
        <f t="shared" si="121"/>
        <v>0</v>
      </c>
      <c r="I447" s="685"/>
      <c r="J447" s="685"/>
      <c r="K447" s="604" t="s">
        <v>220</v>
      </c>
      <c r="L447" s="722">
        <v>0</v>
      </c>
      <c r="M447" s="511">
        <f t="shared" si="122"/>
        <v>0</v>
      </c>
      <c r="N447" s="511">
        <f t="shared" si="123"/>
        <v>0</v>
      </c>
    </row>
    <row r="448" spans="1:14" x14ac:dyDescent="0.2">
      <c r="A448" s="864"/>
      <c r="B448" s="603">
        <v>53204080000000</v>
      </c>
      <c r="C448" s="604" t="s">
        <v>51</v>
      </c>
      <c r="D448" s="695">
        <f t="shared" si="124"/>
        <v>0</v>
      </c>
      <c r="E448" s="695">
        <v>0</v>
      </c>
      <c r="F448" s="696">
        <v>0</v>
      </c>
      <c r="G448" s="695">
        <f t="shared" si="120"/>
        <v>0</v>
      </c>
      <c r="H448" s="707">
        <f t="shared" si="121"/>
        <v>0</v>
      </c>
      <c r="I448" s="685"/>
      <c r="J448" s="685"/>
      <c r="K448" s="604" t="s">
        <v>218</v>
      </c>
      <c r="L448" s="722">
        <v>0</v>
      </c>
      <c r="M448" s="511">
        <f t="shared" si="122"/>
        <v>0</v>
      </c>
      <c r="N448" s="511">
        <f t="shared" si="123"/>
        <v>0</v>
      </c>
    </row>
    <row r="449" spans="1:14" x14ac:dyDescent="0.2">
      <c r="A449" s="864"/>
      <c r="B449" s="603">
        <v>53214010000000</v>
      </c>
      <c r="C449" s="604" t="s">
        <v>52</v>
      </c>
      <c r="D449" s="695">
        <f t="shared" si="124"/>
        <v>0</v>
      </c>
      <c r="E449" s="698">
        <v>0</v>
      </c>
      <c r="F449" s="696">
        <v>0</v>
      </c>
      <c r="G449" s="695">
        <f t="shared" si="120"/>
        <v>0</v>
      </c>
      <c r="H449" s="707">
        <f t="shared" si="121"/>
        <v>0</v>
      </c>
      <c r="I449" s="685"/>
      <c r="J449" s="685"/>
      <c r="K449" s="604" t="s">
        <v>64</v>
      </c>
      <c r="L449" s="722">
        <v>0</v>
      </c>
      <c r="M449" s="511">
        <f t="shared" si="122"/>
        <v>0</v>
      </c>
      <c r="N449" s="511">
        <f t="shared" si="123"/>
        <v>0</v>
      </c>
    </row>
    <row r="450" spans="1:14" x14ac:dyDescent="0.2">
      <c r="A450" s="864"/>
      <c r="B450" s="603">
        <v>53214040000000</v>
      </c>
      <c r="C450" s="604" t="s">
        <v>216</v>
      </c>
      <c r="D450" s="695">
        <f t="shared" si="124"/>
        <v>0</v>
      </c>
      <c r="E450" s="698">
        <v>0</v>
      </c>
      <c r="F450" s="696">
        <v>0</v>
      </c>
      <c r="G450" s="695">
        <f t="shared" si="120"/>
        <v>0</v>
      </c>
      <c r="H450" s="707">
        <f t="shared" si="121"/>
        <v>0</v>
      </c>
      <c r="I450" s="685"/>
      <c r="J450" s="685"/>
      <c r="K450" s="611" t="s">
        <v>65</v>
      </c>
      <c r="L450" s="904"/>
      <c r="M450" s="904"/>
      <c r="N450" s="904"/>
    </row>
    <row r="451" spans="1:14" x14ac:dyDescent="0.2">
      <c r="A451" s="864"/>
      <c r="B451" s="608">
        <v>53204020100000</v>
      </c>
      <c r="C451" s="604" t="s">
        <v>208</v>
      </c>
      <c r="D451" s="695">
        <f t="shared" si="124"/>
        <v>0</v>
      </c>
      <c r="E451" s="695">
        <v>0</v>
      </c>
      <c r="F451" s="696">
        <v>0</v>
      </c>
      <c r="G451" s="695">
        <f t="shared" si="120"/>
        <v>0</v>
      </c>
      <c r="H451" s="707">
        <f t="shared" si="121"/>
        <v>0</v>
      </c>
      <c r="I451" s="685"/>
      <c r="J451" s="685"/>
      <c r="K451" s="604" t="s">
        <v>100</v>
      </c>
      <c r="L451" s="722">
        <v>0</v>
      </c>
      <c r="M451" s="511">
        <f>+L451*0.7</f>
        <v>0</v>
      </c>
      <c r="N451" s="511">
        <f>+L451*0.3</f>
        <v>0</v>
      </c>
    </row>
    <row r="452" spans="1:14" x14ac:dyDescent="0.2">
      <c r="A452" s="864"/>
      <c r="B452" s="610"/>
      <c r="C452" s="611" t="s">
        <v>55</v>
      </c>
      <c r="D452" s="612"/>
      <c r="E452" s="686"/>
      <c r="F452" s="686"/>
      <c r="G452" s="612">
        <f>SUM(G453:G460)</f>
        <v>0</v>
      </c>
      <c r="H452" s="688">
        <f>SUM(H453:H460)</f>
        <v>0</v>
      </c>
      <c r="I452" s="685"/>
      <c r="J452" s="685"/>
      <c r="K452" s="604" t="s">
        <v>101</v>
      </c>
      <c r="L452" s="722">
        <v>0</v>
      </c>
      <c r="M452" s="511">
        <f t="shared" ref="M452:M457" si="125">+L452*0.7</f>
        <v>0</v>
      </c>
      <c r="N452" s="511">
        <f t="shared" ref="N452:N457" si="126">+L452*0.3</f>
        <v>0</v>
      </c>
    </row>
    <row r="453" spans="1:14" x14ac:dyDescent="0.2">
      <c r="A453" s="864"/>
      <c r="B453" s="603">
        <v>53207010000000</v>
      </c>
      <c r="C453" s="604" t="s">
        <v>56</v>
      </c>
      <c r="D453" s="695">
        <f>+M443</f>
        <v>0</v>
      </c>
      <c r="E453" s="695">
        <v>0</v>
      </c>
      <c r="F453" s="696">
        <v>0</v>
      </c>
      <c r="G453" s="695">
        <f t="shared" ref="G453:G460" si="127">E453*F453</f>
        <v>0</v>
      </c>
      <c r="H453" s="707">
        <f t="shared" ref="H453:H460" si="128">D453+G453</f>
        <v>0</v>
      </c>
      <c r="I453" s="685"/>
      <c r="J453" s="685"/>
      <c r="K453" s="604" t="s">
        <v>221</v>
      </c>
      <c r="L453" s="722">
        <v>0</v>
      </c>
      <c r="M453" s="511">
        <f t="shared" si="125"/>
        <v>0</v>
      </c>
      <c r="N453" s="511">
        <f t="shared" si="126"/>
        <v>0</v>
      </c>
    </row>
    <row r="454" spans="1:14" x14ac:dyDescent="0.2">
      <c r="A454" s="864"/>
      <c r="B454" s="603">
        <v>53207020000000</v>
      </c>
      <c r="C454" s="604" t="s">
        <v>57</v>
      </c>
      <c r="D454" s="695">
        <f t="shared" ref="D454:D456" si="129">+M444</f>
        <v>0</v>
      </c>
      <c r="E454" s="695">
        <v>0</v>
      </c>
      <c r="F454" s="696">
        <v>0</v>
      </c>
      <c r="G454" s="695">
        <f t="shared" si="127"/>
        <v>0</v>
      </c>
      <c r="H454" s="707">
        <f t="shared" si="128"/>
        <v>0</v>
      </c>
      <c r="I454" s="685"/>
      <c r="J454" s="685"/>
      <c r="K454" s="604" t="s">
        <v>103</v>
      </c>
      <c r="L454" s="722">
        <v>0</v>
      </c>
      <c r="M454" s="511">
        <f t="shared" si="125"/>
        <v>0</v>
      </c>
      <c r="N454" s="511">
        <f t="shared" si="126"/>
        <v>0</v>
      </c>
    </row>
    <row r="455" spans="1:14" x14ac:dyDescent="0.2">
      <c r="A455" s="864"/>
      <c r="B455" s="603">
        <v>53208020000000</v>
      </c>
      <c r="C455" s="604" t="s">
        <v>199</v>
      </c>
      <c r="D455" s="695">
        <f t="shared" si="129"/>
        <v>0</v>
      </c>
      <c r="E455" s="695">
        <v>0</v>
      </c>
      <c r="F455" s="696">
        <v>0</v>
      </c>
      <c r="G455" s="695">
        <f t="shared" si="127"/>
        <v>0</v>
      </c>
      <c r="H455" s="707">
        <f t="shared" si="128"/>
        <v>0</v>
      </c>
      <c r="I455" s="685"/>
      <c r="J455" s="685"/>
      <c r="K455" s="629" t="s">
        <v>222</v>
      </c>
      <c r="L455" s="722">
        <v>0</v>
      </c>
      <c r="M455" s="511">
        <f t="shared" si="125"/>
        <v>0</v>
      </c>
      <c r="N455" s="511">
        <f t="shared" si="126"/>
        <v>0</v>
      </c>
    </row>
    <row r="456" spans="1:14" x14ac:dyDescent="0.2">
      <c r="A456" s="864"/>
      <c r="B456" s="603">
        <v>53208990000000</v>
      </c>
      <c r="C456" s="604" t="s">
        <v>217</v>
      </c>
      <c r="D456" s="695">
        <f t="shared" si="129"/>
        <v>0</v>
      </c>
      <c r="E456" s="695">
        <v>0</v>
      </c>
      <c r="F456" s="696">
        <v>0</v>
      </c>
      <c r="G456" s="695">
        <f t="shared" si="127"/>
        <v>0</v>
      </c>
      <c r="H456" s="707">
        <f t="shared" si="128"/>
        <v>0</v>
      </c>
      <c r="I456" s="685"/>
      <c r="J456" s="685"/>
      <c r="K456" s="604" t="s">
        <v>105</v>
      </c>
      <c r="L456" s="722">
        <v>0</v>
      </c>
      <c r="M456" s="511">
        <f t="shared" si="125"/>
        <v>0</v>
      </c>
      <c r="N456" s="511">
        <f t="shared" si="126"/>
        <v>0</v>
      </c>
    </row>
    <row r="457" spans="1:14" x14ac:dyDescent="0.2">
      <c r="A457" s="864"/>
      <c r="B457" s="608">
        <v>53210020300000</v>
      </c>
      <c r="C457" s="604" t="s">
        <v>219</v>
      </c>
      <c r="D457" s="618">
        <v>0</v>
      </c>
      <c r="E457" s="618">
        <v>0</v>
      </c>
      <c r="F457" s="719">
        <v>0</v>
      </c>
      <c r="G457" s="689">
        <f t="shared" si="127"/>
        <v>0</v>
      </c>
      <c r="H457" s="707">
        <f t="shared" si="128"/>
        <v>0</v>
      </c>
      <c r="I457" s="685"/>
      <c r="J457" s="685"/>
      <c r="K457" s="604" t="s">
        <v>251</v>
      </c>
      <c r="L457" s="722">
        <v>0</v>
      </c>
      <c r="M457" s="511">
        <f t="shared" si="125"/>
        <v>0</v>
      </c>
      <c r="N457" s="511">
        <f t="shared" si="126"/>
        <v>0</v>
      </c>
    </row>
    <row r="458" spans="1:14" x14ac:dyDescent="0.2">
      <c r="A458" s="864"/>
      <c r="B458" s="603">
        <v>53208990000000</v>
      </c>
      <c r="C458" s="604" t="s">
        <v>220</v>
      </c>
      <c r="D458" s="689">
        <f>+M447</f>
        <v>0</v>
      </c>
      <c r="E458" s="689">
        <v>0</v>
      </c>
      <c r="F458" s="692">
        <v>0</v>
      </c>
      <c r="G458" s="689">
        <f t="shared" si="127"/>
        <v>0</v>
      </c>
      <c r="H458" s="707">
        <f t="shared" si="128"/>
        <v>0</v>
      </c>
      <c r="I458" s="685"/>
      <c r="J458" s="685"/>
    </row>
    <row r="459" spans="1:14" x14ac:dyDescent="0.2">
      <c r="A459" s="864"/>
      <c r="B459" s="603">
        <v>53209990000000</v>
      </c>
      <c r="C459" s="604" t="s">
        <v>218</v>
      </c>
      <c r="D459" s="689">
        <f t="shared" ref="D459:D460" si="130">+M448</f>
        <v>0</v>
      </c>
      <c r="E459" s="689">
        <v>0</v>
      </c>
      <c r="F459" s="692">
        <v>0</v>
      </c>
      <c r="G459" s="689">
        <f t="shared" si="127"/>
        <v>0</v>
      </c>
      <c r="H459" s="707">
        <f t="shared" si="128"/>
        <v>0</v>
      </c>
      <c r="I459" s="685"/>
      <c r="J459" s="685"/>
    </row>
    <row r="460" spans="1:14" x14ac:dyDescent="0.2">
      <c r="A460" s="864"/>
      <c r="B460" s="603">
        <v>53210020100000</v>
      </c>
      <c r="C460" s="604" t="s">
        <v>64</v>
      </c>
      <c r="D460" s="689">
        <f t="shared" si="130"/>
        <v>0</v>
      </c>
      <c r="E460" s="689">
        <v>0</v>
      </c>
      <c r="F460" s="692">
        <v>0</v>
      </c>
      <c r="G460" s="689">
        <f t="shared" si="127"/>
        <v>0</v>
      </c>
      <c r="H460" s="707">
        <f t="shared" si="128"/>
        <v>0</v>
      </c>
      <c r="I460" s="685"/>
      <c r="J460" s="685"/>
    </row>
    <row r="461" spans="1:14" x14ac:dyDescent="0.2">
      <c r="A461" s="864"/>
      <c r="B461" s="610"/>
      <c r="C461" s="611" t="s">
        <v>65</v>
      </c>
      <c r="D461" s="612">
        <f>SUM(D462:D468)</f>
        <v>0</v>
      </c>
      <c r="E461" s="686"/>
      <c r="F461" s="686"/>
      <c r="G461" s="612">
        <f>SUM(G462:G468)</f>
        <v>0</v>
      </c>
      <c r="H461" s="688">
        <f>SUM(H462:H468)</f>
        <v>0</v>
      </c>
      <c r="I461" s="685"/>
      <c r="J461" s="685"/>
    </row>
    <row r="462" spans="1:14" x14ac:dyDescent="0.2">
      <c r="A462" s="864"/>
      <c r="B462" s="603">
        <v>53206030000000</v>
      </c>
      <c r="C462" s="604" t="s">
        <v>100</v>
      </c>
      <c r="D462" s="695">
        <f>+M451</f>
        <v>0</v>
      </c>
      <c r="E462" s="695">
        <v>0</v>
      </c>
      <c r="F462" s="696">
        <v>0</v>
      </c>
      <c r="G462" s="689">
        <f t="shared" ref="G462:G468" si="131">E462*F462</f>
        <v>0</v>
      </c>
      <c r="H462" s="707">
        <f t="shared" ref="H462:H468" si="132">D462+G462</f>
        <v>0</v>
      </c>
      <c r="I462" s="685"/>
      <c r="J462" s="685"/>
    </row>
    <row r="463" spans="1:14" x14ac:dyDescent="0.2">
      <c r="A463" s="864"/>
      <c r="B463" s="603">
        <v>53206040000000</v>
      </c>
      <c r="C463" s="604" t="s">
        <v>101</v>
      </c>
      <c r="D463" s="695">
        <f t="shared" ref="D463:D468" si="133">+M452</f>
        <v>0</v>
      </c>
      <c r="E463" s="695">
        <v>0</v>
      </c>
      <c r="F463" s="696">
        <v>0</v>
      </c>
      <c r="G463" s="689">
        <f t="shared" si="131"/>
        <v>0</v>
      </c>
      <c r="H463" s="707">
        <f t="shared" si="132"/>
        <v>0</v>
      </c>
      <c r="I463" s="685"/>
      <c r="J463" s="685"/>
    </row>
    <row r="464" spans="1:14" x14ac:dyDescent="0.2">
      <c r="A464" s="864"/>
      <c r="B464" s="603">
        <v>53206060000000</v>
      </c>
      <c r="C464" s="604" t="s">
        <v>221</v>
      </c>
      <c r="D464" s="695">
        <f t="shared" si="133"/>
        <v>0</v>
      </c>
      <c r="E464" s="695">
        <v>0</v>
      </c>
      <c r="F464" s="696">
        <v>0</v>
      </c>
      <c r="G464" s="689">
        <f t="shared" si="131"/>
        <v>0</v>
      </c>
      <c r="H464" s="707">
        <f t="shared" si="132"/>
        <v>0</v>
      </c>
      <c r="I464" s="685"/>
      <c r="J464" s="685"/>
    </row>
    <row r="465" spans="1:10" x14ac:dyDescent="0.2">
      <c r="A465" s="864"/>
      <c r="B465" s="603">
        <v>53206070000000</v>
      </c>
      <c r="C465" s="604" t="s">
        <v>103</v>
      </c>
      <c r="D465" s="695">
        <f t="shared" si="133"/>
        <v>0</v>
      </c>
      <c r="E465" s="695">
        <v>0</v>
      </c>
      <c r="F465" s="696">
        <v>0</v>
      </c>
      <c r="G465" s="689">
        <f t="shared" si="131"/>
        <v>0</v>
      </c>
      <c r="H465" s="707">
        <f t="shared" si="132"/>
        <v>0</v>
      </c>
      <c r="I465" s="685"/>
      <c r="J465" s="685"/>
    </row>
    <row r="466" spans="1:10" x14ac:dyDescent="0.2">
      <c r="A466" s="864"/>
      <c r="B466" s="603">
        <v>53206990000000</v>
      </c>
      <c r="C466" s="604" t="s">
        <v>222</v>
      </c>
      <c r="D466" s="695">
        <f t="shared" si="133"/>
        <v>0</v>
      </c>
      <c r="E466" s="695">
        <v>0</v>
      </c>
      <c r="F466" s="696">
        <v>0</v>
      </c>
      <c r="G466" s="689">
        <f t="shared" si="131"/>
        <v>0</v>
      </c>
      <c r="H466" s="707">
        <f t="shared" si="132"/>
        <v>0</v>
      </c>
      <c r="I466" s="685"/>
      <c r="J466" s="685"/>
    </row>
    <row r="467" spans="1:10" x14ac:dyDescent="0.2">
      <c r="A467" s="864"/>
      <c r="B467" s="603">
        <v>53208030000000</v>
      </c>
      <c r="C467" s="604" t="s">
        <v>105</v>
      </c>
      <c r="D467" s="695">
        <f t="shared" si="133"/>
        <v>0</v>
      </c>
      <c r="E467" s="695">
        <v>0</v>
      </c>
      <c r="F467" s="696">
        <v>0</v>
      </c>
      <c r="G467" s="689">
        <f t="shared" si="131"/>
        <v>0</v>
      </c>
      <c r="H467" s="707">
        <f t="shared" si="132"/>
        <v>0</v>
      </c>
      <c r="I467" s="685"/>
      <c r="J467" s="685"/>
    </row>
    <row r="468" spans="1:10" x14ac:dyDescent="0.2">
      <c r="A468" s="864"/>
      <c r="B468" s="603">
        <v>53206990000000</v>
      </c>
      <c r="C468" s="604" t="s">
        <v>251</v>
      </c>
      <c r="D468" s="695">
        <f t="shared" si="133"/>
        <v>0</v>
      </c>
      <c r="E468" s="695">
        <v>0</v>
      </c>
      <c r="F468" s="696">
        <v>0</v>
      </c>
      <c r="G468" s="689">
        <f t="shared" si="131"/>
        <v>0</v>
      </c>
      <c r="H468" s="707">
        <f t="shared" si="132"/>
        <v>0</v>
      </c>
      <c r="I468" s="685"/>
      <c r="J468" s="685"/>
    </row>
    <row r="469" spans="1:10" x14ac:dyDescent="0.2">
      <c r="A469" s="864"/>
      <c r="B469" s="610"/>
      <c r="C469" s="611" t="s">
        <v>66</v>
      </c>
      <c r="D469" s="612">
        <f>SUM(D470:D470)</f>
        <v>0</v>
      </c>
      <c r="E469" s="686"/>
      <c r="F469" s="686"/>
      <c r="G469" s="612">
        <f>SUM(G470:G470)</f>
        <v>0</v>
      </c>
      <c r="H469" s="688">
        <f>SUM(H470:H470)</f>
        <v>0</v>
      </c>
      <c r="I469" s="685"/>
      <c r="J469" s="685"/>
    </row>
    <row r="470" spans="1:10" x14ac:dyDescent="0.2">
      <c r="A470" s="864"/>
      <c r="B470" s="619"/>
      <c r="C470" s="620" t="s">
        <v>252</v>
      </c>
      <c r="D470" s="512">
        <v>0</v>
      </c>
      <c r="E470" s="512">
        <v>0</v>
      </c>
      <c r="F470" s="720">
        <v>0</v>
      </c>
      <c r="G470" s="689">
        <f t="shared" ref="G470" si="134">E470*F470</f>
        <v>0</v>
      </c>
      <c r="H470" s="708">
        <f t="shared" ref="H470" si="135">D470+G470</f>
        <v>0</v>
      </c>
      <c r="I470" s="625" t="s">
        <v>253</v>
      </c>
      <c r="J470" s="626">
        <f>+H468+H467+H466+H465+H464+H463+H462+H460+H459+H458+H457+H456+H455+H454+H453+H451+H448+H447+H446+H445+H444+H442+H440+H439+H433+H432+H431+H429+H428+H427+H426+H425+H424+H423+H422+H421+H420+H419</f>
        <v>0</v>
      </c>
    </row>
    <row r="471" spans="1:10" x14ac:dyDescent="0.2">
      <c r="A471" s="864"/>
      <c r="B471" s="82"/>
      <c r="C471" s="519" t="s">
        <v>106</v>
      </c>
      <c r="D471" s="623">
        <f>SUM(D408,D435)</f>
        <v>0</v>
      </c>
      <c r="E471" s="624"/>
      <c r="F471" s="624"/>
      <c r="G471" s="623">
        <f>SUM(G408,G435)</f>
        <v>0</v>
      </c>
      <c r="H471" s="709">
        <f>SUM(H408,H435)</f>
        <v>0</v>
      </c>
      <c r="I471" s="627" t="s">
        <v>254</v>
      </c>
      <c r="J471" s="628">
        <f>+H471-J470</f>
        <v>0</v>
      </c>
    </row>
    <row r="472" spans="1:10" ht="12.75" customHeight="1" x14ac:dyDescent="0.2">
      <c r="A472" s="866" t="s">
        <v>82</v>
      </c>
      <c r="B472" s="872" t="s">
        <v>76</v>
      </c>
      <c r="C472" s="876" t="s">
        <v>77</v>
      </c>
      <c r="D472" s="878" t="s">
        <v>78</v>
      </c>
      <c r="E472" s="881" t="s">
        <v>79</v>
      </c>
      <c r="F472" s="881"/>
      <c r="G472" s="881"/>
      <c r="H472" s="879" t="s">
        <v>248</v>
      </c>
    </row>
    <row r="473" spans="1:10" ht="25.5" x14ac:dyDescent="0.2">
      <c r="A473" s="867"/>
      <c r="B473" s="873"/>
      <c r="C473" s="877"/>
      <c r="D473" s="878"/>
      <c r="E473" s="530" t="s">
        <v>67</v>
      </c>
      <c r="F473" s="531" t="s">
        <v>68</v>
      </c>
      <c r="G473" s="532" t="s">
        <v>6</v>
      </c>
      <c r="H473" s="880"/>
    </row>
    <row r="474" spans="1:10" ht="15.75" customHeight="1" x14ac:dyDescent="0.2">
      <c r="A474" s="863" t="s">
        <v>168</v>
      </c>
      <c r="B474" s="73"/>
      <c r="C474" s="518" t="s">
        <v>11</v>
      </c>
      <c r="D474" s="616">
        <f>+D475+D480</f>
        <v>0</v>
      </c>
      <c r="E474" s="683"/>
      <c r="F474" s="683"/>
      <c r="G474" s="684">
        <f>SUM(G475,G480)</f>
        <v>0</v>
      </c>
      <c r="H474" s="706">
        <f>SUM(H475,H480)</f>
        <v>0</v>
      </c>
      <c r="I474" s="685"/>
      <c r="J474" s="685"/>
    </row>
    <row r="475" spans="1:10" x14ac:dyDescent="0.2">
      <c r="A475" s="864"/>
      <c r="B475" s="74"/>
      <c r="C475" s="515" t="s">
        <v>12</v>
      </c>
      <c r="D475" s="612">
        <f>SUM(D476:D479)</f>
        <v>0</v>
      </c>
      <c r="E475" s="686"/>
      <c r="F475" s="686"/>
      <c r="G475" s="687">
        <f>SUM(G476:G479)</f>
        <v>0</v>
      </c>
      <c r="H475" s="688">
        <f>SUM(H476:H479)</f>
        <v>0</v>
      </c>
      <c r="I475" s="685"/>
      <c r="J475" s="685"/>
    </row>
    <row r="476" spans="1:10" x14ac:dyDescent="0.2">
      <c r="A476" s="864"/>
      <c r="B476" s="603">
        <v>53103040100000</v>
      </c>
      <c r="C476" s="604" t="s">
        <v>96</v>
      </c>
      <c r="D476" s="605">
        <f>+'F) Remuneraciones'!L129</f>
        <v>0</v>
      </c>
      <c r="E476" s="689">
        <v>0</v>
      </c>
      <c r="F476" s="690">
        <v>0</v>
      </c>
      <c r="G476" s="689">
        <f>E476*F476</f>
        <v>0</v>
      </c>
      <c r="H476" s="707">
        <f>D476+G476</f>
        <v>0</v>
      </c>
      <c r="I476" s="685"/>
      <c r="J476" s="685"/>
    </row>
    <row r="477" spans="1:10" x14ac:dyDescent="0.2">
      <c r="A477" s="864"/>
      <c r="B477" s="603">
        <v>53103050000000</v>
      </c>
      <c r="C477" s="604" t="s">
        <v>200</v>
      </c>
      <c r="D477" s="512">
        <v>0</v>
      </c>
      <c r="E477" s="514">
        <v>0</v>
      </c>
      <c r="F477" s="513">
        <v>0</v>
      </c>
      <c r="G477" s="689">
        <f>E477*F477</f>
        <v>0</v>
      </c>
      <c r="H477" s="707">
        <f>D477+G477</f>
        <v>0</v>
      </c>
      <c r="I477" s="685"/>
      <c r="J477" s="685"/>
    </row>
    <row r="478" spans="1:10" x14ac:dyDescent="0.2">
      <c r="A478" s="864"/>
      <c r="B478" s="608">
        <v>53103040400000</v>
      </c>
      <c r="C478" s="609" t="s">
        <v>201</v>
      </c>
      <c r="D478" s="512">
        <v>0</v>
      </c>
      <c r="E478" s="514">
        <v>0</v>
      </c>
      <c r="F478" s="513">
        <v>0</v>
      </c>
      <c r="G478" s="689">
        <f>E478*F478</f>
        <v>0</v>
      </c>
      <c r="H478" s="707">
        <f>D478+G478</f>
        <v>0</v>
      </c>
      <c r="I478" s="685"/>
      <c r="J478" s="685"/>
    </row>
    <row r="479" spans="1:10" x14ac:dyDescent="0.2">
      <c r="A479" s="864"/>
      <c r="B479" s="603">
        <v>53103080010000</v>
      </c>
      <c r="C479" s="604" t="s">
        <v>202</v>
      </c>
      <c r="D479" s="512">
        <v>0</v>
      </c>
      <c r="E479" s="514">
        <v>0</v>
      </c>
      <c r="F479" s="513">
        <v>0</v>
      </c>
      <c r="G479" s="689">
        <f>E479*F479</f>
        <v>0</v>
      </c>
      <c r="H479" s="707">
        <f>D479+G479</f>
        <v>0</v>
      </c>
      <c r="I479" s="685"/>
      <c r="J479" s="685"/>
    </row>
    <row r="480" spans="1:10" x14ac:dyDescent="0.2">
      <c r="A480" s="864"/>
      <c r="B480" s="610"/>
      <c r="C480" s="611" t="s">
        <v>16</v>
      </c>
      <c r="D480" s="612">
        <f>SUM(D481:D500)</f>
        <v>0</v>
      </c>
      <c r="E480" s="686"/>
      <c r="F480" s="686"/>
      <c r="G480" s="612">
        <f>SUM(G481:G500)</f>
        <v>0</v>
      </c>
      <c r="H480" s="688">
        <f>SUM(H481:H500)</f>
        <v>0</v>
      </c>
      <c r="I480" s="685"/>
      <c r="J480" s="685"/>
    </row>
    <row r="481" spans="1:10" x14ac:dyDescent="0.2">
      <c r="A481" s="864"/>
      <c r="B481" s="603">
        <v>53201010100000</v>
      </c>
      <c r="C481" s="613" t="s">
        <v>203</v>
      </c>
      <c r="D481" s="512">
        <v>0</v>
      </c>
      <c r="E481" s="514">
        <v>0</v>
      </c>
      <c r="F481" s="513">
        <v>0</v>
      </c>
      <c r="G481" s="689">
        <f t="shared" ref="G481:G500" si="136">E481*F481</f>
        <v>0</v>
      </c>
      <c r="H481" s="707">
        <f t="shared" ref="H481:H486" si="137">D481+G481</f>
        <v>0</v>
      </c>
      <c r="I481" s="685"/>
      <c r="J481" s="685"/>
    </row>
    <row r="482" spans="1:10" x14ac:dyDescent="0.2">
      <c r="A482" s="864"/>
      <c r="B482" s="603">
        <v>53201010100000</v>
      </c>
      <c r="C482" s="613" t="s">
        <v>204</v>
      </c>
      <c r="D482" s="512">
        <v>0</v>
      </c>
      <c r="E482" s="514">
        <v>0</v>
      </c>
      <c r="F482" s="513">
        <v>0</v>
      </c>
      <c r="G482" s="689">
        <f t="shared" si="136"/>
        <v>0</v>
      </c>
      <c r="H482" s="707">
        <f t="shared" si="137"/>
        <v>0</v>
      </c>
      <c r="I482" s="685"/>
      <c r="J482" s="685"/>
    </row>
    <row r="483" spans="1:10" x14ac:dyDescent="0.2">
      <c r="A483" s="864"/>
      <c r="B483" s="603">
        <v>53201010100000</v>
      </c>
      <c r="C483" s="613" t="s">
        <v>205</v>
      </c>
      <c r="D483" s="512">
        <v>0</v>
      </c>
      <c r="E483" s="514">
        <v>0</v>
      </c>
      <c r="F483" s="513">
        <v>0</v>
      </c>
      <c r="G483" s="689">
        <f t="shared" si="136"/>
        <v>0</v>
      </c>
      <c r="H483" s="707">
        <f t="shared" si="137"/>
        <v>0</v>
      </c>
      <c r="I483" s="685"/>
      <c r="J483" s="685"/>
    </row>
    <row r="484" spans="1:10" x14ac:dyDescent="0.2">
      <c r="A484" s="864"/>
      <c r="B484" s="603">
        <v>53202010100000</v>
      </c>
      <c r="C484" s="604" t="s">
        <v>206</v>
      </c>
      <c r="D484" s="689">
        <f>+N410</f>
        <v>0</v>
      </c>
      <c r="E484" s="689">
        <v>0</v>
      </c>
      <c r="F484" s="710">
        <v>0</v>
      </c>
      <c r="G484" s="689">
        <f t="shared" si="136"/>
        <v>0</v>
      </c>
      <c r="H484" s="707">
        <f t="shared" si="137"/>
        <v>0</v>
      </c>
      <c r="I484" s="685"/>
      <c r="J484" s="685"/>
    </row>
    <row r="485" spans="1:10" x14ac:dyDescent="0.2">
      <c r="A485" s="864"/>
      <c r="B485" s="603">
        <v>53203010100000</v>
      </c>
      <c r="C485" s="604" t="s">
        <v>19</v>
      </c>
      <c r="D485" s="689">
        <f t="shared" ref="D485:D500" si="138">+N411</f>
        <v>0</v>
      </c>
      <c r="E485" s="689">
        <v>0</v>
      </c>
      <c r="F485" s="710">
        <v>0</v>
      </c>
      <c r="G485" s="689">
        <f t="shared" si="136"/>
        <v>0</v>
      </c>
      <c r="H485" s="707">
        <f t="shared" si="137"/>
        <v>0</v>
      </c>
      <c r="I485" s="685"/>
      <c r="J485" s="685"/>
    </row>
    <row r="486" spans="1:10" x14ac:dyDescent="0.2">
      <c r="A486" s="864"/>
      <c r="B486" s="603">
        <v>53203030000000</v>
      </c>
      <c r="C486" s="604" t="s">
        <v>207</v>
      </c>
      <c r="D486" s="689">
        <f t="shared" si="138"/>
        <v>0</v>
      </c>
      <c r="E486" s="689">
        <v>0</v>
      </c>
      <c r="F486" s="710">
        <v>0</v>
      </c>
      <c r="G486" s="689">
        <f t="shared" si="136"/>
        <v>0</v>
      </c>
      <c r="H486" s="707">
        <f t="shared" si="137"/>
        <v>0</v>
      </c>
      <c r="I486" s="685"/>
      <c r="J486" s="685"/>
    </row>
    <row r="487" spans="1:10" x14ac:dyDescent="0.2">
      <c r="A487" s="864"/>
      <c r="B487" s="603">
        <v>53204030000000</v>
      </c>
      <c r="C487" s="604" t="s">
        <v>249</v>
      </c>
      <c r="D487" s="689">
        <f t="shared" si="138"/>
        <v>0</v>
      </c>
      <c r="E487" s="689">
        <v>0</v>
      </c>
      <c r="F487" s="710">
        <v>0</v>
      </c>
      <c r="G487" s="689">
        <f t="shared" si="136"/>
        <v>0</v>
      </c>
      <c r="H487" s="707">
        <f>D487+G487</f>
        <v>0</v>
      </c>
      <c r="I487" s="685"/>
      <c r="J487" s="685"/>
    </row>
    <row r="488" spans="1:10" x14ac:dyDescent="0.2">
      <c r="A488" s="864"/>
      <c r="B488" s="603">
        <v>53204100100001</v>
      </c>
      <c r="C488" s="604" t="s">
        <v>22</v>
      </c>
      <c r="D488" s="689">
        <f t="shared" si="138"/>
        <v>0</v>
      </c>
      <c r="E488" s="689">
        <v>0</v>
      </c>
      <c r="F488" s="710">
        <v>0</v>
      </c>
      <c r="G488" s="689">
        <f t="shared" si="136"/>
        <v>0</v>
      </c>
      <c r="H488" s="707">
        <f t="shared" ref="H488:H500" si="139">D488+G488</f>
        <v>0</v>
      </c>
      <c r="I488" s="685"/>
      <c r="J488" s="685"/>
    </row>
    <row r="489" spans="1:10" x14ac:dyDescent="0.2">
      <c r="A489" s="864"/>
      <c r="B489" s="603">
        <v>53204130100000</v>
      </c>
      <c r="C489" s="604" t="s">
        <v>209</v>
      </c>
      <c r="D489" s="689">
        <f t="shared" si="138"/>
        <v>0</v>
      </c>
      <c r="E489" s="689">
        <v>0</v>
      </c>
      <c r="F489" s="710">
        <v>0</v>
      </c>
      <c r="G489" s="689">
        <f t="shared" si="136"/>
        <v>0</v>
      </c>
      <c r="H489" s="707">
        <f t="shared" si="139"/>
        <v>0</v>
      </c>
      <c r="I489" s="685"/>
      <c r="J489" s="685"/>
    </row>
    <row r="490" spans="1:10" x14ac:dyDescent="0.2">
      <c r="A490" s="864"/>
      <c r="B490" s="603">
        <v>53205010100000</v>
      </c>
      <c r="C490" s="604" t="s">
        <v>24</v>
      </c>
      <c r="D490" s="689">
        <f t="shared" si="138"/>
        <v>0</v>
      </c>
      <c r="E490" s="689">
        <v>0</v>
      </c>
      <c r="F490" s="710">
        <v>0</v>
      </c>
      <c r="G490" s="689">
        <f t="shared" si="136"/>
        <v>0</v>
      </c>
      <c r="H490" s="707">
        <f t="shared" si="139"/>
        <v>0</v>
      </c>
      <c r="I490" s="685"/>
      <c r="J490" s="685"/>
    </row>
    <row r="491" spans="1:10" x14ac:dyDescent="0.2">
      <c r="A491" s="864"/>
      <c r="B491" s="603">
        <v>53205020100000</v>
      </c>
      <c r="C491" s="604" t="s">
        <v>25</v>
      </c>
      <c r="D491" s="689">
        <f t="shared" si="138"/>
        <v>0</v>
      </c>
      <c r="E491" s="689">
        <v>0</v>
      </c>
      <c r="F491" s="710">
        <v>0</v>
      </c>
      <c r="G491" s="689">
        <f t="shared" si="136"/>
        <v>0</v>
      </c>
      <c r="H491" s="707">
        <f t="shared" si="139"/>
        <v>0</v>
      </c>
      <c r="I491" s="685"/>
      <c r="J491" s="685"/>
    </row>
    <row r="492" spans="1:10" x14ac:dyDescent="0.2">
      <c r="A492" s="864"/>
      <c r="B492" s="603">
        <v>53205030100000</v>
      </c>
      <c r="C492" s="604" t="s">
        <v>26</v>
      </c>
      <c r="D492" s="689">
        <f t="shared" si="138"/>
        <v>0</v>
      </c>
      <c r="E492" s="689">
        <v>0</v>
      </c>
      <c r="F492" s="710">
        <v>0</v>
      </c>
      <c r="G492" s="689">
        <f t="shared" si="136"/>
        <v>0</v>
      </c>
      <c r="H492" s="707">
        <f t="shared" si="139"/>
        <v>0</v>
      </c>
      <c r="I492" s="685"/>
      <c r="J492" s="685"/>
    </row>
    <row r="493" spans="1:10" x14ac:dyDescent="0.2">
      <c r="A493" s="864"/>
      <c r="B493" s="603">
        <v>53205050100000</v>
      </c>
      <c r="C493" s="604" t="s">
        <v>27</v>
      </c>
      <c r="D493" s="689">
        <f t="shared" si="138"/>
        <v>0</v>
      </c>
      <c r="E493" s="689">
        <v>0</v>
      </c>
      <c r="F493" s="710">
        <v>0</v>
      </c>
      <c r="G493" s="689">
        <f t="shared" si="136"/>
        <v>0</v>
      </c>
      <c r="H493" s="707">
        <f t="shared" si="139"/>
        <v>0</v>
      </c>
      <c r="I493" s="685"/>
      <c r="J493" s="685"/>
    </row>
    <row r="494" spans="1:10" x14ac:dyDescent="0.2">
      <c r="A494" s="864"/>
      <c r="B494" s="603">
        <v>53205070100000</v>
      </c>
      <c r="C494" s="604" t="s">
        <v>29</v>
      </c>
      <c r="D494" s="689">
        <f t="shared" si="138"/>
        <v>0</v>
      </c>
      <c r="E494" s="689">
        <v>0</v>
      </c>
      <c r="F494" s="710">
        <v>0</v>
      </c>
      <c r="G494" s="689">
        <f t="shared" si="136"/>
        <v>0</v>
      </c>
      <c r="H494" s="707">
        <f t="shared" si="139"/>
        <v>0</v>
      </c>
      <c r="I494" s="685"/>
      <c r="J494" s="685"/>
    </row>
    <row r="495" spans="1:10" x14ac:dyDescent="0.2">
      <c r="A495" s="864"/>
      <c r="B495" s="603">
        <v>53208010100000</v>
      </c>
      <c r="C495" s="604" t="s">
        <v>30</v>
      </c>
      <c r="D495" s="689">
        <f t="shared" si="138"/>
        <v>0</v>
      </c>
      <c r="E495" s="689">
        <v>0</v>
      </c>
      <c r="F495" s="710">
        <v>0</v>
      </c>
      <c r="G495" s="689">
        <f t="shared" si="136"/>
        <v>0</v>
      </c>
      <c r="H495" s="707">
        <f t="shared" si="139"/>
        <v>0</v>
      </c>
      <c r="I495" s="685"/>
      <c r="J495" s="685"/>
    </row>
    <row r="496" spans="1:10" x14ac:dyDescent="0.2">
      <c r="A496" s="864"/>
      <c r="B496" s="603">
        <v>53208070100001</v>
      </c>
      <c r="C496" s="604" t="s">
        <v>31</v>
      </c>
      <c r="D496" s="689">
        <f t="shared" si="138"/>
        <v>0</v>
      </c>
      <c r="E496" s="689">
        <v>0</v>
      </c>
      <c r="F496" s="710">
        <v>0</v>
      </c>
      <c r="G496" s="689">
        <f t="shared" si="136"/>
        <v>0</v>
      </c>
      <c r="H496" s="707">
        <f t="shared" si="139"/>
        <v>0</v>
      </c>
      <c r="I496" s="685"/>
      <c r="J496" s="685"/>
    </row>
    <row r="497" spans="1:10" x14ac:dyDescent="0.2">
      <c r="A497" s="864"/>
      <c r="B497" s="603">
        <v>53208100100001</v>
      </c>
      <c r="C497" s="604" t="s">
        <v>210</v>
      </c>
      <c r="D497" s="689">
        <f t="shared" si="138"/>
        <v>0</v>
      </c>
      <c r="E497" s="689">
        <v>0</v>
      </c>
      <c r="F497" s="710">
        <v>0</v>
      </c>
      <c r="G497" s="689">
        <f t="shared" si="136"/>
        <v>0</v>
      </c>
      <c r="H497" s="707">
        <f t="shared" si="139"/>
        <v>0</v>
      </c>
      <c r="I497" s="685"/>
      <c r="J497" s="685"/>
    </row>
    <row r="498" spans="1:10" x14ac:dyDescent="0.2">
      <c r="A498" s="864"/>
      <c r="B498" s="603">
        <v>53211030000000</v>
      </c>
      <c r="C498" s="604" t="s">
        <v>32</v>
      </c>
      <c r="D498" s="689">
        <f t="shared" si="138"/>
        <v>0</v>
      </c>
      <c r="E498" s="689">
        <v>0</v>
      </c>
      <c r="F498" s="710">
        <v>0</v>
      </c>
      <c r="G498" s="689">
        <f t="shared" si="136"/>
        <v>0</v>
      </c>
      <c r="H498" s="707">
        <f t="shared" si="139"/>
        <v>0</v>
      </c>
      <c r="I498" s="685"/>
      <c r="J498" s="685"/>
    </row>
    <row r="499" spans="1:10" x14ac:dyDescent="0.2">
      <c r="A499" s="864"/>
      <c r="B499" s="603">
        <v>53212020100000</v>
      </c>
      <c r="C499" s="604" t="s">
        <v>211</v>
      </c>
      <c r="D499" s="689">
        <f t="shared" si="138"/>
        <v>0</v>
      </c>
      <c r="E499" s="689">
        <v>0</v>
      </c>
      <c r="F499" s="710">
        <v>0</v>
      </c>
      <c r="G499" s="689">
        <f t="shared" si="136"/>
        <v>0</v>
      </c>
      <c r="H499" s="707">
        <f t="shared" si="139"/>
        <v>0</v>
      </c>
      <c r="I499" s="685"/>
      <c r="J499" s="685"/>
    </row>
    <row r="500" spans="1:10" ht="15.75" customHeight="1" x14ac:dyDescent="0.2">
      <c r="A500" s="864"/>
      <c r="B500" s="603">
        <v>53214020000000</v>
      </c>
      <c r="C500" s="604" t="s">
        <v>212</v>
      </c>
      <c r="D500" s="689">
        <f t="shared" si="138"/>
        <v>0</v>
      </c>
      <c r="E500" s="689">
        <v>0</v>
      </c>
      <c r="F500" s="710">
        <v>0</v>
      </c>
      <c r="G500" s="689">
        <f t="shared" si="136"/>
        <v>0</v>
      </c>
      <c r="H500" s="707">
        <f t="shared" si="139"/>
        <v>0</v>
      </c>
      <c r="I500" s="685"/>
      <c r="J500" s="685"/>
    </row>
    <row r="501" spans="1:10" x14ac:dyDescent="0.2">
      <c r="A501" s="864"/>
      <c r="B501" s="614"/>
      <c r="C501" s="615" t="s">
        <v>34</v>
      </c>
      <c r="D501" s="693">
        <v>0</v>
      </c>
      <c r="E501" s="694"/>
      <c r="F501" s="694"/>
      <c r="G501" s="616">
        <f>SUM(G502,G507,G509,G518,G527,G535)</f>
        <v>0</v>
      </c>
      <c r="H501" s="693">
        <f>SUM(H502,H507,H509,H518,H527,H535)</f>
        <v>0</v>
      </c>
      <c r="I501" s="685"/>
      <c r="J501" s="685"/>
    </row>
    <row r="502" spans="1:10" x14ac:dyDescent="0.2">
      <c r="A502" s="864"/>
      <c r="B502" s="610"/>
      <c r="C502" s="611" t="s">
        <v>35</v>
      </c>
      <c r="D502" s="612">
        <f>SUM(D503:D506)</f>
        <v>0</v>
      </c>
      <c r="E502" s="686"/>
      <c r="F502" s="686"/>
      <c r="G502" s="612">
        <f>SUM(G503:G506)</f>
        <v>0</v>
      </c>
      <c r="H502" s="612">
        <f>SUM(H503:H506)</f>
        <v>0</v>
      </c>
      <c r="I502" s="685"/>
      <c r="J502" s="685"/>
    </row>
    <row r="503" spans="1:10" x14ac:dyDescent="0.2">
      <c r="A503" s="864"/>
      <c r="B503" s="603">
        <v>53202020100000</v>
      </c>
      <c r="C503" s="604" t="s">
        <v>213</v>
      </c>
      <c r="D503" s="512">
        <v>0</v>
      </c>
      <c r="E503" s="514">
        <v>0</v>
      </c>
      <c r="F503" s="720">
        <v>0</v>
      </c>
      <c r="G503" s="689">
        <f>E503*F503</f>
        <v>0</v>
      </c>
      <c r="H503" s="707">
        <f t="shared" ref="H503:H506" si="140">D503+G503</f>
        <v>0</v>
      </c>
      <c r="I503" s="685"/>
      <c r="J503" s="685"/>
    </row>
    <row r="504" spans="1:10" x14ac:dyDescent="0.2">
      <c r="A504" s="864"/>
      <c r="B504" s="603">
        <v>53202030000000</v>
      </c>
      <c r="C504" s="604" t="s">
        <v>214</v>
      </c>
      <c r="D504" s="512">
        <v>0</v>
      </c>
      <c r="E504" s="514">
        <v>0</v>
      </c>
      <c r="F504" s="720">
        <v>0</v>
      </c>
      <c r="G504" s="689">
        <f t="shared" ref="G504:G506" si="141">E504*F504</f>
        <v>0</v>
      </c>
      <c r="H504" s="707">
        <f t="shared" si="140"/>
        <v>0</v>
      </c>
      <c r="I504" s="685"/>
      <c r="J504" s="685"/>
    </row>
    <row r="505" spans="1:10" x14ac:dyDescent="0.2">
      <c r="A505" s="864"/>
      <c r="B505" s="603">
        <v>53211020000000</v>
      </c>
      <c r="C505" s="604" t="s">
        <v>41</v>
      </c>
      <c r="D505" s="695">
        <f>+N429</f>
        <v>0</v>
      </c>
      <c r="E505" s="695">
        <v>0</v>
      </c>
      <c r="F505" s="696">
        <v>0</v>
      </c>
      <c r="G505" s="689">
        <f t="shared" si="141"/>
        <v>0</v>
      </c>
      <c r="H505" s="707">
        <f t="shared" si="140"/>
        <v>0</v>
      </c>
      <c r="I505" s="685"/>
      <c r="J505" s="685"/>
    </row>
    <row r="506" spans="1:10" x14ac:dyDescent="0.2">
      <c r="A506" s="864"/>
      <c r="B506" s="603">
        <v>53101040600000</v>
      </c>
      <c r="C506" s="604" t="s">
        <v>215</v>
      </c>
      <c r="D506" s="695">
        <f>+N430</f>
        <v>0</v>
      </c>
      <c r="E506" s="695">
        <v>0</v>
      </c>
      <c r="F506" s="696">
        <v>0</v>
      </c>
      <c r="G506" s="689">
        <f t="shared" si="141"/>
        <v>0</v>
      </c>
      <c r="H506" s="707">
        <f t="shared" si="140"/>
        <v>0</v>
      </c>
      <c r="I506" s="685"/>
      <c r="J506" s="685"/>
    </row>
    <row r="507" spans="1:10" x14ac:dyDescent="0.2">
      <c r="A507" s="864"/>
      <c r="B507" s="610"/>
      <c r="C507" s="611" t="s">
        <v>42</v>
      </c>
      <c r="D507" s="612">
        <f>SUM(D508)</f>
        <v>0</v>
      </c>
      <c r="E507" s="686"/>
      <c r="F507" s="686"/>
      <c r="G507" s="697">
        <f>SUM(G508:G508)</f>
        <v>0</v>
      </c>
      <c r="H507" s="612">
        <f>SUM(H508:H508)</f>
        <v>0</v>
      </c>
      <c r="I507" s="685"/>
      <c r="J507" s="685"/>
    </row>
    <row r="508" spans="1:10" x14ac:dyDescent="0.2">
      <c r="A508" s="864"/>
      <c r="B508" s="617">
        <v>53205990000000</v>
      </c>
      <c r="C508" s="604" t="s">
        <v>44</v>
      </c>
      <c r="D508" s="695">
        <f>+N432</f>
        <v>0</v>
      </c>
      <c r="E508" s="695">
        <v>0</v>
      </c>
      <c r="F508" s="696">
        <v>0</v>
      </c>
      <c r="G508" s="689">
        <f t="shared" ref="G508" si="142">E508*F508</f>
        <v>0</v>
      </c>
      <c r="H508" s="707">
        <f t="shared" ref="H508" si="143">D508+G508</f>
        <v>0</v>
      </c>
      <c r="I508" s="685"/>
      <c r="J508" s="685"/>
    </row>
    <row r="509" spans="1:10" x14ac:dyDescent="0.2">
      <c r="A509" s="864"/>
      <c r="B509" s="610"/>
      <c r="C509" s="611" t="s">
        <v>45</v>
      </c>
      <c r="D509" s="612">
        <f>SUM(D510:D517)</f>
        <v>0</v>
      </c>
      <c r="E509" s="686"/>
      <c r="F509" s="686"/>
      <c r="G509" s="612">
        <f>SUM(G510:G517)</f>
        <v>0</v>
      </c>
      <c r="H509" s="612">
        <f>SUM(H510:H517)</f>
        <v>0</v>
      </c>
      <c r="I509" s="685"/>
      <c r="J509" s="685"/>
    </row>
    <row r="510" spans="1:10" x14ac:dyDescent="0.2">
      <c r="A510" s="864"/>
      <c r="B510" s="603">
        <v>53204010000000</v>
      </c>
      <c r="C510" s="604" t="s">
        <v>47</v>
      </c>
      <c r="D510" s="695">
        <f>+N434</f>
        <v>0</v>
      </c>
      <c r="E510" s="695">
        <v>0</v>
      </c>
      <c r="F510" s="696">
        <v>0</v>
      </c>
      <c r="G510" s="695">
        <f t="shared" ref="G510:G517" si="144">E510*F510</f>
        <v>0</v>
      </c>
      <c r="H510" s="707">
        <f t="shared" ref="H510:H517" si="145">D510+G510</f>
        <v>0</v>
      </c>
      <c r="I510" s="685"/>
      <c r="J510" s="685"/>
    </row>
    <row r="511" spans="1:10" x14ac:dyDescent="0.2">
      <c r="A511" s="864"/>
      <c r="B511" s="617">
        <v>53204040200000</v>
      </c>
      <c r="C511" s="604" t="s">
        <v>250</v>
      </c>
      <c r="D511" s="695">
        <f t="shared" ref="D511:D517" si="146">+N435</f>
        <v>0</v>
      </c>
      <c r="E511" s="695">
        <v>0</v>
      </c>
      <c r="F511" s="696">
        <v>0</v>
      </c>
      <c r="G511" s="695">
        <f t="shared" si="144"/>
        <v>0</v>
      </c>
      <c r="H511" s="707">
        <f t="shared" si="145"/>
        <v>0</v>
      </c>
      <c r="I511" s="685"/>
      <c r="J511" s="685"/>
    </row>
    <row r="512" spans="1:10" x14ac:dyDescent="0.2">
      <c r="A512" s="864"/>
      <c r="B512" s="603">
        <v>53204060000000</v>
      </c>
      <c r="C512" s="604" t="s">
        <v>49</v>
      </c>
      <c r="D512" s="695">
        <f t="shared" si="146"/>
        <v>0</v>
      </c>
      <c r="E512" s="695">
        <v>0</v>
      </c>
      <c r="F512" s="696">
        <v>0</v>
      </c>
      <c r="G512" s="695">
        <f t="shared" si="144"/>
        <v>0</v>
      </c>
      <c r="H512" s="707">
        <f t="shared" si="145"/>
        <v>0</v>
      </c>
      <c r="I512" s="685"/>
      <c r="J512" s="685"/>
    </row>
    <row r="513" spans="1:10" x14ac:dyDescent="0.2">
      <c r="A513" s="864"/>
      <c r="B513" s="603">
        <v>53204070000000</v>
      </c>
      <c r="C513" s="604" t="s">
        <v>50</v>
      </c>
      <c r="D513" s="695">
        <f t="shared" si="146"/>
        <v>0</v>
      </c>
      <c r="E513" s="695">
        <v>0</v>
      </c>
      <c r="F513" s="696">
        <v>0</v>
      </c>
      <c r="G513" s="695">
        <f t="shared" si="144"/>
        <v>0</v>
      </c>
      <c r="H513" s="707">
        <f t="shared" si="145"/>
        <v>0</v>
      </c>
      <c r="I513" s="685"/>
      <c r="J513" s="685"/>
    </row>
    <row r="514" spans="1:10" x14ac:dyDescent="0.2">
      <c r="A514" s="864"/>
      <c r="B514" s="603">
        <v>53204080000000</v>
      </c>
      <c r="C514" s="604" t="s">
        <v>51</v>
      </c>
      <c r="D514" s="695">
        <f t="shared" si="146"/>
        <v>0</v>
      </c>
      <c r="E514" s="695">
        <v>0</v>
      </c>
      <c r="F514" s="696">
        <v>0</v>
      </c>
      <c r="G514" s="695">
        <f t="shared" si="144"/>
        <v>0</v>
      </c>
      <c r="H514" s="707">
        <f t="shared" si="145"/>
        <v>0</v>
      </c>
      <c r="I514" s="685"/>
      <c r="J514" s="685"/>
    </row>
    <row r="515" spans="1:10" x14ac:dyDescent="0.2">
      <c r="A515" s="864"/>
      <c r="B515" s="603">
        <v>53214010000000</v>
      </c>
      <c r="C515" s="604" t="s">
        <v>52</v>
      </c>
      <c r="D515" s="695">
        <f t="shared" si="146"/>
        <v>0</v>
      </c>
      <c r="E515" s="698">
        <v>0</v>
      </c>
      <c r="F515" s="696">
        <v>0</v>
      </c>
      <c r="G515" s="695">
        <f t="shared" si="144"/>
        <v>0</v>
      </c>
      <c r="H515" s="707">
        <f t="shared" si="145"/>
        <v>0</v>
      </c>
      <c r="I515" s="685"/>
      <c r="J515" s="685"/>
    </row>
    <row r="516" spans="1:10" x14ac:dyDescent="0.2">
      <c r="A516" s="864"/>
      <c r="B516" s="603">
        <v>53214040000000</v>
      </c>
      <c r="C516" s="604" t="s">
        <v>216</v>
      </c>
      <c r="D516" s="695">
        <f t="shared" si="146"/>
        <v>0</v>
      </c>
      <c r="E516" s="698">
        <v>0</v>
      </c>
      <c r="F516" s="696">
        <v>0</v>
      </c>
      <c r="G516" s="695">
        <f t="shared" si="144"/>
        <v>0</v>
      </c>
      <c r="H516" s="707">
        <f t="shared" si="145"/>
        <v>0</v>
      </c>
      <c r="I516" s="685"/>
      <c r="J516" s="685"/>
    </row>
    <row r="517" spans="1:10" x14ac:dyDescent="0.2">
      <c r="A517" s="864"/>
      <c r="B517" s="608">
        <v>53204020100000</v>
      </c>
      <c r="C517" s="604" t="s">
        <v>208</v>
      </c>
      <c r="D517" s="695">
        <f t="shared" si="146"/>
        <v>0</v>
      </c>
      <c r="E517" s="695">
        <v>0</v>
      </c>
      <c r="F517" s="696">
        <v>0</v>
      </c>
      <c r="G517" s="695">
        <f t="shared" si="144"/>
        <v>0</v>
      </c>
      <c r="H517" s="707">
        <f t="shared" si="145"/>
        <v>0</v>
      </c>
      <c r="I517" s="685"/>
      <c r="J517" s="685"/>
    </row>
    <row r="518" spans="1:10" x14ac:dyDescent="0.2">
      <c r="A518" s="864"/>
      <c r="B518" s="610"/>
      <c r="C518" s="611" t="s">
        <v>55</v>
      </c>
      <c r="D518" s="612"/>
      <c r="E518" s="686"/>
      <c r="F518" s="686"/>
      <c r="G518" s="612">
        <f>SUM(G519:G526)</f>
        <v>0</v>
      </c>
      <c r="H518" s="688">
        <f>SUM(H519:H526)</f>
        <v>0</v>
      </c>
      <c r="I518" s="685"/>
      <c r="J518" s="685"/>
    </row>
    <row r="519" spans="1:10" x14ac:dyDescent="0.2">
      <c r="A519" s="864"/>
      <c r="B519" s="603">
        <v>53207010000000</v>
      </c>
      <c r="C519" s="604" t="s">
        <v>56</v>
      </c>
      <c r="D519" s="695">
        <f>+N443</f>
        <v>0</v>
      </c>
      <c r="E519" s="695">
        <v>0</v>
      </c>
      <c r="F519" s="696">
        <v>0</v>
      </c>
      <c r="G519" s="695">
        <f t="shared" ref="G519:G526" si="147">E519*F519</f>
        <v>0</v>
      </c>
      <c r="H519" s="707">
        <f t="shared" ref="H519:H526" si="148">D519+G519</f>
        <v>0</v>
      </c>
      <c r="I519" s="685"/>
      <c r="J519" s="685"/>
    </row>
    <row r="520" spans="1:10" x14ac:dyDescent="0.2">
      <c r="A520" s="864"/>
      <c r="B520" s="603">
        <v>53207020000000</v>
      </c>
      <c r="C520" s="604" t="s">
        <v>57</v>
      </c>
      <c r="D520" s="695">
        <f t="shared" ref="D520:D522" si="149">+N444</f>
        <v>0</v>
      </c>
      <c r="E520" s="695">
        <v>0</v>
      </c>
      <c r="F520" s="696">
        <v>0</v>
      </c>
      <c r="G520" s="695">
        <f t="shared" si="147"/>
        <v>0</v>
      </c>
      <c r="H520" s="707">
        <f t="shared" si="148"/>
        <v>0</v>
      </c>
      <c r="I520" s="685"/>
      <c r="J520" s="685"/>
    </row>
    <row r="521" spans="1:10" x14ac:dyDescent="0.2">
      <c r="A521" s="864"/>
      <c r="B521" s="603">
        <v>53208020000000</v>
      </c>
      <c r="C521" s="604" t="s">
        <v>199</v>
      </c>
      <c r="D521" s="695">
        <f t="shared" si="149"/>
        <v>0</v>
      </c>
      <c r="E521" s="695">
        <v>0</v>
      </c>
      <c r="F521" s="696">
        <v>0</v>
      </c>
      <c r="G521" s="695">
        <f t="shared" si="147"/>
        <v>0</v>
      </c>
      <c r="H521" s="707">
        <f t="shared" si="148"/>
        <v>0</v>
      </c>
      <c r="I521" s="685"/>
      <c r="J521" s="685"/>
    </row>
    <row r="522" spans="1:10" x14ac:dyDescent="0.2">
      <c r="A522" s="864"/>
      <c r="B522" s="603">
        <v>53208990000000</v>
      </c>
      <c r="C522" s="604" t="s">
        <v>217</v>
      </c>
      <c r="D522" s="695">
        <f t="shared" si="149"/>
        <v>0</v>
      </c>
      <c r="E522" s="695">
        <v>0</v>
      </c>
      <c r="F522" s="696">
        <v>0</v>
      </c>
      <c r="G522" s="695">
        <f t="shared" si="147"/>
        <v>0</v>
      </c>
      <c r="H522" s="707">
        <f t="shared" si="148"/>
        <v>0</v>
      </c>
      <c r="I522" s="685"/>
      <c r="J522" s="685"/>
    </row>
    <row r="523" spans="1:10" x14ac:dyDescent="0.2">
      <c r="A523" s="864"/>
      <c r="B523" s="608">
        <v>53210020300000</v>
      </c>
      <c r="C523" s="604" t="s">
        <v>219</v>
      </c>
      <c r="D523" s="618">
        <v>0</v>
      </c>
      <c r="E523" s="618">
        <v>0</v>
      </c>
      <c r="F523" s="719">
        <v>0</v>
      </c>
      <c r="G523" s="689">
        <f t="shared" si="147"/>
        <v>0</v>
      </c>
      <c r="H523" s="707">
        <f t="shared" si="148"/>
        <v>0</v>
      </c>
      <c r="I523" s="685"/>
      <c r="J523" s="685"/>
    </row>
    <row r="524" spans="1:10" x14ac:dyDescent="0.2">
      <c r="A524" s="864"/>
      <c r="B524" s="603">
        <v>53208990000000</v>
      </c>
      <c r="C524" s="604" t="s">
        <v>220</v>
      </c>
      <c r="D524" s="695">
        <f>+N447</f>
        <v>0</v>
      </c>
      <c r="E524" s="689">
        <v>0</v>
      </c>
      <c r="F524" s="692">
        <v>0</v>
      </c>
      <c r="G524" s="689">
        <f t="shared" si="147"/>
        <v>0</v>
      </c>
      <c r="H524" s="707">
        <f t="shared" si="148"/>
        <v>0</v>
      </c>
      <c r="I524" s="685"/>
      <c r="J524" s="685"/>
    </row>
    <row r="525" spans="1:10" x14ac:dyDescent="0.2">
      <c r="A525" s="864"/>
      <c r="B525" s="603">
        <v>53209990000000</v>
      </c>
      <c r="C525" s="604" t="s">
        <v>218</v>
      </c>
      <c r="D525" s="695">
        <f t="shared" ref="D525:D526" si="150">+N448</f>
        <v>0</v>
      </c>
      <c r="E525" s="689">
        <v>0</v>
      </c>
      <c r="F525" s="692">
        <v>0</v>
      </c>
      <c r="G525" s="689">
        <f t="shared" si="147"/>
        <v>0</v>
      </c>
      <c r="H525" s="707">
        <f t="shared" si="148"/>
        <v>0</v>
      </c>
      <c r="I525" s="685"/>
      <c r="J525" s="685"/>
    </row>
    <row r="526" spans="1:10" x14ac:dyDescent="0.2">
      <c r="A526" s="864"/>
      <c r="B526" s="603">
        <v>53210020100000</v>
      </c>
      <c r="C526" s="604" t="s">
        <v>64</v>
      </c>
      <c r="D526" s="695">
        <f t="shared" si="150"/>
        <v>0</v>
      </c>
      <c r="E526" s="689">
        <v>0</v>
      </c>
      <c r="F526" s="692">
        <v>0</v>
      </c>
      <c r="G526" s="689">
        <f t="shared" si="147"/>
        <v>0</v>
      </c>
      <c r="H526" s="707">
        <f t="shared" si="148"/>
        <v>0</v>
      </c>
      <c r="I526" s="685"/>
      <c r="J526" s="685"/>
    </row>
    <row r="527" spans="1:10" x14ac:dyDescent="0.2">
      <c r="A527" s="864"/>
      <c r="B527" s="610"/>
      <c r="C527" s="611" t="s">
        <v>65</v>
      </c>
      <c r="D527" s="612">
        <f>SUM(D528:D534)</f>
        <v>0</v>
      </c>
      <c r="E527" s="686"/>
      <c r="F527" s="686"/>
      <c r="G527" s="612">
        <f>SUM(G528:G534)</f>
        <v>0</v>
      </c>
      <c r="H527" s="688">
        <f>SUM(H528:H534)</f>
        <v>0</v>
      </c>
      <c r="I527" s="685"/>
      <c r="J527" s="685"/>
    </row>
    <row r="528" spans="1:10" x14ac:dyDescent="0.2">
      <c r="A528" s="864"/>
      <c r="B528" s="603">
        <v>53206030000000</v>
      </c>
      <c r="C528" s="604" t="s">
        <v>100</v>
      </c>
      <c r="D528" s="695">
        <f>+N451</f>
        <v>0</v>
      </c>
      <c r="E528" s="695">
        <v>0</v>
      </c>
      <c r="F528" s="696">
        <v>0</v>
      </c>
      <c r="G528" s="689">
        <f t="shared" ref="G528:G534" si="151">E528*F528</f>
        <v>0</v>
      </c>
      <c r="H528" s="707">
        <f t="shared" ref="H528:H534" si="152">D528+G528</f>
        <v>0</v>
      </c>
      <c r="I528" s="685"/>
      <c r="J528" s="685"/>
    </row>
    <row r="529" spans="1:11" x14ac:dyDescent="0.2">
      <c r="A529" s="864"/>
      <c r="B529" s="603">
        <v>53206040000000</v>
      </c>
      <c r="C529" s="604" t="s">
        <v>101</v>
      </c>
      <c r="D529" s="695">
        <f t="shared" ref="D529:D534" si="153">+N452</f>
        <v>0</v>
      </c>
      <c r="E529" s="695">
        <v>0</v>
      </c>
      <c r="F529" s="696">
        <v>0</v>
      </c>
      <c r="G529" s="689">
        <f t="shared" si="151"/>
        <v>0</v>
      </c>
      <c r="H529" s="707">
        <f t="shared" si="152"/>
        <v>0</v>
      </c>
      <c r="I529" s="685"/>
      <c r="J529" s="685"/>
    </row>
    <row r="530" spans="1:11" x14ac:dyDescent="0.2">
      <c r="A530" s="864"/>
      <c r="B530" s="603">
        <v>53206060000000</v>
      </c>
      <c r="C530" s="604" t="s">
        <v>221</v>
      </c>
      <c r="D530" s="695">
        <f t="shared" si="153"/>
        <v>0</v>
      </c>
      <c r="E530" s="695">
        <v>0</v>
      </c>
      <c r="F530" s="696">
        <v>0</v>
      </c>
      <c r="G530" s="689">
        <f t="shared" si="151"/>
        <v>0</v>
      </c>
      <c r="H530" s="707">
        <f t="shared" si="152"/>
        <v>0</v>
      </c>
      <c r="I530" s="685"/>
      <c r="J530" s="685"/>
    </row>
    <row r="531" spans="1:11" x14ac:dyDescent="0.2">
      <c r="A531" s="864"/>
      <c r="B531" s="603">
        <v>53206070000000</v>
      </c>
      <c r="C531" s="604" t="s">
        <v>103</v>
      </c>
      <c r="D531" s="695">
        <f t="shared" si="153"/>
        <v>0</v>
      </c>
      <c r="E531" s="695">
        <v>0</v>
      </c>
      <c r="F531" s="696">
        <v>0</v>
      </c>
      <c r="G531" s="689">
        <f t="shared" si="151"/>
        <v>0</v>
      </c>
      <c r="H531" s="707">
        <f t="shared" si="152"/>
        <v>0</v>
      </c>
      <c r="I531" s="685"/>
      <c r="J531" s="685"/>
    </row>
    <row r="532" spans="1:11" x14ac:dyDescent="0.2">
      <c r="A532" s="864"/>
      <c r="B532" s="603">
        <v>53206990000000</v>
      </c>
      <c r="C532" s="604" t="s">
        <v>222</v>
      </c>
      <c r="D532" s="695">
        <f t="shared" si="153"/>
        <v>0</v>
      </c>
      <c r="E532" s="695">
        <v>0</v>
      </c>
      <c r="F532" s="696">
        <v>0</v>
      </c>
      <c r="G532" s="689">
        <f t="shared" si="151"/>
        <v>0</v>
      </c>
      <c r="H532" s="707">
        <f t="shared" si="152"/>
        <v>0</v>
      </c>
      <c r="I532" s="685"/>
      <c r="J532" s="685"/>
    </row>
    <row r="533" spans="1:11" x14ac:dyDescent="0.2">
      <c r="A533" s="864"/>
      <c r="B533" s="603">
        <v>53208030000000</v>
      </c>
      <c r="C533" s="604" t="s">
        <v>105</v>
      </c>
      <c r="D533" s="695">
        <f t="shared" si="153"/>
        <v>0</v>
      </c>
      <c r="E533" s="695">
        <v>0</v>
      </c>
      <c r="F533" s="696">
        <v>0</v>
      </c>
      <c r="G533" s="689">
        <f t="shared" si="151"/>
        <v>0</v>
      </c>
      <c r="H533" s="707">
        <f t="shared" si="152"/>
        <v>0</v>
      </c>
      <c r="I533" s="685"/>
      <c r="J533" s="685"/>
    </row>
    <row r="534" spans="1:11" x14ac:dyDescent="0.2">
      <c r="A534" s="864"/>
      <c r="B534" s="603">
        <v>53206990000000</v>
      </c>
      <c r="C534" s="604" t="s">
        <v>251</v>
      </c>
      <c r="D534" s="695">
        <f t="shared" si="153"/>
        <v>0</v>
      </c>
      <c r="E534" s="695">
        <v>0</v>
      </c>
      <c r="F534" s="696">
        <v>0</v>
      </c>
      <c r="G534" s="689">
        <f t="shared" si="151"/>
        <v>0</v>
      </c>
      <c r="H534" s="707">
        <f t="shared" si="152"/>
        <v>0</v>
      </c>
      <c r="I534" s="685"/>
      <c r="J534" s="685"/>
    </row>
    <row r="535" spans="1:11" x14ac:dyDescent="0.2">
      <c r="A535" s="864"/>
      <c r="B535" s="610"/>
      <c r="C535" s="611" t="s">
        <v>66</v>
      </c>
      <c r="D535" s="612">
        <f>SUM(D536:D536)</f>
        <v>0</v>
      </c>
      <c r="E535" s="686"/>
      <c r="F535" s="686"/>
      <c r="G535" s="612">
        <f>SUM(G536:G536)</f>
        <v>0</v>
      </c>
      <c r="H535" s="688">
        <f>SUM(H536:H536)</f>
        <v>0</v>
      </c>
      <c r="I535" s="685"/>
      <c r="J535" s="685"/>
    </row>
    <row r="536" spans="1:11" x14ac:dyDescent="0.2">
      <c r="A536" s="864"/>
      <c r="B536" s="619"/>
      <c r="C536" s="620" t="s">
        <v>252</v>
      </c>
      <c r="D536" s="512">
        <v>0</v>
      </c>
      <c r="E536" s="512">
        <v>0</v>
      </c>
      <c r="F536" s="720">
        <v>0</v>
      </c>
      <c r="G536" s="689">
        <f t="shared" ref="G536" si="154">E536*F536</f>
        <v>0</v>
      </c>
      <c r="H536" s="708">
        <f t="shared" ref="H536" si="155">D536+G536</f>
        <v>0</v>
      </c>
      <c r="I536" s="625" t="s">
        <v>253</v>
      </c>
      <c r="J536" s="626">
        <f>+H534+H533+H532+H531+H530+H529+H528+H526+H525+H524+H523+H522+H521+H520+H519+H517+H514+H513+H512+H511+H510+H508+H506+H505+H499+H498+H497+H495+H494+H493+H492+H491+H490+H489+H488+H487+H486+H485</f>
        <v>0</v>
      </c>
    </row>
    <row r="537" spans="1:11" x14ac:dyDescent="0.2">
      <c r="A537" s="864"/>
      <c r="B537" s="82"/>
      <c r="C537" s="519" t="s">
        <v>106</v>
      </c>
      <c r="D537" s="623">
        <f>SUM(D474,D501)</f>
        <v>0</v>
      </c>
      <c r="E537" s="624"/>
      <c r="F537" s="624"/>
      <c r="G537" s="623">
        <f>SUM(G474,G501)</f>
        <v>0</v>
      </c>
      <c r="H537" s="709">
        <f>SUM(H474,H501)</f>
        <v>0</v>
      </c>
      <c r="I537" s="627" t="s">
        <v>254</v>
      </c>
      <c r="J537" s="628">
        <f>+H537-J536</f>
        <v>0</v>
      </c>
    </row>
    <row r="538" spans="1:11" ht="15.75" customHeight="1" x14ac:dyDescent="0.2">
      <c r="A538" s="882" t="s">
        <v>110</v>
      </c>
      <c r="B538" s="882"/>
      <c r="C538" s="882"/>
      <c r="D538" s="882"/>
      <c r="E538" s="882"/>
      <c r="F538" s="882"/>
      <c r="G538" s="883"/>
      <c r="H538" s="80">
        <f>+H75+H141+H207+H273+H339+H405+H471+H537</f>
        <v>309000</v>
      </c>
    </row>
    <row r="544" spans="1:11" x14ac:dyDescent="0.2">
      <c r="K544" s="4">
        <f>+H534+H533+H532+H531+H530+H529+H528+H526+H525+H524+H523+H522+H521+H520+H519+H517+H514+H513+H512+H511+H510+H508+H506+H505+H499+H498+H497+H495+H494+H493+H492+H491+H490+H489+H488+H487+H486+H485</f>
        <v>0</v>
      </c>
    </row>
    <row r="545" spans="2:11" x14ac:dyDescent="0.2">
      <c r="D545" s="53"/>
      <c r="K545" s="4">
        <f>+H537-K544</f>
        <v>0</v>
      </c>
    </row>
    <row r="547" spans="2:11" x14ac:dyDescent="0.2">
      <c r="B547" s="26"/>
      <c r="C547" s="65"/>
      <c r="D547" s="21"/>
      <c r="E547" s="66"/>
      <c r="F547" s="67"/>
      <c r="G547" s="66"/>
      <c r="H547" s="70"/>
    </row>
    <row r="548" spans="2:11" x14ac:dyDescent="0.2">
      <c r="B548" s="26"/>
      <c r="C548" s="65"/>
      <c r="D548" s="21"/>
      <c r="E548" s="66"/>
      <c r="F548" s="67"/>
      <c r="G548" s="66"/>
      <c r="H548" s="70"/>
    </row>
    <row r="549" spans="2:11" x14ac:dyDescent="0.2">
      <c r="B549" s="26"/>
      <c r="C549" s="65"/>
      <c r="E549" s="66"/>
      <c r="F549" s="67"/>
      <c r="G549" s="66"/>
      <c r="H549" s="70"/>
    </row>
    <row r="550" spans="2:11" x14ac:dyDescent="0.2">
      <c r="B550" s="26"/>
      <c r="C550" s="65"/>
      <c r="D550" s="21"/>
      <c r="E550" s="66"/>
      <c r="F550" s="67"/>
      <c r="G550" s="66"/>
      <c r="H550" s="70"/>
    </row>
    <row r="551" spans="2:11" x14ac:dyDescent="0.2">
      <c r="B551" s="26"/>
      <c r="C551" s="65"/>
      <c r="E551" s="66"/>
      <c r="F551" s="67"/>
      <c r="G551" s="66"/>
      <c r="H551" s="70"/>
    </row>
    <row r="552" spans="2:11" x14ac:dyDescent="0.2">
      <c r="B552" s="26"/>
      <c r="C552" s="65"/>
      <c r="D552" s="21"/>
      <c r="E552" s="66"/>
      <c r="F552" s="67"/>
      <c r="G552" s="66"/>
      <c r="H552" s="70"/>
    </row>
    <row r="553" spans="2:11" x14ac:dyDescent="0.2">
      <c r="B553" s="26"/>
      <c r="E553" s="66"/>
      <c r="F553" s="67"/>
      <c r="G553" s="66"/>
      <c r="H553" s="70"/>
    </row>
    <row r="554" spans="2:11" x14ac:dyDescent="0.2">
      <c r="B554" s="26"/>
      <c r="E554" s="66"/>
      <c r="F554" s="67"/>
      <c r="G554" s="66"/>
      <c r="H554" s="70"/>
    </row>
    <row r="555" spans="2:11" x14ac:dyDescent="0.2">
      <c r="B555" s="26"/>
      <c r="E555" s="69"/>
      <c r="F555" s="69"/>
      <c r="G555" s="68"/>
      <c r="H555" s="71"/>
    </row>
  </sheetData>
  <sheetProtection algorithmName="SHA-512" hashValue="xWjQ6Q70FvnXksAT2Taf67y/BgsCroO9LYeWlqTgamJfHhcsxZ+Yxavg0azoO7W5R7ETCKZJoBJCO4FYkNRSzw==" saltValue="JZYWvKEQ94B4Yr3DBjQs5w==" spinCount="100000" sheet="1" objects="1" scenarios="1"/>
  <mergeCells count="84">
    <mergeCell ref="L431:N431"/>
    <mergeCell ref="L433:N433"/>
    <mergeCell ref="L442:N442"/>
    <mergeCell ref="L450:N450"/>
    <mergeCell ref="O208:O209"/>
    <mergeCell ref="L252:O252"/>
    <mergeCell ref="L244:O244"/>
    <mergeCell ref="L235:O235"/>
    <mergeCell ref="L233:O233"/>
    <mergeCell ref="L230:O230"/>
    <mergeCell ref="L229:O229"/>
    <mergeCell ref="L210:O210"/>
    <mergeCell ref="L211:O211"/>
    <mergeCell ref="K408:N408"/>
    <mergeCell ref="L409:N409"/>
    <mergeCell ref="L427:N427"/>
    <mergeCell ref="L428:N428"/>
    <mergeCell ref="D4:E4"/>
    <mergeCell ref="K208:K209"/>
    <mergeCell ref="L208:L209"/>
    <mergeCell ref="M208:M209"/>
    <mergeCell ref="N208:N209"/>
    <mergeCell ref="D10:D11"/>
    <mergeCell ref="D76:D77"/>
    <mergeCell ref="K406:K407"/>
    <mergeCell ref="L406:L407"/>
    <mergeCell ref="M406:M407"/>
    <mergeCell ref="N406:N407"/>
    <mergeCell ref="E10:G10"/>
    <mergeCell ref="H10:H11"/>
    <mergeCell ref="H208:H209"/>
    <mergeCell ref="E208:G208"/>
    <mergeCell ref="C10:C11"/>
    <mergeCell ref="E76:G76"/>
    <mergeCell ref="H76:H77"/>
    <mergeCell ref="D142:D143"/>
    <mergeCell ref="E142:G142"/>
    <mergeCell ref="H142:H143"/>
    <mergeCell ref="C340:C341"/>
    <mergeCell ref="D340:D341"/>
    <mergeCell ref="A538:G538"/>
    <mergeCell ref="A472:A473"/>
    <mergeCell ref="B472:B473"/>
    <mergeCell ref="C472:C473"/>
    <mergeCell ref="D472:D473"/>
    <mergeCell ref="E472:G472"/>
    <mergeCell ref="D208:D209"/>
    <mergeCell ref="A276:A339"/>
    <mergeCell ref="H472:H473"/>
    <mergeCell ref="A474:A537"/>
    <mergeCell ref="A274:A275"/>
    <mergeCell ref="B274:B275"/>
    <mergeCell ref="C274:C275"/>
    <mergeCell ref="D274:D275"/>
    <mergeCell ref="E274:G274"/>
    <mergeCell ref="C406:C407"/>
    <mergeCell ref="D406:D407"/>
    <mergeCell ref="E340:G340"/>
    <mergeCell ref="H340:H341"/>
    <mergeCell ref="E406:G406"/>
    <mergeCell ref="H406:H407"/>
    <mergeCell ref="H274:H275"/>
    <mergeCell ref="A342:A405"/>
    <mergeCell ref="A408:A471"/>
    <mergeCell ref="A340:A341"/>
    <mergeCell ref="B340:B341"/>
    <mergeCell ref="A406:A407"/>
    <mergeCell ref="B406:B407"/>
    <mergeCell ref="A8:C8"/>
    <mergeCell ref="A12:A75"/>
    <mergeCell ref="A78:A141"/>
    <mergeCell ref="A144:A207"/>
    <mergeCell ref="A210:A273"/>
    <mergeCell ref="A76:A77"/>
    <mergeCell ref="B76:B77"/>
    <mergeCell ref="C76:C77"/>
    <mergeCell ref="A142:A143"/>
    <mergeCell ref="B142:B143"/>
    <mergeCell ref="C142:C143"/>
    <mergeCell ref="B10:B11"/>
    <mergeCell ref="A10:A11"/>
    <mergeCell ref="A208:A209"/>
    <mergeCell ref="B208:B209"/>
    <mergeCell ref="C208:C209"/>
  </mergeCells>
  <pageMargins left="0.85" right="0.75" top="0.57013888888888886" bottom="0.90972222222222221" header="0" footer="0.51180555555555551"/>
  <pageSetup firstPageNumber="0" fitToHeight="12" orientation="landscape" horizontalDpi="300" verticalDpi="300" r:id="rId1"/>
  <headerFooter alignWithMargins="0">
    <oddHeader>&amp;LSEPT - 2004&amp;CDIRECTIVA D.B.S.A.
ORDINARIO&amp;R02-BS/0307/02
pag &amp;P de &amp;N</oddHeader>
  </headerFooter>
  <ignoredErrors>
    <ignoredError sqref="G19:H19 G45:H45 G47:H47 G65:H65 G73:H73 G56:H56 H1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IH98"/>
  <sheetViews>
    <sheetView showGridLines="0" topLeftCell="B8" zoomScale="80" zoomScaleNormal="80" workbookViewId="0">
      <selection activeCell="Z28" sqref="Z28:Z29"/>
    </sheetView>
  </sheetViews>
  <sheetFormatPr baseColWidth="10" defaultColWidth="11.42578125" defaultRowHeight="12.75" x14ac:dyDescent="0.2"/>
  <cols>
    <col min="1" max="1" width="7.140625" style="32" customWidth="1"/>
    <col min="2" max="2" width="28" style="32" customWidth="1"/>
    <col min="3" max="3" width="28.7109375" style="32" customWidth="1"/>
    <col min="4" max="4" width="24.140625" style="32" customWidth="1"/>
    <col min="5" max="5" width="25.140625" style="32" customWidth="1"/>
    <col min="6" max="6" width="22.140625" style="32" customWidth="1"/>
    <col min="7" max="7" width="14.85546875" style="32" customWidth="1"/>
    <col min="8" max="8" width="15" style="32" customWidth="1"/>
    <col min="9" max="9" width="15.140625" style="32" customWidth="1"/>
    <col min="10" max="10" width="17.42578125" style="32" customWidth="1"/>
    <col min="11" max="11" width="19.140625" style="32" customWidth="1"/>
    <col min="12" max="12" width="4.85546875" style="32" customWidth="1"/>
    <col min="13" max="13" width="19.140625" style="32" customWidth="1"/>
    <col min="14" max="14" width="16.140625" style="32" customWidth="1"/>
    <col min="15" max="15" width="17.140625" style="32" customWidth="1"/>
    <col min="16" max="16" width="14.85546875" style="32" customWidth="1"/>
    <col min="17" max="17" width="17.7109375" style="32" customWidth="1"/>
    <col min="18" max="18" width="17.140625" style="32" customWidth="1"/>
    <col min="19" max="19" width="17.42578125" style="32" customWidth="1"/>
    <col min="20" max="20" width="5" style="32" customWidth="1"/>
    <col min="21" max="21" width="19.85546875" style="32" bestFit="1" customWidth="1"/>
    <col min="22" max="22" width="52.140625" style="32" bestFit="1" customWidth="1"/>
    <col min="23" max="23" width="18.28515625" style="32" customWidth="1"/>
    <col min="24" max="24" width="5.7109375" style="32" customWidth="1"/>
    <col min="25" max="25" width="11.42578125" style="32" customWidth="1"/>
    <col min="26" max="31" width="14.28515625" style="32" customWidth="1"/>
    <col min="32" max="32" width="11.28515625" style="32" customWidth="1"/>
    <col min="33" max="38" width="14.28515625" style="32" customWidth="1"/>
    <col min="39" max="39" width="11.42578125" style="32"/>
    <col min="40" max="45" width="14.28515625" style="32" customWidth="1"/>
    <col min="46" max="16384" width="11.42578125" style="32"/>
  </cols>
  <sheetData>
    <row r="1" spans="1:242" s="6" customFormat="1" x14ac:dyDescent="0.2">
      <c r="C1" s="7"/>
      <c r="D1" s="7"/>
      <c r="E1" s="53" t="s">
        <v>240</v>
      </c>
      <c r="F1" s="53"/>
      <c r="G1" s="53"/>
      <c r="H1" s="53"/>
      <c r="I1" s="53"/>
      <c r="J1" s="7"/>
      <c r="K1" s="7"/>
      <c r="L1" s="7"/>
      <c r="IG1" s="4"/>
      <c r="IH1" s="4"/>
    </row>
    <row r="2" spans="1:242" s="6" customFormat="1" x14ac:dyDescent="0.2">
      <c r="E2" s="53" t="s">
        <v>232</v>
      </c>
      <c r="F2" s="53"/>
      <c r="G2" s="53"/>
      <c r="H2" s="53"/>
      <c r="I2" s="53"/>
      <c r="IG2" s="4"/>
      <c r="IH2" s="4"/>
    </row>
    <row r="3" spans="1:242" s="6" customFormat="1" x14ac:dyDescent="0.2">
      <c r="B3" s="2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HX3" s="4"/>
      <c r="HY3" s="4"/>
      <c r="HZ3" s="4"/>
      <c r="IA3" s="4"/>
      <c r="IB3" s="4"/>
      <c r="IC3" s="4"/>
    </row>
    <row r="4" spans="1:242" s="6" customFormat="1" ht="18.75" customHeight="1" x14ac:dyDescent="0.2">
      <c r="B4" s="27"/>
      <c r="D4" s="182" t="s">
        <v>0</v>
      </c>
      <c r="E4" s="389" t="str">
        <f>+'B) Reajuste Tarifas y Ocupación'!F5</f>
        <v>(DEPTO./DELEG.)</v>
      </c>
      <c r="F4" s="95"/>
      <c r="G4" s="96"/>
      <c r="H4" s="96"/>
      <c r="I4" s="96"/>
      <c r="J4" s="96"/>
      <c r="O4" s="3"/>
      <c r="HX4" s="4"/>
      <c r="HY4" s="4"/>
      <c r="HZ4" s="4"/>
      <c r="IA4" s="4"/>
      <c r="IB4" s="4"/>
      <c r="IC4" s="4"/>
    </row>
    <row r="5" spans="1:242" s="6" customFormat="1" x14ac:dyDescent="0.2">
      <c r="B5" s="27"/>
      <c r="D5" s="183"/>
      <c r="E5" s="186"/>
      <c r="F5" s="186"/>
      <c r="G5" s="186"/>
      <c r="H5" s="186"/>
      <c r="I5" s="186"/>
      <c r="J5" s="186"/>
      <c r="O5" s="3"/>
      <c r="HX5" s="4"/>
      <c r="HY5" s="4"/>
      <c r="HZ5" s="4"/>
      <c r="IA5" s="4"/>
      <c r="IB5" s="4"/>
      <c r="IC5" s="4"/>
    </row>
    <row r="6" spans="1:242" s="6" customFormat="1" ht="13.5" thickBot="1" x14ac:dyDescent="0.25">
      <c r="B6" s="27"/>
      <c r="D6" s="183"/>
      <c r="E6" s="186"/>
      <c r="F6" s="186"/>
      <c r="G6" s="186"/>
      <c r="H6" s="186"/>
      <c r="I6" s="186"/>
      <c r="J6" s="186"/>
      <c r="O6" s="3"/>
      <c r="HX6" s="4"/>
      <c r="HY6" s="4"/>
      <c r="HZ6" s="4"/>
      <c r="IA6" s="4"/>
      <c r="IB6" s="4"/>
      <c r="IC6" s="4"/>
    </row>
    <row r="7" spans="1:242" x14ac:dyDescent="0.2">
      <c r="B7" s="30"/>
      <c r="C7" s="30"/>
      <c r="D7" s="30"/>
      <c r="E7" s="30"/>
      <c r="F7" s="30"/>
      <c r="G7" s="30"/>
      <c r="H7" s="30"/>
      <c r="I7" s="30"/>
      <c r="J7" s="41"/>
      <c r="K7" s="41"/>
      <c r="L7" s="41"/>
      <c r="M7" s="41"/>
      <c r="N7" s="41"/>
      <c r="O7" s="41"/>
      <c r="P7" s="41"/>
      <c r="Q7" s="41"/>
      <c r="R7" s="41"/>
      <c r="Y7" s="416"/>
      <c r="Z7" s="417"/>
      <c r="AA7" s="417"/>
      <c r="AB7" s="417"/>
      <c r="AC7" s="417"/>
      <c r="AD7" s="417"/>
      <c r="AE7" s="417"/>
      <c r="AF7" s="417"/>
      <c r="AG7" s="417"/>
      <c r="AH7" s="417"/>
      <c r="AI7" s="417"/>
      <c r="AJ7" s="417"/>
      <c r="AK7" s="417"/>
      <c r="AL7" s="417"/>
      <c r="AM7" s="417"/>
      <c r="AN7" s="417"/>
      <c r="AO7" s="417"/>
      <c r="AP7" s="417"/>
      <c r="AQ7" s="417"/>
      <c r="AR7" s="417"/>
      <c r="AS7" s="417"/>
      <c r="AT7" s="418"/>
    </row>
    <row r="8" spans="1:242" x14ac:dyDescent="0.2">
      <c r="B8" s="30"/>
      <c r="C8" s="30"/>
      <c r="D8" s="30"/>
      <c r="E8" s="30"/>
      <c r="F8" s="30"/>
      <c r="G8" s="30"/>
      <c r="H8" s="30"/>
      <c r="I8" s="30"/>
      <c r="J8" s="41"/>
      <c r="K8" s="41"/>
      <c r="L8" s="41"/>
      <c r="M8" s="41"/>
      <c r="N8" s="41"/>
      <c r="O8" s="41"/>
      <c r="P8" s="41"/>
      <c r="Q8" s="41"/>
      <c r="R8" s="41"/>
      <c r="Y8" s="419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20"/>
    </row>
    <row r="9" spans="1:242" ht="15.75" customHeight="1" x14ac:dyDescent="0.2">
      <c r="A9" s="956" t="s">
        <v>182</v>
      </c>
      <c r="B9" s="956"/>
      <c r="C9" s="956"/>
      <c r="D9" s="956"/>
      <c r="E9" s="956"/>
      <c r="F9" s="956"/>
      <c r="G9" s="956"/>
      <c r="H9" s="956"/>
      <c r="I9" s="185"/>
      <c r="J9" s="185"/>
      <c r="K9" s="185"/>
      <c r="L9" s="185"/>
      <c r="M9" s="921" t="s">
        <v>183</v>
      </c>
      <c r="N9" s="921"/>
      <c r="O9" s="921"/>
      <c r="P9" s="921"/>
      <c r="Q9" s="921"/>
      <c r="R9" s="921"/>
      <c r="S9" s="921"/>
      <c r="U9" s="921" t="s">
        <v>184</v>
      </c>
      <c r="V9" s="921"/>
      <c r="W9" s="921"/>
      <c r="X9" s="219"/>
      <c r="Y9" s="421"/>
      <c r="Z9" s="921" t="s">
        <v>185</v>
      </c>
      <c r="AA9" s="921"/>
      <c r="AB9" s="921"/>
      <c r="AC9" s="921"/>
      <c r="AD9" s="921"/>
      <c r="AE9" s="921"/>
      <c r="AF9" s="219"/>
      <c r="AG9" s="921" t="s">
        <v>186</v>
      </c>
      <c r="AH9" s="921"/>
      <c r="AI9" s="921"/>
      <c r="AJ9" s="921"/>
      <c r="AK9" s="921"/>
      <c r="AL9" s="921"/>
      <c r="AM9" s="43"/>
      <c r="AN9" s="921" t="s">
        <v>187</v>
      </c>
      <c r="AO9" s="921"/>
      <c r="AP9" s="921"/>
      <c r="AQ9" s="921"/>
      <c r="AR9" s="921"/>
      <c r="AS9" s="921"/>
      <c r="AT9" s="420"/>
    </row>
    <row r="10" spans="1:242" ht="13.5" customHeight="1" x14ac:dyDescent="0.2">
      <c r="B10" s="27"/>
      <c r="C10" s="183"/>
      <c r="D10" s="183"/>
      <c r="E10" s="186"/>
      <c r="F10" s="186"/>
      <c r="G10" s="186"/>
      <c r="H10" s="186"/>
      <c r="I10" s="186"/>
      <c r="J10" s="186"/>
      <c r="M10" s="921"/>
      <c r="N10" s="921"/>
      <c r="O10" s="921"/>
      <c r="P10" s="921"/>
      <c r="Q10" s="921"/>
      <c r="R10" s="921"/>
      <c r="S10" s="921"/>
      <c r="U10" s="921"/>
      <c r="V10" s="921"/>
      <c r="W10" s="921"/>
      <c r="Y10" s="419"/>
      <c r="Z10" s="921"/>
      <c r="AA10" s="921"/>
      <c r="AB10" s="921"/>
      <c r="AC10" s="921"/>
      <c r="AD10" s="921"/>
      <c r="AE10" s="921"/>
      <c r="AF10" s="43"/>
      <c r="AG10" s="921"/>
      <c r="AH10" s="921"/>
      <c r="AI10" s="921"/>
      <c r="AJ10" s="921"/>
      <c r="AK10" s="921"/>
      <c r="AL10" s="921"/>
      <c r="AM10" s="43"/>
      <c r="AN10" s="921"/>
      <c r="AO10" s="921"/>
      <c r="AP10" s="921"/>
      <c r="AQ10" s="921"/>
      <c r="AR10" s="921"/>
      <c r="AS10" s="921"/>
      <c r="AT10" s="420"/>
    </row>
    <row r="11" spans="1:242" x14ac:dyDescent="0.2">
      <c r="J11" s="99" t="s">
        <v>4</v>
      </c>
      <c r="K11" s="98">
        <v>0.03</v>
      </c>
      <c r="Y11" s="419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20"/>
    </row>
    <row r="12" spans="1:242" ht="12.75" customHeight="1" thickBot="1" x14ac:dyDescent="0.25">
      <c r="K12" s="43"/>
      <c r="L12" s="43"/>
      <c r="M12" s="949"/>
      <c r="N12" s="949"/>
      <c r="O12" s="949"/>
      <c r="P12" s="949"/>
      <c r="Q12" s="949"/>
      <c r="R12" s="949"/>
      <c r="Y12" s="419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20"/>
    </row>
    <row r="13" spans="1:242" ht="21.75" customHeight="1" x14ac:dyDescent="0.2">
      <c r="A13" s="965" t="s">
        <v>119</v>
      </c>
      <c r="B13" s="966"/>
      <c r="C13" s="969" t="s">
        <v>74</v>
      </c>
      <c r="D13" s="969" t="s">
        <v>75</v>
      </c>
      <c r="E13" s="971" t="s">
        <v>3</v>
      </c>
      <c r="F13" s="971" t="s">
        <v>82</v>
      </c>
      <c r="G13" s="937" t="s">
        <v>255</v>
      </c>
      <c r="H13" s="937"/>
      <c r="I13" s="937"/>
      <c r="J13" s="938"/>
      <c r="K13" s="961" t="s">
        <v>256</v>
      </c>
      <c r="L13" s="41"/>
      <c r="M13" s="935" t="s">
        <v>69</v>
      </c>
      <c r="N13" s="963"/>
      <c r="O13" s="923" t="s">
        <v>70</v>
      </c>
      <c r="P13" s="924"/>
      <c r="Q13" s="964" t="s">
        <v>71</v>
      </c>
      <c r="R13" s="926"/>
      <c r="S13" s="919" t="s">
        <v>173</v>
      </c>
      <c r="U13" s="957" t="s">
        <v>76</v>
      </c>
      <c r="V13" s="959" t="s">
        <v>77</v>
      </c>
      <c r="W13" s="922" t="s">
        <v>259</v>
      </c>
      <c r="Y13" s="419"/>
      <c r="Z13" s="929" t="s">
        <v>69</v>
      </c>
      <c r="AA13" s="930"/>
      <c r="AB13" s="931" t="s">
        <v>70</v>
      </c>
      <c r="AC13" s="932"/>
      <c r="AD13" s="933" t="s">
        <v>71</v>
      </c>
      <c r="AE13" s="934"/>
      <c r="AF13" s="43"/>
      <c r="AG13" s="935" t="s">
        <v>69</v>
      </c>
      <c r="AH13" s="936"/>
      <c r="AI13" s="923" t="s">
        <v>70</v>
      </c>
      <c r="AJ13" s="924"/>
      <c r="AK13" s="925" t="s">
        <v>71</v>
      </c>
      <c r="AL13" s="926"/>
      <c r="AM13" s="43"/>
      <c r="AN13" s="935" t="s">
        <v>69</v>
      </c>
      <c r="AO13" s="936"/>
      <c r="AP13" s="923" t="s">
        <v>70</v>
      </c>
      <c r="AQ13" s="924"/>
      <c r="AR13" s="925" t="s">
        <v>71</v>
      </c>
      <c r="AS13" s="926"/>
      <c r="AT13" s="420"/>
    </row>
    <row r="14" spans="1:242" s="43" customFormat="1" ht="39" thickBot="1" x14ac:dyDescent="0.25">
      <c r="A14" s="967"/>
      <c r="B14" s="968"/>
      <c r="C14" s="970"/>
      <c r="D14" s="970"/>
      <c r="E14" s="972"/>
      <c r="F14" s="972"/>
      <c r="G14" s="630" t="s">
        <v>257</v>
      </c>
      <c r="H14" s="631" t="s">
        <v>117</v>
      </c>
      <c r="I14" s="631" t="s">
        <v>118</v>
      </c>
      <c r="J14" s="632" t="s">
        <v>258</v>
      </c>
      <c r="K14" s="962"/>
      <c r="L14" s="41"/>
      <c r="M14" s="400" t="s">
        <v>36</v>
      </c>
      <c r="N14" s="402" t="s">
        <v>37</v>
      </c>
      <c r="O14" s="410" t="s">
        <v>36</v>
      </c>
      <c r="P14" s="411" t="s">
        <v>37</v>
      </c>
      <c r="Q14" s="403" t="s">
        <v>36</v>
      </c>
      <c r="R14" s="401" t="s">
        <v>37</v>
      </c>
      <c r="S14" s="920"/>
      <c r="U14" s="958"/>
      <c r="V14" s="960"/>
      <c r="W14" s="922"/>
      <c r="Y14" s="419"/>
      <c r="Z14" s="400" t="s">
        <v>36</v>
      </c>
      <c r="AA14" s="402" t="s">
        <v>37</v>
      </c>
      <c r="AB14" s="410" t="s">
        <v>36</v>
      </c>
      <c r="AC14" s="411" t="s">
        <v>37</v>
      </c>
      <c r="AD14" s="403" t="s">
        <v>36</v>
      </c>
      <c r="AE14" s="401" t="s">
        <v>37</v>
      </c>
      <c r="AG14" s="422" t="s">
        <v>36</v>
      </c>
      <c r="AH14" s="423" t="s">
        <v>37</v>
      </c>
      <c r="AI14" s="424" t="s">
        <v>36</v>
      </c>
      <c r="AJ14" s="425" t="s">
        <v>37</v>
      </c>
      <c r="AK14" s="426" t="s">
        <v>36</v>
      </c>
      <c r="AL14" s="427" t="s">
        <v>37</v>
      </c>
      <c r="AN14" s="927" t="s">
        <v>174</v>
      </c>
      <c r="AO14" s="928"/>
      <c r="AP14" s="915" t="s">
        <v>174</v>
      </c>
      <c r="AQ14" s="916"/>
      <c r="AR14" s="917" t="s">
        <v>175</v>
      </c>
      <c r="AS14" s="918"/>
      <c r="AT14" s="420"/>
    </row>
    <row r="15" spans="1:242" s="43" customFormat="1" ht="12.75" customHeight="1" thickBot="1" x14ac:dyDescent="0.25">
      <c r="A15" s="939" t="s">
        <v>169</v>
      </c>
      <c r="B15" s="942" t="s">
        <v>94</v>
      </c>
      <c r="C15" s="216" t="s">
        <v>135</v>
      </c>
      <c r="D15" s="197" t="s">
        <v>135</v>
      </c>
      <c r="E15" s="198" t="s">
        <v>146</v>
      </c>
      <c r="F15" s="199" t="s">
        <v>120</v>
      </c>
      <c r="G15" s="191">
        <v>200000</v>
      </c>
      <c r="H15" s="191">
        <v>0</v>
      </c>
      <c r="I15" s="206">
        <v>0</v>
      </c>
      <c r="J15" s="209">
        <f>SUM(G15:I15)</f>
        <v>200000</v>
      </c>
      <c r="K15" s="204">
        <f t="shared" ref="K15:K61" si="0">+J15*(1+$K$11)</f>
        <v>206000</v>
      </c>
      <c r="L15" s="41"/>
      <c r="M15" s="232">
        <v>0.3</v>
      </c>
      <c r="N15" s="393">
        <f t="shared" ref="N15:N61" si="1">+$K15*M15</f>
        <v>61800</v>
      </c>
      <c r="O15" s="232">
        <v>0.25</v>
      </c>
      <c r="P15" s="407">
        <f t="shared" ref="P15:P61" si="2">+$K15*O15</f>
        <v>51500</v>
      </c>
      <c r="Q15" s="404">
        <v>0.45</v>
      </c>
      <c r="R15" s="393">
        <f t="shared" ref="R15:R61" si="3">+$K15*Q15</f>
        <v>92700</v>
      </c>
      <c r="S15" s="396">
        <f>+M15+O15+Q15</f>
        <v>1</v>
      </c>
      <c r="U15" s="223"/>
      <c r="V15" s="220" t="s">
        <v>11</v>
      </c>
      <c r="W15" s="226">
        <f>SUM(W16,W20)</f>
        <v>0</v>
      </c>
      <c r="Y15" s="419"/>
      <c r="Z15" s="412">
        <f t="shared" ref="Z15:AE15" si="4">+M62</f>
        <v>0.3</v>
      </c>
      <c r="AA15" s="414">
        <f t="shared" si="4"/>
        <v>61800</v>
      </c>
      <c r="AB15" s="412">
        <f t="shared" si="4"/>
        <v>0.25</v>
      </c>
      <c r="AC15" s="415">
        <f t="shared" si="4"/>
        <v>51500</v>
      </c>
      <c r="AD15" s="413">
        <f t="shared" si="4"/>
        <v>0.45</v>
      </c>
      <c r="AE15" s="415">
        <f t="shared" si="4"/>
        <v>92700</v>
      </c>
      <c r="AG15" s="585">
        <f>+Z15</f>
        <v>0.3</v>
      </c>
      <c r="AH15" s="586">
        <f>+AG15*W80</f>
        <v>0</v>
      </c>
      <c r="AI15" s="587">
        <f>+AB15</f>
        <v>0.25</v>
      </c>
      <c r="AJ15" s="586">
        <f>+AI15*W80</f>
        <v>0</v>
      </c>
      <c r="AK15" s="588">
        <f>+AD15</f>
        <v>0.45</v>
      </c>
      <c r="AL15" s="589">
        <f>+AK15*W80</f>
        <v>0</v>
      </c>
      <c r="AN15" s="913">
        <f>+AH15+AA15</f>
        <v>61800</v>
      </c>
      <c r="AO15" s="914"/>
      <c r="AP15" s="913">
        <f>+AJ15+AC15+K70</f>
        <v>51500</v>
      </c>
      <c r="AQ15" s="914"/>
      <c r="AR15" s="913">
        <f>+AL15+AE15</f>
        <v>92700</v>
      </c>
      <c r="AS15" s="914"/>
      <c r="AT15" s="420"/>
    </row>
    <row r="16" spans="1:242" s="43" customFormat="1" x14ac:dyDescent="0.2">
      <c r="A16" s="940"/>
      <c r="B16" s="943"/>
      <c r="C16" s="114"/>
      <c r="D16" s="200"/>
      <c r="E16" s="201"/>
      <c r="F16" s="202" t="s">
        <v>120</v>
      </c>
      <c r="G16" s="192">
        <v>0</v>
      </c>
      <c r="H16" s="192">
        <v>0</v>
      </c>
      <c r="I16" s="207">
        <v>0</v>
      </c>
      <c r="J16" s="210">
        <f t="shared" ref="J16:J39" si="5">SUM(G16:I16)</f>
        <v>0</v>
      </c>
      <c r="K16" s="205">
        <f t="shared" si="0"/>
        <v>0</v>
      </c>
      <c r="L16" s="41"/>
      <c r="M16" s="391">
        <v>0</v>
      </c>
      <c r="N16" s="394">
        <f t="shared" si="1"/>
        <v>0</v>
      </c>
      <c r="O16" s="391">
        <v>0</v>
      </c>
      <c r="P16" s="392">
        <f t="shared" si="2"/>
        <v>0</v>
      </c>
      <c r="Q16" s="405">
        <v>0</v>
      </c>
      <c r="R16" s="394">
        <f t="shared" si="3"/>
        <v>0</v>
      </c>
      <c r="S16" s="397">
        <f t="shared" ref="S16:S61" si="6">+M16+O16+Q16</f>
        <v>0</v>
      </c>
      <c r="U16" s="224"/>
      <c r="V16" s="221" t="s">
        <v>12</v>
      </c>
      <c r="W16" s="227">
        <f>SUM(W17:W19)</f>
        <v>0</v>
      </c>
      <c r="Y16" s="419"/>
      <c r="AT16" s="420"/>
    </row>
    <row r="17" spans="1:46" s="43" customFormat="1" ht="12.75" customHeight="1" x14ac:dyDescent="0.2">
      <c r="A17" s="940"/>
      <c r="B17" s="943"/>
      <c r="C17" s="114"/>
      <c r="D17" s="200"/>
      <c r="E17" s="201"/>
      <c r="F17" s="202" t="s">
        <v>120</v>
      </c>
      <c r="G17" s="192">
        <v>0</v>
      </c>
      <c r="H17" s="192">
        <v>0</v>
      </c>
      <c r="I17" s="207">
        <v>0</v>
      </c>
      <c r="J17" s="210">
        <f t="shared" si="5"/>
        <v>0</v>
      </c>
      <c r="K17" s="205">
        <f t="shared" si="0"/>
        <v>0</v>
      </c>
      <c r="L17" s="41"/>
      <c r="M17" s="391">
        <v>0</v>
      </c>
      <c r="N17" s="394">
        <f t="shared" si="1"/>
        <v>0</v>
      </c>
      <c r="O17" s="391">
        <v>0</v>
      </c>
      <c r="P17" s="392">
        <f t="shared" si="2"/>
        <v>0</v>
      </c>
      <c r="Q17" s="405">
        <v>0</v>
      </c>
      <c r="R17" s="394">
        <f t="shared" si="3"/>
        <v>0</v>
      </c>
      <c r="S17" s="397">
        <f t="shared" si="6"/>
        <v>0</v>
      </c>
      <c r="U17" s="225">
        <v>53103050000000</v>
      </c>
      <c r="V17" s="222" t="s">
        <v>13</v>
      </c>
      <c r="W17" s="228">
        <v>0</v>
      </c>
      <c r="Y17" s="419"/>
      <c r="AT17" s="420"/>
    </row>
    <row r="18" spans="1:46" s="43" customFormat="1" ht="13.5" customHeight="1" thickBot="1" x14ac:dyDescent="0.25">
      <c r="A18" s="940"/>
      <c r="B18" s="943"/>
      <c r="C18" s="114"/>
      <c r="D18" s="200"/>
      <c r="E18" s="201"/>
      <c r="F18" s="202" t="s">
        <v>120</v>
      </c>
      <c r="G18" s="192">
        <v>0</v>
      </c>
      <c r="H18" s="192">
        <v>0</v>
      </c>
      <c r="I18" s="207">
        <v>0</v>
      </c>
      <c r="J18" s="210">
        <f t="shared" si="5"/>
        <v>0</v>
      </c>
      <c r="K18" s="205">
        <f t="shared" si="0"/>
        <v>0</v>
      </c>
      <c r="L18" s="41"/>
      <c r="M18" s="391">
        <v>0</v>
      </c>
      <c r="N18" s="394">
        <f t="shared" si="1"/>
        <v>0</v>
      </c>
      <c r="O18" s="391">
        <v>0</v>
      </c>
      <c r="P18" s="392">
        <f t="shared" si="2"/>
        <v>0</v>
      </c>
      <c r="Q18" s="405">
        <v>0</v>
      </c>
      <c r="R18" s="394">
        <f t="shared" si="3"/>
        <v>0</v>
      </c>
      <c r="S18" s="397">
        <f t="shared" si="6"/>
        <v>0</v>
      </c>
      <c r="U18" s="225">
        <v>53103060000000</v>
      </c>
      <c r="V18" s="222" t="s">
        <v>14</v>
      </c>
      <c r="W18" s="228">
        <v>0</v>
      </c>
      <c r="Y18" s="428"/>
      <c r="Z18" s="429"/>
      <c r="AA18" s="429"/>
      <c r="AB18" s="429"/>
      <c r="AC18" s="429"/>
      <c r="AD18" s="429"/>
      <c r="AE18" s="429"/>
      <c r="AF18" s="429"/>
      <c r="AG18" s="429"/>
      <c r="AH18" s="429"/>
      <c r="AI18" s="429"/>
      <c r="AJ18" s="429"/>
      <c r="AK18" s="429"/>
      <c r="AL18" s="429"/>
      <c r="AM18" s="429"/>
      <c r="AN18" s="429"/>
      <c r="AO18" s="429"/>
      <c r="AP18" s="429"/>
      <c r="AQ18" s="429"/>
      <c r="AR18" s="429"/>
      <c r="AS18" s="429"/>
      <c r="AT18" s="430"/>
    </row>
    <row r="19" spans="1:46" s="43" customFormat="1" x14ac:dyDescent="0.2">
      <c r="A19" s="940"/>
      <c r="B19" s="943"/>
      <c r="C19" s="114"/>
      <c r="D19" s="200"/>
      <c r="E19" s="201"/>
      <c r="F19" s="202" t="s">
        <v>120</v>
      </c>
      <c r="G19" s="192">
        <v>0</v>
      </c>
      <c r="H19" s="192">
        <v>0</v>
      </c>
      <c r="I19" s="207">
        <v>0</v>
      </c>
      <c r="J19" s="210">
        <f t="shared" si="5"/>
        <v>0</v>
      </c>
      <c r="K19" s="205">
        <f t="shared" si="0"/>
        <v>0</v>
      </c>
      <c r="L19" s="41"/>
      <c r="M19" s="391">
        <v>0</v>
      </c>
      <c r="N19" s="394">
        <f t="shared" si="1"/>
        <v>0</v>
      </c>
      <c r="O19" s="391">
        <v>0</v>
      </c>
      <c r="P19" s="392">
        <f t="shared" si="2"/>
        <v>0</v>
      </c>
      <c r="Q19" s="405">
        <v>0</v>
      </c>
      <c r="R19" s="394">
        <f t="shared" si="3"/>
        <v>0</v>
      </c>
      <c r="S19" s="397">
        <f t="shared" si="6"/>
        <v>0</v>
      </c>
      <c r="U19" s="225">
        <v>53103080010000</v>
      </c>
      <c r="V19" s="222" t="s">
        <v>15</v>
      </c>
      <c r="W19" s="228">
        <v>0</v>
      </c>
    </row>
    <row r="20" spans="1:46" s="43" customFormat="1" x14ac:dyDescent="0.2">
      <c r="A20" s="940"/>
      <c r="B20" s="943"/>
      <c r="C20" s="114"/>
      <c r="D20" s="200"/>
      <c r="E20" s="201"/>
      <c r="F20" s="202" t="s">
        <v>120</v>
      </c>
      <c r="G20" s="192">
        <v>0</v>
      </c>
      <c r="H20" s="192">
        <v>0</v>
      </c>
      <c r="I20" s="207">
        <v>0</v>
      </c>
      <c r="J20" s="210">
        <f t="shared" si="5"/>
        <v>0</v>
      </c>
      <c r="K20" s="205">
        <f t="shared" si="0"/>
        <v>0</v>
      </c>
      <c r="L20" s="41"/>
      <c r="M20" s="391">
        <v>0</v>
      </c>
      <c r="N20" s="394">
        <f t="shared" si="1"/>
        <v>0</v>
      </c>
      <c r="O20" s="391">
        <v>0</v>
      </c>
      <c r="P20" s="392">
        <f t="shared" si="2"/>
        <v>0</v>
      </c>
      <c r="Q20" s="405">
        <v>0</v>
      </c>
      <c r="R20" s="394">
        <f t="shared" si="3"/>
        <v>0</v>
      </c>
      <c r="S20" s="397">
        <f t="shared" si="6"/>
        <v>0</v>
      </c>
      <c r="U20" s="224"/>
      <c r="V20" s="221" t="s">
        <v>16</v>
      </c>
      <c r="W20" s="431">
        <f>SUM(W21:W39)</f>
        <v>0</v>
      </c>
    </row>
    <row r="21" spans="1:46" s="43" customFormat="1" x14ac:dyDescent="0.2">
      <c r="A21" s="940"/>
      <c r="B21" s="943"/>
      <c r="C21" s="114"/>
      <c r="D21" s="200"/>
      <c r="E21" s="201"/>
      <c r="F21" s="202" t="s">
        <v>120</v>
      </c>
      <c r="G21" s="192">
        <v>0</v>
      </c>
      <c r="H21" s="192">
        <v>0</v>
      </c>
      <c r="I21" s="207">
        <v>0</v>
      </c>
      <c r="J21" s="210">
        <f t="shared" si="5"/>
        <v>0</v>
      </c>
      <c r="K21" s="205">
        <f t="shared" si="0"/>
        <v>0</v>
      </c>
      <c r="L21" s="41"/>
      <c r="M21" s="391">
        <v>0</v>
      </c>
      <c r="N21" s="394">
        <f t="shared" si="1"/>
        <v>0</v>
      </c>
      <c r="O21" s="391">
        <v>0</v>
      </c>
      <c r="P21" s="392">
        <f t="shared" si="2"/>
        <v>0</v>
      </c>
      <c r="Q21" s="405">
        <v>0</v>
      </c>
      <c r="R21" s="394">
        <f t="shared" si="3"/>
        <v>0</v>
      </c>
      <c r="S21" s="397">
        <f t="shared" si="6"/>
        <v>0</v>
      </c>
      <c r="U21" s="225">
        <v>53201010100000</v>
      </c>
      <c r="V21" s="222" t="s">
        <v>17</v>
      </c>
      <c r="W21" s="228">
        <v>0</v>
      </c>
    </row>
    <row r="22" spans="1:46" s="43" customFormat="1" x14ac:dyDescent="0.2">
      <c r="A22" s="940"/>
      <c r="B22" s="943"/>
      <c r="C22" s="114"/>
      <c r="D22" s="200"/>
      <c r="E22" s="201"/>
      <c r="F22" s="202" t="s">
        <v>120</v>
      </c>
      <c r="G22" s="192">
        <v>0</v>
      </c>
      <c r="H22" s="192">
        <v>0</v>
      </c>
      <c r="I22" s="207">
        <v>0</v>
      </c>
      <c r="J22" s="210">
        <f t="shared" si="5"/>
        <v>0</v>
      </c>
      <c r="K22" s="205">
        <f t="shared" si="0"/>
        <v>0</v>
      </c>
      <c r="L22" s="41"/>
      <c r="M22" s="391">
        <v>0</v>
      </c>
      <c r="N22" s="394">
        <f t="shared" si="1"/>
        <v>0</v>
      </c>
      <c r="O22" s="391">
        <v>0</v>
      </c>
      <c r="P22" s="392">
        <f t="shared" si="2"/>
        <v>0</v>
      </c>
      <c r="Q22" s="405">
        <v>0</v>
      </c>
      <c r="R22" s="394">
        <f t="shared" si="3"/>
        <v>0</v>
      </c>
      <c r="S22" s="397">
        <f t="shared" si="6"/>
        <v>0</v>
      </c>
      <c r="U22" s="225">
        <v>53202010100000</v>
      </c>
      <c r="V22" s="222" t="s">
        <v>18</v>
      </c>
      <c r="W22" s="228">
        <v>0</v>
      </c>
    </row>
    <row r="23" spans="1:46" s="43" customFormat="1" x14ac:dyDescent="0.2">
      <c r="A23" s="940"/>
      <c r="B23" s="943"/>
      <c r="C23" s="114"/>
      <c r="D23" s="200"/>
      <c r="E23" s="201"/>
      <c r="F23" s="202" t="s">
        <v>120</v>
      </c>
      <c r="G23" s="192">
        <v>0</v>
      </c>
      <c r="H23" s="192">
        <v>0</v>
      </c>
      <c r="I23" s="207">
        <v>0</v>
      </c>
      <c r="J23" s="210">
        <f t="shared" si="5"/>
        <v>0</v>
      </c>
      <c r="K23" s="205">
        <f t="shared" si="0"/>
        <v>0</v>
      </c>
      <c r="L23" s="41"/>
      <c r="M23" s="391">
        <v>0</v>
      </c>
      <c r="N23" s="394">
        <f t="shared" si="1"/>
        <v>0</v>
      </c>
      <c r="O23" s="391">
        <v>0</v>
      </c>
      <c r="P23" s="392">
        <f t="shared" si="2"/>
        <v>0</v>
      </c>
      <c r="Q23" s="405">
        <v>0</v>
      </c>
      <c r="R23" s="394">
        <f t="shared" si="3"/>
        <v>0</v>
      </c>
      <c r="S23" s="397">
        <f t="shared" si="6"/>
        <v>0</v>
      </c>
      <c r="U23" s="225">
        <v>53203010100000</v>
      </c>
      <c r="V23" s="222" t="s">
        <v>19</v>
      </c>
      <c r="W23" s="228">
        <v>0</v>
      </c>
    </row>
    <row r="24" spans="1:46" s="43" customFormat="1" ht="13.5" thickBot="1" x14ac:dyDescent="0.25">
      <c r="A24" s="940"/>
      <c r="B24" s="944"/>
      <c r="C24" s="217"/>
      <c r="D24" s="193"/>
      <c r="E24" s="194"/>
      <c r="F24" s="195" t="s">
        <v>120</v>
      </c>
      <c r="G24" s="196">
        <v>0</v>
      </c>
      <c r="H24" s="196">
        <v>0</v>
      </c>
      <c r="I24" s="208">
        <v>0</v>
      </c>
      <c r="J24" s="211">
        <f t="shared" si="5"/>
        <v>0</v>
      </c>
      <c r="K24" s="203">
        <f t="shared" si="0"/>
        <v>0</v>
      </c>
      <c r="L24" s="41"/>
      <c r="M24" s="398">
        <v>0</v>
      </c>
      <c r="N24" s="395">
        <f t="shared" si="1"/>
        <v>0</v>
      </c>
      <c r="O24" s="398">
        <v>0</v>
      </c>
      <c r="P24" s="408">
        <f t="shared" si="2"/>
        <v>0</v>
      </c>
      <c r="Q24" s="406">
        <v>0</v>
      </c>
      <c r="R24" s="395">
        <f t="shared" si="3"/>
        <v>0</v>
      </c>
      <c r="S24" s="399">
        <f t="shared" si="6"/>
        <v>0</v>
      </c>
      <c r="U24" s="225">
        <v>53203030000000</v>
      </c>
      <c r="V24" s="222" t="s">
        <v>20</v>
      </c>
      <c r="W24" s="228">
        <v>0</v>
      </c>
    </row>
    <row r="25" spans="1:46" s="43" customFormat="1" ht="12.75" customHeight="1" x14ac:dyDescent="0.2">
      <c r="A25" s="940"/>
      <c r="B25" s="942" t="s">
        <v>93</v>
      </c>
      <c r="C25" s="216" t="s">
        <v>135</v>
      </c>
      <c r="D25" s="197" t="s">
        <v>135</v>
      </c>
      <c r="E25" s="198" t="s">
        <v>154</v>
      </c>
      <c r="F25" s="199" t="s">
        <v>120</v>
      </c>
      <c r="G25" s="191">
        <v>0</v>
      </c>
      <c r="H25" s="191">
        <v>0</v>
      </c>
      <c r="I25" s="206">
        <v>0</v>
      </c>
      <c r="J25" s="209">
        <f t="shared" si="5"/>
        <v>0</v>
      </c>
      <c r="K25" s="204">
        <f t="shared" si="0"/>
        <v>0</v>
      </c>
      <c r="L25" s="41"/>
      <c r="M25" s="232">
        <v>0</v>
      </c>
      <c r="N25" s="393">
        <f t="shared" si="1"/>
        <v>0</v>
      </c>
      <c r="O25" s="232">
        <v>0</v>
      </c>
      <c r="P25" s="407">
        <f t="shared" si="2"/>
        <v>0</v>
      </c>
      <c r="Q25" s="404">
        <v>0</v>
      </c>
      <c r="R25" s="393">
        <f t="shared" si="3"/>
        <v>0</v>
      </c>
      <c r="S25" s="396">
        <f t="shared" si="6"/>
        <v>0</v>
      </c>
      <c r="U25" s="225">
        <v>53204030000000</v>
      </c>
      <c r="V25" s="222" t="s">
        <v>21</v>
      </c>
      <c r="W25" s="228">
        <v>0</v>
      </c>
      <c r="AG25" s="32"/>
    </row>
    <row r="26" spans="1:46" s="43" customFormat="1" ht="12.75" customHeight="1" x14ac:dyDescent="0.2">
      <c r="A26" s="940"/>
      <c r="B26" s="943"/>
      <c r="C26" s="114"/>
      <c r="D26" s="200"/>
      <c r="E26" s="201"/>
      <c r="F26" s="202" t="s">
        <v>120</v>
      </c>
      <c r="G26" s="192">
        <v>0</v>
      </c>
      <c r="H26" s="192">
        <v>0</v>
      </c>
      <c r="I26" s="207">
        <v>0</v>
      </c>
      <c r="J26" s="210">
        <f t="shared" si="5"/>
        <v>0</v>
      </c>
      <c r="K26" s="205">
        <f t="shared" si="0"/>
        <v>0</v>
      </c>
      <c r="L26" s="41"/>
      <c r="M26" s="391">
        <v>0</v>
      </c>
      <c r="N26" s="394">
        <f t="shared" si="1"/>
        <v>0</v>
      </c>
      <c r="O26" s="391">
        <v>0</v>
      </c>
      <c r="P26" s="392">
        <f t="shared" si="2"/>
        <v>0</v>
      </c>
      <c r="Q26" s="405">
        <v>0</v>
      </c>
      <c r="R26" s="394">
        <f t="shared" si="3"/>
        <v>0</v>
      </c>
      <c r="S26" s="397">
        <f t="shared" si="6"/>
        <v>0</v>
      </c>
      <c r="U26" s="225">
        <v>53204100100001</v>
      </c>
      <c r="V26" s="222" t="s">
        <v>22</v>
      </c>
      <c r="W26" s="228">
        <v>0</v>
      </c>
      <c r="AG26" s="32"/>
    </row>
    <row r="27" spans="1:46" s="43" customFormat="1" ht="12.75" customHeight="1" x14ac:dyDescent="0.2">
      <c r="A27" s="940"/>
      <c r="B27" s="943"/>
      <c r="C27" s="114"/>
      <c r="D27" s="200"/>
      <c r="E27" s="201"/>
      <c r="F27" s="202" t="s">
        <v>120</v>
      </c>
      <c r="G27" s="192">
        <v>0</v>
      </c>
      <c r="H27" s="192">
        <v>0</v>
      </c>
      <c r="I27" s="207">
        <v>0</v>
      </c>
      <c r="J27" s="210">
        <f t="shared" si="5"/>
        <v>0</v>
      </c>
      <c r="K27" s="205">
        <f t="shared" si="0"/>
        <v>0</v>
      </c>
      <c r="L27" s="41"/>
      <c r="M27" s="391">
        <v>0</v>
      </c>
      <c r="N27" s="394">
        <f t="shared" si="1"/>
        <v>0</v>
      </c>
      <c r="O27" s="391">
        <v>0</v>
      </c>
      <c r="P27" s="392">
        <f t="shared" si="2"/>
        <v>0</v>
      </c>
      <c r="Q27" s="405">
        <v>0</v>
      </c>
      <c r="R27" s="394">
        <f t="shared" si="3"/>
        <v>0</v>
      </c>
      <c r="S27" s="397">
        <f t="shared" si="6"/>
        <v>0</v>
      </c>
      <c r="U27" s="225">
        <v>53204130100000</v>
      </c>
      <c r="V27" s="222" t="s">
        <v>23</v>
      </c>
      <c r="W27" s="228">
        <v>0</v>
      </c>
      <c r="AG27" s="32"/>
    </row>
    <row r="28" spans="1:46" s="43" customFormat="1" ht="12.75" customHeight="1" x14ac:dyDescent="0.2">
      <c r="A28" s="940"/>
      <c r="B28" s="943"/>
      <c r="C28" s="114"/>
      <c r="D28" s="200"/>
      <c r="E28" s="201"/>
      <c r="F28" s="202" t="s">
        <v>120</v>
      </c>
      <c r="G28" s="192">
        <v>0</v>
      </c>
      <c r="H28" s="192">
        <v>0</v>
      </c>
      <c r="I28" s="207">
        <v>0</v>
      </c>
      <c r="J28" s="210">
        <f t="shared" si="5"/>
        <v>0</v>
      </c>
      <c r="K28" s="205">
        <f t="shared" si="0"/>
        <v>0</v>
      </c>
      <c r="L28" s="41"/>
      <c r="M28" s="391">
        <v>0</v>
      </c>
      <c r="N28" s="394">
        <f t="shared" si="1"/>
        <v>0</v>
      </c>
      <c r="O28" s="391">
        <v>0</v>
      </c>
      <c r="P28" s="392">
        <f t="shared" si="2"/>
        <v>0</v>
      </c>
      <c r="Q28" s="405">
        <v>0</v>
      </c>
      <c r="R28" s="394">
        <f t="shared" si="3"/>
        <v>0</v>
      </c>
      <c r="S28" s="397">
        <f t="shared" si="6"/>
        <v>0</v>
      </c>
      <c r="U28" s="225">
        <v>53205010100000</v>
      </c>
      <c r="V28" s="222" t="s">
        <v>24</v>
      </c>
      <c r="W28" s="228">
        <v>0</v>
      </c>
      <c r="AG28" s="32"/>
    </row>
    <row r="29" spans="1:46" s="43" customFormat="1" ht="12.75" customHeight="1" x14ac:dyDescent="0.2">
      <c r="A29" s="940"/>
      <c r="B29" s="943"/>
      <c r="C29" s="114"/>
      <c r="D29" s="200"/>
      <c r="E29" s="201"/>
      <c r="F29" s="202" t="s">
        <v>120</v>
      </c>
      <c r="G29" s="192">
        <v>0</v>
      </c>
      <c r="H29" s="192">
        <v>0</v>
      </c>
      <c r="I29" s="207">
        <v>0</v>
      </c>
      <c r="J29" s="210">
        <f t="shared" si="5"/>
        <v>0</v>
      </c>
      <c r="K29" s="205">
        <f t="shared" si="0"/>
        <v>0</v>
      </c>
      <c r="L29" s="41"/>
      <c r="M29" s="391">
        <v>0</v>
      </c>
      <c r="N29" s="394">
        <f t="shared" si="1"/>
        <v>0</v>
      </c>
      <c r="O29" s="391">
        <v>0</v>
      </c>
      <c r="P29" s="392">
        <f t="shared" si="2"/>
        <v>0</v>
      </c>
      <c r="Q29" s="405">
        <v>0</v>
      </c>
      <c r="R29" s="394">
        <f t="shared" si="3"/>
        <v>0</v>
      </c>
      <c r="S29" s="397">
        <f t="shared" si="6"/>
        <v>0</v>
      </c>
      <c r="U29" s="225">
        <v>53205020100000</v>
      </c>
      <c r="V29" s="222" t="s">
        <v>25</v>
      </c>
      <c r="W29" s="228">
        <v>0</v>
      </c>
      <c r="AG29" s="32"/>
    </row>
    <row r="30" spans="1:46" s="43" customFormat="1" ht="12.75" customHeight="1" x14ac:dyDescent="0.2">
      <c r="A30" s="940"/>
      <c r="B30" s="943"/>
      <c r="C30" s="114"/>
      <c r="D30" s="200"/>
      <c r="E30" s="201"/>
      <c r="F30" s="202" t="s">
        <v>120</v>
      </c>
      <c r="G30" s="192">
        <v>0</v>
      </c>
      <c r="H30" s="192">
        <v>0</v>
      </c>
      <c r="I30" s="207">
        <v>0</v>
      </c>
      <c r="J30" s="210">
        <f t="shared" si="5"/>
        <v>0</v>
      </c>
      <c r="K30" s="205">
        <f t="shared" si="0"/>
        <v>0</v>
      </c>
      <c r="L30" s="41"/>
      <c r="M30" s="391">
        <v>0</v>
      </c>
      <c r="N30" s="394">
        <f t="shared" si="1"/>
        <v>0</v>
      </c>
      <c r="O30" s="391">
        <v>0</v>
      </c>
      <c r="P30" s="392">
        <f t="shared" si="2"/>
        <v>0</v>
      </c>
      <c r="Q30" s="405">
        <v>0</v>
      </c>
      <c r="R30" s="394">
        <f t="shared" si="3"/>
        <v>0</v>
      </c>
      <c r="S30" s="397">
        <f t="shared" si="6"/>
        <v>0</v>
      </c>
      <c r="U30" s="225">
        <v>53205030100000</v>
      </c>
      <c r="V30" s="222" t="s">
        <v>26</v>
      </c>
      <c r="W30" s="228">
        <v>0</v>
      </c>
      <c r="AG30" s="32"/>
    </row>
    <row r="31" spans="1:46" s="43" customFormat="1" ht="12.75" customHeight="1" x14ac:dyDescent="0.2">
      <c r="A31" s="940"/>
      <c r="B31" s="943"/>
      <c r="C31" s="114"/>
      <c r="D31" s="200"/>
      <c r="E31" s="201"/>
      <c r="F31" s="202" t="s">
        <v>120</v>
      </c>
      <c r="G31" s="192">
        <v>0</v>
      </c>
      <c r="H31" s="192">
        <v>0</v>
      </c>
      <c r="I31" s="207">
        <v>0</v>
      </c>
      <c r="J31" s="210">
        <f t="shared" si="5"/>
        <v>0</v>
      </c>
      <c r="K31" s="205">
        <f t="shared" si="0"/>
        <v>0</v>
      </c>
      <c r="L31" s="41"/>
      <c r="M31" s="391">
        <v>0</v>
      </c>
      <c r="N31" s="394">
        <f t="shared" si="1"/>
        <v>0</v>
      </c>
      <c r="O31" s="391">
        <v>0</v>
      </c>
      <c r="P31" s="392">
        <f t="shared" si="2"/>
        <v>0</v>
      </c>
      <c r="Q31" s="405">
        <v>0</v>
      </c>
      <c r="R31" s="394">
        <f t="shared" si="3"/>
        <v>0</v>
      </c>
      <c r="S31" s="397">
        <f t="shared" si="6"/>
        <v>0</v>
      </c>
      <c r="U31" s="225">
        <v>53205050100000</v>
      </c>
      <c r="V31" s="222" t="s">
        <v>27</v>
      </c>
      <c r="W31" s="228">
        <v>0</v>
      </c>
      <c r="AG31" s="32"/>
    </row>
    <row r="32" spans="1:46" s="43" customFormat="1" ht="12.75" customHeight="1" x14ac:dyDescent="0.2">
      <c r="A32" s="940"/>
      <c r="B32" s="943"/>
      <c r="C32" s="114"/>
      <c r="D32" s="200"/>
      <c r="E32" s="201"/>
      <c r="F32" s="202" t="s">
        <v>120</v>
      </c>
      <c r="G32" s="192">
        <v>0</v>
      </c>
      <c r="H32" s="192">
        <v>0</v>
      </c>
      <c r="I32" s="207">
        <v>0</v>
      </c>
      <c r="J32" s="210">
        <f t="shared" si="5"/>
        <v>0</v>
      </c>
      <c r="K32" s="205">
        <f t="shared" si="0"/>
        <v>0</v>
      </c>
      <c r="L32" s="41"/>
      <c r="M32" s="391">
        <v>0</v>
      </c>
      <c r="N32" s="394">
        <f t="shared" si="1"/>
        <v>0</v>
      </c>
      <c r="O32" s="391">
        <v>0</v>
      </c>
      <c r="P32" s="392">
        <f t="shared" si="2"/>
        <v>0</v>
      </c>
      <c r="Q32" s="405">
        <v>0</v>
      </c>
      <c r="R32" s="394">
        <f t="shared" si="3"/>
        <v>0</v>
      </c>
      <c r="S32" s="397">
        <f t="shared" si="6"/>
        <v>0</v>
      </c>
      <c r="U32" s="225">
        <v>53205060100000</v>
      </c>
      <c r="V32" s="222" t="s">
        <v>28</v>
      </c>
      <c r="W32" s="228">
        <v>0</v>
      </c>
      <c r="AG32" s="32"/>
    </row>
    <row r="33" spans="1:33" s="43" customFormat="1" ht="12.75" customHeight="1" x14ac:dyDescent="0.2">
      <c r="A33" s="940"/>
      <c r="B33" s="943"/>
      <c r="C33" s="114"/>
      <c r="D33" s="200"/>
      <c r="E33" s="201"/>
      <c r="F33" s="202" t="s">
        <v>120</v>
      </c>
      <c r="G33" s="192">
        <v>0</v>
      </c>
      <c r="H33" s="192">
        <v>0</v>
      </c>
      <c r="I33" s="207">
        <v>0</v>
      </c>
      <c r="J33" s="210">
        <f t="shared" si="5"/>
        <v>0</v>
      </c>
      <c r="K33" s="205">
        <f t="shared" si="0"/>
        <v>0</v>
      </c>
      <c r="L33" s="41"/>
      <c r="M33" s="391">
        <v>0</v>
      </c>
      <c r="N33" s="394">
        <f t="shared" si="1"/>
        <v>0</v>
      </c>
      <c r="O33" s="391">
        <v>0</v>
      </c>
      <c r="P33" s="392">
        <f t="shared" si="2"/>
        <v>0</v>
      </c>
      <c r="Q33" s="405">
        <v>0</v>
      </c>
      <c r="R33" s="394">
        <f t="shared" si="3"/>
        <v>0</v>
      </c>
      <c r="S33" s="397">
        <f t="shared" si="6"/>
        <v>0</v>
      </c>
      <c r="U33" s="225">
        <v>53205070100000</v>
      </c>
      <c r="V33" s="222" t="s">
        <v>29</v>
      </c>
      <c r="W33" s="228">
        <v>0</v>
      </c>
      <c r="AG33" s="32"/>
    </row>
    <row r="34" spans="1:33" s="43" customFormat="1" ht="12.75" customHeight="1" thickBot="1" x14ac:dyDescent="0.25">
      <c r="A34" s="940"/>
      <c r="B34" s="944"/>
      <c r="C34" s="217"/>
      <c r="D34" s="193"/>
      <c r="E34" s="194"/>
      <c r="F34" s="195" t="s">
        <v>120</v>
      </c>
      <c r="G34" s="196">
        <v>0</v>
      </c>
      <c r="H34" s="196">
        <v>0</v>
      </c>
      <c r="I34" s="208">
        <v>0</v>
      </c>
      <c r="J34" s="211">
        <f t="shared" si="5"/>
        <v>0</v>
      </c>
      <c r="K34" s="203">
        <f t="shared" si="0"/>
        <v>0</v>
      </c>
      <c r="L34" s="41"/>
      <c r="M34" s="398">
        <v>0</v>
      </c>
      <c r="N34" s="395">
        <f t="shared" si="1"/>
        <v>0</v>
      </c>
      <c r="O34" s="398">
        <v>0</v>
      </c>
      <c r="P34" s="408">
        <f t="shared" si="2"/>
        <v>0</v>
      </c>
      <c r="Q34" s="406">
        <v>0</v>
      </c>
      <c r="R34" s="395">
        <f t="shared" si="3"/>
        <v>0</v>
      </c>
      <c r="S34" s="399">
        <f t="shared" si="6"/>
        <v>0</v>
      </c>
      <c r="U34" s="225">
        <v>53208010100000</v>
      </c>
      <c r="V34" s="222" t="s">
        <v>30</v>
      </c>
      <c r="W34" s="228">
        <v>0</v>
      </c>
      <c r="AG34" s="32"/>
    </row>
    <row r="35" spans="1:33" s="43" customFormat="1" ht="12.75" customHeight="1" x14ac:dyDescent="0.2">
      <c r="A35" s="940"/>
      <c r="B35" s="942" t="s">
        <v>92</v>
      </c>
      <c r="C35" s="216" t="s">
        <v>135</v>
      </c>
      <c r="D35" s="197" t="s">
        <v>135</v>
      </c>
      <c r="E35" s="198" t="s">
        <v>153</v>
      </c>
      <c r="F35" s="199" t="s">
        <v>120</v>
      </c>
      <c r="G35" s="191">
        <v>0</v>
      </c>
      <c r="H35" s="191">
        <v>0</v>
      </c>
      <c r="I35" s="206">
        <v>0</v>
      </c>
      <c r="J35" s="209">
        <f t="shared" si="5"/>
        <v>0</v>
      </c>
      <c r="K35" s="204">
        <f t="shared" si="0"/>
        <v>0</v>
      </c>
      <c r="L35" s="41"/>
      <c r="M35" s="232">
        <v>0</v>
      </c>
      <c r="N35" s="393">
        <f t="shared" si="1"/>
        <v>0</v>
      </c>
      <c r="O35" s="232">
        <v>0</v>
      </c>
      <c r="P35" s="407">
        <f t="shared" si="2"/>
        <v>0</v>
      </c>
      <c r="Q35" s="404">
        <v>0</v>
      </c>
      <c r="R35" s="393">
        <f t="shared" si="3"/>
        <v>0</v>
      </c>
      <c r="S35" s="396">
        <f t="shared" si="6"/>
        <v>0</v>
      </c>
      <c r="U35" s="225">
        <v>53208070100001</v>
      </c>
      <c r="V35" s="222" t="s">
        <v>31</v>
      </c>
      <c r="W35" s="228">
        <v>0</v>
      </c>
      <c r="AG35" s="32"/>
    </row>
    <row r="36" spans="1:33" s="43" customFormat="1" ht="12.75" customHeight="1" x14ac:dyDescent="0.2">
      <c r="A36" s="940"/>
      <c r="B36" s="943"/>
      <c r="C36" s="114"/>
      <c r="D36" s="200"/>
      <c r="E36" s="201"/>
      <c r="F36" s="202" t="s">
        <v>120</v>
      </c>
      <c r="G36" s="192">
        <v>0</v>
      </c>
      <c r="H36" s="192">
        <v>0</v>
      </c>
      <c r="I36" s="207">
        <v>0</v>
      </c>
      <c r="J36" s="210">
        <f t="shared" si="5"/>
        <v>0</v>
      </c>
      <c r="K36" s="205">
        <f t="shared" si="0"/>
        <v>0</v>
      </c>
      <c r="L36" s="41"/>
      <c r="M36" s="391">
        <v>0</v>
      </c>
      <c r="N36" s="394">
        <f t="shared" si="1"/>
        <v>0</v>
      </c>
      <c r="O36" s="391">
        <v>0</v>
      </c>
      <c r="P36" s="392">
        <f t="shared" si="2"/>
        <v>0</v>
      </c>
      <c r="Q36" s="405">
        <v>0</v>
      </c>
      <c r="R36" s="394">
        <f t="shared" si="3"/>
        <v>0</v>
      </c>
      <c r="S36" s="397">
        <f t="shared" si="6"/>
        <v>0</v>
      </c>
      <c r="U36" s="225">
        <v>53208100100001</v>
      </c>
      <c r="V36" s="222" t="s">
        <v>137</v>
      </c>
      <c r="W36" s="228">
        <v>0</v>
      </c>
      <c r="AG36" s="32"/>
    </row>
    <row r="37" spans="1:33" s="43" customFormat="1" ht="12.75" customHeight="1" x14ac:dyDescent="0.2">
      <c r="A37" s="940"/>
      <c r="B37" s="943"/>
      <c r="C37" s="114"/>
      <c r="D37" s="200"/>
      <c r="E37" s="201"/>
      <c r="F37" s="202" t="s">
        <v>120</v>
      </c>
      <c r="G37" s="192">
        <v>0</v>
      </c>
      <c r="H37" s="192">
        <v>0</v>
      </c>
      <c r="I37" s="207">
        <v>0</v>
      </c>
      <c r="J37" s="210">
        <f t="shared" si="5"/>
        <v>0</v>
      </c>
      <c r="K37" s="205">
        <f t="shared" si="0"/>
        <v>0</v>
      </c>
      <c r="L37" s="41"/>
      <c r="M37" s="391">
        <v>0</v>
      </c>
      <c r="N37" s="394">
        <f t="shared" si="1"/>
        <v>0</v>
      </c>
      <c r="O37" s="391">
        <v>0</v>
      </c>
      <c r="P37" s="392">
        <f t="shared" si="2"/>
        <v>0</v>
      </c>
      <c r="Q37" s="405">
        <v>0</v>
      </c>
      <c r="R37" s="394">
        <f t="shared" si="3"/>
        <v>0</v>
      </c>
      <c r="S37" s="397">
        <f t="shared" si="6"/>
        <v>0</v>
      </c>
      <c r="U37" s="225">
        <v>53211030000000</v>
      </c>
      <c r="V37" s="222" t="s">
        <v>32</v>
      </c>
      <c r="W37" s="228">
        <v>0</v>
      </c>
      <c r="AG37" s="32"/>
    </row>
    <row r="38" spans="1:33" s="43" customFormat="1" ht="12.75" customHeight="1" x14ac:dyDescent="0.2">
      <c r="A38" s="940"/>
      <c r="B38" s="943"/>
      <c r="C38" s="114"/>
      <c r="D38" s="200"/>
      <c r="E38" s="201"/>
      <c r="F38" s="202" t="s">
        <v>120</v>
      </c>
      <c r="G38" s="192">
        <v>0</v>
      </c>
      <c r="H38" s="192">
        <v>0</v>
      </c>
      <c r="I38" s="207">
        <v>0</v>
      </c>
      <c r="J38" s="210">
        <f t="shared" si="5"/>
        <v>0</v>
      </c>
      <c r="K38" s="205">
        <f t="shared" si="0"/>
        <v>0</v>
      </c>
      <c r="L38" s="41"/>
      <c r="M38" s="391">
        <v>0</v>
      </c>
      <c r="N38" s="394">
        <f t="shared" si="1"/>
        <v>0</v>
      </c>
      <c r="O38" s="391">
        <v>0</v>
      </c>
      <c r="P38" s="392">
        <f t="shared" si="2"/>
        <v>0</v>
      </c>
      <c r="Q38" s="405">
        <v>0</v>
      </c>
      <c r="R38" s="394">
        <f t="shared" si="3"/>
        <v>0</v>
      </c>
      <c r="S38" s="397">
        <f t="shared" si="6"/>
        <v>0</v>
      </c>
      <c r="U38" s="225">
        <v>53212020100000</v>
      </c>
      <c r="V38" s="222" t="s">
        <v>99</v>
      </c>
      <c r="W38" s="228">
        <v>0</v>
      </c>
      <c r="AG38" s="32"/>
    </row>
    <row r="39" spans="1:33" s="43" customFormat="1" ht="12.75" customHeight="1" thickBot="1" x14ac:dyDescent="0.25">
      <c r="A39" s="940"/>
      <c r="B39" s="944"/>
      <c r="C39" s="217"/>
      <c r="D39" s="193"/>
      <c r="E39" s="194"/>
      <c r="F39" s="195" t="s">
        <v>120</v>
      </c>
      <c r="G39" s="196">
        <v>0</v>
      </c>
      <c r="H39" s="196">
        <v>0</v>
      </c>
      <c r="I39" s="208">
        <v>0</v>
      </c>
      <c r="J39" s="211">
        <f t="shared" si="5"/>
        <v>0</v>
      </c>
      <c r="K39" s="203">
        <f t="shared" si="0"/>
        <v>0</v>
      </c>
      <c r="L39" s="41"/>
      <c r="M39" s="398">
        <v>0</v>
      </c>
      <c r="N39" s="395">
        <f t="shared" si="1"/>
        <v>0</v>
      </c>
      <c r="O39" s="398">
        <v>0</v>
      </c>
      <c r="P39" s="408">
        <f t="shared" si="2"/>
        <v>0</v>
      </c>
      <c r="Q39" s="406">
        <v>0</v>
      </c>
      <c r="R39" s="395">
        <f t="shared" si="3"/>
        <v>0</v>
      </c>
      <c r="S39" s="399">
        <f t="shared" si="6"/>
        <v>0</v>
      </c>
      <c r="U39" s="225">
        <v>53214020000000</v>
      </c>
      <c r="V39" s="222" t="s">
        <v>33</v>
      </c>
      <c r="W39" s="228">
        <v>0</v>
      </c>
      <c r="AG39" s="32"/>
    </row>
    <row r="40" spans="1:33" s="43" customFormat="1" ht="12.75" customHeight="1" x14ac:dyDescent="0.2">
      <c r="A40" s="940"/>
      <c r="B40" s="945" t="s">
        <v>121</v>
      </c>
      <c r="C40" s="218" t="s">
        <v>135</v>
      </c>
      <c r="D40" s="188" t="s">
        <v>135</v>
      </c>
      <c r="E40" s="189"/>
      <c r="F40" s="190" t="s">
        <v>120</v>
      </c>
      <c r="G40" s="191">
        <v>0</v>
      </c>
      <c r="H40" s="191">
        <v>0</v>
      </c>
      <c r="I40" s="206">
        <v>0</v>
      </c>
      <c r="J40" s="212">
        <f t="shared" ref="J40:J61" si="7">SUM(G40:I40)</f>
        <v>0</v>
      </c>
      <c r="K40" s="214">
        <f t="shared" si="0"/>
        <v>0</v>
      </c>
      <c r="L40" s="41"/>
      <c r="M40" s="232">
        <v>0</v>
      </c>
      <c r="N40" s="393">
        <f t="shared" si="1"/>
        <v>0</v>
      </c>
      <c r="O40" s="232">
        <v>0</v>
      </c>
      <c r="P40" s="407">
        <f t="shared" si="2"/>
        <v>0</v>
      </c>
      <c r="Q40" s="404">
        <v>0</v>
      </c>
      <c r="R40" s="393">
        <f t="shared" si="3"/>
        <v>0</v>
      </c>
      <c r="S40" s="396">
        <f t="shared" si="6"/>
        <v>0</v>
      </c>
      <c r="U40" s="223"/>
      <c r="V40" s="220" t="s">
        <v>34</v>
      </c>
      <c r="W40" s="226">
        <f>SUM(W41,W46,W49,W60,W70,W78)</f>
        <v>0</v>
      </c>
      <c r="AG40" s="32"/>
    </row>
    <row r="41" spans="1:33" s="43" customFormat="1" ht="12.75" customHeight="1" x14ac:dyDescent="0.2">
      <c r="A41" s="940"/>
      <c r="B41" s="946"/>
      <c r="C41" s="115"/>
      <c r="D41" s="117"/>
      <c r="E41" s="118"/>
      <c r="F41" s="132" t="s">
        <v>120</v>
      </c>
      <c r="G41" s="192">
        <v>0</v>
      </c>
      <c r="H41" s="192">
        <v>0</v>
      </c>
      <c r="I41" s="207">
        <v>0</v>
      </c>
      <c r="J41" s="213">
        <f t="shared" ref="J41:J48" si="8">SUM(G41:I41)</f>
        <v>0</v>
      </c>
      <c r="K41" s="215">
        <f t="shared" si="0"/>
        <v>0</v>
      </c>
      <c r="L41" s="41"/>
      <c r="M41" s="391">
        <v>0</v>
      </c>
      <c r="N41" s="394">
        <f t="shared" si="1"/>
        <v>0</v>
      </c>
      <c r="O41" s="391">
        <v>0</v>
      </c>
      <c r="P41" s="392">
        <f t="shared" si="2"/>
        <v>0</v>
      </c>
      <c r="Q41" s="405">
        <v>0</v>
      </c>
      <c r="R41" s="394">
        <f t="shared" si="3"/>
        <v>0</v>
      </c>
      <c r="S41" s="397">
        <f t="shared" si="6"/>
        <v>0</v>
      </c>
      <c r="U41" s="224"/>
      <c r="V41" s="221" t="s">
        <v>35</v>
      </c>
      <c r="W41" s="227">
        <f>SUM(W42:W45)</f>
        <v>0</v>
      </c>
      <c r="AG41" s="32"/>
    </row>
    <row r="42" spans="1:33" s="43" customFormat="1" ht="12.75" customHeight="1" x14ac:dyDescent="0.2">
      <c r="A42" s="940"/>
      <c r="B42" s="946"/>
      <c r="C42" s="115"/>
      <c r="D42" s="117"/>
      <c r="E42" s="118"/>
      <c r="F42" s="132" t="s">
        <v>120</v>
      </c>
      <c r="G42" s="192">
        <v>0</v>
      </c>
      <c r="H42" s="192">
        <v>0</v>
      </c>
      <c r="I42" s="207">
        <v>0</v>
      </c>
      <c r="J42" s="213">
        <f t="shared" si="8"/>
        <v>0</v>
      </c>
      <c r="K42" s="215">
        <f t="shared" si="0"/>
        <v>0</v>
      </c>
      <c r="L42" s="41"/>
      <c r="M42" s="391">
        <v>0</v>
      </c>
      <c r="N42" s="394">
        <f t="shared" si="1"/>
        <v>0</v>
      </c>
      <c r="O42" s="391">
        <v>0</v>
      </c>
      <c r="P42" s="392">
        <f t="shared" si="2"/>
        <v>0</v>
      </c>
      <c r="Q42" s="405">
        <v>0</v>
      </c>
      <c r="R42" s="394">
        <f t="shared" si="3"/>
        <v>0</v>
      </c>
      <c r="S42" s="397">
        <f t="shared" si="6"/>
        <v>0</v>
      </c>
      <c r="U42" s="225">
        <v>53202020100000</v>
      </c>
      <c r="V42" s="222" t="s">
        <v>39</v>
      </c>
      <c r="W42" s="228">
        <v>0</v>
      </c>
      <c r="AG42" s="32"/>
    </row>
    <row r="43" spans="1:33" s="43" customFormat="1" ht="12.75" customHeight="1" x14ac:dyDescent="0.2">
      <c r="A43" s="940"/>
      <c r="B43" s="946"/>
      <c r="C43" s="115"/>
      <c r="D43" s="117"/>
      <c r="E43" s="118"/>
      <c r="F43" s="132" t="s">
        <v>120</v>
      </c>
      <c r="G43" s="192">
        <v>0</v>
      </c>
      <c r="H43" s="192">
        <v>0</v>
      </c>
      <c r="I43" s="207">
        <v>0</v>
      </c>
      <c r="J43" s="213">
        <f t="shared" si="8"/>
        <v>0</v>
      </c>
      <c r="K43" s="215">
        <f t="shared" si="0"/>
        <v>0</v>
      </c>
      <c r="L43" s="41"/>
      <c r="M43" s="391">
        <v>0</v>
      </c>
      <c r="N43" s="394">
        <f t="shared" si="1"/>
        <v>0</v>
      </c>
      <c r="O43" s="391">
        <v>0</v>
      </c>
      <c r="P43" s="392">
        <f t="shared" si="2"/>
        <v>0</v>
      </c>
      <c r="Q43" s="405">
        <v>0</v>
      </c>
      <c r="R43" s="394">
        <f t="shared" si="3"/>
        <v>0</v>
      </c>
      <c r="S43" s="397">
        <f t="shared" si="6"/>
        <v>0</v>
      </c>
      <c r="U43" s="225">
        <v>53202030000000</v>
      </c>
      <c r="V43" s="222" t="s">
        <v>40</v>
      </c>
      <c r="W43" s="228">
        <v>0</v>
      </c>
      <c r="AG43" s="32"/>
    </row>
    <row r="44" spans="1:33" s="43" customFormat="1" ht="12.75" customHeight="1" x14ac:dyDescent="0.2">
      <c r="A44" s="940"/>
      <c r="B44" s="946"/>
      <c r="C44" s="115"/>
      <c r="D44" s="117"/>
      <c r="E44" s="118"/>
      <c r="F44" s="132" t="s">
        <v>120</v>
      </c>
      <c r="G44" s="192">
        <v>0</v>
      </c>
      <c r="H44" s="192">
        <v>0</v>
      </c>
      <c r="I44" s="207">
        <v>0</v>
      </c>
      <c r="J44" s="213">
        <f t="shared" si="8"/>
        <v>0</v>
      </c>
      <c r="K44" s="215">
        <f t="shared" si="0"/>
        <v>0</v>
      </c>
      <c r="L44" s="41"/>
      <c r="M44" s="391">
        <v>0</v>
      </c>
      <c r="N44" s="394">
        <f t="shared" si="1"/>
        <v>0</v>
      </c>
      <c r="O44" s="391">
        <v>0</v>
      </c>
      <c r="P44" s="392">
        <f t="shared" si="2"/>
        <v>0</v>
      </c>
      <c r="Q44" s="405">
        <v>0</v>
      </c>
      <c r="R44" s="394">
        <f t="shared" si="3"/>
        <v>0</v>
      </c>
      <c r="S44" s="397">
        <f t="shared" si="6"/>
        <v>0</v>
      </c>
      <c r="U44" s="225">
        <v>53211020000000</v>
      </c>
      <c r="V44" s="222" t="s">
        <v>41</v>
      </c>
      <c r="W44" s="228">
        <v>0</v>
      </c>
      <c r="AG44" s="32"/>
    </row>
    <row r="45" spans="1:33" s="43" customFormat="1" ht="12.75" customHeight="1" x14ac:dyDescent="0.2">
      <c r="A45" s="940"/>
      <c r="B45" s="946"/>
      <c r="C45" s="115"/>
      <c r="D45" s="117"/>
      <c r="E45" s="118"/>
      <c r="F45" s="132" t="s">
        <v>120</v>
      </c>
      <c r="G45" s="192">
        <v>0</v>
      </c>
      <c r="H45" s="192">
        <v>0</v>
      </c>
      <c r="I45" s="207">
        <v>0</v>
      </c>
      <c r="J45" s="213">
        <f t="shared" si="8"/>
        <v>0</v>
      </c>
      <c r="K45" s="215">
        <f t="shared" si="0"/>
        <v>0</v>
      </c>
      <c r="L45" s="41"/>
      <c r="M45" s="391">
        <v>0</v>
      </c>
      <c r="N45" s="394">
        <f t="shared" si="1"/>
        <v>0</v>
      </c>
      <c r="O45" s="391">
        <v>0</v>
      </c>
      <c r="P45" s="392">
        <f t="shared" si="2"/>
        <v>0</v>
      </c>
      <c r="Q45" s="405">
        <v>0</v>
      </c>
      <c r="R45" s="394">
        <f t="shared" si="3"/>
        <v>0</v>
      </c>
      <c r="S45" s="397">
        <f t="shared" si="6"/>
        <v>0</v>
      </c>
      <c r="U45" s="225">
        <v>53101004030000</v>
      </c>
      <c r="V45" s="222" t="s">
        <v>38</v>
      </c>
      <c r="W45" s="228">
        <v>0</v>
      </c>
      <c r="AG45" s="32"/>
    </row>
    <row r="46" spans="1:33" s="43" customFormat="1" ht="12.75" customHeight="1" x14ac:dyDescent="0.2">
      <c r="A46" s="940"/>
      <c r="B46" s="946"/>
      <c r="C46" s="115"/>
      <c r="D46" s="117"/>
      <c r="E46" s="118"/>
      <c r="F46" s="132" t="s">
        <v>120</v>
      </c>
      <c r="G46" s="192">
        <v>0</v>
      </c>
      <c r="H46" s="192">
        <v>0</v>
      </c>
      <c r="I46" s="207">
        <v>0</v>
      </c>
      <c r="J46" s="213">
        <f t="shared" si="8"/>
        <v>0</v>
      </c>
      <c r="K46" s="215">
        <f t="shared" si="0"/>
        <v>0</v>
      </c>
      <c r="L46" s="41"/>
      <c r="M46" s="391">
        <v>0</v>
      </c>
      <c r="N46" s="394">
        <f t="shared" si="1"/>
        <v>0</v>
      </c>
      <c r="O46" s="391">
        <v>0</v>
      </c>
      <c r="P46" s="392">
        <f t="shared" si="2"/>
        <v>0</v>
      </c>
      <c r="Q46" s="405">
        <v>0</v>
      </c>
      <c r="R46" s="394">
        <f t="shared" si="3"/>
        <v>0</v>
      </c>
      <c r="S46" s="397">
        <f t="shared" si="6"/>
        <v>0</v>
      </c>
      <c r="U46" s="224"/>
      <c r="V46" s="221" t="s">
        <v>42</v>
      </c>
      <c r="W46" s="227">
        <f>SUM(W47:W48)</f>
        <v>0</v>
      </c>
      <c r="AG46" s="32"/>
    </row>
    <row r="47" spans="1:33" s="43" customFormat="1" ht="12.75" customHeight="1" x14ac:dyDescent="0.2">
      <c r="A47" s="940"/>
      <c r="B47" s="946"/>
      <c r="C47" s="115"/>
      <c r="D47" s="117"/>
      <c r="E47" s="118"/>
      <c r="F47" s="132" t="s">
        <v>120</v>
      </c>
      <c r="G47" s="192">
        <v>0</v>
      </c>
      <c r="H47" s="192">
        <v>0</v>
      </c>
      <c r="I47" s="207">
        <v>0</v>
      </c>
      <c r="J47" s="213">
        <f t="shared" si="8"/>
        <v>0</v>
      </c>
      <c r="K47" s="215">
        <f t="shared" si="0"/>
        <v>0</v>
      </c>
      <c r="L47" s="41"/>
      <c r="M47" s="391">
        <v>0</v>
      </c>
      <c r="N47" s="394">
        <f t="shared" si="1"/>
        <v>0</v>
      </c>
      <c r="O47" s="391">
        <v>0</v>
      </c>
      <c r="P47" s="392">
        <f t="shared" si="2"/>
        <v>0</v>
      </c>
      <c r="Q47" s="405">
        <v>0</v>
      </c>
      <c r="R47" s="394">
        <f t="shared" si="3"/>
        <v>0</v>
      </c>
      <c r="S47" s="397">
        <f t="shared" si="6"/>
        <v>0</v>
      </c>
      <c r="U47" s="225">
        <v>53205080000000</v>
      </c>
      <c r="V47" s="222" t="s">
        <v>43</v>
      </c>
      <c r="W47" s="228">
        <v>0</v>
      </c>
      <c r="AG47" s="32"/>
    </row>
    <row r="48" spans="1:33" s="43" customFormat="1" ht="12.75" customHeight="1" x14ac:dyDescent="0.2">
      <c r="A48" s="940"/>
      <c r="B48" s="946"/>
      <c r="C48" s="115"/>
      <c r="D48" s="117"/>
      <c r="E48" s="118"/>
      <c r="F48" s="132" t="s">
        <v>120</v>
      </c>
      <c r="G48" s="192">
        <v>0</v>
      </c>
      <c r="H48" s="192">
        <v>0</v>
      </c>
      <c r="I48" s="207">
        <v>0</v>
      </c>
      <c r="J48" s="213">
        <f t="shared" si="8"/>
        <v>0</v>
      </c>
      <c r="K48" s="215">
        <f t="shared" si="0"/>
        <v>0</v>
      </c>
      <c r="L48" s="41"/>
      <c r="M48" s="391">
        <v>0</v>
      </c>
      <c r="N48" s="394">
        <f t="shared" si="1"/>
        <v>0</v>
      </c>
      <c r="O48" s="391">
        <v>0</v>
      </c>
      <c r="P48" s="392">
        <f t="shared" si="2"/>
        <v>0</v>
      </c>
      <c r="Q48" s="405">
        <v>0</v>
      </c>
      <c r="R48" s="394">
        <f t="shared" si="3"/>
        <v>0</v>
      </c>
      <c r="S48" s="397">
        <f t="shared" si="6"/>
        <v>0</v>
      </c>
      <c r="U48" s="225">
        <v>53205990000000</v>
      </c>
      <c r="V48" s="222" t="s">
        <v>44</v>
      </c>
      <c r="W48" s="228">
        <v>0</v>
      </c>
      <c r="AG48" s="32"/>
    </row>
    <row r="49" spans="1:33" s="43" customFormat="1" ht="12.75" customHeight="1" x14ac:dyDescent="0.2">
      <c r="A49" s="940"/>
      <c r="B49" s="947"/>
      <c r="C49" s="115"/>
      <c r="D49" s="117"/>
      <c r="E49" s="118"/>
      <c r="F49" s="132" t="s">
        <v>120</v>
      </c>
      <c r="G49" s="192">
        <v>0</v>
      </c>
      <c r="H49" s="192">
        <v>0</v>
      </c>
      <c r="I49" s="207">
        <v>0</v>
      </c>
      <c r="J49" s="213">
        <f t="shared" si="7"/>
        <v>0</v>
      </c>
      <c r="K49" s="215">
        <f t="shared" si="0"/>
        <v>0</v>
      </c>
      <c r="L49" s="41"/>
      <c r="M49" s="391">
        <v>0</v>
      </c>
      <c r="N49" s="394">
        <f t="shared" si="1"/>
        <v>0</v>
      </c>
      <c r="O49" s="391">
        <v>0</v>
      </c>
      <c r="P49" s="392">
        <f t="shared" si="2"/>
        <v>0</v>
      </c>
      <c r="Q49" s="405">
        <v>0</v>
      </c>
      <c r="R49" s="394">
        <f t="shared" si="3"/>
        <v>0</v>
      </c>
      <c r="S49" s="397">
        <f t="shared" si="6"/>
        <v>0</v>
      </c>
      <c r="U49" s="224"/>
      <c r="V49" s="221" t="s">
        <v>45</v>
      </c>
      <c r="W49" s="227">
        <f>SUM(W50:W59)</f>
        <v>0</v>
      </c>
      <c r="AG49" s="32"/>
    </row>
    <row r="50" spans="1:33" s="43" customFormat="1" ht="12.75" customHeight="1" x14ac:dyDescent="0.2">
      <c r="A50" s="940"/>
      <c r="B50" s="946"/>
      <c r="C50" s="115"/>
      <c r="D50" s="117"/>
      <c r="E50" s="118"/>
      <c r="F50" s="132" t="s">
        <v>120</v>
      </c>
      <c r="G50" s="192">
        <v>0</v>
      </c>
      <c r="H50" s="192">
        <v>0</v>
      </c>
      <c r="I50" s="207">
        <v>0</v>
      </c>
      <c r="J50" s="213">
        <f t="shared" ref="J50:J53" si="9">SUM(G50:I50)</f>
        <v>0</v>
      </c>
      <c r="K50" s="215">
        <f t="shared" si="0"/>
        <v>0</v>
      </c>
      <c r="L50" s="41"/>
      <c r="M50" s="391">
        <v>0</v>
      </c>
      <c r="N50" s="394">
        <f t="shared" si="1"/>
        <v>0</v>
      </c>
      <c r="O50" s="391">
        <v>0</v>
      </c>
      <c r="P50" s="392">
        <f t="shared" si="2"/>
        <v>0</v>
      </c>
      <c r="Q50" s="405">
        <v>0</v>
      </c>
      <c r="R50" s="394">
        <f t="shared" si="3"/>
        <v>0</v>
      </c>
      <c r="S50" s="397">
        <f t="shared" si="6"/>
        <v>0</v>
      </c>
      <c r="U50" s="225">
        <v>53203010200000</v>
      </c>
      <c r="V50" s="222" t="s">
        <v>46</v>
      </c>
      <c r="W50" s="228">
        <v>0</v>
      </c>
      <c r="AG50" s="32"/>
    </row>
    <row r="51" spans="1:33" s="43" customFormat="1" ht="12.75" customHeight="1" x14ac:dyDescent="0.2">
      <c r="A51" s="940"/>
      <c r="B51" s="946"/>
      <c r="C51" s="115"/>
      <c r="D51" s="117"/>
      <c r="E51" s="118"/>
      <c r="F51" s="132" t="s">
        <v>120</v>
      </c>
      <c r="G51" s="192">
        <v>0</v>
      </c>
      <c r="H51" s="192">
        <v>0</v>
      </c>
      <c r="I51" s="207">
        <v>0</v>
      </c>
      <c r="J51" s="213">
        <f t="shared" si="9"/>
        <v>0</v>
      </c>
      <c r="K51" s="215">
        <f t="shared" si="0"/>
        <v>0</v>
      </c>
      <c r="L51" s="41"/>
      <c r="M51" s="391">
        <v>0</v>
      </c>
      <c r="N51" s="394">
        <f t="shared" si="1"/>
        <v>0</v>
      </c>
      <c r="O51" s="391">
        <v>0</v>
      </c>
      <c r="P51" s="392">
        <f t="shared" si="2"/>
        <v>0</v>
      </c>
      <c r="Q51" s="405">
        <v>0</v>
      </c>
      <c r="R51" s="394">
        <f t="shared" si="3"/>
        <v>0</v>
      </c>
      <c r="S51" s="397">
        <f t="shared" si="6"/>
        <v>0</v>
      </c>
      <c r="U51" s="225">
        <v>53204010000000</v>
      </c>
      <c r="V51" s="222" t="s">
        <v>47</v>
      </c>
      <c r="W51" s="228">
        <v>0</v>
      </c>
      <c r="AG51" s="32"/>
    </row>
    <row r="52" spans="1:33" s="43" customFormat="1" ht="12.75" customHeight="1" x14ac:dyDescent="0.2">
      <c r="A52" s="940"/>
      <c r="B52" s="946"/>
      <c r="C52" s="115"/>
      <c r="D52" s="117"/>
      <c r="E52" s="118"/>
      <c r="F52" s="132" t="s">
        <v>120</v>
      </c>
      <c r="G52" s="192">
        <v>0</v>
      </c>
      <c r="H52" s="192">
        <v>0</v>
      </c>
      <c r="I52" s="207">
        <v>0</v>
      </c>
      <c r="J52" s="213">
        <f t="shared" si="9"/>
        <v>0</v>
      </c>
      <c r="K52" s="215">
        <f t="shared" si="0"/>
        <v>0</v>
      </c>
      <c r="L52" s="41"/>
      <c r="M52" s="391">
        <v>0</v>
      </c>
      <c r="N52" s="394">
        <f t="shared" si="1"/>
        <v>0</v>
      </c>
      <c r="O52" s="391">
        <v>0</v>
      </c>
      <c r="P52" s="392">
        <f t="shared" si="2"/>
        <v>0</v>
      </c>
      <c r="Q52" s="405">
        <v>0</v>
      </c>
      <c r="R52" s="394">
        <f t="shared" si="3"/>
        <v>0</v>
      </c>
      <c r="S52" s="397">
        <f t="shared" si="6"/>
        <v>0</v>
      </c>
      <c r="U52" s="225">
        <v>53204040200000</v>
      </c>
      <c r="V52" s="222" t="s">
        <v>48</v>
      </c>
      <c r="W52" s="228">
        <v>0</v>
      </c>
      <c r="AG52" s="32"/>
    </row>
    <row r="53" spans="1:33" s="43" customFormat="1" ht="12.75" customHeight="1" x14ac:dyDescent="0.2">
      <c r="A53" s="940"/>
      <c r="B53" s="946"/>
      <c r="C53" s="115"/>
      <c r="D53" s="117"/>
      <c r="E53" s="118"/>
      <c r="F53" s="132" t="s">
        <v>120</v>
      </c>
      <c r="G53" s="192">
        <v>0</v>
      </c>
      <c r="H53" s="192">
        <v>0</v>
      </c>
      <c r="I53" s="207">
        <v>0</v>
      </c>
      <c r="J53" s="213">
        <f t="shared" si="9"/>
        <v>0</v>
      </c>
      <c r="K53" s="215">
        <f t="shared" si="0"/>
        <v>0</v>
      </c>
      <c r="L53" s="41"/>
      <c r="M53" s="391">
        <v>0</v>
      </c>
      <c r="N53" s="394">
        <f t="shared" si="1"/>
        <v>0</v>
      </c>
      <c r="O53" s="391">
        <v>0</v>
      </c>
      <c r="P53" s="392">
        <f t="shared" si="2"/>
        <v>0</v>
      </c>
      <c r="Q53" s="405">
        <v>0</v>
      </c>
      <c r="R53" s="394">
        <f t="shared" si="3"/>
        <v>0</v>
      </c>
      <c r="S53" s="397">
        <f t="shared" si="6"/>
        <v>0</v>
      </c>
      <c r="U53" s="225">
        <v>53204060000000</v>
      </c>
      <c r="V53" s="222" t="s">
        <v>49</v>
      </c>
      <c r="W53" s="228">
        <v>0</v>
      </c>
      <c r="AG53" s="32"/>
    </row>
    <row r="54" spans="1:33" s="43" customFormat="1" ht="12.75" customHeight="1" x14ac:dyDescent="0.2">
      <c r="A54" s="940"/>
      <c r="B54" s="947"/>
      <c r="C54" s="115"/>
      <c r="D54" s="117"/>
      <c r="E54" s="118"/>
      <c r="F54" s="132" t="s">
        <v>120</v>
      </c>
      <c r="G54" s="192">
        <v>0</v>
      </c>
      <c r="H54" s="192">
        <v>0</v>
      </c>
      <c r="I54" s="207">
        <v>0</v>
      </c>
      <c r="J54" s="213">
        <f t="shared" si="7"/>
        <v>0</v>
      </c>
      <c r="K54" s="215">
        <f t="shared" si="0"/>
        <v>0</v>
      </c>
      <c r="L54" s="41"/>
      <c r="M54" s="391">
        <v>0</v>
      </c>
      <c r="N54" s="394">
        <f t="shared" si="1"/>
        <v>0</v>
      </c>
      <c r="O54" s="391">
        <v>0</v>
      </c>
      <c r="P54" s="392">
        <f t="shared" si="2"/>
        <v>0</v>
      </c>
      <c r="Q54" s="405">
        <v>0</v>
      </c>
      <c r="R54" s="394">
        <f t="shared" si="3"/>
        <v>0</v>
      </c>
      <c r="S54" s="397">
        <f t="shared" si="6"/>
        <v>0</v>
      </c>
      <c r="U54" s="225">
        <v>53204070000000</v>
      </c>
      <c r="V54" s="222" t="s">
        <v>50</v>
      </c>
      <c r="W54" s="228">
        <v>0</v>
      </c>
      <c r="AG54" s="32"/>
    </row>
    <row r="55" spans="1:33" s="43" customFormat="1" ht="12.75" customHeight="1" x14ac:dyDescent="0.2">
      <c r="A55" s="940"/>
      <c r="B55" s="947"/>
      <c r="C55" s="115"/>
      <c r="D55" s="117"/>
      <c r="E55" s="118"/>
      <c r="F55" s="132" t="s">
        <v>120</v>
      </c>
      <c r="G55" s="192">
        <v>0</v>
      </c>
      <c r="H55" s="192">
        <v>0</v>
      </c>
      <c r="I55" s="207">
        <v>0</v>
      </c>
      <c r="J55" s="213">
        <f t="shared" si="7"/>
        <v>0</v>
      </c>
      <c r="K55" s="215">
        <f t="shared" si="0"/>
        <v>0</v>
      </c>
      <c r="L55" s="41"/>
      <c r="M55" s="391">
        <v>0</v>
      </c>
      <c r="N55" s="394">
        <f t="shared" si="1"/>
        <v>0</v>
      </c>
      <c r="O55" s="391">
        <v>0</v>
      </c>
      <c r="P55" s="392">
        <f t="shared" si="2"/>
        <v>0</v>
      </c>
      <c r="Q55" s="405">
        <v>0</v>
      </c>
      <c r="R55" s="394">
        <f t="shared" si="3"/>
        <v>0</v>
      </c>
      <c r="S55" s="397">
        <f t="shared" si="6"/>
        <v>0</v>
      </c>
      <c r="U55" s="225">
        <v>53204080000000</v>
      </c>
      <c r="V55" s="222" t="s">
        <v>51</v>
      </c>
      <c r="W55" s="228">
        <v>0</v>
      </c>
      <c r="AG55" s="32"/>
    </row>
    <row r="56" spans="1:33" s="43" customFormat="1" ht="12.75" customHeight="1" x14ac:dyDescent="0.2">
      <c r="A56" s="940"/>
      <c r="B56" s="947"/>
      <c r="C56" s="115"/>
      <c r="D56" s="117"/>
      <c r="E56" s="118"/>
      <c r="F56" s="132" t="s">
        <v>120</v>
      </c>
      <c r="G56" s="192">
        <v>0</v>
      </c>
      <c r="H56" s="192">
        <v>0</v>
      </c>
      <c r="I56" s="207">
        <v>0</v>
      </c>
      <c r="J56" s="213">
        <f t="shared" si="7"/>
        <v>0</v>
      </c>
      <c r="K56" s="215">
        <f t="shared" si="0"/>
        <v>0</v>
      </c>
      <c r="L56" s="41"/>
      <c r="M56" s="391">
        <v>0</v>
      </c>
      <c r="N56" s="394">
        <f t="shared" si="1"/>
        <v>0</v>
      </c>
      <c r="O56" s="391">
        <v>0</v>
      </c>
      <c r="P56" s="392">
        <f t="shared" si="2"/>
        <v>0</v>
      </c>
      <c r="Q56" s="405">
        <v>0</v>
      </c>
      <c r="R56" s="394">
        <f t="shared" si="3"/>
        <v>0</v>
      </c>
      <c r="S56" s="397">
        <f t="shared" si="6"/>
        <v>0</v>
      </c>
      <c r="U56" s="225">
        <v>53214010000000</v>
      </c>
      <c r="V56" s="222" t="s">
        <v>52</v>
      </c>
      <c r="W56" s="228">
        <v>0</v>
      </c>
      <c r="AG56" s="32"/>
    </row>
    <row r="57" spans="1:33" s="43" customFormat="1" ht="12.75" customHeight="1" x14ac:dyDescent="0.2">
      <c r="A57" s="940"/>
      <c r="B57" s="947"/>
      <c r="C57" s="115"/>
      <c r="D57" s="117"/>
      <c r="E57" s="118"/>
      <c r="F57" s="132" t="s">
        <v>120</v>
      </c>
      <c r="G57" s="192">
        <v>0</v>
      </c>
      <c r="H57" s="192">
        <v>0</v>
      </c>
      <c r="I57" s="207">
        <v>0</v>
      </c>
      <c r="J57" s="213">
        <f t="shared" si="7"/>
        <v>0</v>
      </c>
      <c r="K57" s="215">
        <f t="shared" si="0"/>
        <v>0</v>
      </c>
      <c r="L57" s="41"/>
      <c r="M57" s="391">
        <v>0</v>
      </c>
      <c r="N57" s="394">
        <f t="shared" si="1"/>
        <v>0</v>
      </c>
      <c r="O57" s="391">
        <v>0</v>
      </c>
      <c r="P57" s="392">
        <f t="shared" si="2"/>
        <v>0</v>
      </c>
      <c r="Q57" s="405">
        <v>0</v>
      </c>
      <c r="R57" s="394">
        <f t="shared" si="3"/>
        <v>0</v>
      </c>
      <c r="S57" s="397">
        <f t="shared" si="6"/>
        <v>0</v>
      </c>
      <c r="U57" s="225">
        <v>53214040000000</v>
      </c>
      <c r="V57" s="222" t="s">
        <v>138</v>
      </c>
      <c r="W57" s="228">
        <v>0</v>
      </c>
      <c r="AG57" s="32"/>
    </row>
    <row r="58" spans="1:33" s="43" customFormat="1" ht="12.75" customHeight="1" x14ac:dyDescent="0.2">
      <c r="A58" s="940"/>
      <c r="B58" s="947"/>
      <c r="C58" s="115"/>
      <c r="D58" s="117"/>
      <c r="E58" s="118"/>
      <c r="F58" s="132" t="s">
        <v>120</v>
      </c>
      <c r="G58" s="192">
        <v>0</v>
      </c>
      <c r="H58" s="192">
        <v>0</v>
      </c>
      <c r="I58" s="207">
        <v>0</v>
      </c>
      <c r="J58" s="213">
        <f t="shared" si="7"/>
        <v>0</v>
      </c>
      <c r="K58" s="215">
        <f t="shared" si="0"/>
        <v>0</v>
      </c>
      <c r="L58" s="41"/>
      <c r="M58" s="391">
        <v>0</v>
      </c>
      <c r="N58" s="394">
        <f t="shared" si="1"/>
        <v>0</v>
      </c>
      <c r="O58" s="391">
        <v>0</v>
      </c>
      <c r="P58" s="392">
        <f t="shared" si="2"/>
        <v>0</v>
      </c>
      <c r="Q58" s="405">
        <v>0</v>
      </c>
      <c r="R58" s="394">
        <f t="shared" si="3"/>
        <v>0</v>
      </c>
      <c r="S58" s="397">
        <f t="shared" si="6"/>
        <v>0</v>
      </c>
      <c r="U58" s="225">
        <v>55201010100004</v>
      </c>
      <c r="V58" s="222" t="s">
        <v>53</v>
      </c>
      <c r="W58" s="228">
        <v>0</v>
      </c>
      <c r="AG58" s="32"/>
    </row>
    <row r="59" spans="1:33" s="43" customFormat="1" ht="12.75" customHeight="1" x14ac:dyDescent="0.2">
      <c r="A59" s="940"/>
      <c r="B59" s="947"/>
      <c r="C59" s="115"/>
      <c r="D59" s="117"/>
      <c r="E59" s="118"/>
      <c r="F59" s="132" t="s">
        <v>120</v>
      </c>
      <c r="G59" s="192">
        <v>0</v>
      </c>
      <c r="H59" s="192">
        <v>0</v>
      </c>
      <c r="I59" s="207">
        <v>0</v>
      </c>
      <c r="J59" s="213">
        <f t="shared" si="7"/>
        <v>0</v>
      </c>
      <c r="K59" s="215">
        <f t="shared" si="0"/>
        <v>0</v>
      </c>
      <c r="L59" s="41"/>
      <c r="M59" s="391">
        <v>0</v>
      </c>
      <c r="N59" s="394">
        <f t="shared" si="1"/>
        <v>0</v>
      </c>
      <c r="O59" s="391">
        <v>0</v>
      </c>
      <c r="P59" s="392">
        <f t="shared" si="2"/>
        <v>0</v>
      </c>
      <c r="Q59" s="405">
        <v>0</v>
      </c>
      <c r="R59" s="394">
        <f t="shared" si="3"/>
        <v>0</v>
      </c>
      <c r="S59" s="397">
        <f t="shared" si="6"/>
        <v>0</v>
      </c>
      <c r="U59" s="225">
        <v>55201010100005</v>
      </c>
      <c r="V59" s="222" t="s">
        <v>54</v>
      </c>
      <c r="W59" s="228">
        <v>0</v>
      </c>
      <c r="AG59" s="32"/>
    </row>
    <row r="60" spans="1:33" s="43" customFormat="1" ht="12.75" customHeight="1" x14ac:dyDescent="0.2">
      <c r="A60" s="940"/>
      <c r="B60" s="947"/>
      <c r="C60" s="115"/>
      <c r="D60" s="117"/>
      <c r="E60" s="118"/>
      <c r="F60" s="132" t="s">
        <v>120</v>
      </c>
      <c r="G60" s="192">
        <v>0</v>
      </c>
      <c r="H60" s="192">
        <v>0</v>
      </c>
      <c r="I60" s="207">
        <v>0</v>
      </c>
      <c r="J60" s="213">
        <f t="shared" si="7"/>
        <v>0</v>
      </c>
      <c r="K60" s="215">
        <f t="shared" si="0"/>
        <v>0</v>
      </c>
      <c r="L60" s="41"/>
      <c r="M60" s="391">
        <v>0</v>
      </c>
      <c r="N60" s="394">
        <f t="shared" si="1"/>
        <v>0</v>
      </c>
      <c r="O60" s="391">
        <v>0</v>
      </c>
      <c r="P60" s="392">
        <f t="shared" si="2"/>
        <v>0</v>
      </c>
      <c r="Q60" s="405">
        <v>0</v>
      </c>
      <c r="R60" s="394">
        <f t="shared" si="3"/>
        <v>0</v>
      </c>
      <c r="S60" s="397">
        <f t="shared" si="6"/>
        <v>0</v>
      </c>
      <c r="U60" s="224"/>
      <c r="V60" s="221" t="s">
        <v>55</v>
      </c>
      <c r="W60" s="227">
        <f>SUM(W61:W69)</f>
        <v>0</v>
      </c>
      <c r="AG60" s="32"/>
    </row>
    <row r="61" spans="1:33" s="43" customFormat="1" ht="12.75" customHeight="1" thickBot="1" x14ac:dyDescent="0.25">
      <c r="A61" s="941"/>
      <c r="B61" s="948"/>
      <c r="C61" s="217"/>
      <c r="D61" s="193"/>
      <c r="E61" s="194"/>
      <c r="F61" s="195" t="s">
        <v>120</v>
      </c>
      <c r="G61" s="196">
        <v>0</v>
      </c>
      <c r="H61" s="196">
        <v>0</v>
      </c>
      <c r="I61" s="208">
        <v>0</v>
      </c>
      <c r="J61" s="211">
        <f t="shared" si="7"/>
        <v>0</v>
      </c>
      <c r="K61" s="203">
        <f t="shared" si="0"/>
        <v>0</v>
      </c>
      <c r="L61" s="41"/>
      <c r="M61" s="398">
        <v>0</v>
      </c>
      <c r="N61" s="395">
        <f t="shared" si="1"/>
        <v>0</v>
      </c>
      <c r="O61" s="398">
        <v>0</v>
      </c>
      <c r="P61" s="408">
        <f t="shared" si="2"/>
        <v>0</v>
      </c>
      <c r="Q61" s="406">
        <v>0</v>
      </c>
      <c r="R61" s="395">
        <f t="shared" si="3"/>
        <v>0</v>
      </c>
      <c r="S61" s="399">
        <f t="shared" si="6"/>
        <v>0</v>
      </c>
      <c r="U61" s="225">
        <v>53207010000000</v>
      </c>
      <c r="V61" s="222" t="s">
        <v>56</v>
      </c>
      <c r="W61" s="228">
        <v>0</v>
      </c>
      <c r="AG61" s="32"/>
    </row>
    <row r="62" spans="1:33" s="43" customFormat="1" ht="12.75" customHeight="1" thickBot="1" x14ac:dyDescent="0.2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564">
        <f>SUM(K15:K61)</f>
        <v>206000</v>
      </c>
      <c r="L62" s="32"/>
      <c r="M62" s="565">
        <f>+N62/$K$62</f>
        <v>0.3</v>
      </c>
      <c r="N62" s="566">
        <f>SUM(N15:N61)</f>
        <v>61800</v>
      </c>
      <c r="O62" s="565">
        <f>+P62/$K$62</f>
        <v>0.25</v>
      </c>
      <c r="P62" s="566">
        <f>SUM(P15:P61)</f>
        <v>51500</v>
      </c>
      <c r="Q62" s="565">
        <f>+R62/$K$62</f>
        <v>0.45</v>
      </c>
      <c r="R62" s="566">
        <f>SUM(R15:R61)</f>
        <v>92700</v>
      </c>
      <c r="S62" s="32"/>
      <c r="U62" s="225">
        <v>53207020000000</v>
      </c>
      <c r="V62" s="222" t="s">
        <v>57</v>
      </c>
      <c r="W62" s="228">
        <v>0</v>
      </c>
      <c r="AG62" s="32"/>
    </row>
    <row r="63" spans="1:33" s="43" customFormat="1" ht="12.75" customHeight="1" x14ac:dyDescent="0.2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104">
        <v>1</v>
      </c>
      <c r="L63" s="32"/>
      <c r="M63" s="32"/>
      <c r="O63" s="32"/>
      <c r="P63" s="32"/>
      <c r="Q63" s="32"/>
      <c r="R63" s="32"/>
      <c r="S63" s="32"/>
      <c r="U63" s="225">
        <v>53208020000000</v>
      </c>
      <c r="V63" s="222" t="s">
        <v>58</v>
      </c>
      <c r="W63" s="228">
        <v>0</v>
      </c>
      <c r="AG63" s="32"/>
    </row>
    <row r="64" spans="1:33" s="43" customFormat="1" ht="12.75" customHeight="1" thickBot="1" x14ac:dyDescent="0.2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U64" s="225">
        <v>53208990000000</v>
      </c>
      <c r="V64" s="222" t="s">
        <v>59</v>
      </c>
      <c r="W64" s="228">
        <v>0</v>
      </c>
      <c r="AG64" s="32"/>
    </row>
    <row r="65" spans="1:33" s="43" customFormat="1" ht="12.75" customHeight="1" x14ac:dyDescent="0.2">
      <c r="A65" s="950" t="s">
        <v>158</v>
      </c>
      <c r="B65" s="953" t="s">
        <v>123</v>
      </c>
      <c r="C65" s="567"/>
      <c r="D65" s="451"/>
      <c r="E65" s="568"/>
      <c r="F65" s="199" t="s">
        <v>122</v>
      </c>
      <c r="G65" s="452">
        <v>0</v>
      </c>
      <c r="H65" s="452">
        <v>0</v>
      </c>
      <c r="I65" s="206">
        <v>0</v>
      </c>
      <c r="J65" s="569">
        <f t="shared" ref="J65:J69" si="10">SUM(G65:I65)</f>
        <v>0</v>
      </c>
      <c r="K65" s="570">
        <f t="shared" ref="K65:K69" si="11">+J65*(1+$K$11)</f>
        <v>0</v>
      </c>
      <c r="L65" s="41"/>
      <c r="M65" s="32"/>
      <c r="N65" s="32"/>
      <c r="O65" s="32"/>
      <c r="P65" s="32"/>
      <c r="Q65" s="32"/>
      <c r="R65" s="32"/>
      <c r="S65" s="32"/>
      <c r="U65" s="225">
        <v>53209010000000</v>
      </c>
      <c r="V65" s="222" t="s">
        <v>60</v>
      </c>
      <c r="W65" s="228">
        <v>0</v>
      </c>
      <c r="AG65" s="32"/>
    </row>
    <row r="66" spans="1:33" s="43" customFormat="1" ht="12.75" customHeight="1" x14ac:dyDescent="0.2">
      <c r="A66" s="951"/>
      <c r="B66" s="954"/>
      <c r="C66" s="116"/>
      <c r="D66" s="571"/>
      <c r="E66" s="572"/>
      <c r="F66" s="573" t="s">
        <v>122</v>
      </c>
      <c r="G66" s="390">
        <v>0</v>
      </c>
      <c r="H66" s="390">
        <v>0</v>
      </c>
      <c r="I66" s="574">
        <v>0</v>
      </c>
      <c r="J66" s="575">
        <f t="shared" si="10"/>
        <v>0</v>
      </c>
      <c r="K66" s="576">
        <f t="shared" si="11"/>
        <v>0</v>
      </c>
      <c r="L66" s="41"/>
      <c r="M66" s="32"/>
      <c r="N66" s="32"/>
      <c r="O66" s="32"/>
      <c r="P66" s="32"/>
      <c r="Q66" s="32"/>
      <c r="R66" s="32"/>
      <c r="S66" s="32"/>
      <c r="U66" s="225">
        <v>53209040000000</v>
      </c>
      <c r="V66" s="222" t="s">
        <v>61</v>
      </c>
      <c r="W66" s="228">
        <v>0</v>
      </c>
      <c r="AG66" s="32"/>
    </row>
    <row r="67" spans="1:33" x14ac:dyDescent="0.2">
      <c r="A67" s="951"/>
      <c r="B67" s="954"/>
      <c r="C67" s="116"/>
      <c r="D67" s="571"/>
      <c r="E67" s="572"/>
      <c r="F67" s="573" t="s">
        <v>122</v>
      </c>
      <c r="G67" s="390">
        <v>0</v>
      </c>
      <c r="H67" s="390">
        <v>0</v>
      </c>
      <c r="I67" s="574">
        <v>0</v>
      </c>
      <c r="J67" s="575">
        <f t="shared" si="10"/>
        <v>0</v>
      </c>
      <c r="K67" s="576">
        <f t="shared" si="11"/>
        <v>0</v>
      </c>
      <c r="L67" s="41"/>
      <c r="U67" s="225">
        <v>53209050000000</v>
      </c>
      <c r="V67" s="222" t="s">
        <v>62</v>
      </c>
      <c r="W67" s="228">
        <v>0</v>
      </c>
    </row>
    <row r="68" spans="1:33" x14ac:dyDescent="0.2">
      <c r="A68" s="951"/>
      <c r="B68" s="954"/>
      <c r="C68" s="577"/>
      <c r="D68" s="450"/>
      <c r="E68" s="578"/>
      <c r="F68" s="579" t="s">
        <v>122</v>
      </c>
      <c r="G68" s="390">
        <v>0</v>
      </c>
      <c r="H68" s="390">
        <v>0</v>
      </c>
      <c r="I68" s="574">
        <v>0</v>
      </c>
      <c r="J68" s="575">
        <f t="shared" si="10"/>
        <v>0</v>
      </c>
      <c r="K68" s="576">
        <f t="shared" si="11"/>
        <v>0</v>
      </c>
      <c r="L68" s="41"/>
      <c r="U68" s="225">
        <v>53209990000000</v>
      </c>
      <c r="V68" s="222" t="s">
        <v>63</v>
      </c>
      <c r="W68" s="228">
        <v>0</v>
      </c>
    </row>
    <row r="69" spans="1:33" ht="13.5" thickBot="1" x14ac:dyDescent="0.25">
      <c r="A69" s="952"/>
      <c r="B69" s="955"/>
      <c r="C69" s="477"/>
      <c r="D69" s="453"/>
      <c r="E69" s="580"/>
      <c r="F69" s="581" t="s">
        <v>122</v>
      </c>
      <c r="G69" s="454">
        <v>0</v>
      </c>
      <c r="H69" s="454">
        <v>0</v>
      </c>
      <c r="I69" s="582">
        <v>0</v>
      </c>
      <c r="J69" s="583">
        <f t="shared" si="10"/>
        <v>0</v>
      </c>
      <c r="K69" s="584">
        <f t="shared" si="11"/>
        <v>0</v>
      </c>
      <c r="L69" s="41"/>
      <c r="U69" s="225">
        <v>53210020100000</v>
      </c>
      <c r="V69" s="222" t="s">
        <v>64</v>
      </c>
      <c r="W69" s="228">
        <v>0</v>
      </c>
    </row>
    <row r="70" spans="1:33" ht="16.5" thickBot="1" x14ac:dyDescent="0.25">
      <c r="C70" s="30"/>
      <c r="D70" s="30"/>
      <c r="E70" s="45"/>
      <c r="F70" s="45"/>
      <c r="G70" s="45"/>
      <c r="H70" s="45"/>
      <c r="I70" s="45"/>
      <c r="K70" s="564">
        <f>SUM(K65:K69)</f>
        <v>0</v>
      </c>
      <c r="L70" s="41"/>
      <c r="U70" s="224"/>
      <c r="V70" s="221" t="s">
        <v>65</v>
      </c>
      <c r="W70" s="227">
        <f>SUM(W71:W77)</f>
        <v>0</v>
      </c>
    </row>
    <row r="71" spans="1:33" x14ac:dyDescent="0.2">
      <c r="K71" s="104">
        <v>1</v>
      </c>
      <c r="L71" s="41"/>
      <c r="M71" s="46"/>
      <c r="O71" s="46"/>
      <c r="Q71" s="46"/>
      <c r="U71" s="225">
        <v>53206030000000</v>
      </c>
      <c r="V71" s="222" t="s">
        <v>100</v>
      </c>
      <c r="W71" s="228">
        <v>0</v>
      </c>
    </row>
    <row r="72" spans="1:33" ht="15.75" customHeight="1" x14ac:dyDescent="0.2">
      <c r="H72" s="219"/>
      <c r="U72" s="225">
        <v>53206040000000</v>
      </c>
      <c r="V72" s="222" t="s">
        <v>101</v>
      </c>
      <c r="W72" s="228">
        <v>0</v>
      </c>
    </row>
    <row r="73" spans="1:33" x14ac:dyDescent="0.2">
      <c r="U73" s="225">
        <v>53206060000000</v>
      </c>
      <c r="V73" s="222" t="s">
        <v>102</v>
      </c>
      <c r="W73" s="228">
        <v>0</v>
      </c>
    </row>
    <row r="74" spans="1:33" x14ac:dyDescent="0.2">
      <c r="U74" s="225">
        <v>53206070000000</v>
      </c>
      <c r="V74" s="222" t="s">
        <v>103</v>
      </c>
      <c r="W74" s="228">
        <v>0</v>
      </c>
    </row>
    <row r="75" spans="1:33" x14ac:dyDescent="0.2">
      <c r="U75" s="225">
        <v>53206990000000</v>
      </c>
      <c r="V75" s="222" t="s">
        <v>104</v>
      </c>
      <c r="W75" s="228">
        <v>0</v>
      </c>
    </row>
    <row r="76" spans="1:33" x14ac:dyDescent="0.2">
      <c r="U76" s="225">
        <v>53208030000000</v>
      </c>
      <c r="V76" s="222" t="s">
        <v>105</v>
      </c>
      <c r="W76" s="228">
        <v>0</v>
      </c>
    </row>
    <row r="77" spans="1:33" x14ac:dyDescent="0.2">
      <c r="U77" s="225">
        <v>53212060000000</v>
      </c>
      <c r="V77" s="222" t="s">
        <v>98</v>
      </c>
      <c r="W77" s="228">
        <v>0</v>
      </c>
    </row>
    <row r="78" spans="1:33" x14ac:dyDescent="0.2">
      <c r="U78" s="224"/>
      <c r="V78" s="221" t="s">
        <v>66</v>
      </c>
      <c r="W78" s="227">
        <f>SUM(W79:W79)</f>
        <v>0</v>
      </c>
    </row>
    <row r="79" spans="1:33" x14ac:dyDescent="0.2">
      <c r="U79" s="225">
        <v>53204999000000</v>
      </c>
      <c r="V79" s="222" t="s">
        <v>97</v>
      </c>
      <c r="W79" s="228">
        <v>0</v>
      </c>
    </row>
    <row r="80" spans="1:33" ht="15.75" customHeight="1" x14ac:dyDescent="0.2">
      <c r="U80" s="229"/>
      <c r="V80" s="230" t="s">
        <v>170</v>
      </c>
      <c r="W80" s="231">
        <f>+W40+W15</f>
        <v>0</v>
      </c>
    </row>
    <row r="94" spans="11:12" x14ac:dyDescent="0.2">
      <c r="L94" s="233"/>
    </row>
    <row r="96" spans="11:12" x14ac:dyDescent="0.2">
      <c r="K96" s="388"/>
    </row>
    <row r="98" spans="11:11" x14ac:dyDescent="0.2">
      <c r="K98" s="234"/>
    </row>
  </sheetData>
  <sheetProtection algorithmName="SHA-512" hashValue="JHVXZypV6dikjSh6qrg5qry82k+KCnV8yn4F5scLjyP7DdEn/XxAXMrl9gbWc0eajj/oMQ+q4TCfaY+MpCqa/Q==" saltValue="N/4vQo2o0t7VvKCJNxe73g==" spinCount="100000" sheet="1" objects="1" scenarios="1"/>
  <mergeCells count="43">
    <mergeCell ref="M12:R12"/>
    <mergeCell ref="A65:A69"/>
    <mergeCell ref="B65:B69"/>
    <mergeCell ref="A9:H9"/>
    <mergeCell ref="U9:W10"/>
    <mergeCell ref="U13:U14"/>
    <mergeCell ref="V13:V14"/>
    <mergeCell ref="K13:K14"/>
    <mergeCell ref="M13:N13"/>
    <mergeCell ref="O13:P13"/>
    <mergeCell ref="Q13:R13"/>
    <mergeCell ref="A13:B14"/>
    <mergeCell ref="C13:C14"/>
    <mergeCell ref="D13:D14"/>
    <mergeCell ref="E13:E14"/>
    <mergeCell ref="F13:F14"/>
    <mergeCell ref="G13:J13"/>
    <mergeCell ref="A15:A61"/>
    <mergeCell ref="B15:B24"/>
    <mergeCell ref="B25:B34"/>
    <mergeCell ref="B35:B39"/>
    <mergeCell ref="B40:B61"/>
    <mergeCell ref="S13:S14"/>
    <mergeCell ref="AN9:AS10"/>
    <mergeCell ref="M9:S10"/>
    <mergeCell ref="AG9:AL10"/>
    <mergeCell ref="Z9:AE10"/>
    <mergeCell ref="W13:W14"/>
    <mergeCell ref="AI13:AJ13"/>
    <mergeCell ref="AK13:AL13"/>
    <mergeCell ref="AN14:AO14"/>
    <mergeCell ref="Z13:AA13"/>
    <mergeCell ref="AB13:AC13"/>
    <mergeCell ref="AD13:AE13"/>
    <mergeCell ref="AR13:AS13"/>
    <mergeCell ref="AP13:AQ13"/>
    <mergeCell ref="AN13:AO13"/>
    <mergeCell ref="AG13:AH13"/>
    <mergeCell ref="AN15:AO15"/>
    <mergeCell ref="AP14:AQ14"/>
    <mergeCell ref="AP15:AQ15"/>
    <mergeCell ref="AR14:AS14"/>
    <mergeCell ref="AR15:AS15"/>
  </mergeCells>
  <conditionalFormatting sqref="S15:S61">
    <cfRule type="cellIs" dxfId="1" priority="1" operator="lessThan">
      <formula>1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  <pageSetUpPr fitToPage="1"/>
  </sheetPr>
  <dimension ref="A1:IK22"/>
  <sheetViews>
    <sheetView showGridLines="0" tabSelected="1" zoomScale="90" zoomScaleNormal="90" workbookViewId="0">
      <selection activeCell="G34" sqref="G34"/>
    </sheetView>
  </sheetViews>
  <sheetFormatPr baseColWidth="10" defaultColWidth="11.42578125" defaultRowHeight="12.75" x14ac:dyDescent="0.2"/>
  <cols>
    <col min="1" max="1" width="42.140625" style="4" bestFit="1" customWidth="1"/>
    <col min="2" max="2" width="33" style="4" bestFit="1" customWidth="1"/>
    <col min="3" max="3" width="14.140625" style="26" customWidth="1"/>
    <col min="4" max="4" width="14.140625" style="26" bestFit="1" customWidth="1"/>
    <col min="5" max="17" width="14.140625" style="26" customWidth="1"/>
    <col min="18" max="18" width="13.28515625" style="4" customWidth="1"/>
    <col min="19" max="19" width="14.140625" style="4" bestFit="1" customWidth="1"/>
    <col min="20" max="20" width="14.140625" style="4" customWidth="1"/>
    <col min="21" max="21" width="12.28515625" style="4" customWidth="1"/>
    <col min="22" max="16384" width="11.42578125" style="4"/>
  </cols>
  <sheetData>
    <row r="1" spans="1:245" s="6" customFormat="1" x14ac:dyDescent="0.2">
      <c r="B1" s="5"/>
      <c r="C1" s="7"/>
      <c r="D1" s="7"/>
      <c r="E1" s="7"/>
      <c r="F1" s="7"/>
      <c r="G1" s="53" t="s">
        <v>241</v>
      </c>
      <c r="H1" s="7"/>
      <c r="I1" s="7"/>
      <c r="J1" s="7"/>
      <c r="K1" s="7"/>
      <c r="L1" s="7"/>
      <c r="M1" s="7"/>
      <c r="N1" s="7"/>
      <c r="O1" s="7"/>
      <c r="P1" s="7"/>
      <c r="Q1" s="7"/>
      <c r="IJ1" s="4"/>
      <c r="IK1" s="4"/>
    </row>
    <row r="2" spans="1:245" s="6" customFormat="1" x14ac:dyDescent="0.2">
      <c r="B2" s="8"/>
      <c r="C2" s="7"/>
      <c r="D2" s="7"/>
      <c r="E2" s="7"/>
      <c r="F2" s="7"/>
      <c r="G2" s="53" t="s">
        <v>233</v>
      </c>
      <c r="H2" s="7"/>
      <c r="I2" s="7"/>
      <c r="J2" s="7"/>
      <c r="K2" s="7"/>
      <c r="L2" s="7"/>
      <c r="M2" s="7"/>
      <c r="N2" s="7"/>
      <c r="O2" s="7"/>
      <c r="P2" s="7"/>
      <c r="Q2" s="7"/>
      <c r="IJ2" s="4"/>
      <c r="IK2" s="4"/>
    </row>
    <row r="3" spans="1:245" s="6" customFormat="1" x14ac:dyDescent="0.2">
      <c r="B3" s="4"/>
      <c r="IJ3" s="4"/>
      <c r="IK3" s="4"/>
    </row>
    <row r="4" spans="1:245" s="6" customFormat="1" ht="17.25" customHeight="1" x14ac:dyDescent="0.2">
      <c r="B4" s="26"/>
      <c r="C4" s="183"/>
      <c r="F4" s="183" t="s">
        <v>0</v>
      </c>
      <c r="G4" s="982" t="str">
        <f>+'B) Reajuste Tarifas y Ocupación'!F5</f>
        <v>(DEPTO./DELEG.)</v>
      </c>
      <c r="H4" s="983"/>
      <c r="I4" s="183"/>
      <c r="J4" s="183"/>
      <c r="K4" s="183"/>
      <c r="L4" s="183"/>
      <c r="M4" s="183"/>
      <c r="N4" s="183"/>
      <c r="O4" s="183"/>
      <c r="P4" s="183"/>
      <c r="Q4" s="183"/>
      <c r="IA4" s="4"/>
      <c r="IB4" s="4"/>
      <c r="IC4" s="4"/>
      <c r="ID4" s="4"/>
      <c r="IE4" s="4"/>
      <c r="IF4" s="4"/>
    </row>
    <row r="5" spans="1:245" s="6" customFormat="1" x14ac:dyDescent="0.2">
      <c r="B5" s="26"/>
      <c r="C5" s="183"/>
      <c r="F5" s="183"/>
      <c r="G5" s="186"/>
      <c r="H5" s="186"/>
      <c r="I5" s="183"/>
      <c r="J5" s="183"/>
      <c r="K5" s="183"/>
      <c r="L5" s="183"/>
      <c r="M5" s="183"/>
      <c r="N5" s="183"/>
      <c r="O5" s="183"/>
      <c r="P5" s="183"/>
      <c r="Q5" s="183"/>
      <c r="IA5" s="4"/>
      <c r="IB5" s="4"/>
      <c r="IC5" s="4"/>
      <c r="ID5" s="4"/>
      <c r="IE5" s="4"/>
      <c r="IF5" s="4"/>
    </row>
    <row r="6" spans="1:245" s="6" customFormat="1" ht="15.75" x14ac:dyDescent="0.2">
      <c r="A6" s="989" t="s">
        <v>188</v>
      </c>
      <c r="B6" s="989"/>
      <c r="C6" s="989"/>
      <c r="D6" s="989"/>
      <c r="E6" s="185"/>
      <c r="F6" s="183"/>
      <c r="G6" s="186"/>
      <c r="H6" s="186"/>
      <c r="I6" s="183"/>
      <c r="J6" s="183"/>
      <c r="K6" s="183"/>
      <c r="L6" s="183"/>
      <c r="M6" s="183"/>
      <c r="N6" s="183"/>
      <c r="O6" s="183"/>
      <c r="P6" s="183"/>
      <c r="Q6" s="183"/>
      <c r="IA6" s="4"/>
      <c r="IB6" s="4"/>
      <c r="IC6" s="4"/>
      <c r="ID6" s="4"/>
      <c r="IE6" s="4"/>
      <c r="IF6" s="4"/>
    </row>
    <row r="7" spans="1:245" s="6" customFormat="1" ht="13.5" thickBot="1" x14ac:dyDescent="0.25"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HX7" s="4"/>
      <c r="HY7" s="4"/>
      <c r="HZ7" s="4"/>
      <c r="IA7" s="4"/>
      <c r="IB7" s="4"/>
      <c r="IC7" s="4"/>
      <c r="ID7" s="4"/>
      <c r="IE7" s="4"/>
      <c r="IF7" s="4"/>
    </row>
    <row r="8" spans="1:245" ht="16.5" customHeight="1" x14ac:dyDescent="0.2">
      <c r="A8" s="976" t="s">
        <v>115</v>
      </c>
      <c r="B8" s="978" t="s">
        <v>5</v>
      </c>
      <c r="C8" s="987" t="s">
        <v>245</v>
      </c>
      <c r="D8" s="830"/>
      <c r="E8" s="830"/>
      <c r="F8" s="830"/>
      <c r="G8" s="988"/>
      <c r="H8" s="984" t="s">
        <v>157</v>
      </c>
      <c r="I8" s="985"/>
      <c r="J8" s="985"/>
      <c r="K8" s="985"/>
      <c r="L8" s="986"/>
      <c r="M8" s="980" t="s">
        <v>126</v>
      </c>
      <c r="N8" s="980"/>
      <c r="O8" s="980"/>
      <c r="P8" s="980"/>
      <c r="Q8" s="981"/>
      <c r="R8" s="980" t="s">
        <v>127</v>
      </c>
      <c r="S8" s="980"/>
      <c r="T8" s="980"/>
      <c r="U8" s="980"/>
      <c r="V8" s="981"/>
    </row>
    <row r="9" spans="1:245" ht="64.5" thickBot="1" x14ac:dyDescent="0.25">
      <c r="A9" s="977" t="e">
        <f>NA()</f>
        <v>#N/A</v>
      </c>
      <c r="B9" s="979" t="e">
        <f>NA()</f>
        <v>#N/A</v>
      </c>
      <c r="C9" s="127" t="s">
        <v>87</v>
      </c>
      <c r="D9" s="126" t="s">
        <v>155</v>
      </c>
      <c r="E9" s="126" t="s">
        <v>156</v>
      </c>
      <c r="F9" s="126" t="s">
        <v>88</v>
      </c>
      <c r="G9" s="84" t="s">
        <v>89</v>
      </c>
      <c r="H9" s="128" t="s">
        <v>87</v>
      </c>
      <c r="I9" s="125" t="s">
        <v>155</v>
      </c>
      <c r="J9" s="125" t="s">
        <v>156</v>
      </c>
      <c r="K9" s="125" t="s">
        <v>88</v>
      </c>
      <c r="L9" s="85" t="s">
        <v>89</v>
      </c>
      <c r="M9" s="124" t="s">
        <v>87</v>
      </c>
      <c r="N9" s="125" t="s">
        <v>155</v>
      </c>
      <c r="O9" s="125" t="s">
        <v>156</v>
      </c>
      <c r="P9" s="125" t="s">
        <v>88</v>
      </c>
      <c r="Q9" s="103" t="s">
        <v>89</v>
      </c>
      <c r="R9" s="129" t="s">
        <v>87</v>
      </c>
      <c r="S9" s="125" t="s">
        <v>155</v>
      </c>
      <c r="T9" s="125" t="s">
        <v>156</v>
      </c>
      <c r="U9" s="125" t="s">
        <v>88</v>
      </c>
      <c r="V9" s="103" t="s">
        <v>89</v>
      </c>
    </row>
    <row r="10" spans="1:245" s="10" customFormat="1" x14ac:dyDescent="0.2">
      <c r="A10" s="973" t="str">
        <f>+'B) Reajuste Tarifas y Ocupación'!A12</f>
        <v>Jardín Infantil Lobito Marino</v>
      </c>
      <c r="B10" s="273" t="str">
        <f>+'B) Reajuste Tarifas y Ocupación'!B12</f>
        <v>Media jornada</v>
      </c>
      <c r="C10" s="235">
        <f>+'B) Reajuste Tarifas y Ocupación'!M12</f>
        <v>81600</v>
      </c>
      <c r="D10" s="236">
        <f>+'B) Reajuste Tarifas y Ocupación'!N12</f>
        <v>97900</v>
      </c>
      <c r="E10" s="236">
        <f>+'B) Reajuste Tarifas y Ocupación'!O12</f>
        <v>97900</v>
      </c>
      <c r="F10" s="236">
        <f>+'B) Reajuste Tarifas y Ocupación'!P12</f>
        <v>109400</v>
      </c>
      <c r="G10" s="237">
        <f>+'B) Reajuste Tarifas y Ocupación'!Q12</f>
        <v>160900</v>
      </c>
      <c r="H10" s="277">
        <f>+'B) Reajuste Tarifas y Ocupación'!C12</f>
        <v>79200</v>
      </c>
      <c r="I10" s="238">
        <f>+'B) Reajuste Tarifas y Ocupación'!D12</f>
        <v>95100</v>
      </c>
      <c r="J10" s="238">
        <f>+'B) Reajuste Tarifas y Ocupación'!E12</f>
        <v>95100</v>
      </c>
      <c r="K10" s="238">
        <f>+'B) Reajuste Tarifas y Ocupación'!F12</f>
        <v>106200</v>
      </c>
      <c r="L10" s="253">
        <f>+'B) Reajuste Tarifas y Ocupación'!G12</f>
        <v>156200</v>
      </c>
      <c r="M10" s="260">
        <f>C10-H10</f>
        <v>2400</v>
      </c>
      <c r="N10" s="261">
        <f>D10-I10</f>
        <v>2800</v>
      </c>
      <c r="O10" s="261">
        <f>E10-J10</f>
        <v>2800</v>
      </c>
      <c r="P10" s="261">
        <f>F10-K10</f>
        <v>3200</v>
      </c>
      <c r="Q10" s="270">
        <f>G10-L10</f>
        <v>4700</v>
      </c>
      <c r="R10" s="292">
        <f>+'B) Reajuste Tarifas y Ocupación'!H12</f>
        <v>0.03</v>
      </c>
      <c r="S10" s="293">
        <f>+'B) Reajuste Tarifas y Ocupación'!I12</f>
        <v>0.03</v>
      </c>
      <c r="T10" s="293">
        <f>+'B) Reajuste Tarifas y Ocupación'!J12</f>
        <v>0.03</v>
      </c>
      <c r="U10" s="293">
        <f>+'B) Reajuste Tarifas y Ocupación'!K12</f>
        <v>0.03</v>
      </c>
      <c r="V10" s="294">
        <f>+'B) Reajuste Tarifas y Ocupación'!L12</f>
        <v>0.03</v>
      </c>
    </row>
    <row r="11" spans="1:245" s="10" customFormat="1" ht="13.5" thickBot="1" x14ac:dyDescent="0.25">
      <c r="A11" s="974"/>
      <c r="B11" s="274" t="str">
        <f>+'B) Reajuste Tarifas y Ocupación'!B13</f>
        <v>Jornada completa</v>
      </c>
      <c r="C11" s="282">
        <f>+'B) Reajuste Tarifas y Ocupación'!M13</f>
        <v>133300</v>
      </c>
      <c r="D11" s="283">
        <f>+'B) Reajuste Tarifas y Ocupación'!N13</f>
        <v>160000</v>
      </c>
      <c r="E11" s="283">
        <f>+'B) Reajuste Tarifas y Ocupación'!O13</f>
        <v>160000</v>
      </c>
      <c r="F11" s="283">
        <f>+'B) Reajuste Tarifas y Ocupación'!P13</f>
        <v>225000</v>
      </c>
      <c r="G11" s="284">
        <f>+'B) Reajuste Tarifas y Ocupación'!Q13</f>
        <v>335600</v>
      </c>
      <c r="H11" s="278">
        <f>+'B) Reajuste Tarifas y Ocupación'!C13</f>
        <v>129400</v>
      </c>
      <c r="I11" s="239">
        <f>+'B) Reajuste Tarifas y Ocupación'!D13</f>
        <v>155300</v>
      </c>
      <c r="J11" s="239">
        <f>+'B) Reajuste Tarifas y Ocupación'!E13</f>
        <v>155300</v>
      </c>
      <c r="K11" s="239">
        <f>+'B) Reajuste Tarifas y Ocupación'!F13</f>
        <v>218400</v>
      </c>
      <c r="L11" s="254">
        <f>+'B) Reajuste Tarifas y Ocupación'!G13</f>
        <v>325800</v>
      </c>
      <c r="M11" s="263">
        <f t="shared" ref="M11:M22" si="0">C11-H11</f>
        <v>3900</v>
      </c>
      <c r="N11" s="264">
        <f t="shared" ref="N11:N22" si="1">D11-I11</f>
        <v>4700</v>
      </c>
      <c r="O11" s="264">
        <f t="shared" ref="O11:O22" si="2">E11-J11</f>
        <v>4700</v>
      </c>
      <c r="P11" s="264">
        <f t="shared" ref="P11:P22" si="3">F11-K11</f>
        <v>6600</v>
      </c>
      <c r="Q11" s="271">
        <f t="shared" ref="Q11:Q22" si="4">G11-L11</f>
        <v>9800</v>
      </c>
      <c r="R11" s="295">
        <f>+'B) Reajuste Tarifas y Ocupación'!H13</f>
        <v>0.03</v>
      </c>
      <c r="S11" s="296">
        <f>+'B) Reajuste Tarifas y Ocupación'!I13</f>
        <v>0.03</v>
      </c>
      <c r="T11" s="296">
        <f>+'B) Reajuste Tarifas y Ocupación'!J13</f>
        <v>0.03</v>
      </c>
      <c r="U11" s="296">
        <f>+'B) Reajuste Tarifas y Ocupación'!K13</f>
        <v>0.03</v>
      </c>
      <c r="V11" s="297">
        <f>+'B) Reajuste Tarifas y Ocupación'!L13</f>
        <v>0.03</v>
      </c>
    </row>
    <row r="12" spans="1:245" s="10" customFormat="1" x14ac:dyDescent="0.2">
      <c r="A12" s="973" t="str">
        <f>+'B) Reajuste Tarifas y Ocupación'!A14</f>
        <v>Jardín Infantil Los Delfines</v>
      </c>
      <c r="B12" s="273" t="str">
        <f>+'B) Reajuste Tarifas y Ocupación'!B14</f>
        <v>Media jornada</v>
      </c>
      <c r="C12" s="235">
        <f>+'B) Reajuste Tarifas y Ocupación'!M14</f>
        <v>81600</v>
      </c>
      <c r="D12" s="236">
        <f>+'B) Reajuste Tarifas y Ocupación'!N14</f>
        <v>97900</v>
      </c>
      <c r="E12" s="236">
        <f>+'B) Reajuste Tarifas y Ocupación'!O14</f>
        <v>97900</v>
      </c>
      <c r="F12" s="236">
        <f>+'B) Reajuste Tarifas y Ocupación'!P14</f>
        <v>109400</v>
      </c>
      <c r="G12" s="237">
        <f>+'B) Reajuste Tarifas y Ocupación'!Q14</f>
        <v>160900</v>
      </c>
      <c r="H12" s="277">
        <f>+'B) Reajuste Tarifas y Ocupación'!C14</f>
        <v>79200</v>
      </c>
      <c r="I12" s="238">
        <f>+'B) Reajuste Tarifas y Ocupación'!D14</f>
        <v>95100</v>
      </c>
      <c r="J12" s="238">
        <f>+'B) Reajuste Tarifas y Ocupación'!E14</f>
        <v>95100</v>
      </c>
      <c r="K12" s="238">
        <f>+'B) Reajuste Tarifas y Ocupación'!F14</f>
        <v>106200</v>
      </c>
      <c r="L12" s="253">
        <f>+'B) Reajuste Tarifas y Ocupación'!G14</f>
        <v>156200</v>
      </c>
      <c r="M12" s="260">
        <f t="shared" si="0"/>
        <v>2400</v>
      </c>
      <c r="N12" s="261">
        <f>D12-I12</f>
        <v>2800</v>
      </c>
      <c r="O12" s="261">
        <f t="shared" si="2"/>
        <v>2800</v>
      </c>
      <c r="P12" s="261">
        <f t="shared" si="3"/>
        <v>3200</v>
      </c>
      <c r="Q12" s="270">
        <f t="shared" si="4"/>
        <v>4700</v>
      </c>
      <c r="R12" s="292">
        <f>+'B) Reajuste Tarifas y Ocupación'!H14</f>
        <v>0.03</v>
      </c>
      <c r="S12" s="293">
        <f>+'B) Reajuste Tarifas y Ocupación'!I14</f>
        <v>0.03</v>
      </c>
      <c r="T12" s="293">
        <f>+'B) Reajuste Tarifas y Ocupación'!J14</f>
        <v>0.03</v>
      </c>
      <c r="U12" s="293">
        <f>+'B) Reajuste Tarifas y Ocupación'!K14</f>
        <v>0.03</v>
      </c>
      <c r="V12" s="294">
        <f>+'B) Reajuste Tarifas y Ocupación'!L14</f>
        <v>0.03</v>
      </c>
    </row>
    <row r="13" spans="1:245" s="10" customFormat="1" ht="13.5" thickBot="1" x14ac:dyDescent="0.25">
      <c r="A13" s="974"/>
      <c r="B13" s="275" t="str">
        <f>+'B) Reajuste Tarifas y Ocupación'!B15</f>
        <v>Jornada completa</v>
      </c>
      <c r="C13" s="282">
        <f>+'B) Reajuste Tarifas y Ocupación'!M15</f>
        <v>133300</v>
      </c>
      <c r="D13" s="283">
        <f>+'B) Reajuste Tarifas y Ocupación'!N15</f>
        <v>160000</v>
      </c>
      <c r="E13" s="283">
        <f>+'B) Reajuste Tarifas y Ocupación'!O15</f>
        <v>160000</v>
      </c>
      <c r="F13" s="283">
        <f>+'B) Reajuste Tarifas y Ocupación'!P15</f>
        <v>225000</v>
      </c>
      <c r="G13" s="284">
        <f>+'B) Reajuste Tarifas y Ocupación'!Q15</f>
        <v>335600</v>
      </c>
      <c r="H13" s="279">
        <f>+'B) Reajuste Tarifas y Ocupación'!C15</f>
        <v>129400</v>
      </c>
      <c r="I13" s="246">
        <f>+'B) Reajuste Tarifas y Ocupación'!D15</f>
        <v>155300</v>
      </c>
      <c r="J13" s="246">
        <f>+'B) Reajuste Tarifas y Ocupación'!E15</f>
        <v>155300</v>
      </c>
      <c r="K13" s="246">
        <f>+'B) Reajuste Tarifas y Ocupación'!F15</f>
        <v>218400</v>
      </c>
      <c r="L13" s="255">
        <f>+'B) Reajuste Tarifas y Ocupación'!G15</f>
        <v>325800</v>
      </c>
      <c r="M13" s="263">
        <f t="shared" si="0"/>
        <v>3900</v>
      </c>
      <c r="N13" s="264">
        <f t="shared" si="1"/>
        <v>4700</v>
      </c>
      <c r="O13" s="264">
        <f t="shared" si="2"/>
        <v>4700</v>
      </c>
      <c r="P13" s="264">
        <f t="shared" si="3"/>
        <v>6600</v>
      </c>
      <c r="Q13" s="271">
        <f t="shared" si="4"/>
        <v>9800</v>
      </c>
      <c r="R13" s="295">
        <f>+'B) Reajuste Tarifas y Ocupación'!H15</f>
        <v>0.03</v>
      </c>
      <c r="S13" s="296">
        <f>+'B) Reajuste Tarifas y Ocupación'!I15</f>
        <v>0.03</v>
      </c>
      <c r="T13" s="296">
        <f>+'B) Reajuste Tarifas y Ocupación'!J15</f>
        <v>0.03</v>
      </c>
      <c r="U13" s="296">
        <f>+'B) Reajuste Tarifas y Ocupación'!K15</f>
        <v>0.03</v>
      </c>
      <c r="V13" s="297">
        <f>+'B) Reajuste Tarifas y Ocupación'!L15</f>
        <v>0.03</v>
      </c>
    </row>
    <row r="14" spans="1:245" s="10" customFormat="1" ht="23.25" customHeight="1" thickBot="1" x14ac:dyDescent="0.25">
      <c r="A14" s="240" t="str">
        <f>+'B) Reajuste Tarifas y Ocupación'!A16</f>
        <v>Jardín Infantil Pecesitos de Colores</v>
      </c>
      <c r="B14" s="276" t="str">
        <f>+'B) Reajuste Tarifas y Ocupación'!B16</f>
        <v>Media jornada</v>
      </c>
      <c r="C14" s="247">
        <f>+'B) Reajuste Tarifas y Ocupación'!M16</f>
        <v>32800</v>
      </c>
      <c r="D14" s="248">
        <f>+'B) Reajuste Tarifas y Ocupación'!N16</f>
        <v>39400</v>
      </c>
      <c r="E14" s="248">
        <f>+'B) Reajuste Tarifas y Ocupación'!O16</f>
        <v>39400</v>
      </c>
      <c r="F14" s="248">
        <f>+'B) Reajuste Tarifas y Ocupación'!P16</f>
        <v>41200</v>
      </c>
      <c r="G14" s="285">
        <f>+'B) Reajuste Tarifas y Ocupación'!Q16</f>
        <v>49300</v>
      </c>
      <c r="H14" s="280">
        <f>+'B) Reajuste Tarifas y Ocupación'!C16</f>
        <v>31800</v>
      </c>
      <c r="I14" s="250">
        <f>+'B) Reajuste Tarifas y Ocupación'!D16</f>
        <v>38200</v>
      </c>
      <c r="J14" s="250">
        <f>+'B) Reajuste Tarifas y Ocupación'!E16</f>
        <v>38200</v>
      </c>
      <c r="K14" s="250">
        <f>+'B) Reajuste Tarifas y Ocupación'!F16</f>
        <v>40000</v>
      </c>
      <c r="L14" s="256">
        <f>+'B) Reajuste Tarifas y Ocupación'!G16</f>
        <v>47800</v>
      </c>
      <c r="M14" s="266">
        <f t="shared" si="0"/>
        <v>1000</v>
      </c>
      <c r="N14" s="267">
        <f t="shared" si="1"/>
        <v>1200</v>
      </c>
      <c r="O14" s="267">
        <f t="shared" si="2"/>
        <v>1200</v>
      </c>
      <c r="P14" s="267">
        <f t="shared" si="3"/>
        <v>1200</v>
      </c>
      <c r="Q14" s="272">
        <f t="shared" si="4"/>
        <v>1500</v>
      </c>
      <c r="R14" s="298">
        <f>+'B) Reajuste Tarifas y Ocupación'!H16</f>
        <v>0.03</v>
      </c>
      <c r="S14" s="299">
        <f>+'B) Reajuste Tarifas y Ocupación'!I16</f>
        <v>0.03</v>
      </c>
      <c r="T14" s="299">
        <f>+'B) Reajuste Tarifas y Ocupación'!J16</f>
        <v>0.03</v>
      </c>
      <c r="U14" s="299">
        <f>+'B) Reajuste Tarifas y Ocupación'!K16</f>
        <v>0.03</v>
      </c>
      <c r="V14" s="300">
        <f>+'B) Reajuste Tarifas y Ocupación'!L16</f>
        <v>0.03</v>
      </c>
    </row>
    <row r="15" spans="1:245" s="10" customFormat="1" x14ac:dyDescent="0.2">
      <c r="A15" s="973" t="str">
        <f>+'B) Reajuste Tarifas y Ocupación'!A17</f>
        <v>Jardín Infantil Caracolito de Mar</v>
      </c>
      <c r="B15" s="273" t="str">
        <f>+'B) Reajuste Tarifas y Ocupación'!B17</f>
        <v>Media jornada</v>
      </c>
      <c r="C15" s="235">
        <f>+'B) Reajuste Tarifas y Ocupación'!M17</f>
        <v>81600</v>
      </c>
      <c r="D15" s="236">
        <f>+'B) Reajuste Tarifas y Ocupación'!N17</f>
        <v>97900</v>
      </c>
      <c r="E15" s="236">
        <f>+'B) Reajuste Tarifas y Ocupación'!O17</f>
        <v>97900</v>
      </c>
      <c r="F15" s="236">
        <f>+'B) Reajuste Tarifas y Ocupación'!P17</f>
        <v>109400</v>
      </c>
      <c r="G15" s="237">
        <f>+'B) Reajuste Tarifas y Ocupación'!Q17</f>
        <v>160900</v>
      </c>
      <c r="H15" s="277">
        <f>+'B) Reajuste Tarifas y Ocupación'!C17</f>
        <v>79200</v>
      </c>
      <c r="I15" s="238">
        <f>+'B) Reajuste Tarifas y Ocupación'!D17</f>
        <v>95100</v>
      </c>
      <c r="J15" s="238">
        <f>+'B) Reajuste Tarifas y Ocupación'!E17</f>
        <v>95100</v>
      </c>
      <c r="K15" s="238">
        <f>+'B) Reajuste Tarifas y Ocupación'!F17</f>
        <v>106200</v>
      </c>
      <c r="L15" s="253">
        <f>+'B) Reajuste Tarifas y Ocupación'!G17</f>
        <v>156200</v>
      </c>
      <c r="M15" s="260">
        <f t="shared" si="0"/>
        <v>2400</v>
      </c>
      <c r="N15" s="261">
        <f t="shared" si="1"/>
        <v>2800</v>
      </c>
      <c r="O15" s="261">
        <f t="shared" si="2"/>
        <v>2800</v>
      </c>
      <c r="P15" s="261">
        <f t="shared" si="3"/>
        <v>3200</v>
      </c>
      <c r="Q15" s="270">
        <f t="shared" si="4"/>
        <v>4700</v>
      </c>
      <c r="R15" s="292">
        <f>+'B) Reajuste Tarifas y Ocupación'!H17</f>
        <v>0.03</v>
      </c>
      <c r="S15" s="293">
        <f>+'B) Reajuste Tarifas y Ocupación'!I17</f>
        <v>0.03</v>
      </c>
      <c r="T15" s="293">
        <f>+'B) Reajuste Tarifas y Ocupación'!J17</f>
        <v>0.03</v>
      </c>
      <c r="U15" s="293">
        <f>+'B) Reajuste Tarifas y Ocupación'!K17</f>
        <v>0.03</v>
      </c>
      <c r="V15" s="294">
        <f>+'B) Reajuste Tarifas y Ocupación'!L17</f>
        <v>0.03</v>
      </c>
    </row>
    <row r="16" spans="1:245" s="10" customFormat="1" ht="13.5" thickBot="1" x14ac:dyDescent="0.25">
      <c r="A16" s="974"/>
      <c r="B16" s="274" t="str">
        <f>+'B) Reajuste Tarifas y Ocupación'!B18</f>
        <v>Jornada completa</v>
      </c>
      <c r="C16" s="244">
        <f>+'B) Reajuste Tarifas y Ocupación'!M18</f>
        <v>133300</v>
      </c>
      <c r="D16" s="245">
        <f>+'B) Reajuste Tarifas y Ocupación'!N18</f>
        <v>160000</v>
      </c>
      <c r="E16" s="245">
        <f>+'B) Reajuste Tarifas y Ocupación'!O18</f>
        <v>160000</v>
      </c>
      <c r="F16" s="245">
        <f>+'B) Reajuste Tarifas y Ocupación'!P18</f>
        <v>225000</v>
      </c>
      <c r="G16" s="289">
        <f>+'B) Reajuste Tarifas y Ocupación'!Q18</f>
        <v>335600</v>
      </c>
      <c r="H16" s="278">
        <f>+'B) Reajuste Tarifas y Ocupación'!C18</f>
        <v>129400</v>
      </c>
      <c r="I16" s="243">
        <f>+'B) Reajuste Tarifas y Ocupación'!D18</f>
        <v>155300</v>
      </c>
      <c r="J16" s="243">
        <f>+'B) Reajuste Tarifas y Ocupación'!E18</f>
        <v>155300</v>
      </c>
      <c r="K16" s="243">
        <f>+'B) Reajuste Tarifas y Ocupación'!F18</f>
        <v>218400</v>
      </c>
      <c r="L16" s="254">
        <f>+'B) Reajuste Tarifas y Ocupación'!G18</f>
        <v>325800</v>
      </c>
      <c r="M16" s="263">
        <f t="shared" si="0"/>
        <v>3900</v>
      </c>
      <c r="N16" s="264">
        <f t="shared" si="1"/>
        <v>4700</v>
      </c>
      <c r="O16" s="264">
        <f t="shared" si="2"/>
        <v>4700</v>
      </c>
      <c r="P16" s="264">
        <f t="shared" si="3"/>
        <v>6600</v>
      </c>
      <c r="Q16" s="271">
        <f t="shared" si="4"/>
        <v>9800</v>
      </c>
      <c r="R16" s="295">
        <f>+'B) Reajuste Tarifas y Ocupación'!H18</f>
        <v>0.03</v>
      </c>
      <c r="S16" s="296">
        <f>+'B) Reajuste Tarifas y Ocupación'!I18</f>
        <v>0.03</v>
      </c>
      <c r="T16" s="296">
        <f>+'B) Reajuste Tarifas y Ocupación'!J18</f>
        <v>0.03</v>
      </c>
      <c r="U16" s="296">
        <f>+'B) Reajuste Tarifas y Ocupación'!K18</f>
        <v>0.03</v>
      </c>
      <c r="V16" s="297">
        <f>+'B) Reajuste Tarifas y Ocupación'!L18</f>
        <v>0.03</v>
      </c>
    </row>
    <row r="17" spans="1:22" s="10" customFormat="1" x14ac:dyDescent="0.2">
      <c r="A17" s="973" t="str">
        <f>+'B) Reajuste Tarifas y Ocupación'!A22</f>
        <v>Sala Cuna Caracolito de Mar</v>
      </c>
      <c r="B17" s="273" t="str">
        <f>+'B) Reajuste Tarifas y Ocupación'!B22</f>
        <v>Diurna</v>
      </c>
      <c r="C17" s="235">
        <f>+'B) Reajuste Tarifas y Ocupación'!M22</f>
        <v>333600</v>
      </c>
      <c r="D17" s="236">
        <f>+'B) Reajuste Tarifas y Ocupación'!N22</f>
        <v>400300</v>
      </c>
      <c r="E17" s="236">
        <f>+'B) Reajuste Tarifas y Ocupación'!O22</f>
        <v>400300</v>
      </c>
      <c r="F17" s="236">
        <f>+'B) Reajuste Tarifas y Ocupación'!P22</f>
        <v>393100</v>
      </c>
      <c r="G17" s="237">
        <f>+'B) Reajuste Tarifas y Ocupación'!Q22</f>
        <v>458600</v>
      </c>
      <c r="H17" s="277">
        <f>+'B) Reajuste Tarifas y Ocupación'!C22</f>
        <v>323800</v>
      </c>
      <c r="I17" s="238">
        <f>+'B) Reajuste Tarifas y Ocupación'!D22</f>
        <v>388500</v>
      </c>
      <c r="J17" s="238">
        <f>+'B) Reajuste Tarifas y Ocupación'!E22</f>
        <v>388500</v>
      </c>
      <c r="K17" s="238">
        <f>+'B) Reajuste Tarifas y Ocupación'!F22</f>
        <v>381600</v>
      </c>
      <c r="L17" s="253">
        <f>+'B) Reajuste Tarifas y Ocupación'!G22</f>
        <v>445200</v>
      </c>
      <c r="M17" s="260">
        <f t="shared" si="0"/>
        <v>9800</v>
      </c>
      <c r="N17" s="261">
        <f t="shared" si="1"/>
        <v>11800</v>
      </c>
      <c r="O17" s="261">
        <f t="shared" si="2"/>
        <v>11800</v>
      </c>
      <c r="P17" s="261">
        <f t="shared" si="3"/>
        <v>11500</v>
      </c>
      <c r="Q17" s="262">
        <f t="shared" si="4"/>
        <v>13400</v>
      </c>
      <c r="R17" s="292">
        <f>+'B) Reajuste Tarifas y Ocupación'!H22</f>
        <v>0.03</v>
      </c>
      <c r="S17" s="301">
        <f>+'B) Reajuste Tarifas y Ocupación'!I22</f>
        <v>0.03</v>
      </c>
      <c r="T17" s="301">
        <f>+'B) Reajuste Tarifas y Ocupación'!J22</f>
        <v>0.03</v>
      </c>
      <c r="U17" s="301">
        <f>+'B) Reajuste Tarifas y Ocupación'!K22</f>
        <v>0.03</v>
      </c>
      <c r="V17" s="302">
        <f>+'B) Reajuste Tarifas y Ocupación'!L22</f>
        <v>0.03</v>
      </c>
    </row>
    <row r="18" spans="1:22" s="10" customFormat="1" x14ac:dyDescent="0.2">
      <c r="A18" s="974"/>
      <c r="B18" s="274" t="str">
        <f>+'B) Reajuste Tarifas y Ocupación'!B23</f>
        <v>Nocturna</v>
      </c>
      <c r="C18" s="290">
        <f>+'B) Reajuste Tarifas y Ocupación'!M23</f>
        <v>271900</v>
      </c>
      <c r="D18" s="281">
        <f>+'B) Reajuste Tarifas y Ocupación'!N23</f>
        <v>0</v>
      </c>
      <c r="E18" s="281">
        <f>+'B) Reajuste Tarifas y Ocupación'!O23</f>
        <v>0</v>
      </c>
      <c r="F18" s="281">
        <f>+'B) Reajuste Tarifas y Ocupación'!P23</f>
        <v>0</v>
      </c>
      <c r="G18" s="291">
        <f>+'B) Reajuste Tarifas y Ocupación'!Q23</f>
        <v>0</v>
      </c>
      <c r="H18" s="287">
        <f>+'B) Reajuste Tarifas y Ocupación'!C23</f>
        <v>263900</v>
      </c>
      <c r="I18" s="242">
        <f>+'B) Reajuste Tarifas y Ocupación'!D23</f>
        <v>0</v>
      </c>
      <c r="J18" s="242">
        <f>+'B) Reajuste Tarifas y Ocupación'!E23</f>
        <v>0</v>
      </c>
      <c r="K18" s="242">
        <f>+'B) Reajuste Tarifas y Ocupación'!F23</f>
        <v>0</v>
      </c>
      <c r="L18" s="257">
        <f>+'B) Reajuste Tarifas y Ocupación'!G23</f>
        <v>0</v>
      </c>
      <c r="M18" s="268">
        <f t="shared" si="0"/>
        <v>8000</v>
      </c>
      <c r="N18" s="259">
        <f t="shared" si="1"/>
        <v>0</v>
      </c>
      <c r="O18" s="259">
        <f t="shared" si="2"/>
        <v>0</v>
      </c>
      <c r="P18" s="259">
        <f t="shared" si="3"/>
        <v>0</v>
      </c>
      <c r="Q18" s="269">
        <f t="shared" si="4"/>
        <v>0</v>
      </c>
      <c r="R18" s="303">
        <f>+'B) Reajuste Tarifas y Ocupación'!H23</f>
        <v>0.03</v>
      </c>
      <c r="S18" s="304">
        <f>+'B) Reajuste Tarifas y Ocupación'!I23</f>
        <v>0.03</v>
      </c>
      <c r="T18" s="304">
        <f>+'B) Reajuste Tarifas y Ocupación'!J23</f>
        <v>0.03</v>
      </c>
      <c r="U18" s="304">
        <f>+'B) Reajuste Tarifas y Ocupación'!K23</f>
        <v>0.03</v>
      </c>
      <c r="V18" s="305">
        <f>+'B) Reajuste Tarifas y Ocupación'!L23</f>
        <v>0.03</v>
      </c>
    </row>
    <row r="19" spans="1:22" s="10" customFormat="1" ht="13.5" thickBot="1" x14ac:dyDescent="0.25">
      <c r="A19" s="974"/>
      <c r="B19" s="274" t="str">
        <f>+'B) Reajuste Tarifas y Ocupación'!B24</f>
        <v>Media Jornada</v>
      </c>
      <c r="C19" s="282">
        <f>+'B) Reajuste Tarifas y Ocupación'!M24</f>
        <v>185300</v>
      </c>
      <c r="D19" s="283">
        <f>+'B) Reajuste Tarifas y Ocupación'!N24</f>
        <v>0</v>
      </c>
      <c r="E19" s="283">
        <f>+'B) Reajuste Tarifas y Ocupación'!O24</f>
        <v>0</v>
      </c>
      <c r="F19" s="283">
        <f>+'B) Reajuste Tarifas y Ocupación'!P24</f>
        <v>0</v>
      </c>
      <c r="G19" s="284">
        <f>+'B) Reajuste Tarifas y Ocupación'!Q24</f>
        <v>0</v>
      </c>
      <c r="H19" s="288">
        <f>+'B) Reajuste Tarifas y Ocupación'!C24</f>
        <v>179900</v>
      </c>
      <c r="I19" s="251">
        <f>+'B) Reajuste Tarifas y Ocupación'!D24</f>
        <v>0</v>
      </c>
      <c r="J19" s="251">
        <f>+'B) Reajuste Tarifas y Ocupación'!E24</f>
        <v>0</v>
      </c>
      <c r="K19" s="251">
        <f>+'B) Reajuste Tarifas y Ocupación'!F24</f>
        <v>0</v>
      </c>
      <c r="L19" s="258">
        <f>+'B) Reajuste Tarifas y Ocupación'!G24</f>
        <v>0</v>
      </c>
      <c r="M19" s="263">
        <f t="shared" si="0"/>
        <v>5400</v>
      </c>
      <c r="N19" s="264">
        <f t="shared" si="1"/>
        <v>0</v>
      </c>
      <c r="O19" s="264">
        <f t="shared" si="2"/>
        <v>0</v>
      </c>
      <c r="P19" s="264">
        <f t="shared" si="3"/>
        <v>0</v>
      </c>
      <c r="Q19" s="265">
        <f t="shared" si="4"/>
        <v>0</v>
      </c>
      <c r="R19" s="306">
        <f>+'B) Reajuste Tarifas y Ocupación'!H24</f>
        <v>0.03</v>
      </c>
      <c r="S19" s="307">
        <f>+'B) Reajuste Tarifas y Ocupación'!I24</f>
        <v>0.03</v>
      </c>
      <c r="T19" s="307">
        <f>+'B) Reajuste Tarifas y Ocupación'!J24</f>
        <v>0.03</v>
      </c>
      <c r="U19" s="307">
        <f>+'B) Reajuste Tarifas y Ocupación'!K24</f>
        <v>0.03</v>
      </c>
      <c r="V19" s="308">
        <f>+'B) Reajuste Tarifas y Ocupación'!L24</f>
        <v>0.03</v>
      </c>
    </row>
    <row r="20" spans="1:22" s="10" customFormat="1" x14ac:dyDescent="0.2">
      <c r="A20" s="973" t="str">
        <f>+'B) Reajuste Tarifas y Ocupación'!A25</f>
        <v>Sala Cuna Mar Azul</v>
      </c>
      <c r="B20" s="273" t="str">
        <f>+'B) Reajuste Tarifas y Ocupación'!B25</f>
        <v>Diurna</v>
      </c>
      <c r="C20" s="235">
        <f>+'B) Reajuste Tarifas y Ocupación'!M25</f>
        <v>318800</v>
      </c>
      <c r="D20" s="236">
        <f>+'B) Reajuste Tarifas y Ocupación'!N25</f>
        <v>382600</v>
      </c>
      <c r="E20" s="236">
        <f>+'B) Reajuste Tarifas y Ocupación'!O25</f>
        <v>382600</v>
      </c>
      <c r="F20" s="236">
        <f>+'B) Reajuste Tarifas y Ocupación'!P25</f>
        <v>383400</v>
      </c>
      <c r="G20" s="237">
        <f>+'B) Reajuste Tarifas y Ocupación'!Q25</f>
        <v>447200</v>
      </c>
      <c r="H20" s="277">
        <f>+'B) Reajuste Tarifas y Ocupación'!C25</f>
        <v>309500</v>
      </c>
      <c r="I20" s="238">
        <f>+'B) Reajuste Tarifas y Ocupación'!D25</f>
        <v>371400</v>
      </c>
      <c r="J20" s="238">
        <f>+'B) Reajuste Tarifas y Ocupación'!E25</f>
        <v>371400</v>
      </c>
      <c r="K20" s="238">
        <f>+'B) Reajuste Tarifas y Ocupación'!F25</f>
        <v>372200</v>
      </c>
      <c r="L20" s="253">
        <f>+'B) Reajuste Tarifas y Ocupación'!G25</f>
        <v>434100</v>
      </c>
      <c r="M20" s="260">
        <f t="shared" si="0"/>
        <v>9300</v>
      </c>
      <c r="N20" s="261">
        <f t="shared" si="1"/>
        <v>11200</v>
      </c>
      <c r="O20" s="261">
        <f t="shared" si="2"/>
        <v>11200</v>
      </c>
      <c r="P20" s="261">
        <f t="shared" si="3"/>
        <v>11200</v>
      </c>
      <c r="Q20" s="262">
        <f t="shared" si="4"/>
        <v>13100</v>
      </c>
      <c r="R20" s="292">
        <f>+'B) Reajuste Tarifas y Ocupación'!H25</f>
        <v>0.03</v>
      </c>
      <c r="S20" s="301">
        <f>+'B) Reajuste Tarifas y Ocupación'!I25</f>
        <v>0.03</v>
      </c>
      <c r="T20" s="301">
        <f>+'B) Reajuste Tarifas y Ocupación'!J25</f>
        <v>0.03</v>
      </c>
      <c r="U20" s="301">
        <f>+'B) Reajuste Tarifas y Ocupación'!K25</f>
        <v>0.03</v>
      </c>
      <c r="V20" s="302">
        <f>+'B) Reajuste Tarifas y Ocupación'!L25</f>
        <v>0.03</v>
      </c>
    </row>
    <row r="21" spans="1:22" s="10" customFormat="1" x14ac:dyDescent="0.2">
      <c r="A21" s="974"/>
      <c r="B21" s="274" t="str">
        <f>+'B) Reajuste Tarifas y Ocupación'!B26</f>
        <v>Nocturna</v>
      </c>
      <c r="C21" s="290">
        <f>+'B) Reajuste Tarifas y Ocupación'!M26</f>
        <v>259800</v>
      </c>
      <c r="D21" s="281">
        <f>+'B) Reajuste Tarifas y Ocupación'!N26</f>
        <v>0</v>
      </c>
      <c r="E21" s="281">
        <f>+'B) Reajuste Tarifas y Ocupación'!O26</f>
        <v>0</v>
      </c>
      <c r="F21" s="281">
        <f>+'B) Reajuste Tarifas y Ocupación'!P26</f>
        <v>0</v>
      </c>
      <c r="G21" s="291">
        <f>+'B) Reajuste Tarifas y Ocupación'!Q26</f>
        <v>0</v>
      </c>
      <c r="H21" s="287">
        <f>+'B) Reajuste Tarifas y Ocupación'!C26</f>
        <v>252200</v>
      </c>
      <c r="I21" s="252">
        <f>+'B) Reajuste Tarifas y Ocupación'!D26</f>
        <v>0</v>
      </c>
      <c r="J21" s="252">
        <f>+'B) Reajuste Tarifas y Ocupación'!E26</f>
        <v>0</v>
      </c>
      <c r="K21" s="252">
        <f>+'B) Reajuste Tarifas y Ocupación'!F26</f>
        <v>0</v>
      </c>
      <c r="L21" s="257">
        <f>+'B) Reajuste Tarifas y Ocupación'!G26</f>
        <v>0</v>
      </c>
      <c r="M21" s="268">
        <f t="shared" si="0"/>
        <v>7600</v>
      </c>
      <c r="N21" s="259">
        <f t="shared" si="1"/>
        <v>0</v>
      </c>
      <c r="O21" s="259">
        <f t="shared" si="2"/>
        <v>0</v>
      </c>
      <c r="P21" s="259">
        <f t="shared" si="3"/>
        <v>0</v>
      </c>
      <c r="Q21" s="269">
        <f t="shared" si="4"/>
        <v>0</v>
      </c>
      <c r="R21" s="303">
        <f>+'B) Reajuste Tarifas y Ocupación'!H26</f>
        <v>0.03</v>
      </c>
      <c r="S21" s="304">
        <f>+'B) Reajuste Tarifas y Ocupación'!I26</f>
        <v>0.03</v>
      </c>
      <c r="T21" s="304">
        <f>+'B) Reajuste Tarifas y Ocupación'!J26</f>
        <v>0.03</v>
      </c>
      <c r="U21" s="304">
        <f>+'B) Reajuste Tarifas y Ocupación'!K26</f>
        <v>0.03</v>
      </c>
      <c r="V21" s="305">
        <f>+'B) Reajuste Tarifas y Ocupación'!L26</f>
        <v>0.03</v>
      </c>
    </row>
    <row r="22" spans="1:22" s="10" customFormat="1" ht="13.5" thickBot="1" x14ac:dyDescent="0.25">
      <c r="A22" s="975"/>
      <c r="B22" s="286" t="str">
        <f>+'B) Reajuste Tarifas y Ocupación'!B27</f>
        <v>Media Jornada</v>
      </c>
      <c r="C22" s="282">
        <f>+'B) Reajuste Tarifas y Ocupación'!M27</f>
        <v>177200</v>
      </c>
      <c r="D22" s="283">
        <f>+'B) Reajuste Tarifas y Ocupación'!N27</f>
        <v>0</v>
      </c>
      <c r="E22" s="283">
        <f>+'B) Reajuste Tarifas y Ocupación'!O27</f>
        <v>0</v>
      </c>
      <c r="F22" s="283">
        <f>+'B) Reajuste Tarifas y Ocupación'!P27</f>
        <v>0</v>
      </c>
      <c r="G22" s="284">
        <f>+'B) Reajuste Tarifas y Ocupación'!Q27</f>
        <v>0</v>
      </c>
      <c r="H22" s="288">
        <f>+'B) Reajuste Tarifas y Ocupación'!C27</f>
        <v>172000</v>
      </c>
      <c r="I22" s="251">
        <f>+'B) Reajuste Tarifas y Ocupación'!D27</f>
        <v>0</v>
      </c>
      <c r="J22" s="251">
        <f>+'B) Reajuste Tarifas y Ocupación'!E27</f>
        <v>0</v>
      </c>
      <c r="K22" s="251">
        <f>+'B) Reajuste Tarifas y Ocupación'!F27</f>
        <v>0</v>
      </c>
      <c r="L22" s="258">
        <f>+'B) Reajuste Tarifas y Ocupación'!G27</f>
        <v>0</v>
      </c>
      <c r="M22" s="263">
        <f t="shared" si="0"/>
        <v>5200</v>
      </c>
      <c r="N22" s="264">
        <f t="shared" si="1"/>
        <v>0</v>
      </c>
      <c r="O22" s="264">
        <f t="shared" si="2"/>
        <v>0</v>
      </c>
      <c r="P22" s="264">
        <f t="shared" si="3"/>
        <v>0</v>
      </c>
      <c r="Q22" s="265">
        <f t="shared" si="4"/>
        <v>0</v>
      </c>
      <c r="R22" s="306">
        <f>+'B) Reajuste Tarifas y Ocupación'!H27</f>
        <v>0.03</v>
      </c>
      <c r="S22" s="307">
        <f>+'B) Reajuste Tarifas y Ocupación'!I27</f>
        <v>0.03</v>
      </c>
      <c r="T22" s="307">
        <f>+'B) Reajuste Tarifas y Ocupación'!J27</f>
        <v>0.03</v>
      </c>
      <c r="U22" s="307">
        <f>+'B) Reajuste Tarifas y Ocupación'!K27</f>
        <v>0.03</v>
      </c>
      <c r="V22" s="308">
        <f>+'B) Reajuste Tarifas y Ocupación'!L27</f>
        <v>0.03</v>
      </c>
    </row>
  </sheetData>
  <sheetProtection algorithmName="SHA-512" hashValue="nWClkoeu2bFv+yaMWcAAqTvSL5YMzLMil5rwEMnqXUhGxAiPWVNb4ui8Cmgj5MR+3QHHj66RPuzqbaICwfA2eQ==" saltValue="AWNuQeyHqdze72obgmSx7g==" spinCount="100000" sheet="1" objects="1" scenarios="1"/>
  <mergeCells count="13">
    <mergeCell ref="R8:V8"/>
    <mergeCell ref="A17:A19"/>
    <mergeCell ref="G4:H4"/>
    <mergeCell ref="H8:L8"/>
    <mergeCell ref="M8:Q8"/>
    <mergeCell ref="C8:G8"/>
    <mergeCell ref="A6:D6"/>
    <mergeCell ref="A20:A22"/>
    <mergeCell ref="A8:A9"/>
    <mergeCell ref="B8:B9"/>
    <mergeCell ref="A10:A11"/>
    <mergeCell ref="A12:A13"/>
    <mergeCell ref="A15:A16"/>
  </mergeCells>
  <conditionalFormatting sqref="M10:Q22">
    <cfRule type="cellIs" dxfId="0" priority="1" operator="lessThan">
      <formula>0</formula>
    </cfRule>
  </conditionalFormatting>
  <pageMargins left="0.75" right="0.75" top="1" bottom="0.64583333333333337" header="0" footer="0.51180555555555551"/>
  <pageSetup firstPageNumber="0" fitToHeight="14" orientation="landscape" horizontalDpi="300" verticalDpi="300" r:id="rId1"/>
  <headerFooter alignWithMargins="0">
    <oddHeader>&amp;LSEPT - 2004&amp;CDIRECTIVA D.B.S.A.
ORDINARIA&amp;R02-BS0307/02
Pag &amp;P de &amp;N/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B1:IY151"/>
  <sheetViews>
    <sheetView showGridLines="0" zoomScale="80" zoomScaleNormal="80" workbookViewId="0">
      <selection activeCell="G12" sqref="G12"/>
    </sheetView>
  </sheetViews>
  <sheetFormatPr baseColWidth="10" defaultColWidth="11.42578125" defaultRowHeight="12.75" x14ac:dyDescent="0.2"/>
  <cols>
    <col min="1" max="1" width="7.140625" style="32" customWidth="1"/>
    <col min="2" max="2" width="37.28515625" style="32" customWidth="1"/>
    <col min="3" max="3" width="28" style="32" customWidth="1"/>
    <col min="4" max="4" width="24.140625" style="32" customWidth="1"/>
    <col min="5" max="5" width="25.140625" style="32" customWidth="1"/>
    <col min="6" max="6" width="22.140625" style="32" customWidth="1"/>
    <col min="7" max="7" width="14.85546875" style="32" customWidth="1"/>
    <col min="8" max="8" width="15" style="32" customWidth="1"/>
    <col min="9" max="9" width="15.140625" style="32" customWidth="1"/>
    <col min="10" max="10" width="17.42578125" style="32" customWidth="1"/>
    <col min="11" max="12" width="19.140625" style="32" customWidth="1"/>
    <col min="13" max="13" width="16.140625" style="32" customWidth="1"/>
    <col min="14" max="14" width="17.140625" style="32" customWidth="1"/>
    <col min="15" max="15" width="14.85546875" style="32" customWidth="1"/>
    <col min="16" max="16" width="17.7109375" style="32" customWidth="1"/>
    <col min="17" max="17" width="17.140625" style="32" customWidth="1"/>
    <col min="18" max="18" width="18.140625" style="47" customWidth="1"/>
    <col min="19" max="19" width="16.28515625" style="32" customWidth="1"/>
    <col min="20" max="20" width="15.85546875" style="32" customWidth="1"/>
    <col min="21" max="21" width="14.85546875" style="32" customWidth="1"/>
    <col min="22" max="22" width="15.85546875" style="32" customWidth="1"/>
    <col min="23" max="23" width="14.28515625" style="32" customWidth="1"/>
    <col min="24" max="24" width="14.85546875" style="32" customWidth="1"/>
    <col min="25" max="25" width="14.140625" style="32" customWidth="1"/>
    <col min="26" max="26" width="16.85546875" style="32" customWidth="1"/>
    <col min="27" max="27" width="17.5703125" style="32" customWidth="1"/>
    <col min="28" max="28" width="15.28515625" style="32" customWidth="1"/>
    <col min="29" max="29" width="19.7109375" style="32" customWidth="1"/>
    <col min="30" max="30" width="17.42578125" style="32" customWidth="1"/>
    <col min="31" max="31" width="12" style="32" customWidth="1"/>
    <col min="32" max="16384" width="11.42578125" style="32"/>
  </cols>
  <sheetData>
    <row r="1" spans="2:259" s="6" customFormat="1" x14ac:dyDescent="0.2">
      <c r="C1" s="7"/>
      <c r="D1" s="7"/>
      <c r="E1" s="53" t="s">
        <v>242</v>
      </c>
      <c r="F1" s="53"/>
      <c r="G1" s="53"/>
      <c r="H1" s="53"/>
      <c r="I1" s="53"/>
      <c r="J1" s="7"/>
      <c r="K1" s="7"/>
      <c r="IM1" s="4"/>
      <c r="IN1" s="4"/>
    </row>
    <row r="2" spans="2:259" s="6" customFormat="1" x14ac:dyDescent="0.2">
      <c r="E2" s="53" t="s">
        <v>234</v>
      </c>
      <c r="F2" s="53"/>
      <c r="G2" s="53"/>
      <c r="H2" s="53"/>
      <c r="I2" s="53"/>
      <c r="IM2" s="4"/>
      <c r="IN2" s="4"/>
    </row>
    <row r="3" spans="2:259" s="6" customFormat="1" x14ac:dyDescent="0.2">
      <c r="B3" s="2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ID3" s="4"/>
      <c r="IE3" s="4"/>
      <c r="IF3" s="4"/>
      <c r="IG3" s="4"/>
      <c r="IH3" s="4"/>
      <c r="II3" s="4"/>
    </row>
    <row r="4" spans="2:259" s="6" customFormat="1" ht="18.75" customHeight="1" x14ac:dyDescent="0.2">
      <c r="B4" s="27"/>
      <c r="D4" s="182" t="s">
        <v>0</v>
      </c>
      <c r="E4" s="389" t="str">
        <f>+'B) Reajuste Tarifas y Ocupación'!F5</f>
        <v>(DEPTO./DELEG.)</v>
      </c>
      <c r="F4" s="95"/>
      <c r="G4" s="96"/>
      <c r="H4" s="96"/>
      <c r="I4" s="96"/>
      <c r="J4" s="96"/>
      <c r="N4" s="3"/>
      <c r="ID4" s="4"/>
      <c r="IE4" s="4"/>
      <c r="IF4" s="4"/>
      <c r="IG4" s="4"/>
      <c r="IH4" s="4"/>
      <c r="II4" s="4"/>
    </row>
    <row r="5" spans="2:259" s="6" customFormat="1" x14ac:dyDescent="0.2">
      <c r="B5" s="27"/>
      <c r="D5" s="183"/>
      <c r="E5" s="186"/>
      <c r="F5" s="186"/>
      <c r="G5" s="186"/>
      <c r="H5" s="186"/>
      <c r="I5" s="186"/>
      <c r="J5" s="186"/>
      <c r="N5" s="3"/>
      <c r="ID5" s="4"/>
      <c r="IE5" s="4"/>
      <c r="IF5" s="4"/>
      <c r="IG5" s="4"/>
      <c r="IH5" s="4"/>
      <c r="II5" s="4"/>
    </row>
    <row r="6" spans="2:259" s="6" customFormat="1" x14ac:dyDescent="0.2">
      <c r="B6" s="27"/>
      <c r="D6" s="183"/>
      <c r="E6" s="186"/>
      <c r="F6" s="186"/>
      <c r="G6" s="186"/>
      <c r="H6" s="186"/>
      <c r="I6" s="186"/>
      <c r="J6" s="186"/>
      <c r="N6" s="3"/>
      <c r="ID6" s="4"/>
      <c r="IE6" s="4"/>
      <c r="IF6" s="4"/>
      <c r="IG6" s="4"/>
      <c r="IH6" s="4"/>
      <c r="II6" s="4"/>
    </row>
    <row r="7" spans="2:259" s="17" customFormat="1" ht="15.75" x14ac:dyDescent="0.2">
      <c r="B7" s="834" t="s">
        <v>189</v>
      </c>
      <c r="C7" s="834"/>
      <c r="D7" s="834"/>
      <c r="E7" s="834"/>
      <c r="F7" s="184"/>
      <c r="G7" s="184"/>
      <c r="H7" s="184"/>
      <c r="I7" s="184"/>
      <c r="J7" s="186"/>
      <c r="K7" s="97" t="s">
        <v>4</v>
      </c>
      <c r="L7" s="98">
        <v>0.03</v>
      </c>
      <c r="N7" s="29"/>
      <c r="ID7" s="10"/>
      <c r="IE7" s="10"/>
      <c r="IF7" s="10"/>
      <c r="IG7" s="10"/>
      <c r="IH7" s="10"/>
      <c r="II7" s="10"/>
    </row>
    <row r="8" spans="2:259" ht="13.5" thickBot="1" x14ac:dyDescent="0.25"/>
    <row r="9" spans="2:259" ht="15" customHeight="1" x14ac:dyDescent="0.2">
      <c r="B9" s="1009" t="s">
        <v>115</v>
      </c>
      <c r="C9" s="969" t="s">
        <v>74</v>
      </c>
      <c r="D9" s="969" t="s">
        <v>75</v>
      </c>
      <c r="E9" s="971" t="s">
        <v>3</v>
      </c>
      <c r="F9" s="1007" t="s">
        <v>82</v>
      </c>
      <c r="G9" s="996" t="s">
        <v>255</v>
      </c>
      <c r="H9" s="937"/>
      <c r="I9" s="937"/>
      <c r="J9" s="938"/>
      <c r="K9" s="961" t="s">
        <v>256</v>
      </c>
      <c r="L9" s="1005" t="s">
        <v>116</v>
      </c>
      <c r="O9" s="31"/>
      <c r="P9" s="31"/>
      <c r="Q9" s="31"/>
      <c r="R9" s="31"/>
      <c r="S9" s="31"/>
      <c r="T9" s="31"/>
    </row>
    <row r="10" spans="2:259" ht="39" thickBot="1" x14ac:dyDescent="0.25">
      <c r="B10" s="1010"/>
      <c r="C10" s="970"/>
      <c r="D10" s="970"/>
      <c r="E10" s="972"/>
      <c r="F10" s="1008"/>
      <c r="G10" s="633" t="s">
        <v>257</v>
      </c>
      <c r="H10" s="634" t="s">
        <v>117</v>
      </c>
      <c r="I10" s="634" t="s">
        <v>118</v>
      </c>
      <c r="J10" s="635" t="s">
        <v>258</v>
      </c>
      <c r="K10" s="962"/>
      <c r="L10" s="997"/>
      <c r="M10" s="33"/>
      <c r="N10" s="78"/>
      <c r="O10" s="78"/>
      <c r="P10" s="24"/>
      <c r="Q10" s="24"/>
      <c r="R10" s="24"/>
      <c r="S10" s="33"/>
      <c r="T10" s="1006"/>
      <c r="U10" s="1006"/>
      <c r="V10" s="1006"/>
      <c r="W10" s="1006"/>
      <c r="X10" s="33"/>
    </row>
    <row r="11" spans="2:259" s="2" customFormat="1" x14ac:dyDescent="0.2">
      <c r="B11" s="990" t="str">
        <f>+'B) Reajuste Tarifas y Ocupación'!A12</f>
        <v>Jardín Infantil Lobito Marino</v>
      </c>
      <c r="C11" s="451" t="s">
        <v>135</v>
      </c>
      <c r="D11" s="451" t="s">
        <v>135</v>
      </c>
      <c r="E11" s="451" t="s">
        <v>147</v>
      </c>
      <c r="F11" s="455" t="s">
        <v>136</v>
      </c>
      <c r="G11" s="458">
        <v>300000</v>
      </c>
      <c r="H11" s="452">
        <v>0</v>
      </c>
      <c r="I11" s="452">
        <v>0</v>
      </c>
      <c r="J11" s="459">
        <f>SUM(G11:I11)</f>
        <v>300000</v>
      </c>
      <c r="K11" s="464">
        <f>+J11*(1+$L$7)</f>
        <v>309000</v>
      </c>
      <c r="L11" s="993">
        <f>SUM(K11:K31)</f>
        <v>309000</v>
      </c>
      <c r="M11" s="33"/>
      <c r="N11" s="38"/>
      <c r="O11" s="38"/>
      <c r="P11" s="79"/>
      <c r="Q11" s="79"/>
      <c r="R11" s="79"/>
      <c r="S11" s="35"/>
      <c r="T11" s="34"/>
      <c r="U11" s="34"/>
      <c r="V11" s="34"/>
      <c r="W11" s="34"/>
      <c r="X11" s="36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</row>
    <row r="12" spans="2:259" s="2" customFormat="1" x14ac:dyDescent="0.2">
      <c r="B12" s="991"/>
      <c r="C12" s="450" t="s">
        <v>135</v>
      </c>
      <c r="D12" s="450" t="s">
        <v>135</v>
      </c>
      <c r="E12" s="450" t="s">
        <v>148</v>
      </c>
      <c r="F12" s="456" t="s">
        <v>136</v>
      </c>
      <c r="G12" s="460">
        <v>0</v>
      </c>
      <c r="H12" s="390">
        <v>0</v>
      </c>
      <c r="I12" s="390">
        <v>0</v>
      </c>
      <c r="J12" s="461">
        <f t="shared" ref="J12:J68" si="0">SUM(G12:I12)</f>
        <v>0</v>
      </c>
      <c r="K12" s="465">
        <f t="shared" ref="K12:K68" si="1">+J12*(1+$L$7)</f>
        <v>0</v>
      </c>
      <c r="L12" s="994"/>
      <c r="M12" s="33"/>
      <c r="N12" s="38"/>
      <c r="O12" s="38"/>
      <c r="P12" s="24"/>
      <c r="Q12" s="24"/>
      <c r="R12" s="24"/>
      <c r="S12" s="35"/>
      <c r="T12" s="34"/>
      <c r="U12" s="34"/>
      <c r="V12" s="34"/>
      <c r="W12" s="34"/>
      <c r="X12" s="36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  <c r="IW12" s="10"/>
      <c r="IX12" s="10"/>
      <c r="IY12" s="10"/>
    </row>
    <row r="13" spans="2:259" s="2" customFormat="1" x14ac:dyDescent="0.2">
      <c r="B13" s="991"/>
      <c r="C13" s="450" t="s">
        <v>135</v>
      </c>
      <c r="D13" s="450" t="s">
        <v>135</v>
      </c>
      <c r="E13" s="450" t="s">
        <v>149</v>
      </c>
      <c r="F13" s="456" t="s">
        <v>136</v>
      </c>
      <c r="G13" s="460">
        <v>0</v>
      </c>
      <c r="H13" s="390">
        <v>0</v>
      </c>
      <c r="I13" s="390">
        <v>0</v>
      </c>
      <c r="J13" s="461">
        <f t="shared" si="0"/>
        <v>0</v>
      </c>
      <c r="K13" s="465">
        <f t="shared" si="1"/>
        <v>0</v>
      </c>
      <c r="L13" s="994"/>
      <c r="M13" s="33"/>
      <c r="N13" s="38"/>
      <c r="O13" s="38"/>
      <c r="P13" s="24"/>
      <c r="Q13" s="24"/>
      <c r="R13" s="24"/>
      <c r="S13" s="35"/>
      <c r="T13" s="34"/>
      <c r="U13" s="34"/>
      <c r="V13" s="34"/>
      <c r="W13" s="34"/>
      <c r="X13" s="36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</row>
    <row r="14" spans="2:259" s="2" customFormat="1" x14ac:dyDescent="0.2">
      <c r="B14" s="991"/>
      <c r="C14" s="450" t="s">
        <v>135</v>
      </c>
      <c r="D14" s="450" t="s">
        <v>135</v>
      </c>
      <c r="E14" s="450" t="s">
        <v>150</v>
      </c>
      <c r="F14" s="456" t="s">
        <v>136</v>
      </c>
      <c r="G14" s="460">
        <v>0</v>
      </c>
      <c r="H14" s="390">
        <v>0</v>
      </c>
      <c r="I14" s="390">
        <v>0</v>
      </c>
      <c r="J14" s="461">
        <f t="shared" si="0"/>
        <v>0</v>
      </c>
      <c r="K14" s="465">
        <f t="shared" si="1"/>
        <v>0</v>
      </c>
      <c r="L14" s="994"/>
      <c r="M14" s="33"/>
      <c r="N14" s="38"/>
      <c r="O14" s="38"/>
      <c r="P14" s="24"/>
      <c r="Q14" s="24"/>
      <c r="R14" s="24"/>
      <c r="S14" s="35"/>
      <c r="T14" s="34"/>
      <c r="U14" s="34"/>
      <c r="V14" s="34"/>
      <c r="W14" s="34"/>
      <c r="X14" s="36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</row>
    <row r="15" spans="2:259" s="2" customFormat="1" x14ac:dyDescent="0.2">
      <c r="B15" s="991"/>
      <c r="C15" s="450" t="s">
        <v>135</v>
      </c>
      <c r="D15" s="450" t="s">
        <v>135</v>
      </c>
      <c r="E15" s="450" t="s">
        <v>151</v>
      </c>
      <c r="F15" s="456" t="s">
        <v>136</v>
      </c>
      <c r="G15" s="460">
        <v>0</v>
      </c>
      <c r="H15" s="390">
        <v>0</v>
      </c>
      <c r="I15" s="390">
        <v>0</v>
      </c>
      <c r="J15" s="461">
        <f t="shared" si="0"/>
        <v>0</v>
      </c>
      <c r="K15" s="465">
        <f t="shared" si="1"/>
        <v>0</v>
      </c>
      <c r="L15" s="994"/>
      <c r="M15" s="33"/>
      <c r="N15" s="38"/>
      <c r="O15" s="38"/>
      <c r="P15" s="24"/>
      <c r="Q15" s="24"/>
      <c r="R15" s="24"/>
      <c r="S15" s="35"/>
      <c r="T15" s="34"/>
      <c r="U15" s="34"/>
      <c r="V15" s="34"/>
      <c r="W15" s="34"/>
      <c r="X15" s="36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</row>
    <row r="16" spans="2:259" s="2" customFormat="1" x14ac:dyDescent="0.2">
      <c r="B16" s="991"/>
      <c r="C16" s="450"/>
      <c r="D16" s="450"/>
      <c r="E16" s="450"/>
      <c r="F16" s="456"/>
      <c r="G16" s="460">
        <v>0</v>
      </c>
      <c r="H16" s="390">
        <v>0</v>
      </c>
      <c r="I16" s="390">
        <v>0</v>
      </c>
      <c r="J16" s="461">
        <f t="shared" si="0"/>
        <v>0</v>
      </c>
      <c r="K16" s="465">
        <f t="shared" si="1"/>
        <v>0</v>
      </c>
      <c r="L16" s="994"/>
      <c r="M16" s="33"/>
      <c r="N16" s="38"/>
      <c r="O16" s="38"/>
      <c r="P16" s="24"/>
      <c r="Q16" s="24"/>
      <c r="R16" s="24"/>
      <c r="S16" s="35"/>
      <c r="T16" s="34"/>
      <c r="U16" s="34"/>
      <c r="V16" s="34"/>
      <c r="W16" s="34"/>
      <c r="X16" s="36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</row>
    <row r="17" spans="2:259" s="2" customFormat="1" x14ac:dyDescent="0.2">
      <c r="B17" s="991"/>
      <c r="C17" s="450"/>
      <c r="D17" s="450"/>
      <c r="E17" s="450"/>
      <c r="F17" s="456"/>
      <c r="G17" s="460">
        <v>0</v>
      </c>
      <c r="H17" s="390">
        <v>0</v>
      </c>
      <c r="I17" s="390">
        <v>0</v>
      </c>
      <c r="J17" s="461">
        <f t="shared" si="0"/>
        <v>0</v>
      </c>
      <c r="K17" s="465">
        <f t="shared" si="1"/>
        <v>0</v>
      </c>
      <c r="L17" s="994"/>
      <c r="M17" s="33"/>
      <c r="N17" s="38"/>
      <c r="O17" s="38"/>
      <c r="P17" s="24"/>
      <c r="Q17" s="24"/>
      <c r="R17" s="24"/>
      <c r="S17" s="35"/>
      <c r="T17" s="34"/>
      <c r="U17" s="34"/>
      <c r="V17" s="34"/>
      <c r="W17" s="34"/>
      <c r="X17" s="36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</row>
    <row r="18" spans="2:259" s="2" customFormat="1" x14ac:dyDescent="0.2">
      <c r="B18" s="991"/>
      <c r="C18" s="450"/>
      <c r="D18" s="450"/>
      <c r="E18" s="450"/>
      <c r="F18" s="456"/>
      <c r="G18" s="460">
        <v>0</v>
      </c>
      <c r="H18" s="390">
        <v>0</v>
      </c>
      <c r="I18" s="390">
        <v>0</v>
      </c>
      <c r="J18" s="461">
        <f>SUM(G18:I18)</f>
        <v>0</v>
      </c>
      <c r="K18" s="465">
        <f>+J18*(1+$L$7)</f>
        <v>0</v>
      </c>
      <c r="L18" s="994"/>
      <c r="M18" s="33"/>
      <c r="N18" s="38"/>
      <c r="O18" s="38"/>
      <c r="P18" s="24"/>
      <c r="Q18" s="24"/>
      <c r="R18" s="24"/>
      <c r="S18" s="35"/>
      <c r="T18" s="34"/>
      <c r="U18" s="34"/>
      <c r="V18" s="34"/>
      <c r="W18" s="34"/>
      <c r="X18" s="36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</row>
    <row r="19" spans="2:259" s="2" customFormat="1" x14ac:dyDescent="0.2">
      <c r="B19" s="991"/>
      <c r="C19" s="450"/>
      <c r="D19" s="450"/>
      <c r="E19" s="450"/>
      <c r="F19" s="456"/>
      <c r="G19" s="460">
        <v>0</v>
      </c>
      <c r="H19" s="390">
        <v>0</v>
      </c>
      <c r="I19" s="390">
        <v>0</v>
      </c>
      <c r="J19" s="461">
        <f t="shared" ref="J19:J26" si="2">SUM(G19:I19)</f>
        <v>0</v>
      </c>
      <c r="K19" s="465">
        <f t="shared" ref="K19:K26" si="3">+J19*(1+$L$7)</f>
        <v>0</v>
      </c>
      <c r="L19" s="994"/>
      <c r="M19" s="33"/>
      <c r="N19" s="38"/>
      <c r="O19" s="38"/>
      <c r="P19" s="24"/>
      <c r="Q19" s="24"/>
      <c r="R19" s="24"/>
      <c r="S19" s="35"/>
      <c r="T19" s="34"/>
      <c r="U19" s="34"/>
      <c r="V19" s="34"/>
      <c r="W19" s="34"/>
      <c r="X19" s="36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</row>
    <row r="20" spans="2:259" s="2" customFormat="1" x14ac:dyDescent="0.2">
      <c r="B20" s="991"/>
      <c r="C20" s="450"/>
      <c r="D20" s="450"/>
      <c r="E20" s="450"/>
      <c r="F20" s="456"/>
      <c r="G20" s="460">
        <v>0</v>
      </c>
      <c r="H20" s="390">
        <v>0</v>
      </c>
      <c r="I20" s="390">
        <v>0</v>
      </c>
      <c r="J20" s="461">
        <f t="shared" si="2"/>
        <v>0</v>
      </c>
      <c r="K20" s="465">
        <f t="shared" si="3"/>
        <v>0</v>
      </c>
      <c r="L20" s="994"/>
      <c r="M20" s="33"/>
      <c r="N20" s="38"/>
      <c r="O20" s="38"/>
      <c r="P20" s="24"/>
      <c r="Q20" s="24"/>
      <c r="R20" s="24"/>
      <c r="S20" s="35"/>
      <c r="T20" s="34"/>
      <c r="U20" s="34"/>
      <c r="V20" s="34"/>
      <c r="W20" s="34"/>
      <c r="X20" s="36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</row>
    <row r="21" spans="2:259" s="2" customFormat="1" x14ac:dyDescent="0.2">
      <c r="B21" s="991"/>
      <c r="C21" s="450"/>
      <c r="D21" s="450"/>
      <c r="E21" s="450"/>
      <c r="F21" s="456"/>
      <c r="G21" s="460">
        <v>0</v>
      </c>
      <c r="H21" s="390">
        <v>0</v>
      </c>
      <c r="I21" s="390">
        <v>0</v>
      </c>
      <c r="J21" s="461">
        <f t="shared" si="2"/>
        <v>0</v>
      </c>
      <c r="K21" s="465">
        <f t="shared" si="3"/>
        <v>0</v>
      </c>
      <c r="L21" s="994"/>
      <c r="M21" s="33"/>
      <c r="N21" s="38"/>
      <c r="O21" s="38"/>
      <c r="P21" s="24"/>
      <c r="Q21" s="24"/>
      <c r="R21" s="24"/>
      <c r="S21" s="35"/>
      <c r="T21" s="34"/>
      <c r="U21" s="34"/>
      <c r="V21" s="34"/>
      <c r="W21" s="34"/>
      <c r="X21" s="36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</row>
    <row r="22" spans="2:259" s="2" customFormat="1" x14ac:dyDescent="0.2">
      <c r="B22" s="991"/>
      <c r="C22" s="450"/>
      <c r="D22" s="450"/>
      <c r="E22" s="450"/>
      <c r="F22" s="456"/>
      <c r="G22" s="460">
        <v>0</v>
      </c>
      <c r="H22" s="390">
        <v>0</v>
      </c>
      <c r="I22" s="390">
        <v>0</v>
      </c>
      <c r="J22" s="461">
        <f t="shared" si="2"/>
        <v>0</v>
      </c>
      <c r="K22" s="465">
        <f t="shared" si="3"/>
        <v>0</v>
      </c>
      <c r="L22" s="994"/>
      <c r="M22" s="33"/>
      <c r="N22" s="38"/>
      <c r="O22" s="38"/>
      <c r="P22" s="24"/>
      <c r="Q22" s="24"/>
      <c r="R22" s="24"/>
      <c r="S22" s="35"/>
      <c r="T22" s="34"/>
      <c r="U22" s="34"/>
      <c r="V22" s="34"/>
      <c r="W22" s="34"/>
      <c r="X22" s="36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</row>
    <row r="23" spans="2:259" s="2" customFormat="1" x14ac:dyDescent="0.2">
      <c r="B23" s="991"/>
      <c r="C23" s="450"/>
      <c r="D23" s="450"/>
      <c r="E23" s="450"/>
      <c r="F23" s="456"/>
      <c r="G23" s="460">
        <v>0</v>
      </c>
      <c r="H23" s="390">
        <v>0</v>
      </c>
      <c r="I23" s="390">
        <v>0</v>
      </c>
      <c r="J23" s="461">
        <f t="shared" si="2"/>
        <v>0</v>
      </c>
      <c r="K23" s="465">
        <f t="shared" si="3"/>
        <v>0</v>
      </c>
      <c r="L23" s="994"/>
      <c r="M23" s="33"/>
      <c r="N23" s="38"/>
      <c r="O23" s="38"/>
      <c r="P23" s="24"/>
      <c r="Q23" s="24"/>
      <c r="R23" s="24"/>
      <c r="S23" s="35"/>
      <c r="T23" s="34"/>
      <c r="U23" s="34"/>
      <c r="V23" s="34"/>
      <c r="W23" s="34"/>
      <c r="X23" s="36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  <c r="IW23" s="10"/>
      <c r="IX23" s="10"/>
      <c r="IY23" s="10"/>
    </row>
    <row r="24" spans="2:259" s="2" customFormat="1" x14ac:dyDescent="0.2">
      <c r="B24" s="991"/>
      <c r="C24" s="450"/>
      <c r="D24" s="450"/>
      <c r="E24" s="450"/>
      <c r="F24" s="456"/>
      <c r="G24" s="460">
        <v>0</v>
      </c>
      <c r="H24" s="390">
        <v>0</v>
      </c>
      <c r="I24" s="390">
        <v>0</v>
      </c>
      <c r="J24" s="461">
        <f t="shared" si="2"/>
        <v>0</v>
      </c>
      <c r="K24" s="465">
        <f t="shared" si="3"/>
        <v>0</v>
      </c>
      <c r="L24" s="994"/>
      <c r="M24" s="33"/>
      <c r="N24" s="38"/>
      <c r="O24" s="38"/>
      <c r="P24" s="24"/>
      <c r="Q24" s="24"/>
      <c r="R24" s="24"/>
      <c r="S24" s="35"/>
      <c r="T24" s="34"/>
      <c r="U24" s="34"/>
      <c r="V24" s="34"/>
      <c r="W24" s="34"/>
      <c r="X24" s="36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  <c r="IW24" s="10"/>
      <c r="IX24" s="10"/>
      <c r="IY24" s="10"/>
    </row>
    <row r="25" spans="2:259" s="2" customFormat="1" x14ac:dyDescent="0.2">
      <c r="B25" s="991"/>
      <c r="C25" s="450"/>
      <c r="D25" s="450"/>
      <c r="E25" s="450"/>
      <c r="F25" s="456"/>
      <c r="G25" s="460">
        <v>0</v>
      </c>
      <c r="H25" s="390">
        <v>0</v>
      </c>
      <c r="I25" s="390">
        <v>0</v>
      </c>
      <c r="J25" s="461">
        <f t="shared" si="2"/>
        <v>0</v>
      </c>
      <c r="K25" s="465">
        <f t="shared" si="3"/>
        <v>0</v>
      </c>
      <c r="L25" s="994"/>
      <c r="M25" s="33"/>
      <c r="N25" s="38"/>
      <c r="O25" s="38"/>
      <c r="P25" s="24"/>
      <c r="Q25" s="24"/>
      <c r="R25" s="24"/>
      <c r="S25" s="35"/>
      <c r="T25" s="34"/>
      <c r="U25" s="34"/>
      <c r="V25" s="34"/>
      <c r="W25" s="34"/>
      <c r="X25" s="36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  <c r="IW25" s="10"/>
      <c r="IX25" s="10"/>
      <c r="IY25" s="10"/>
    </row>
    <row r="26" spans="2:259" s="2" customFormat="1" x14ac:dyDescent="0.2">
      <c r="B26" s="991"/>
      <c r="C26" s="450"/>
      <c r="D26" s="450"/>
      <c r="E26" s="450"/>
      <c r="F26" s="456"/>
      <c r="G26" s="460">
        <v>0</v>
      </c>
      <c r="H26" s="390">
        <v>0</v>
      </c>
      <c r="I26" s="390">
        <v>0</v>
      </c>
      <c r="J26" s="461">
        <f t="shared" si="2"/>
        <v>0</v>
      </c>
      <c r="K26" s="465">
        <f t="shared" si="3"/>
        <v>0</v>
      </c>
      <c r="L26" s="994"/>
      <c r="M26" s="33"/>
      <c r="N26" s="38"/>
      <c r="O26" s="38"/>
      <c r="P26" s="24"/>
      <c r="Q26" s="24"/>
      <c r="R26" s="24"/>
      <c r="S26" s="35"/>
      <c r="T26" s="34"/>
      <c r="U26" s="34"/>
      <c r="V26" s="34"/>
      <c r="W26" s="34"/>
      <c r="X26" s="36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  <c r="IW26" s="10"/>
      <c r="IX26" s="10"/>
      <c r="IY26" s="10"/>
    </row>
    <row r="27" spans="2:259" s="2" customFormat="1" x14ac:dyDescent="0.2">
      <c r="B27" s="991"/>
      <c r="C27" s="450"/>
      <c r="D27" s="450"/>
      <c r="E27" s="450"/>
      <c r="F27" s="456"/>
      <c r="G27" s="460">
        <v>0</v>
      </c>
      <c r="H27" s="390">
        <v>0</v>
      </c>
      <c r="I27" s="390">
        <v>0</v>
      </c>
      <c r="J27" s="461">
        <f t="shared" si="0"/>
        <v>0</v>
      </c>
      <c r="K27" s="465">
        <f t="shared" si="1"/>
        <v>0</v>
      </c>
      <c r="L27" s="994"/>
      <c r="M27" s="33"/>
      <c r="N27" s="38"/>
      <c r="O27" s="38"/>
      <c r="P27" s="24"/>
      <c r="Q27" s="24"/>
      <c r="R27" s="24"/>
      <c r="S27" s="35"/>
      <c r="T27" s="34"/>
      <c r="U27" s="34"/>
      <c r="V27" s="34"/>
      <c r="W27" s="34"/>
      <c r="X27" s="36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  <c r="IW27" s="10"/>
      <c r="IX27" s="10"/>
      <c r="IY27" s="10"/>
    </row>
    <row r="28" spans="2:259" s="2" customFormat="1" x14ac:dyDescent="0.2">
      <c r="B28" s="991"/>
      <c r="C28" s="450"/>
      <c r="D28" s="450"/>
      <c r="E28" s="450"/>
      <c r="F28" s="456"/>
      <c r="G28" s="460">
        <v>0</v>
      </c>
      <c r="H28" s="390">
        <v>0</v>
      </c>
      <c r="I28" s="390">
        <v>0</v>
      </c>
      <c r="J28" s="461">
        <f t="shared" si="0"/>
        <v>0</v>
      </c>
      <c r="K28" s="465">
        <f t="shared" si="1"/>
        <v>0</v>
      </c>
      <c r="L28" s="994"/>
      <c r="M28" s="33"/>
      <c r="N28" s="38"/>
      <c r="O28" s="38"/>
      <c r="P28" s="24"/>
      <c r="Q28" s="24"/>
      <c r="R28" s="24"/>
      <c r="S28" s="35"/>
      <c r="T28" s="34"/>
      <c r="U28" s="34"/>
      <c r="V28" s="34"/>
      <c r="W28" s="34"/>
      <c r="X28" s="36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  <c r="IW28" s="10"/>
      <c r="IX28" s="10"/>
      <c r="IY28" s="10"/>
    </row>
    <row r="29" spans="2:259" s="2" customFormat="1" x14ac:dyDescent="0.2">
      <c r="B29" s="991"/>
      <c r="C29" s="450"/>
      <c r="D29" s="450"/>
      <c r="E29" s="450"/>
      <c r="F29" s="456"/>
      <c r="G29" s="460">
        <v>0</v>
      </c>
      <c r="H29" s="390">
        <v>0</v>
      </c>
      <c r="I29" s="390">
        <v>0</v>
      </c>
      <c r="J29" s="461">
        <f t="shared" si="0"/>
        <v>0</v>
      </c>
      <c r="K29" s="465">
        <f t="shared" si="1"/>
        <v>0</v>
      </c>
      <c r="L29" s="994"/>
      <c r="M29" s="33"/>
      <c r="N29" s="38"/>
      <c r="O29" s="38"/>
      <c r="P29" s="24"/>
      <c r="Q29" s="24"/>
      <c r="R29" s="24"/>
      <c r="S29" s="35"/>
      <c r="T29" s="34"/>
      <c r="U29" s="34"/>
      <c r="V29" s="34"/>
      <c r="W29" s="34"/>
      <c r="X29" s="36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  <c r="IW29" s="10"/>
      <c r="IX29" s="10"/>
      <c r="IY29" s="10"/>
    </row>
    <row r="30" spans="2:259" s="2" customFormat="1" x14ac:dyDescent="0.2">
      <c r="B30" s="991"/>
      <c r="C30" s="450"/>
      <c r="D30" s="450"/>
      <c r="E30" s="450"/>
      <c r="F30" s="456"/>
      <c r="G30" s="460">
        <v>0</v>
      </c>
      <c r="H30" s="390">
        <v>0</v>
      </c>
      <c r="I30" s="390">
        <v>0</v>
      </c>
      <c r="J30" s="461">
        <f t="shared" si="0"/>
        <v>0</v>
      </c>
      <c r="K30" s="465">
        <f t="shared" si="1"/>
        <v>0</v>
      </c>
      <c r="L30" s="994"/>
      <c r="M30" s="33"/>
      <c r="N30" s="38"/>
      <c r="O30" s="38"/>
      <c r="P30" s="24"/>
      <c r="Q30" s="24"/>
      <c r="R30" s="24"/>
      <c r="S30" s="35"/>
      <c r="T30" s="34"/>
      <c r="U30" s="34"/>
      <c r="V30" s="34"/>
      <c r="W30" s="34"/>
      <c r="X30" s="36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  <c r="IW30" s="10"/>
      <c r="IX30" s="10"/>
      <c r="IY30" s="10"/>
    </row>
    <row r="31" spans="2:259" ht="13.5" thickBot="1" x14ac:dyDescent="0.25">
      <c r="B31" s="992"/>
      <c r="C31" s="453"/>
      <c r="D31" s="453"/>
      <c r="E31" s="453"/>
      <c r="F31" s="457"/>
      <c r="G31" s="462">
        <v>0</v>
      </c>
      <c r="H31" s="454">
        <v>0</v>
      </c>
      <c r="I31" s="454">
        <v>0</v>
      </c>
      <c r="J31" s="463">
        <f t="shared" si="0"/>
        <v>0</v>
      </c>
      <c r="K31" s="466">
        <f t="shared" si="1"/>
        <v>0</v>
      </c>
      <c r="L31" s="995"/>
      <c r="M31" s="33"/>
      <c r="N31" s="38"/>
      <c r="O31" s="38"/>
      <c r="P31" s="38"/>
      <c r="Q31" s="38"/>
      <c r="R31" s="38"/>
      <c r="S31" s="39"/>
      <c r="T31" s="38"/>
      <c r="U31" s="38"/>
      <c r="V31" s="38"/>
      <c r="W31" s="38"/>
      <c r="X31" s="40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37"/>
      <c r="EO31" s="37"/>
      <c r="EP31" s="37"/>
      <c r="EQ31" s="37"/>
      <c r="ER31" s="37"/>
      <c r="ES31" s="37"/>
      <c r="ET31" s="37"/>
      <c r="EU31" s="37"/>
      <c r="EV31" s="37"/>
      <c r="EW31" s="37"/>
      <c r="EX31" s="37"/>
      <c r="EY31" s="37"/>
      <c r="EZ31" s="37"/>
      <c r="FA31" s="37"/>
      <c r="FB31" s="37"/>
      <c r="FC31" s="37"/>
      <c r="FD31" s="37"/>
      <c r="FE31" s="37"/>
      <c r="FF31" s="37"/>
      <c r="FG31" s="37"/>
      <c r="FH31" s="37"/>
      <c r="FI31" s="37"/>
      <c r="FJ31" s="37"/>
      <c r="FK31" s="37"/>
      <c r="FL31" s="37"/>
      <c r="FM31" s="37"/>
      <c r="FN31" s="37"/>
      <c r="FO31" s="37"/>
      <c r="FP31" s="37"/>
      <c r="FQ31" s="37"/>
      <c r="FR31" s="37"/>
      <c r="FS31" s="37"/>
      <c r="FT31" s="37"/>
      <c r="FU31" s="37"/>
      <c r="FV31" s="37"/>
      <c r="FW31" s="37"/>
      <c r="FX31" s="37"/>
      <c r="FY31" s="37"/>
      <c r="FZ31" s="37"/>
      <c r="GA31" s="37"/>
      <c r="GB31" s="37"/>
      <c r="GC31" s="37"/>
      <c r="GD31" s="37"/>
      <c r="GE31" s="37"/>
      <c r="GF31" s="37"/>
      <c r="GG31" s="37"/>
      <c r="GH31" s="37"/>
      <c r="GI31" s="37"/>
      <c r="GJ31" s="37"/>
      <c r="GK31" s="37"/>
      <c r="GL31" s="37"/>
      <c r="GM31" s="37"/>
      <c r="GN31" s="37"/>
      <c r="GO31" s="37"/>
      <c r="GP31" s="37"/>
      <c r="GQ31" s="37"/>
      <c r="GR31" s="37"/>
      <c r="GS31" s="37"/>
      <c r="GT31" s="37"/>
      <c r="GU31" s="37"/>
      <c r="GV31" s="37"/>
      <c r="GW31" s="37"/>
      <c r="GX31" s="37"/>
      <c r="GY31" s="37"/>
      <c r="GZ31" s="37"/>
      <c r="HA31" s="37"/>
      <c r="HB31" s="37"/>
      <c r="HC31" s="37"/>
      <c r="HD31" s="37"/>
      <c r="HE31" s="37"/>
      <c r="HF31" s="37"/>
      <c r="HG31" s="37"/>
      <c r="HH31" s="37"/>
      <c r="HI31" s="37"/>
      <c r="HJ31" s="37"/>
      <c r="HK31" s="37"/>
      <c r="HL31" s="37"/>
      <c r="HM31" s="37"/>
      <c r="HN31" s="37"/>
      <c r="HO31" s="37"/>
      <c r="HP31" s="37"/>
      <c r="HQ31" s="37"/>
      <c r="HR31" s="37"/>
      <c r="HS31" s="37"/>
      <c r="HT31" s="37"/>
      <c r="HU31" s="37"/>
      <c r="HV31" s="37"/>
      <c r="HW31" s="37"/>
      <c r="HX31" s="37"/>
      <c r="HY31" s="37"/>
      <c r="HZ31" s="37"/>
      <c r="IA31" s="37"/>
      <c r="IB31" s="37"/>
      <c r="IC31" s="37"/>
      <c r="ID31" s="37"/>
      <c r="IE31" s="37"/>
      <c r="IF31" s="37"/>
      <c r="IG31" s="37"/>
      <c r="IH31" s="37"/>
      <c r="II31" s="37"/>
      <c r="IJ31" s="37"/>
      <c r="IK31" s="37"/>
      <c r="IL31" s="37"/>
      <c r="IM31" s="37"/>
      <c r="IN31" s="37"/>
      <c r="IO31" s="37"/>
      <c r="IP31" s="37"/>
      <c r="IQ31" s="37"/>
      <c r="IR31" s="37"/>
      <c r="IS31" s="37"/>
      <c r="IT31" s="37"/>
      <c r="IU31" s="37"/>
      <c r="IV31" s="37"/>
      <c r="IW31" s="37"/>
      <c r="IX31" s="37"/>
      <c r="IY31" s="37"/>
    </row>
    <row r="32" spans="2:259" ht="12.75" customHeight="1" x14ac:dyDescent="0.2">
      <c r="B32" s="990" t="str">
        <f>+'B) Reajuste Tarifas y Ocupación'!A14</f>
        <v>Jardín Infantil Los Delfines</v>
      </c>
      <c r="C32" s="451"/>
      <c r="D32" s="451"/>
      <c r="E32" s="451"/>
      <c r="F32" s="455"/>
      <c r="G32" s="458">
        <v>0</v>
      </c>
      <c r="H32" s="452">
        <v>0</v>
      </c>
      <c r="I32" s="452">
        <v>0</v>
      </c>
      <c r="J32" s="459">
        <f t="shared" si="0"/>
        <v>0</v>
      </c>
      <c r="K32" s="464">
        <f t="shared" si="1"/>
        <v>0</v>
      </c>
      <c r="L32" s="993">
        <f>SUM(K32:K50)</f>
        <v>0</v>
      </c>
      <c r="M32" s="33"/>
      <c r="N32" s="38"/>
      <c r="O32" s="38"/>
      <c r="P32" s="79"/>
      <c r="Q32" s="79"/>
      <c r="R32" s="79"/>
      <c r="T32" s="187"/>
      <c r="U32" s="187"/>
      <c r="V32" s="187"/>
      <c r="W32" s="187"/>
    </row>
    <row r="33" spans="2:24" ht="12.75" customHeight="1" x14ac:dyDescent="0.2">
      <c r="B33" s="991"/>
      <c r="C33" s="450"/>
      <c r="D33" s="450"/>
      <c r="E33" s="450"/>
      <c r="F33" s="456"/>
      <c r="G33" s="460">
        <v>0</v>
      </c>
      <c r="H33" s="390">
        <v>0</v>
      </c>
      <c r="I33" s="390">
        <v>0</v>
      </c>
      <c r="J33" s="461">
        <f t="shared" si="0"/>
        <v>0</v>
      </c>
      <c r="K33" s="465">
        <f t="shared" si="1"/>
        <v>0</v>
      </c>
      <c r="L33" s="994"/>
      <c r="M33" s="33"/>
      <c r="N33" s="38"/>
      <c r="O33" s="38"/>
      <c r="P33" s="24"/>
      <c r="Q33" s="24"/>
      <c r="R33" s="24"/>
      <c r="S33" s="41"/>
      <c r="T33" s="41"/>
      <c r="U33" s="42"/>
      <c r="V33" s="42"/>
      <c r="W33" s="43"/>
      <c r="X33" s="43"/>
    </row>
    <row r="34" spans="2:24" ht="12.75" customHeight="1" x14ac:dyDescent="0.2">
      <c r="B34" s="991"/>
      <c r="C34" s="450"/>
      <c r="D34" s="450"/>
      <c r="E34" s="450"/>
      <c r="F34" s="456"/>
      <c r="G34" s="460">
        <v>0</v>
      </c>
      <c r="H34" s="390">
        <v>0</v>
      </c>
      <c r="I34" s="390">
        <v>0</v>
      </c>
      <c r="J34" s="461">
        <f t="shared" si="0"/>
        <v>0</v>
      </c>
      <c r="K34" s="465">
        <f t="shared" si="1"/>
        <v>0</v>
      </c>
      <c r="L34" s="994"/>
      <c r="M34" s="33"/>
      <c r="N34" s="38"/>
      <c r="O34" s="38"/>
      <c r="P34" s="24"/>
      <c r="Q34" s="24"/>
      <c r="R34" s="24"/>
      <c r="S34" s="41"/>
      <c r="T34" s="41"/>
      <c r="U34" s="42"/>
      <c r="V34" s="42"/>
      <c r="W34" s="43"/>
      <c r="X34" s="43"/>
    </row>
    <row r="35" spans="2:24" ht="12.75" customHeight="1" x14ac:dyDescent="0.2">
      <c r="B35" s="991"/>
      <c r="C35" s="450"/>
      <c r="D35" s="450"/>
      <c r="E35" s="450"/>
      <c r="F35" s="456"/>
      <c r="G35" s="460">
        <v>0</v>
      </c>
      <c r="H35" s="390">
        <v>0</v>
      </c>
      <c r="I35" s="390">
        <v>0</v>
      </c>
      <c r="J35" s="461">
        <f t="shared" si="0"/>
        <v>0</v>
      </c>
      <c r="K35" s="465">
        <f t="shared" si="1"/>
        <v>0</v>
      </c>
      <c r="L35" s="994"/>
      <c r="M35" s="33"/>
      <c r="N35" s="38"/>
      <c r="O35" s="38"/>
      <c r="P35" s="24"/>
      <c r="Q35" s="24"/>
      <c r="R35" s="24"/>
      <c r="S35" s="41"/>
      <c r="T35" s="41"/>
      <c r="U35" s="42"/>
      <c r="V35" s="42"/>
      <c r="W35" s="43"/>
      <c r="X35" s="43"/>
    </row>
    <row r="36" spans="2:24" ht="12.75" customHeight="1" x14ac:dyDescent="0.2">
      <c r="B36" s="991"/>
      <c r="C36" s="450"/>
      <c r="D36" s="450"/>
      <c r="E36" s="450"/>
      <c r="F36" s="456"/>
      <c r="G36" s="460">
        <v>0</v>
      </c>
      <c r="H36" s="390">
        <v>0</v>
      </c>
      <c r="I36" s="390">
        <v>0</v>
      </c>
      <c r="J36" s="461">
        <f t="shared" si="0"/>
        <v>0</v>
      </c>
      <c r="K36" s="465">
        <f t="shared" si="1"/>
        <v>0</v>
      </c>
      <c r="L36" s="994"/>
      <c r="M36" s="33"/>
      <c r="N36" s="38"/>
      <c r="O36" s="38"/>
      <c r="P36" s="24"/>
      <c r="Q36" s="24"/>
      <c r="R36" s="24"/>
      <c r="S36" s="41"/>
      <c r="T36" s="41"/>
      <c r="U36" s="42"/>
      <c r="V36" s="42"/>
      <c r="W36" s="43"/>
      <c r="X36" s="43"/>
    </row>
    <row r="37" spans="2:24" ht="12.75" customHeight="1" x14ac:dyDescent="0.2">
      <c r="B37" s="991"/>
      <c r="C37" s="450"/>
      <c r="D37" s="450"/>
      <c r="E37" s="450"/>
      <c r="F37" s="456"/>
      <c r="G37" s="460">
        <v>0</v>
      </c>
      <c r="H37" s="390">
        <v>0</v>
      </c>
      <c r="I37" s="390">
        <v>0</v>
      </c>
      <c r="J37" s="461">
        <f t="shared" si="0"/>
        <v>0</v>
      </c>
      <c r="K37" s="465">
        <f t="shared" si="1"/>
        <v>0</v>
      </c>
      <c r="L37" s="994"/>
      <c r="M37" s="33"/>
      <c r="N37" s="38"/>
      <c r="O37" s="38"/>
      <c r="P37" s="24"/>
      <c r="Q37" s="24"/>
      <c r="R37" s="24"/>
      <c r="S37" s="41"/>
      <c r="T37" s="41"/>
      <c r="U37" s="42"/>
      <c r="V37" s="42"/>
      <c r="W37" s="43"/>
      <c r="X37" s="43"/>
    </row>
    <row r="38" spans="2:24" ht="12.75" customHeight="1" x14ac:dyDescent="0.2">
      <c r="B38" s="991"/>
      <c r="C38" s="450"/>
      <c r="D38" s="450"/>
      <c r="E38" s="450"/>
      <c r="F38" s="456"/>
      <c r="G38" s="460">
        <v>0</v>
      </c>
      <c r="H38" s="390">
        <v>0</v>
      </c>
      <c r="I38" s="390">
        <v>0</v>
      </c>
      <c r="J38" s="461">
        <f t="shared" ref="J38:J42" si="4">SUM(G38:I38)</f>
        <v>0</v>
      </c>
      <c r="K38" s="465">
        <f t="shared" ref="K38:K42" si="5">+J38*(1+$L$7)</f>
        <v>0</v>
      </c>
      <c r="L38" s="994"/>
      <c r="M38" s="33"/>
      <c r="N38" s="38"/>
      <c r="O38" s="38"/>
      <c r="P38" s="24"/>
      <c r="Q38" s="24"/>
      <c r="R38" s="24"/>
      <c r="S38" s="41"/>
      <c r="T38" s="41"/>
      <c r="U38" s="42"/>
      <c r="V38" s="42"/>
      <c r="W38" s="43"/>
      <c r="X38" s="43"/>
    </row>
    <row r="39" spans="2:24" ht="12.75" customHeight="1" x14ac:dyDescent="0.2">
      <c r="B39" s="991"/>
      <c r="C39" s="450"/>
      <c r="D39" s="450"/>
      <c r="E39" s="450"/>
      <c r="F39" s="456"/>
      <c r="G39" s="460">
        <v>0</v>
      </c>
      <c r="H39" s="390">
        <v>0</v>
      </c>
      <c r="I39" s="390">
        <v>0</v>
      </c>
      <c r="J39" s="461">
        <f t="shared" si="4"/>
        <v>0</v>
      </c>
      <c r="K39" s="465">
        <f t="shared" si="5"/>
        <v>0</v>
      </c>
      <c r="L39" s="994"/>
      <c r="M39" s="33"/>
      <c r="N39" s="38"/>
      <c r="O39" s="38"/>
      <c r="P39" s="24"/>
      <c r="Q39" s="24"/>
      <c r="R39" s="24"/>
      <c r="S39" s="41"/>
      <c r="T39" s="41"/>
      <c r="U39" s="42"/>
      <c r="V39" s="42"/>
      <c r="W39" s="43"/>
      <c r="X39" s="43"/>
    </row>
    <row r="40" spans="2:24" ht="12.75" customHeight="1" x14ac:dyDescent="0.2">
      <c r="B40" s="991"/>
      <c r="C40" s="450"/>
      <c r="D40" s="450"/>
      <c r="E40" s="450"/>
      <c r="F40" s="456"/>
      <c r="G40" s="460">
        <v>0</v>
      </c>
      <c r="H40" s="390">
        <v>0</v>
      </c>
      <c r="I40" s="390">
        <v>0</v>
      </c>
      <c r="J40" s="461">
        <f t="shared" si="4"/>
        <v>0</v>
      </c>
      <c r="K40" s="465">
        <f t="shared" si="5"/>
        <v>0</v>
      </c>
      <c r="L40" s="994"/>
      <c r="M40" s="33"/>
      <c r="N40" s="38"/>
      <c r="O40" s="38"/>
      <c r="P40" s="24"/>
      <c r="Q40" s="24"/>
      <c r="R40" s="24"/>
      <c r="S40" s="41"/>
      <c r="T40" s="41"/>
      <c r="U40" s="42"/>
      <c r="V40" s="42"/>
      <c r="W40" s="43"/>
      <c r="X40" s="43"/>
    </row>
    <row r="41" spans="2:24" ht="12.75" customHeight="1" x14ac:dyDescent="0.2">
      <c r="B41" s="991"/>
      <c r="C41" s="450"/>
      <c r="D41" s="450"/>
      <c r="E41" s="450"/>
      <c r="F41" s="456"/>
      <c r="G41" s="460">
        <v>0</v>
      </c>
      <c r="H41" s="390">
        <v>0</v>
      </c>
      <c r="I41" s="390">
        <v>0</v>
      </c>
      <c r="J41" s="461">
        <f t="shared" si="4"/>
        <v>0</v>
      </c>
      <c r="K41" s="465">
        <f t="shared" si="5"/>
        <v>0</v>
      </c>
      <c r="L41" s="994"/>
      <c r="M41" s="33"/>
      <c r="N41" s="38"/>
      <c r="O41" s="38"/>
      <c r="P41" s="24"/>
      <c r="Q41" s="24"/>
      <c r="R41" s="24"/>
      <c r="S41" s="41"/>
      <c r="T41" s="41"/>
      <c r="U41" s="42"/>
      <c r="V41" s="42"/>
      <c r="W41" s="43"/>
      <c r="X41" s="43"/>
    </row>
    <row r="42" spans="2:24" ht="12.75" customHeight="1" x14ac:dyDescent="0.2">
      <c r="B42" s="991"/>
      <c r="C42" s="450"/>
      <c r="D42" s="450"/>
      <c r="E42" s="450"/>
      <c r="F42" s="456"/>
      <c r="G42" s="460">
        <v>0</v>
      </c>
      <c r="H42" s="390">
        <v>0</v>
      </c>
      <c r="I42" s="390">
        <v>0</v>
      </c>
      <c r="J42" s="461">
        <f t="shared" si="4"/>
        <v>0</v>
      </c>
      <c r="K42" s="465">
        <f t="shared" si="5"/>
        <v>0</v>
      </c>
      <c r="L42" s="994"/>
      <c r="M42" s="33"/>
      <c r="N42" s="38"/>
      <c r="O42" s="38"/>
      <c r="P42" s="24"/>
      <c r="Q42" s="24"/>
      <c r="R42" s="24"/>
      <c r="S42" s="41"/>
      <c r="T42" s="41"/>
      <c r="U42" s="42"/>
      <c r="V42" s="42"/>
      <c r="W42" s="43"/>
      <c r="X42" s="43"/>
    </row>
    <row r="43" spans="2:24" ht="12.75" customHeight="1" x14ac:dyDescent="0.2">
      <c r="B43" s="991"/>
      <c r="C43" s="450"/>
      <c r="D43" s="450"/>
      <c r="E43" s="450"/>
      <c r="F43" s="456"/>
      <c r="G43" s="460">
        <v>0</v>
      </c>
      <c r="H43" s="390">
        <v>0</v>
      </c>
      <c r="I43" s="390">
        <v>0</v>
      </c>
      <c r="J43" s="461">
        <f t="shared" si="0"/>
        <v>0</v>
      </c>
      <c r="K43" s="465">
        <f t="shared" si="1"/>
        <v>0</v>
      </c>
      <c r="L43" s="994"/>
      <c r="M43" s="33"/>
      <c r="N43" s="38"/>
      <c r="O43" s="38"/>
      <c r="P43" s="24"/>
      <c r="Q43" s="24"/>
      <c r="R43" s="24"/>
      <c r="S43" s="41"/>
      <c r="T43" s="41"/>
      <c r="U43" s="42"/>
      <c r="V43" s="42"/>
      <c r="W43" s="43"/>
      <c r="X43" s="43"/>
    </row>
    <row r="44" spans="2:24" ht="12.75" customHeight="1" x14ac:dyDescent="0.2">
      <c r="B44" s="991"/>
      <c r="C44" s="450"/>
      <c r="D44" s="450"/>
      <c r="E44" s="450"/>
      <c r="F44" s="456"/>
      <c r="G44" s="460">
        <v>0</v>
      </c>
      <c r="H44" s="390">
        <v>0</v>
      </c>
      <c r="I44" s="390">
        <v>0</v>
      </c>
      <c r="J44" s="461">
        <f t="shared" si="0"/>
        <v>0</v>
      </c>
      <c r="K44" s="465">
        <f t="shared" si="1"/>
        <v>0</v>
      </c>
      <c r="L44" s="994"/>
      <c r="M44" s="33"/>
      <c r="N44" s="38"/>
      <c r="O44" s="38"/>
      <c r="P44" s="24"/>
      <c r="Q44" s="24"/>
      <c r="R44" s="24"/>
      <c r="S44" s="41"/>
      <c r="T44" s="41"/>
      <c r="U44" s="42"/>
      <c r="V44" s="42"/>
      <c r="W44" s="43"/>
      <c r="X44" s="43"/>
    </row>
    <row r="45" spans="2:24" ht="12.75" customHeight="1" x14ac:dyDescent="0.2">
      <c r="B45" s="991"/>
      <c r="C45" s="450"/>
      <c r="D45" s="450"/>
      <c r="E45" s="450"/>
      <c r="F45" s="456"/>
      <c r="G45" s="460">
        <v>0</v>
      </c>
      <c r="H45" s="390">
        <v>0</v>
      </c>
      <c r="I45" s="390">
        <v>0</v>
      </c>
      <c r="J45" s="461">
        <f t="shared" si="0"/>
        <v>0</v>
      </c>
      <c r="K45" s="465">
        <f t="shared" si="1"/>
        <v>0</v>
      </c>
      <c r="L45" s="994"/>
      <c r="M45" s="33"/>
      <c r="N45" s="38"/>
      <c r="O45" s="38"/>
      <c r="P45" s="24"/>
      <c r="Q45" s="24"/>
      <c r="R45" s="24"/>
      <c r="S45" s="41"/>
      <c r="T45" s="41"/>
      <c r="U45" s="42"/>
      <c r="V45" s="42"/>
      <c r="W45" s="43"/>
      <c r="X45" s="43"/>
    </row>
    <row r="46" spans="2:24" ht="12.75" customHeight="1" x14ac:dyDescent="0.2">
      <c r="B46" s="991"/>
      <c r="C46" s="450"/>
      <c r="D46" s="450"/>
      <c r="E46" s="450"/>
      <c r="F46" s="456"/>
      <c r="G46" s="460">
        <v>0</v>
      </c>
      <c r="H46" s="390">
        <v>0</v>
      </c>
      <c r="I46" s="390">
        <v>0</v>
      </c>
      <c r="J46" s="461">
        <f t="shared" si="0"/>
        <v>0</v>
      </c>
      <c r="K46" s="465">
        <f t="shared" si="1"/>
        <v>0</v>
      </c>
      <c r="L46" s="994"/>
      <c r="M46" s="33"/>
      <c r="N46" s="38"/>
      <c r="O46" s="38"/>
      <c r="P46" s="24"/>
      <c r="Q46" s="24"/>
      <c r="R46" s="24"/>
      <c r="S46" s="41"/>
      <c r="T46" s="41"/>
      <c r="U46" s="42"/>
      <c r="V46" s="42"/>
      <c r="W46" s="43"/>
      <c r="X46" s="43"/>
    </row>
    <row r="47" spans="2:24" ht="12.75" customHeight="1" x14ac:dyDescent="0.2">
      <c r="B47" s="991"/>
      <c r="C47" s="450"/>
      <c r="D47" s="450"/>
      <c r="E47" s="450"/>
      <c r="F47" s="456"/>
      <c r="G47" s="460">
        <v>0</v>
      </c>
      <c r="H47" s="390">
        <v>0</v>
      </c>
      <c r="I47" s="390">
        <v>0</v>
      </c>
      <c r="J47" s="461">
        <f t="shared" si="0"/>
        <v>0</v>
      </c>
      <c r="K47" s="465">
        <f t="shared" si="1"/>
        <v>0</v>
      </c>
      <c r="L47" s="994"/>
      <c r="M47" s="33"/>
      <c r="N47" s="38"/>
      <c r="O47" s="38"/>
      <c r="P47" s="24"/>
      <c r="Q47" s="24"/>
      <c r="R47" s="24"/>
      <c r="S47" s="41"/>
      <c r="T47" s="41"/>
      <c r="U47" s="42"/>
      <c r="V47" s="42"/>
      <c r="W47" s="43"/>
      <c r="X47" s="43"/>
    </row>
    <row r="48" spans="2:24" ht="12.75" customHeight="1" x14ac:dyDescent="0.2">
      <c r="B48" s="991"/>
      <c r="C48" s="450"/>
      <c r="D48" s="450"/>
      <c r="E48" s="450"/>
      <c r="F48" s="456"/>
      <c r="G48" s="460">
        <v>0</v>
      </c>
      <c r="H48" s="390">
        <v>0</v>
      </c>
      <c r="I48" s="390">
        <v>0</v>
      </c>
      <c r="J48" s="461">
        <f t="shared" si="0"/>
        <v>0</v>
      </c>
      <c r="K48" s="465">
        <f t="shared" si="1"/>
        <v>0</v>
      </c>
      <c r="L48" s="994"/>
      <c r="M48" s="33"/>
      <c r="N48" s="38"/>
      <c r="O48" s="38"/>
      <c r="P48" s="24"/>
      <c r="Q48" s="24"/>
      <c r="R48" s="24"/>
      <c r="S48" s="41"/>
      <c r="T48" s="41"/>
      <c r="U48" s="42"/>
      <c r="V48" s="42"/>
      <c r="W48" s="43"/>
      <c r="X48" s="43"/>
    </row>
    <row r="49" spans="2:24" ht="12.75" customHeight="1" x14ac:dyDescent="0.2">
      <c r="B49" s="991"/>
      <c r="C49" s="450"/>
      <c r="D49" s="450"/>
      <c r="E49" s="450"/>
      <c r="F49" s="456"/>
      <c r="G49" s="460">
        <v>0</v>
      </c>
      <c r="H49" s="390">
        <v>0</v>
      </c>
      <c r="I49" s="390">
        <v>0</v>
      </c>
      <c r="J49" s="461">
        <f t="shared" si="0"/>
        <v>0</v>
      </c>
      <c r="K49" s="465">
        <f t="shared" si="1"/>
        <v>0</v>
      </c>
      <c r="L49" s="994"/>
      <c r="M49" s="33"/>
      <c r="N49" s="38"/>
      <c r="O49" s="38"/>
      <c r="P49" s="24"/>
      <c r="Q49" s="24"/>
      <c r="R49" s="24"/>
      <c r="S49" s="41"/>
      <c r="T49" s="41"/>
      <c r="U49" s="42"/>
      <c r="V49" s="42"/>
      <c r="W49" s="43"/>
      <c r="X49" s="43"/>
    </row>
    <row r="50" spans="2:24" ht="12.75" customHeight="1" thickBot="1" x14ac:dyDescent="0.25">
      <c r="B50" s="992"/>
      <c r="C50" s="453"/>
      <c r="D50" s="453"/>
      <c r="E50" s="453"/>
      <c r="F50" s="457"/>
      <c r="G50" s="462">
        <v>0</v>
      </c>
      <c r="H50" s="454">
        <v>0</v>
      </c>
      <c r="I50" s="454">
        <v>0</v>
      </c>
      <c r="J50" s="463">
        <f t="shared" si="0"/>
        <v>0</v>
      </c>
      <c r="K50" s="466">
        <f t="shared" si="1"/>
        <v>0</v>
      </c>
      <c r="L50" s="995"/>
      <c r="M50" s="33"/>
      <c r="N50" s="38"/>
      <c r="O50" s="38"/>
      <c r="P50" s="38"/>
      <c r="Q50" s="38"/>
      <c r="R50" s="38"/>
      <c r="S50" s="41"/>
      <c r="T50" s="41"/>
      <c r="U50" s="42"/>
      <c r="V50" s="42"/>
      <c r="W50" s="43"/>
      <c r="X50" s="43"/>
    </row>
    <row r="51" spans="2:24" ht="12.75" customHeight="1" x14ac:dyDescent="0.2">
      <c r="B51" s="990" t="str">
        <f>+'B) Reajuste Tarifas y Ocupación'!A16</f>
        <v>Jardín Infantil Pecesitos de Colores</v>
      </c>
      <c r="C51" s="451"/>
      <c r="D51" s="451"/>
      <c r="E51" s="451"/>
      <c r="F51" s="455"/>
      <c r="G51" s="458">
        <v>0</v>
      </c>
      <c r="H51" s="452">
        <v>0</v>
      </c>
      <c r="I51" s="452">
        <v>0</v>
      </c>
      <c r="J51" s="459">
        <f t="shared" si="0"/>
        <v>0</v>
      </c>
      <c r="K51" s="464">
        <f t="shared" si="1"/>
        <v>0</v>
      </c>
      <c r="L51" s="993">
        <f>SUM(K51:K56)</f>
        <v>0</v>
      </c>
      <c r="M51" s="33"/>
      <c r="N51" s="38"/>
      <c r="O51" s="38"/>
      <c r="P51" s="79"/>
      <c r="Q51" s="79"/>
      <c r="R51" s="79"/>
      <c r="T51" s="187"/>
      <c r="U51" s="187"/>
      <c r="V51" s="187"/>
      <c r="W51" s="187"/>
    </row>
    <row r="52" spans="2:24" ht="12.75" customHeight="1" x14ac:dyDescent="0.2">
      <c r="B52" s="991"/>
      <c r="C52" s="450"/>
      <c r="D52" s="450"/>
      <c r="E52" s="450"/>
      <c r="F52" s="456"/>
      <c r="G52" s="460">
        <v>0</v>
      </c>
      <c r="H52" s="390">
        <v>0</v>
      </c>
      <c r="I52" s="390">
        <v>0</v>
      </c>
      <c r="J52" s="461">
        <f t="shared" si="0"/>
        <v>0</v>
      </c>
      <c r="K52" s="465">
        <f t="shared" si="1"/>
        <v>0</v>
      </c>
      <c r="L52" s="994"/>
      <c r="M52" s="33"/>
      <c r="N52" s="38"/>
      <c r="O52" s="38"/>
      <c r="P52" s="24"/>
      <c r="Q52" s="24"/>
      <c r="R52" s="24"/>
      <c r="S52" s="41"/>
      <c r="T52" s="41"/>
      <c r="U52" s="42"/>
      <c r="V52" s="42"/>
      <c r="W52" s="43"/>
      <c r="X52" s="43"/>
    </row>
    <row r="53" spans="2:24" ht="12.75" customHeight="1" x14ac:dyDescent="0.2">
      <c r="B53" s="991"/>
      <c r="C53" s="450"/>
      <c r="D53" s="450"/>
      <c r="E53" s="450"/>
      <c r="F53" s="456"/>
      <c r="G53" s="460">
        <v>0</v>
      </c>
      <c r="H53" s="390">
        <v>0</v>
      </c>
      <c r="I53" s="390">
        <v>0</v>
      </c>
      <c r="J53" s="461">
        <f t="shared" si="0"/>
        <v>0</v>
      </c>
      <c r="K53" s="465">
        <f t="shared" si="1"/>
        <v>0</v>
      </c>
      <c r="L53" s="994"/>
      <c r="M53" s="33"/>
      <c r="N53" s="38"/>
      <c r="O53" s="38"/>
      <c r="P53" s="24"/>
      <c r="Q53" s="24"/>
      <c r="R53" s="24"/>
      <c r="S53" s="41"/>
      <c r="T53" s="41"/>
      <c r="U53" s="42"/>
      <c r="V53" s="42"/>
      <c r="W53" s="43"/>
      <c r="X53" s="43"/>
    </row>
    <row r="54" spans="2:24" ht="12.75" customHeight="1" x14ac:dyDescent="0.2">
      <c r="B54" s="991"/>
      <c r="C54" s="450"/>
      <c r="D54" s="450"/>
      <c r="E54" s="450"/>
      <c r="F54" s="456"/>
      <c r="G54" s="460">
        <v>0</v>
      </c>
      <c r="H54" s="390">
        <v>0</v>
      </c>
      <c r="I54" s="390">
        <v>0</v>
      </c>
      <c r="J54" s="461">
        <f t="shared" si="0"/>
        <v>0</v>
      </c>
      <c r="K54" s="465">
        <f t="shared" si="1"/>
        <v>0</v>
      </c>
      <c r="L54" s="994"/>
      <c r="M54" s="33"/>
      <c r="N54" s="38"/>
      <c r="O54" s="38"/>
      <c r="P54" s="24"/>
      <c r="Q54" s="24"/>
      <c r="R54" s="24"/>
      <c r="S54" s="41"/>
      <c r="T54" s="41"/>
      <c r="U54" s="42"/>
      <c r="V54" s="42"/>
      <c r="W54" s="43"/>
      <c r="X54" s="43"/>
    </row>
    <row r="55" spans="2:24" ht="12.75" customHeight="1" x14ac:dyDescent="0.2">
      <c r="B55" s="991"/>
      <c r="C55" s="450"/>
      <c r="D55" s="450"/>
      <c r="E55" s="450"/>
      <c r="F55" s="456"/>
      <c r="G55" s="460">
        <v>0</v>
      </c>
      <c r="H55" s="390">
        <v>0</v>
      </c>
      <c r="I55" s="390">
        <v>0</v>
      </c>
      <c r="J55" s="461">
        <f t="shared" si="0"/>
        <v>0</v>
      </c>
      <c r="K55" s="465">
        <f t="shared" si="1"/>
        <v>0</v>
      </c>
      <c r="L55" s="994"/>
      <c r="M55" s="33"/>
      <c r="N55" s="38"/>
      <c r="O55" s="38"/>
      <c r="P55" s="24"/>
      <c r="Q55" s="24"/>
      <c r="R55" s="24"/>
      <c r="S55" s="41"/>
      <c r="T55" s="41"/>
      <c r="U55" s="42"/>
      <c r="V55" s="42"/>
      <c r="W55" s="43"/>
      <c r="X55" s="43"/>
    </row>
    <row r="56" spans="2:24" ht="12.75" customHeight="1" thickBot="1" x14ac:dyDescent="0.25">
      <c r="B56" s="992"/>
      <c r="C56" s="453"/>
      <c r="D56" s="453"/>
      <c r="E56" s="453"/>
      <c r="F56" s="457"/>
      <c r="G56" s="462">
        <v>0</v>
      </c>
      <c r="H56" s="454">
        <v>0</v>
      </c>
      <c r="I56" s="454">
        <v>0</v>
      </c>
      <c r="J56" s="463">
        <f t="shared" si="0"/>
        <v>0</v>
      </c>
      <c r="K56" s="466">
        <f t="shared" si="1"/>
        <v>0</v>
      </c>
      <c r="L56" s="995"/>
      <c r="M56" s="33"/>
      <c r="N56" s="38"/>
      <c r="O56" s="38"/>
      <c r="P56" s="24"/>
      <c r="Q56" s="24"/>
      <c r="R56" s="24"/>
      <c r="S56" s="41"/>
      <c r="T56" s="41"/>
      <c r="U56" s="42"/>
      <c r="V56" s="42"/>
      <c r="W56" s="43"/>
      <c r="X56" s="43"/>
    </row>
    <row r="57" spans="2:24" x14ac:dyDescent="0.2">
      <c r="B57" s="990" t="str">
        <f>+'B) Reajuste Tarifas y Ocupación'!A17</f>
        <v>Jardín Infantil Caracolito de Mar</v>
      </c>
      <c r="C57" s="451"/>
      <c r="D57" s="451"/>
      <c r="E57" s="451"/>
      <c r="F57" s="455"/>
      <c r="G57" s="458">
        <v>0</v>
      </c>
      <c r="H57" s="452">
        <v>0</v>
      </c>
      <c r="I57" s="452">
        <v>0</v>
      </c>
      <c r="J57" s="459">
        <f t="shared" si="0"/>
        <v>0</v>
      </c>
      <c r="K57" s="464">
        <f t="shared" si="1"/>
        <v>0</v>
      </c>
      <c r="L57" s="993">
        <f>SUM(K57:K68)</f>
        <v>0</v>
      </c>
      <c r="M57" s="33"/>
      <c r="N57" s="38"/>
      <c r="O57" s="38"/>
      <c r="P57" s="79"/>
      <c r="Q57" s="79"/>
      <c r="R57" s="79"/>
      <c r="T57" s="187"/>
      <c r="U57" s="187"/>
      <c r="V57" s="187"/>
      <c r="W57" s="187"/>
    </row>
    <row r="58" spans="2:24" x14ac:dyDescent="0.2">
      <c r="B58" s="991"/>
      <c r="C58" s="450"/>
      <c r="D58" s="450"/>
      <c r="E58" s="450"/>
      <c r="F58" s="456"/>
      <c r="G58" s="460">
        <v>0</v>
      </c>
      <c r="H58" s="390">
        <v>0</v>
      </c>
      <c r="I58" s="390">
        <v>0</v>
      </c>
      <c r="J58" s="461">
        <f t="shared" si="0"/>
        <v>0</v>
      </c>
      <c r="K58" s="465">
        <f t="shared" si="1"/>
        <v>0</v>
      </c>
      <c r="L58" s="994"/>
      <c r="M58" s="33"/>
      <c r="N58" s="38"/>
      <c r="O58" s="38"/>
      <c r="P58" s="24"/>
      <c r="Q58" s="24"/>
      <c r="R58" s="24"/>
      <c r="S58" s="41"/>
      <c r="T58" s="41"/>
      <c r="U58" s="42"/>
      <c r="V58" s="42"/>
      <c r="W58" s="43"/>
      <c r="X58" s="43"/>
    </row>
    <row r="59" spans="2:24" x14ac:dyDescent="0.2">
      <c r="B59" s="991"/>
      <c r="C59" s="450"/>
      <c r="D59" s="450"/>
      <c r="E59" s="450"/>
      <c r="F59" s="456"/>
      <c r="G59" s="460">
        <v>0</v>
      </c>
      <c r="H59" s="390">
        <v>0</v>
      </c>
      <c r="I59" s="390">
        <v>0</v>
      </c>
      <c r="J59" s="461">
        <f t="shared" si="0"/>
        <v>0</v>
      </c>
      <c r="K59" s="465">
        <f t="shared" si="1"/>
        <v>0</v>
      </c>
      <c r="L59" s="994"/>
      <c r="M59" s="33"/>
      <c r="N59" s="38"/>
      <c r="O59" s="38"/>
      <c r="P59" s="24"/>
      <c r="Q59" s="24"/>
      <c r="R59" s="24"/>
      <c r="S59" s="41"/>
      <c r="T59" s="41"/>
      <c r="U59" s="42"/>
      <c r="V59" s="42"/>
      <c r="W59" s="43"/>
      <c r="X59" s="43"/>
    </row>
    <row r="60" spans="2:24" x14ac:dyDescent="0.2">
      <c r="B60" s="991"/>
      <c r="C60" s="450"/>
      <c r="D60" s="450"/>
      <c r="E60" s="450"/>
      <c r="F60" s="456"/>
      <c r="G60" s="460">
        <v>0</v>
      </c>
      <c r="H60" s="390">
        <v>0</v>
      </c>
      <c r="I60" s="390">
        <v>0</v>
      </c>
      <c r="J60" s="461">
        <f t="shared" si="0"/>
        <v>0</v>
      </c>
      <c r="K60" s="465">
        <f t="shared" si="1"/>
        <v>0</v>
      </c>
      <c r="L60" s="994"/>
      <c r="M60" s="33"/>
      <c r="N60" s="38"/>
      <c r="O60" s="38"/>
      <c r="P60" s="24"/>
      <c r="Q60" s="24"/>
      <c r="R60" s="24"/>
      <c r="S60" s="41"/>
      <c r="T60" s="41"/>
      <c r="U60" s="42"/>
      <c r="V60" s="42"/>
      <c r="W60" s="43"/>
      <c r="X60" s="43"/>
    </row>
    <row r="61" spans="2:24" x14ac:dyDescent="0.2">
      <c r="B61" s="991"/>
      <c r="C61" s="450"/>
      <c r="D61" s="450"/>
      <c r="E61" s="450"/>
      <c r="F61" s="456"/>
      <c r="G61" s="460">
        <v>0</v>
      </c>
      <c r="H61" s="390">
        <v>0</v>
      </c>
      <c r="I61" s="390">
        <v>0</v>
      </c>
      <c r="J61" s="461">
        <f t="shared" si="0"/>
        <v>0</v>
      </c>
      <c r="K61" s="465">
        <f t="shared" si="1"/>
        <v>0</v>
      </c>
      <c r="L61" s="994"/>
      <c r="M61" s="33"/>
      <c r="N61" s="38"/>
      <c r="O61" s="38"/>
      <c r="P61" s="24"/>
      <c r="Q61" s="24"/>
      <c r="R61" s="24"/>
      <c r="S61" s="41"/>
      <c r="T61" s="41"/>
      <c r="U61" s="42"/>
      <c r="V61" s="42"/>
      <c r="W61" s="43"/>
      <c r="X61" s="43"/>
    </row>
    <row r="62" spans="2:24" x14ac:dyDescent="0.2">
      <c r="B62" s="991"/>
      <c r="C62" s="450"/>
      <c r="D62" s="450"/>
      <c r="E62" s="450"/>
      <c r="F62" s="456"/>
      <c r="G62" s="460">
        <v>0</v>
      </c>
      <c r="H62" s="390">
        <v>0</v>
      </c>
      <c r="I62" s="390">
        <v>0</v>
      </c>
      <c r="J62" s="461">
        <f t="shared" si="0"/>
        <v>0</v>
      </c>
      <c r="K62" s="465">
        <f t="shared" si="1"/>
        <v>0</v>
      </c>
      <c r="L62" s="994"/>
      <c r="M62" s="33"/>
      <c r="N62" s="38"/>
      <c r="O62" s="38"/>
      <c r="P62" s="24"/>
      <c r="Q62" s="24"/>
      <c r="R62" s="24"/>
      <c r="S62" s="41"/>
      <c r="T62" s="41"/>
      <c r="U62" s="42"/>
      <c r="V62" s="42"/>
      <c r="W62" s="43"/>
      <c r="X62" s="43"/>
    </row>
    <row r="63" spans="2:24" x14ac:dyDescent="0.2">
      <c r="B63" s="991"/>
      <c r="C63" s="450"/>
      <c r="D63" s="450"/>
      <c r="E63" s="450"/>
      <c r="F63" s="456"/>
      <c r="G63" s="460">
        <v>0</v>
      </c>
      <c r="H63" s="390">
        <v>0</v>
      </c>
      <c r="I63" s="390">
        <v>0</v>
      </c>
      <c r="J63" s="461">
        <f t="shared" si="0"/>
        <v>0</v>
      </c>
      <c r="K63" s="465">
        <f t="shared" si="1"/>
        <v>0</v>
      </c>
      <c r="L63" s="994"/>
      <c r="M63" s="33"/>
      <c r="N63" s="38"/>
      <c r="O63" s="38"/>
      <c r="P63" s="24"/>
      <c r="Q63" s="24"/>
      <c r="R63" s="24"/>
      <c r="S63" s="41"/>
      <c r="T63" s="41"/>
      <c r="U63" s="42"/>
      <c r="V63" s="42"/>
      <c r="W63" s="43"/>
      <c r="X63" s="43"/>
    </row>
    <row r="64" spans="2:24" x14ac:dyDescent="0.2">
      <c r="B64" s="991"/>
      <c r="C64" s="450"/>
      <c r="D64" s="450"/>
      <c r="E64" s="450"/>
      <c r="F64" s="456"/>
      <c r="G64" s="460">
        <v>0</v>
      </c>
      <c r="H64" s="390">
        <v>0</v>
      </c>
      <c r="I64" s="390">
        <v>0</v>
      </c>
      <c r="J64" s="461">
        <f t="shared" si="0"/>
        <v>0</v>
      </c>
      <c r="K64" s="465">
        <f t="shared" si="1"/>
        <v>0</v>
      </c>
      <c r="L64" s="994"/>
      <c r="M64" s="33"/>
      <c r="N64" s="38"/>
      <c r="O64" s="38"/>
      <c r="P64" s="24"/>
      <c r="Q64" s="24"/>
      <c r="R64" s="24"/>
      <c r="S64" s="41"/>
      <c r="T64" s="41"/>
      <c r="U64" s="42"/>
      <c r="V64" s="42"/>
      <c r="W64" s="43"/>
      <c r="X64" s="43"/>
    </row>
    <row r="65" spans="2:24" x14ac:dyDescent="0.2">
      <c r="B65" s="991"/>
      <c r="C65" s="450"/>
      <c r="D65" s="450"/>
      <c r="E65" s="450"/>
      <c r="F65" s="456"/>
      <c r="G65" s="460">
        <v>0</v>
      </c>
      <c r="H65" s="390">
        <v>0</v>
      </c>
      <c r="I65" s="390">
        <v>0</v>
      </c>
      <c r="J65" s="461">
        <f t="shared" si="0"/>
        <v>0</v>
      </c>
      <c r="K65" s="465">
        <f t="shared" si="1"/>
        <v>0</v>
      </c>
      <c r="L65" s="994"/>
      <c r="M65" s="33"/>
      <c r="N65" s="38"/>
      <c r="O65" s="38"/>
      <c r="P65" s="24"/>
      <c r="Q65" s="24"/>
      <c r="R65" s="24"/>
      <c r="S65" s="41"/>
      <c r="T65" s="41"/>
      <c r="U65" s="42"/>
      <c r="V65" s="42"/>
      <c r="W65" s="43"/>
      <c r="X65" s="43"/>
    </row>
    <row r="66" spans="2:24" x14ac:dyDescent="0.2">
      <c r="B66" s="991"/>
      <c r="C66" s="450"/>
      <c r="D66" s="450"/>
      <c r="E66" s="450"/>
      <c r="F66" s="456"/>
      <c r="G66" s="460">
        <v>0</v>
      </c>
      <c r="H66" s="390">
        <v>0</v>
      </c>
      <c r="I66" s="390">
        <v>0</v>
      </c>
      <c r="J66" s="461">
        <f t="shared" si="0"/>
        <v>0</v>
      </c>
      <c r="K66" s="465">
        <f t="shared" si="1"/>
        <v>0</v>
      </c>
      <c r="L66" s="994"/>
      <c r="M66" s="33"/>
      <c r="N66" s="38"/>
      <c r="O66" s="38"/>
      <c r="P66" s="24"/>
      <c r="Q66" s="24"/>
      <c r="R66" s="24"/>
      <c r="S66" s="41"/>
      <c r="T66" s="41"/>
      <c r="U66" s="42"/>
      <c r="V66" s="42"/>
      <c r="W66" s="43"/>
      <c r="X66" s="43"/>
    </row>
    <row r="67" spans="2:24" x14ac:dyDescent="0.2">
      <c r="B67" s="991"/>
      <c r="C67" s="450"/>
      <c r="D67" s="450"/>
      <c r="E67" s="450"/>
      <c r="F67" s="456"/>
      <c r="G67" s="460">
        <v>0</v>
      </c>
      <c r="H67" s="390">
        <v>0</v>
      </c>
      <c r="I67" s="390">
        <v>0</v>
      </c>
      <c r="J67" s="461">
        <f t="shared" si="0"/>
        <v>0</v>
      </c>
      <c r="K67" s="465">
        <f t="shared" si="1"/>
        <v>0</v>
      </c>
      <c r="L67" s="994"/>
      <c r="M67" s="33"/>
      <c r="N67" s="38"/>
      <c r="O67" s="38"/>
      <c r="P67" s="24"/>
      <c r="Q67" s="24"/>
      <c r="R67" s="24"/>
      <c r="S67" s="41"/>
      <c r="T67" s="41"/>
      <c r="U67" s="42"/>
      <c r="V67" s="42"/>
      <c r="W67" s="43"/>
      <c r="X67" s="43"/>
    </row>
    <row r="68" spans="2:24" ht="13.5" thickBot="1" x14ac:dyDescent="0.25">
      <c r="B68" s="992"/>
      <c r="C68" s="453"/>
      <c r="D68" s="453"/>
      <c r="E68" s="453"/>
      <c r="F68" s="457"/>
      <c r="G68" s="462">
        <v>0</v>
      </c>
      <c r="H68" s="454">
        <v>0</v>
      </c>
      <c r="I68" s="454">
        <v>0</v>
      </c>
      <c r="J68" s="463">
        <f t="shared" si="0"/>
        <v>0</v>
      </c>
      <c r="K68" s="466">
        <f t="shared" si="1"/>
        <v>0</v>
      </c>
      <c r="L68" s="995"/>
      <c r="M68" s="33"/>
      <c r="N68" s="38"/>
      <c r="O68" s="38"/>
      <c r="P68" s="24"/>
      <c r="Q68" s="24"/>
      <c r="R68" s="24"/>
      <c r="S68" s="41"/>
      <c r="T68" s="41"/>
      <c r="U68" s="42"/>
      <c r="V68" s="42"/>
      <c r="W68" s="43"/>
      <c r="X68" s="43"/>
    </row>
    <row r="69" spans="2:24" ht="15" customHeight="1" x14ac:dyDescent="0.2">
      <c r="B69" s="998" t="s">
        <v>115</v>
      </c>
      <c r="C69" s="999" t="s">
        <v>74</v>
      </c>
      <c r="D69" s="999" t="s">
        <v>75</v>
      </c>
      <c r="E69" s="1001" t="s">
        <v>3</v>
      </c>
      <c r="F69" s="1003" t="s">
        <v>82</v>
      </c>
      <c r="G69" s="996" t="s">
        <v>255</v>
      </c>
      <c r="H69" s="937"/>
      <c r="I69" s="937"/>
      <c r="J69" s="938"/>
      <c r="K69" s="961" t="s">
        <v>256</v>
      </c>
      <c r="L69" s="997" t="s">
        <v>116</v>
      </c>
      <c r="O69" s="31"/>
      <c r="P69" s="31"/>
      <c r="Q69" s="31"/>
      <c r="R69" s="31"/>
      <c r="S69" s="31"/>
      <c r="T69" s="31"/>
    </row>
    <row r="70" spans="2:24" ht="39" thickBot="1" x14ac:dyDescent="0.25">
      <c r="B70" s="998"/>
      <c r="C70" s="1000"/>
      <c r="D70" s="1000"/>
      <c r="E70" s="1002"/>
      <c r="F70" s="1004"/>
      <c r="G70" s="633" t="s">
        <v>257</v>
      </c>
      <c r="H70" s="634" t="s">
        <v>117</v>
      </c>
      <c r="I70" s="634" t="s">
        <v>118</v>
      </c>
      <c r="J70" s="635" t="s">
        <v>258</v>
      </c>
      <c r="K70" s="962"/>
      <c r="L70" s="997"/>
      <c r="M70" s="33"/>
      <c r="N70" s="78"/>
      <c r="O70" s="78"/>
      <c r="P70" s="24"/>
      <c r="Q70" s="24"/>
      <c r="R70" s="24"/>
      <c r="S70" s="33"/>
      <c r="T70" s="1006"/>
      <c r="U70" s="1006"/>
      <c r="V70" s="1006"/>
      <c r="W70" s="1006"/>
      <c r="X70" s="33"/>
    </row>
    <row r="71" spans="2:24" x14ac:dyDescent="0.2">
      <c r="B71" s="990" t="str">
        <f>+'A) Resumen Ingresos y Egresos'!A13</f>
        <v>Sala Cuna Caracolito de Mar Diurna</v>
      </c>
      <c r="C71" s="451" t="s">
        <v>135</v>
      </c>
      <c r="D71" s="451" t="s">
        <v>135</v>
      </c>
      <c r="E71" s="451" t="s">
        <v>147</v>
      </c>
      <c r="F71" s="455" t="s">
        <v>152</v>
      </c>
      <c r="G71" s="458">
        <v>0</v>
      </c>
      <c r="H71" s="452">
        <v>0</v>
      </c>
      <c r="I71" s="452">
        <v>0</v>
      </c>
      <c r="J71" s="459">
        <f t="shared" ref="J71:J128" si="6">SUM(G71:I71)</f>
        <v>0</v>
      </c>
      <c r="K71" s="464">
        <f t="shared" ref="K71:K128" si="7">+J71*(1+$L$7)</f>
        <v>0</v>
      </c>
      <c r="L71" s="993">
        <f>SUM(K71:K85)</f>
        <v>0</v>
      </c>
      <c r="M71" s="33"/>
      <c r="N71" s="38"/>
      <c r="O71" s="38"/>
      <c r="P71" s="24"/>
      <c r="Q71" s="24"/>
      <c r="R71" s="24"/>
      <c r="S71" s="41"/>
      <c r="T71" s="41"/>
      <c r="U71" s="42"/>
      <c r="V71" s="42"/>
      <c r="W71" s="43"/>
      <c r="X71" s="43"/>
    </row>
    <row r="72" spans="2:24" x14ac:dyDescent="0.2">
      <c r="B72" s="991"/>
      <c r="C72" s="450" t="s">
        <v>135</v>
      </c>
      <c r="D72" s="450" t="s">
        <v>135</v>
      </c>
      <c r="E72" s="450" t="s">
        <v>148</v>
      </c>
      <c r="F72" s="456" t="s">
        <v>152</v>
      </c>
      <c r="G72" s="460">
        <v>0</v>
      </c>
      <c r="H72" s="390">
        <v>0</v>
      </c>
      <c r="I72" s="390">
        <v>0</v>
      </c>
      <c r="J72" s="461">
        <f t="shared" si="6"/>
        <v>0</v>
      </c>
      <c r="K72" s="465">
        <f t="shared" si="7"/>
        <v>0</v>
      </c>
      <c r="L72" s="994"/>
      <c r="M72" s="33"/>
      <c r="N72" s="38"/>
      <c r="O72" s="38"/>
      <c r="P72" s="38"/>
      <c r="Q72" s="38"/>
      <c r="R72" s="38"/>
      <c r="S72" s="41"/>
      <c r="T72" s="41"/>
      <c r="U72" s="42"/>
      <c r="V72" s="42"/>
      <c r="W72" s="43"/>
      <c r="X72" s="43"/>
    </row>
    <row r="73" spans="2:24" x14ac:dyDescent="0.2">
      <c r="B73" s="991"/>
      <c r="C73" s="450" t="s">
        <v>135</v>
      </c>
      <c r="D73" s="450" t="s">
        <v>135</v>
      </c>
      <c r="E73" s="450" t="s">
        <v>149</v>
      </c>
      <c r="F73" s="456" t="s">
        <v>152</v>
      </c>
      <c r="G73" s="460">
        <v>0</v>
      </c>
      <c r="H73" s="390">
        <v>0</v>
      </c>
      <c r="I73" s="390">
        <v>0</v>
      </c>
      <c r="J73" s="461">
        <f t="shared" si="6"/>
        <v>0</v>
      </c>
      <c r="K73" s="465">
        <f>+J73*(1+$L$7)</f>
        <v>0</v>
      </c>
      <c r="L73" s="994"/>
      <c r="M73" s="33"/>
      <c r="N73" s="38"/>
      <c r="O73" s="38"/>
      <c r="P73" s="79"/>
      <c r="Q73" s="79"/>
      <c r="R73" s="79"/>
      <c r="T73" s="187"/>
      <c r="U73" s="187"/>
      <c r="V73" s="187"/>
      <c r="W73" s="187"/>
    </row>
    <row r="74" spans="2:24" x14ac:dyDescent="0.2">
      <c r="B74" s="991"/>
      <c r="C74" s="450" t="s">
        <v>135</v>
      </c>
      <c r="D74" s="450" t="s">
        <v>135</v>
      </c>
      <c r="E74" s="450" t="s">
        <v>150</v>
      </c>
      <c r="F74" s="456" t="s">
        <v>152</v>
      </c>
      <c r="G74" s="460">
        <v>0</v>
      </c>
      <c r="H74" s="390">
        <v>0</v>
      </c>
      <c r="I74" s="390">
        <v>0</v>
      </c>
      <c r="J74" s="461">
        <f t="shared" si="6"/>
        <v>0</v>
      </c>
      <c r="K74" s="465">
        <f t="shared" si="7"/>
        <v>0</v>
      </c>
      <c r="L74" s="994"/>
      <c r="M74" s="33"/>
      <c r="N74" s="38"/>
      <c r="O74" s="38"/>
      <c r="P74" s="24"/>
      <c r="Q74" s="24"/>
      <c r="R74" s="24"/>
      <c r="S74" s="41"/>
      <c r="T74" s="41"/>
      <c r="U74" s="42"/>
      <c r="V74" s="42"/>
      <c r="W74" s="43"/>
      <c r="X74" s="43"/>
    </row>
    <row r="75" spans="2:24" x14ac:dyDescent="0.2">
      <c r="B75" s="991"/>
      <c r="C75" s="450" t="s">
        <v>135</v>
      </c>
      <c r="D75" s="450" t="s">
        <v>135</v>
      </c>
      <c r="E75" s="450" t="s">
        <v>151</v>
      </c>
      <c r="F75" s="456" t="s">
        <v>152</v>
      </c>
      <c r="G75" s="460">
        <v>0</v>
      </c>
      <c r="H75" s="390">
        <v>0</v>
      </c>
      <c r="I75" s="390">
        <v>0</v>
      </c>
      <c r="J75" s="461">
        <f t="shared" si="6"/>
        <v>0</v>
      </c>
      <c r="K75" s="465">
        <f t="shared" si="7"/>
        <v>0</v>
      </c>
      <c r="L75" s="994"/>
      <c r="M75" s="33"/>
      <c r="N75" s="38"/>
      <c r="O75" s="38"/>
      <c r="P75" s="24"/>
      <c r="Q75" s="24"/>
      <c r="R75" s="24"/>
      <c r="S75" s="41"/>
      <c r="T75" s="41"/>
      <c r="U75" s="42"/>
      <c r="V75" s="42"/>
      <c r="W75" s="43"/>
      <c r="X75" s="43"/>
    </row>
    <row r="76" spans="2:24" x14ac:dyDescent="0.2">
      <c r="B76" s="991"/>
      <c r="C76" s="450"/>
      <c r="D76" s="450"/>
      <c r="E76" s="450"/>
      <c r="F76" s="456"/>
      <c r="G76" s="460">
        <v>0</v>
      </c>
      <c r="H76" s="390">
        <v>0</v>
      </c>
      <c r="I76" s="390">
        <v>0</v>
      </c>
      <c r="J76" s="461">
        <f t="shared" si="6"/>
        <v>0</v>
      </c>
      <c r="K76" s="465">
        <f t="shared" si="7"/>
        <v>0</v>
      </c>
      <c r="L76" s="994"/>
      <c r="M76" s="33"/>
      <c r="N76" s="38"/>
      <c r="O76" s="38"/>
      <c r="P76" s="24"/>
      <c r="Q76" s="24"/>
      <c r="R76" s="24"/>
      <c r="S76" s="41"/>
      <c r="T76" s="41"/>
      <c r="U76" s="42"/>
      <c r="V76" s="42"/>
      <c r="W76" s="43"/>
      <c r="X76" s="43"/>
    </row>
    <row r="77" spans="2:24" x14ac:dyDescent="0.2">
      <c r="B77" s="991"/>
      <c r="C77" s="450"/>
      <c r="D77" s="450"/>
      <c r="E77" s="450"/>
      <c r="F77" s="456"/>
      <c r="G77" s="460">
        <v>0</v>
      </c>
      <c r="H77" s="390">
        <v>0</v>
      </c>
      <c r="I77" s="390">
        <v>0</v>
      </c>
      <c r="J77" s="461">
        <f t="shared" si="6"/>
        <v>0</v>
      </c>
      <c r="K77" s="465">
        <f t="shared" si="7"/>
        <v>0</v>
      </c>
      <c r="L77" s="994"/>
      <c r="M77" s="33"/>
      <c r="N77" s="38"/>
      <c r="O77" s="38"/>
      <c r="P77" s="24"/>
      <c r="Q77" s="24"/>
      <c r="R77" s="24"/>
      <c r="S77" s="41"/>
      <c r="T77" s="41"/>
      <c r="U77" s="42"/>
      <c r="V77" s="42"/>
      <c r="W77" s="43"/>
      <c r="X77" s="43"/>
    </row>
    <row r="78" spans="2:24" x14ac:dyDescent="0.2">
      <c r="B78" s="991"/>
      <c r="C78" s="450"/>
      <c r="D78" s="450"/>
      <c r="E78" s="450"/>
      <c r="F78" s="456"/>
      <c r="G78" s="460">
        <v>0</v>
      </c>
      <c r="H78" s="390">
        <v>0</v>
      </c>
      <c r="I78" s="390">
        <v>0</v>
      </c>
      <c r="J78" s="461">
        <f t="shared" si="6"/>
        <v>0</v>
      </c>
      <c r="K78" s="465">
        <f t="shared" si="7"/>
        <v>0</v>
      </c>
      <c r="L78" s="994"/>
      <c r="M78" s="33"/>
      <c r="N78" s="38"/>
      <c r="O78" s="38"/>
      <c r="P78" s="24"/>
      <c r="Q78" s="24"/>
      <c r="R78" s="24"/>
      <c r="S78" s="41"/>
      <c r="T78" s="41"/>
      <c r="U78" s="42"/>
      <c r="V78" s="42"/>
      <c r="W78" s="43"/>
      <c r="X78" s="43"/>
    </row>
    <row r="79" spans="2:24" x14ac:dyDescent="0.2">
      <c r="B79" s="991"/>
      <c r="C79" s="450"/>
      <c r="D79" s="450"/>
      <c r="E79" s="450"/>
      <c r="F79" s="456"/>
      <c r="G79" s="460">
        <v>0</v>
      </c>
      <c r="H79" s="390">
        <v>0</v>
      </c>
      <c r="I79" s="390">
        <v>0</v>
      </c>
      <c r="J79" s="461">
        <f t="shared" si="6"/>
        <v>0</v>
      </c>
      <c r="K79" s="465">
        <f t="shared" si="7"/>
        <v>0</v>
      </c>
      <c r="L79" s="994"/>
      <c r="M79" s="33"/>
      <c r="N79" s="38"/>
      <c r="O79" s="38"/>
      <c r="P79" s="24"/>
      <c r="Q79" s="24"/>
      <c r="R79" s="24"/>
      <c r="S79" s="41"/>
      <c r="T79" s="41"/>
      <c r="U79" s="42"/>
      <c r="V79" s="42"/>
      <c r="W79" s="43"/>
      <c r="X79" s="43"/>
    </row>
    <row r="80" spans="2:24" x14ac:dyDescent="0.2">
      <c r="B80" s="991"/>
      <c r="C80" s="450"/>
      <c r="D80" s="450"/>
      <c r="E80" s="450"/>
      <c r="F80" s="456"/>
      <c r="G80" s="460">
        <v>0</v>
      </c>
      <c r="H80" s="390">
        <v>0</v>
      </c>
      <c r="I80" s="390">
        <v>0</v>
      </c>
      <c r="J80" s="461">
        <f t="shared" si="6"/>
        <v>0</v>
      </c>
      <c r="K80" s="465">
        <f t="shared" si="7"/>
        <v>0</v>
      </c>
      <c r="L80" s="994"/>
      <c r="M80" s="33"/>
      <c r="N80" s="38"/>
      <c r="O80" s="38"/>
      <c r="P80" s="24"/>
      <c r="Q80" s="24"/>
      <c r="R80" s="24"/>
      <c r="S80" s="41"/>
      <c r="T80" s="41"/>
      <c r="U80" s="42"/>
      <c r="V80" s="42"/>
      <c r="W80" s="43"/>
      <c r="X80" s="43"/>
    </row>
    <row r="81" spans="2:24" x14ac:dyDescent="0.2">
      <c r="B81" s="991"/>
      <c r="C81" s="450"/>
      <c r="D81" s="450"/>
      <c r="E81" s="450"/>
      <c r="F81" s="456"/>
      <c r="G81" s="460">
        <v>0</v>
      </c>
      <c r="H81" s="390">
        <v>0</v>
      </c>
      <c r="I81" s="390">
        <v>0</v>
      </c>
      <c r="J81" s="461">
        <f t="shared" si="6"/>
        <v>0</v>
      </c>
      <c r="K81" s="465">
        <f t="shared" si="7"/>
        <v>0</v>
      </c>
      <c r="L81" s="994"/>
      <c r="M81" s="33"/>
      <c r="N81" s="38"/>
      <c r="O81" s="38"/>
      <c r="P81" s="24"/>
      <c r="Q81" s="24"/>
      <c r="R81" s="24"/>
      <c r="S81" s="41"/>
      <c r="T81" s="41"/>
      <c r="U81" s="42"/>
      <c r="V81" s="42"/>
      <c r="W81" s="43"/>
      <c r="X81" s="43"/>
    </row>
    <row r="82" spans="2:24" x14ac:dyDescent="0.2">
      <c r="B82" s="991"/>
      <c r="C82" s="450"/>
      <c r="D82" s="450"/>
      <c r="E82" s="450"/>
      <c r="F82" s="456"/>
      <c r="G82" s="460">
        <v>0</v>
      </c>
      <c r="H82" s="390">
        <v>0</v>
      </c>
      <c r="I82" s="390">
        <v>0</v>
      </c>
      <c r="J82" s="461">
        <f t="shared" si="6"/>
        <v>0</v>
      </c>
      <c r="K82" s="465">
        <f t="shared" si="7"/>
        <v>0</v>
      </c>
      <c r="L82" s="994"/>
      <c r="M82" s="33"/>
      <c r="N82" s="38"/>
      <c r="O82" s="38"/>
      <c r="P82" s="24"/>
      <c r="Q82" s="24"/>
      <c r="R82" s="24"/>
      <c r="S82" s="41"/>
      <c r="T82" s="41"/>
      <c r="U82" s="42"/>
      <c r="V82" s="42"/>
      <c r="W82" s="43"/>
      <c r="X82" s="43"/>
    </row>
    <row r="83" spans="2:24" x14ac:dyDescent="0.2">
      <c r="B83" s="991"/>
      <c r="C83" s="450"/>
      <c r="D83" s="450"/>
      <c r="E83" s="450"/>
      <c r="F83" s="456"/>
      <c r="G83" s="460">
        <v>0</v>
      </c>
      <c r="H83" s="390">
        <v>0</v>
      </c>
      <c r="I83" s="390">
        <v>0</v>
      </c>
      <c r="J83" s="461">
        <f t="shared" si="6"/>
        <v>0</v>
      </c>
      <c r="K83" s="465">
        <f t="shared" si="7"/>
        <v>0</v>
      </c>
      <c r="L83" s="994"/>
      <c r="M83" s="33"/>
      <c r="N83" s="38"/>
      <c r="O83" s="38"/>
      <c r="P83" s="24"/>
      <c r="Q83" s="24"/>
      <c r="R83" s="24"/>
      <c r="S83" s="41"/>
      <c r="T83" s="41"/>
      <c r="U83" s="42"/>
      <c r="V83" s="42"/>
      <c r="W83" s="43"/>
      <c r="X83" s="43"/>
    </row>
    <row r="84" spans="2:24" x14ac:dyDescent="0.2">
      <c r="B84" s="991"/>
      <c r="C84" s="450"/>
      <c r="D84" s="450"/>
      <c r="E84" s="450"/>
      <c r="F84" s="456"/>
      <c r="G84" s="460">
        <v>0</v>
      </c>
      <c r="H84" s="390">
        <v>0</v>
      </c>
      <c r="I84" s="390">
        <v>0</v>
      </c>
      <c r="J84" s="461">
        <f t="shared" si="6"/>
        <v>0</v>
      </c>
      <c r="K84" s="465">
        <f t="shared" si="7"/>
        <v>0</v>
      </c>
      <c r="L84" s="994"/>
      <c r="M84" s="33"/>
      <c r="N84" s="38"/>
      <c r="O84" s="38"/>
      <c r="P84" s="24"/>
      <c r="Q84" s="24"/>
      <c r="R84" s="24"/>
      <c r="S84" s="41"/>
      <c r="T84" s="41"/>
      <c r="U84" s="42"/>
      <c r="V84" s="42"/>
      <c r="W84" s="43"/>
      <c r="X84" s="43"/>
    </row>
    <row r="85" spans="2:24" ht="13.5" thickBot="1" x14ac:dyDescent="0.25">
      <c r="B85" s="992"/>
      <c r="C85" s="453"/>
      <c r="D85" s="453"/>
      <c r="E85" s="453"/>
      <c r="F85" s="457"/>
      <c r="G85" s="462">
        <v>0</v>
      </c>
      <c r="H85" s="454">
        <v>0</v>
      </c>
      <c r="I85" s="454">
        <v>0</v>
      </c>
      <c r="J85" s="463">
        <f t="shared" si="6"/>
        <v>0</v>
      </c>
      <c r="K85" s="466">
        <f t="shared" si="7"/>
        <v>0</v>
      </c>
      <c r="L85" s="995"/>
      <c r="M85" s="33"/>
      <c r="N85" s="38"/>
      <c r="O85" s="38"/>
      <c r="P85" s="24"/>
      <c r="Q85" s="24"/>
      <c r="R85" s="24"/>
      <c r="S85" s="41"/>
      <c r="T85" s="41"/>
      <c r="U85" s="42"/>
      <c r="V85" s="42"/>
      <c r="W85" s="43"/>
      <c r="X85" s="43"/>
    </row>
    <row r="86" spans="2:24" x14ac:dyDescent="0.2">
      <c r="B86" s="990" t="str">
        <f>+'A) Resumen Ingresos y Egresos'!A14</f>
        <v>Sala Cuna Caracolito de Mar Nocturna</v>
      </c>
      <c r="C86" s="451"/>
      <c r="D86" s="451"/>
      <c r="E86" s="451"/>
      <c r="F86" s="455"/>
      <c r="G86" s="458">
        <v>0</v>
      </c>
      <c r="H86" s="452">
        <v>0</v>
      </c>
      <c r="I86" s="452">
        <v>0</v>
      </c>
      <c r="J86" s="459">
        <f t="shared" ref="J86:J100" si="8">SUM(G86:I86)</f>
        <v>0</v>
      </c>
      <c r="K86" s="464">
        <f t="shared" ref="K86:K100" si="9">+J86*(1+$L$7)</f>
        <v>0</v>
      </c>
      <c r="L86" s="993">
        <f>SUM(K86:K100)</f>
        <v>0</v>
      </c>
      <c r="M86" s="33"/>
      <c r="N86" s="38"/>
      <c r="O86" s="38"/>
      <c r="P86" s="24"/>
      <c r="Q86" s="24"/>
      <c r="R86" s="24"/>
      <c r="S86" s="41"/>
      <c r="T86" s="41"/>
      <c r="U86" s="42"/>
      <c r="V86" s="42"/>
      <c r="W86" s="43"/>
      <c r="X86" s="43"/>
    </row>
    <row r="87" spans="2:24" ht="12.75" customHeight="1" x14ac:dyDescent="0.2">
      <c r="B87" s="991"/>
      <c r="C87" s="450"/>
      <c r="D87" s="450"/>
      <c r="E87" s="450"/>
      <c r="F87" s="456"/>
      <c r="G87" s="460">
        <v>0</v>
      </c>
      <c r="H87" s="390">
        <v>0</v>
      </c>
      <c r="I87" s="390">
        <v>0</v>
      </c>
      <c r="J87" s="461">
        <f t="shared" si="8"/>
        <v>0</v>
      </c>
      <c r="K87" s="465">
        <f t="shared" si="9"/>
        <v>0</v>
      </c>
      <c r="L87" s="994"/>
      <c r="M87" s="33"/>
      <c r="N87" s="38"/>
      <c r="O87" s="38"/>
      <c r="P87" s="38"/>
      <c r="Q87" s="38"/>
      <c r="R87" s="38"/>
      <c r="S87" s="41"/>
      <c r="T87" s="41"/>
      <c r="U87" s="42"/>
      <c r="V87" s="42"/>
      <c r="W87" s="43"/>
      <c r="X87" s="43"/>
    </row>
    <row r="88" spans="2:24" ht="12.75" customHeight="1" x14ac:dyDescent="0.2">
      <c r="B88" s="991"/>
      <c r="C88" s="450"/>
      <c r="D88" s="450"/>
      <c r="E88" s="450"/>
      <c r="F88" s="456"/>
      <c r="G88" s="460">
        <v>0</v>
      </c>
      <c r="H88" s="390">
        <v>0</v>
      </c>
      <c r="I88" s="390">
        <v>0</v>
      </c>
      <c r="J88" s="461">
        <f t="shared" si="8"/>
        <v>0</v>
      </c>
      <c r="K88" s="465">
        <f t="shared" si="9"/>
        <v>0</v>
      </c>
      <c r="L88" s="994"/>
      <c r="M88" s="33"/>
      <c r="N88" s="38"/>
      <c r="O88" s="38"/>
      <c r="P88" s="79"/>
      <c r="Q88" s="79"/>
      <c r="R88" s="79"/>
      <c r="T88" s="187"/>
      <c r="U88" s="187"/>
      <c r="V88" s="187"/>
      <c r="W88" s="187"/>
    </row>
    <row r="89" spans="2:24" ht="12.75" customHeight="1" x14ac:dyDescent="0.2">
      <c r="B89" s="991"/>
      <c r="C89" s="450"/>
      <c r="D89" s="450"/>
      <c r="E89" s="450"/>
      <c r="F89" s="456"/>
      <c r="G89" s="460">
        <v>0</v>
      </c>
      <c r="H89" s="390">
        <v>0</v>
      </c>
      <c r="I89" s="390">
        <v>0</v>
      </c>
      <c r="J89" s="461">
        <f t="shared" si="8"/>
        <v>0</v>
      </c>
      <c r="K89" s="465">
        <f t="shared" si="9"/>
        <v>0</v>
      </c>
      <c r="L89" s="994"/>
      <c r="M89" s="33"/>
      <c r="N89" s="38"/>
      <c r="O89" s="38"/>
      <c r="P89" s="24"/>
      <c r="Q89" s="24"/>
      <c r="R89" s="24"/>
      <c r="S89" s="41"/>
      <c r="T89" s="41"/>
      <c r="U89" s="42"/>
      <c r="V89" s="42"/>
      <c r="W89" s="43"/>
      <c r="X89" s="43"/>
    </row>
    <row r="90" spans="2:24" ht="12.75" customHeight="1" x14ac:dyDescent="0.2">
      <c r="B90" s="991"/>
      <c r="C90" s="450"/>
      <c r="D90" s="450"/>
      <c r="E90" s="450"/>
      <c r="F90" s="456"/>
      <c r="G90" s="460">
        <v>0</v>
      </c>
      <c r="H90" s="390">
        <v>0</v>
      </c>
      <c r="I90" s="390">
        <v>0</v>
      </c>
      <c r="J90" s="461">
        <f t="shared" si="8"/>
        <v>0</v>
      </c>
      <c r="K90" s="465">
        <f t="shared" si="9"/>
        <v>0</v>
      </c>
      <c r="L90" s="994"/>
      <c r="M90" s="33"/>
      <c r="N90" s="38"/>
      <c r="O90" s="38"/>
      <c r="P90" s="24"/>
      <c r="Q90" s="24"/>
      <c r="R90" s="24"/>
      <c r="S90" s="41"/>
      <c r="T90" s="41"/>
      <c r="U90" s="42"/>
      <c r="V90" s="42"/>
      <c r="W90" s="43"/>
      <c r="X90" s="43"/>
    </row>
    <row r="91" spans="2:24" ht="12.75" customHeight="1" x14ac:dyDescent="0.2">
      <c r="B91" s="991"/>
      <c r="C91" s="450"/>
      <c r="D91" s="450"/>
      <c r="E91" s="450"/>
      <c r="F91" s="456"/>
      <c r="G91" s="460">
        <v>0</v>
      </c>
      <c r="H91" s="390">
        <v>0</v>
      </c>
      <c r="I91" s="390">
        <v>0</v>
      </c>
      <c r="J91" s="461">
        <f t="shared" si="8"/>
        <v>0</v>
      </c>
      <c r="K91" s="465">
        <f t="shared" si="9"/>
        <v>0</v>
      </c>
      <c r="L91" s="994"/>
      <c r="M91" s="33"/>
      <c r="N91" s="38"/>
      <c r="O91" s="38"/>
      <c r="P91" s="24"/>
      <c r="Q91" s="24"/>
      <c r="R91" s="24"/>
      <c r="S91" s="41"/>
      <c r="T91" s="41"/>
      <c r="U91" s="42"/>
      <c r="V91" s="42"/>
      <c r="W91" s="43"/>
      <c r="X91" s="43"/>
    </row>
    <row r="92" spans="2:24" ht="12.75" customHeight="1" x14ac:dyDescent="0.2">
      <c r="B92" s="991"/>
      <c r="C92" s="450"/>
      <c r="D92" s="450"/>
      <c r="E92" s="450"/>
      <c r="F92" s="456"/>
      <c r="G92" s="460">
        <v>0</v>
      </c>
      <c r="H92" s="390">
        <v>0</v>
      </c>
      <c r="I92" s="390">
        <v>0</v>
      </c>
      <c r="J92" s="461">
        <f t="shared" si="8"/>
        <v>0</v>
      </c>
      <c r="K92" s="465">
        <f t="shared" si="9"/>
        <v>0</v>
      </c>
      <c r="L92" s="994"/>
      <c r="M92" s="33"/>
      <c r="N92" s="38"/>
      <c r="O92" s="38"/>
      <c r="P92" s="24"/>
      <c r="Q92" s="24"/>
      <c r="R92" s="24"/>
      <c r="S92" s="41"/>
      <c r="T92" s="41"/>
      <c r="U92" s="42"/>
      <c r="V92" s="42"/>
      <c r="W92" s="43"/>
      <c r="X92" s="43"/>
    </row>
    <row r="93" spans="2:24" ht="12.75" customHeight="1" x14ac:dyDescent="0.2">
      <c r="B93" s="991"/>
      <c r="C93" s="450"/>
      <c r="D93" s="450"/>
      <c r="E93" s="450"/>
      <c r="F93" s="456"/>
      <c r="G93" s="460">
        <v>0</v>
      </c>
      <c r="H93" s="390">
        <v>0</v>
      </c>
      <c r="I93" s="390">
        <v>0</v>
      </c>
      <c r="J93" s="461">
        <f t="shared" si="8"/>
        <v>0</v>
      </c>
      <c r="K93" s="465">
        <f t="shared" si="9"/>
        <v>0</v>
      </c>
      <c r="L93" s="994"/>
      <c r="M93" s="33"/>
      <c r="N93" s="38"/>
      <c r="O93" s="38"/>
      <c r="P93" s="24"/>
      <c r="Q93" s="24"/>
      <c r="R93" s="24"/>
      <c r="S93" s="41"/>
      <c r="T93" s="41"/>
      <c r="U93" s="42"/>
      <c r="V93" s="42"/>
      <c r="W93" s="43"/>
      <c r="X93" s="43"/>
    </row>
    <row r="94" spans="2:24" x14ac:dyDescent="0.2">
      <c r="B94" s="991"/>
      <c r="C94" s="450"/>
      <c r="D94" s="450"/>
      <c r="E94" s="450"/>
      <c r="F94" s="456"/>
      <c r="G94" s="460">
        <v>0</v>
      </c>
      <c r="H94" s="390">
        <v>0</v>
      </c>
      <c r="I94" s="390">
        <v>0</v>
      </c>
      <c r="J94" s="461">
        <f t="shared" si="8"/>
        <v>0</v>
      </c>
      <c r="K94" s="465">
        <f t="shared" si="9"/>
        <v>0</v>
      </c>
      <c r="L94" s="994"/>
      <c r="M94" s="33"/>
      <c r="N94" s="38"/>
      <c r="O94" s="38"/>
      <c r="P94" s="24"/>
      <c r="Q94" s="24"/>
      <c r="R94" s="24"/>
      <c r="S94" s="41"/>
      <c r="T94" s="41"/>
      <c r="U94" s="42"/>
      <c r="V94" s="42"/>
      <c r="W94" s="43"/>
      <c r="X94" s="43"/>
    </row>
    <row r="95" spans="2:24" ht="12.75" customHeight="1" x14ac:dyDescent="0.2">
      <c r="B95" s="991"/>
      <c r="C95" s="450"/>
      <c r="D95" s="450"/>
      <c r="E95" s="450"/>
      <c r="F95" s="456"/>
      <c r="G95" s="460">
        <v>0</v>
      </c>
      <c r="H95" s="390">
        <v>0</v>
      </c>
      <c r="I95" s="390">
        <v>0</v>
      </c>
      <c r="J95" s="461">
        <f t="shared" si="8"/>
        <v>0</v>
      </c>
      <c r="K95" s="465">
        <f t="shared" si="9"/>
        <v>0</v>
      </c>
      <c r="L95" s="994"/>
      <c r="M95" s="33"/>
      <c r="N95" s="38"/>
      <c r="O95" s="38"/>
      <c r="P95" s="24"/>
      <c r="Q95" s="24"/>
      <c r="R95" s="24"/>
      <c r="S95" s="41"/>
      <c r="T95" s="41"/>
      <c r="U95" s="42"/>
      <c r="V95" s="42"/>
      <c r="W95" s="43"/>
      <c r="X95" s="43"/>
    </row>
    <row r="96" spans="2:24" ht="12.75" customHeight="1" x14ac:dyDescent="0.2">
      <c r="B96" s="991"/>
      <c r="C96" s="450"/>
      <c r="D96" s="450"/>
      <c r="E96" s="450"/>
      <c r="F96" s="456"/>
      <c r="G96" s="460">
        <v>0</v>
      </c>
      <c r="H96" s="390">
        <v>0</v>
      </c>
      <c r="I96" s="390">
        <v>0</v>
      </c>
      <c r="J96" s="461">
        <f t="shared" si="8"/>
        <v>0</v>
      </c>
      <c r="K96" s="465">
        <f t="shared" si="9"/>
        <v>0</v>
      </c>
      <c r="L96" s="994"/>
      <c r="M96" s="33"/>
      <c r="N96" s="38"/>
      <c r="O96" s="38"/>
      <c r="P96" s="24"/>
      <c r="Q96" s="24"/>
      <c r="R96" s="24"/>
      <c r="S96" s="41"/>
      <c r="T96" s="41"/>
      <c r="U96" s="42"/>
      <c r="V96" s="42"/>
      <c r="W96" s="43"/>
      <c r="X96" s="43"/>
    </row>
    <row r="97" spans="2:24" ht="13.5" customHeight="1" x14ac:dyDescent="0.2">
      <c r="B97" s="991"/>
      <c r="C97" s="450"/>
      <c r="D97" s="450"/>
      <c r="E97" s="450"/>
      <c r="F97" s="456"/>
      <c r="G97" s="460">
        <v>0</v>
      </c>
      <c r="H97" s="390">
        <v>0</v>
      </c>
      <c r="I97" s="390">
        <v>0</v>
      </c>
      <c r="J97" s="461">
        <f t="shared" si="8"/>
        <v>0</v>
      </c>
      <c r="K97" s="465">
        <f t="shared" si="9"/>
        <v>0</v>
      </c>
      <c r="L97" s="994"/>
      <c r="M97" s="33"/>
      <c r="N97" s="38"/>
      <c r="O97" s="38"/>
      <c r="P97" s="24"/>
      <c r="Q97" s="24"/>
      <c r="R97" s="24"/>
      <c r="S97" s="41"/>
      <c r="T97" s="41"/>
      <c r="U97" s="42"/>
      <c r="V97" s="42"/>
      <c r="W97" s="43"/>
      <c r="X97" s="43"/>
    </row>
    <row r="98" spans="2:24" ht="12.75" customHeight="1" x14ac:dyDescent="0.2">
      <c r="B98" s="991"/>
      <c r="C98" s="450"/>
      <c r="D98" s="450"/>
      <c r="E98" s="450"/>
      <c r="F98" s="456"/>
      <c r="G98" s="460">
        <v>0</v>
      </c>
      <c r="H98" s="390">
        <v>0</v>
      </c>
      <c r="I98" s="390">
        <v>0</v>
      </c>
      <c r="J98" s="461">
        <f t="shared" si="8"/>
        <v>0</v>
      </c>
      <c r="K98" s="465">
        <f t="shared" si="9"/>
        <v>0</v>
      </c>
      <c r="L98" s="994"/>
      <c r="M98" s="33"/>
      <c r="N98" s="38"/>
      <c r="O98" s="38"/>
      <c r="P98" s="24"/>
      <c r="Q98" s="24"/>
      <c r="R98" s="24"/>
      <c r="S98" s="41"/>
      <c r="T98" s="41"/>
      <c r="U98" s="42"/>
      <c r="V98" s="42"/>
      <c r="W98" s="43"/>
      <c r="X98" s="43"/>
    </row>
    <row r="99" spans="2:24" ht="13.5" customHeight="1" x14ac:dyDescent="0.2">
      <c r="B99" s="991"/>
      <c r="C99" s="450"/>
      <c r="D99" s="450"/>
      <c r="E99" s="450"/>
      <c r="F99" s="456"/>
      <c r="G99" s="460">
        <v>0</v>
      </c>
      <c r="H99" s="390">
        <v>0</v>
      </c>
      <c r="I99" s="390">
        <v>0</v>
      </c>
      <c r="J99" s="461">
        <f t="shared" si="8"/>
        <v>0</v>
      </c>
      <c r="K99" s="465">
        <f t="shared" si="9"/>
        <v>0</v>
      </c>
      <c r="L99" s="994"/>
      <c r="M99" s="33"/>
      <c r="N99" s="38"/>
      <c r="O99" s="38"/>
      <c r="P99" s="24"/>
      <c r="Q99" s="24"/>
      <c r="R99" s="24"/>
      <c r="S99" s="41"/>
      <c r="T99" s="41"/>
      <c r="U99" s="42"/>
      <c r="V99" s="42"/>
      <c r="W99" s="43"/>
      <c r="X99" s="43"/>
    </row>
    <row r="100" spans="2:24" ht="13.5" customHeight="1" thickBot="1" x14ac:dyDescent="0.25">
      <c r="B100" s="991"/>
      <c r="C100" s="595"/>
      <c r="D100" s="595"/>
      <c r="E100" s="595"/>
      <c r="F100" s="596"/>
      <c r="G100" s="591">
        <v>0</v>
      </c>
      <c r="H100" s="592">
        <v>0</v>
      </c>
      <c r="I100" s="592">
        <v>0</v>
      </c>
      <c r="J100" s="593">
        <f t="shared" si="8"/>
        <v>0</v>
      </c>
      <c r="K100" s="594">
        <f t="shared" si="9"/>
        <v>0</v>
      </c>
      <c r="L100" s="1011"/>
      <c r="M100" s="33"/>
      <c r="N100" s="38"/>
      <c r="O100" s="38"/>
      <c r="P100" s="24"/>
      <c r="Q100" s="24"/>
      <c r="R100" s="24"/>
      <c r="S100" s="41"/>
      <c r="T100" s="41"/>
      <c r="U100" s="42"/>
      <c r="V100" s="42"/>
      <c r="W100" s="43"/>
      <c r="X100" s="43"/>
    </row>
    <row r="101" spans="2:24" x14ac:dyDescent="0.2">
      <c r="B101" s="990" t="str">
        <f>+'A) Resumen Ingresos y Egresos'!A15</f>
        <v>Sala Cuna Mar Azul Diurna</v>
      </c>
      <c r="C101" s="451"/>
      <c r="D101" s="451"/>
      <c r="E101" s="451"/>
      <c r="F101" s="597"/>
      <c r="G101" s="598">
        <v>0</v>
      </c>
      <c r="H101" s="452">
        <v>0</v>
      </c>
      <c r="I101" s="452">
        <v>0</v>
      </c>
      <c r="J101" s="459">
        <f t="shared" si="6"/>
        <v>0</v>
      </c>
      <c r="K101" s="569">
        <f t="shared" si="7"/>
        <v>0</v>
      </c>
      <c r="L101" s="1012">
        <f>SUM(K101:K128)</f>
        <v>0</v>
      </c>
      <c r="M101" s="33"/>
      <c r="N101" s="38"/>
      <c r="O101" s="38"/>
      <c r="P101" s="24"/>
      <c r="Q101" s="24"/>
      <c r="R101" s="24"/>
      <c r="S101" s="41"/>
      <c r="T101" s="41"/>
      <c r="U101" s="42"/>
      <c r="V101" s="42"/>
      <c r="W101" s="43"/>
      <c r="X101" s="43"/>
    </row>
    <row r="102" spans="2:24" x14ac:dyDescent="0.2">
      <c r="B102" s="991"/>
      <c r="C102" s="571"/>
      <c r="D102" s="571"/>
      <c r="E102" s="571"/>
      <c r="F102" s="590"/>
      <c r="G102" s="460">
        <v>0</v>
      </c>
      <c r="H102" s="390">
        <v>0</v>
      </c>
      <c r="I102" s="390">
        <v>0</v>
      </c>
      <c r="J102" s="461">
        <f t="shared" ref="J102:J115" si="10">SUM(G102:I102)</f>
        <v>0</v>
      </c>
      <c r="K102" s="575">
        <f t="shared" ref="K102:K115" si="11">+J102*(1+$L$7)</f>
        <v>0</v>
      </c>
      <c r="L102" s="1013"/>
      <c r="M102" s="33"/>
      <c r="N102" s="38"/>
      <c r="O102" s="38"/>
      <c r="P102" s="24"/>
      <c r="Q102" s="24"/>
      <c r="R102" s="24"/>
      <c r="S102" s="41"/>
      <c r="T102" s="41"/>
      <c r="U102" s="42"/>
      <c r="V102" s="42"/>
      <c r="W102" s="43"/>
      <c r="X102" s="43"/>
    </row>
    <row r="103" spans="2:24" x14ac:dyDescent="0.2">
      <c r="B103" s="991"/>
      <c r="C103" s="571"/>
      <c r="D103" s="571"/>
      <c r="E103" s="571"/>
      <c r="F103" s="590"/>
      <c r="G103" s="460">
        <v>0</v>
      </c>
      <c r="H103" s="390">
        <v>0</v>
      </c>
      <c r="I103" s="390">
        <v>0</v>
      </c>
      <c r="J103" s="461">
        <f t="shared" si="10"/>
        <v>0</v>
      </c>
      <c r="K103" s="575">
        <f t="shared" si="11"/>
        <v>0</v>
      </c>
      <c r="L103" s="1013"/>
      <c r="M103" s="33"/>
      <c r="N103" s="38"/>
      <c r="O103" s="38"/>
      <c r="P103" s="24"/>
      <c r="Q103" s="24"/>
      <c r="R103" s="24"/>
      <c r="S103" s="41"/>
      <c r="T103" s="41"/>
      <c r="U103" s="42"/>
      <c r="V103" s="42"/>
      <c r="W103" s="43"/>
      <c r="X103" s="43"/>
    </row>
    <row r="104" spans="2:24" x14ac:dyDescent="0.2">
      <c r="B104" s="991"/>
      <c r="C104" s="571"/>
      <c r="D104" s="571"/>
      <c r="E104" s="571"/>
      <c r="F104" s="590"/>
      <c r="G104" s="460">
        <v>0</v>
      </c>
      <c r="H104" s="390">
        <v>0</v>
      </c>
      <c r="I104" s="390">
        <v>0</v>
      </c>
      <c r="J104" s="461">
        <f t="shared" si="10"/>
        <v>0</v>
      </c>
      <c r="K104" s="575">
        <f t="shared" si="11"/>
        <v>0</v>
      </c>
      <c r="L104" s="1013"/>
      <c r="M104" s="33"/>
      <c r="N104" s="38"/>
      <c r="O104" s="38"/>
      <c r="P104" s="24"/>
      <c r="Q104" s="24"/>
      <c r="R104" s="24"/>
      <c r="S104" s="41"/>
      <c r="T104" s="41"/>
      <c r="U104" s="42"/>
      <c r="V104" s="42"/>
      <c r="W104" s="43"/>
      <c r="X104" s="43"/>
    </row>
    <row r="105" spans="2:24" x14ac:dyDescent="0.2">
      <c r="B105" s="991"/>
      <c r="C105" s="571"/>
      <c r="D105" s="571"/>
      <c r="E105" s="571"/>
      <c r="F105" s="590"/>
      <c r="G105" s="460">
        <v>0</v>
      </c>
      <c r="H105" s="390">
        <v>0</v>
      </c>
      <c r="I105" s="390">
        <v>0</v>
      </c>
      <c r="J105" s="461">
        <f t="shared" si="10"/>
        <v>0</v>
      </c>
      <c r="K105" s="575">
        <f t="shared" si="11"/>
        <v>0</v>
      </c>
      <c r="L105" s="1013"/>
      <c r="M105" s="33"/>
      <c r="N105" s="38"/>
      <c r="O105" s="38"/>
      <c r="P105" s="24"/>
      <c r="Q105" s="24"/>
      <c r="R105" s="24"/>
      <c r="S105" s="41"/>
      <c r="T105" s="41"/>
      <c r="U105" s="42"/>
      <c r="V105" s="42"/>
      <c r="W105" s="43"/>
      <c r="X105" s="43"/>
    </row>
    <row r="106" spans="2:24" x14ac:dyDescent="0.2">
      <c r="B106" s="991"/>
      <c r="C106" s="571"/>
      <c r="D106" s="571"/>
      <c r="E106" s="571"/>
      <c r="F106" s="590"/>
      <c r="G106" s="460">
        <v>0</v>
      </c>
      <c r="H106" s="390">
        <v>0</v>
      </c>
      <c r="I106" s="390">
        <v>0</v>
      </c>
      <c r="J106" s="461">
        <f t="shared" si="10"/>
        <v>0</v>
      </c>
      <c r="K106" s="575">
        <f t="shared" si="11"/>
        <v>0</v>
      </c>
      <c r="L106" s="1013"/>
      <c r="M106" s="33"/>
      <c r="N106" s="38"/>
      <c r="O106" s="38"/>
      <c r="P106" s="24"/>
      <c r="Q106" s="24"/>
      <c r="R106" s="24"/>
      <c r="S106" s="41"/>
      <c r="T106" s="41"/>
      <c r="U106" s="42"/>
      <c r="V106" s="42"/>
      <c r="W106" s="43"/>
      <c r="X106" s="43"/>
    </row>
    <row r="107" spans="2:24" x14ac:dyDescent="0.2">
      <c r="B107" s="991"/>
      <c r="C107" s="571"/>
      <c r="D107" s="571"/>
      <c r="E107" s="571"/>
      <c r="F107" s="590"/>
      <c r="G107" s="460">
        <v>0</v>
      </c>
      <c r="H107" s="390">
        <v>0</v>
      </c>
      <c r="I107" s="390">
        <v>0</v>
      </c>
      <c r="J107" s="461">
        <f t="shared" si="10"/>
        <v>0</v>
      </c>
      <c r="K107" s="575">
        <f t="shared" si="11"/>
        <v>0</v>
      </c>
      <c r="L107" s="1013"/>
      <c r="M107" s="33"/>
      <c r="N107" s="38"/>
      <c r="O107" s="38"/>
      <c r="P107" s="24"/>
      <c r="Q107" s="24"/>
      <c r="R107" s="24"/>
      <c r="S107" s="41"/>
      <c r="T107" s="41"/>
      <c r="U107" s="42"/>
      <c r="V107" s="42"/>
      <c r="W107" s="43"/>
      <c r="X107" s="43"/>
    </row>
    <row r="108" spans="2:24" x14ac:dyDescent="0.2">
      <c r="B108" s="991"/>
      <c r="C108" s="571"/>
      <c r="D108" s="571"/>
      <c r="E108" s="571"/>
      <c r="F108" s="590"/>
      <c r="G108" s="460">
        <v>0</v>
      </c>
      <c r="H108" s="390">
        <v>0</v>
      </c>
      <c r="I108" s="390">
        <v>0</v>
      </c>
      <c r="J108" s="461">
        <f t="shared" si="10"/>
        <v>0</v>
      </c>
      <c r="K108" s="575">
        <f t="shared" si="11"/>
        <v>0</v>
      </c>
      <c r="L108" s="1013"/>
      <c r="M108" s="33"/>
      <c r="N108" s="38"/>
      <c r="O108" s="38"/>
      <c r="P108" s="24"/>
      <c r="Q108" s="24"/>
      <c r="R108" s="24"/>
      <c r="S108" s="41"/>
      <c r="T108" s="41"/>
      <c r="U108" s="42"/>
      <c r="V108" s="42"/>
      <c r="W108" s="43"/>
      <c r="X108" s="43"/>
    </row>
    <row r="109" spans="2:24" x14ac:dyDescent="0.2">
      <c r="B109" s="991"/>
      <c r="C109" s="571"/>
      <c r="D109" s="571"/>
      <c r="E109" s="571"/>
      <c r="F109" s="590"/>
      <c r="G109" s="460">
        <v>0</v>
      </c>
      <c r="H109" s="390">
        <v>0</v>
      </c>
      <c r="I109" s="390">
        <v>0</v>
      </c>
      <c r="J109" s="461">
        <f t="shared" si="10"/>
        <v>0</v>
      </c>
      <c r="K109" s="575">
        <f t="shared" si="11"/>
        <v>0</v>
      </c>
      <c r="L109" s="1013"/>
      <c r="M109" s="33"/>
      <c r="N109" s="38"/>
      <c r="O109" s="38"/>
      <c r="P109" s="24"/>
      <c r="Q109" s="24"/>
      <c r="R109" s="24"/>
      <c r="S109" s="41"/>
      <c r="T109" s="41"/>
      <c r="U109" s="42"/>
      <c r="V109" s="42"/>
      <c r="W109" s="43"/>
      <c r="X109" s="43"/>
    </row>
    <row r="110" spans="2:24" x14ac:dyDescent="0.2">
      <c r="B110" s="991"/>
      <c r="C110" s="571"/>
      <c r="D110" s="571"/>
      <c r="E110" s="571"/>
      <c r="F110" s="590"/>
      <c r="G110" s="460">
        <v>0</v>
      </c>
      <c r="H110" s="390">
        <v>0</v>
      </c>
      <c r="I110" s="390">
        <v>0</v>
      </c>
      <c r="J110" s="461">
        <f t="shared" si="10"/>
        <v>0</v>
      </c>
      <c r="K110" s="575">
        <f t="shared" si="11"/>
        <v>0</v>
      </c>
      <c r="L110" s="1013"/>
      <c r="M110" s="33"/>
      <c r="N110" s="38"/>
      <c r="O110" s="38"/>
      <c r="P110" s="24"/>
      <c r="Q110" s="24"/>
      <c r="R110" s="24"/>
      <c r="S110" s="41"/>
      <c r="T110" s="41"/>
      <c r="U110" s="42"/>
      <c r="V110" s="42"/>
      <c r="W110" s="43"/>
      <c r="X110" s="43"/>
    </row>
    <row r="111" spans="2:24" x14ac:dyDescent="0.2">
      <c r="B111" s="991"/>
      <c r="C111" s="571"/>
      <c r="D111" s="571"/>
      <c r="E111" s="571"/>
      <c r="F111" s="590"/>
      <c r="G111" s="460">
        <v>0</v>
      </c>
      <c r="H111" s="390">
        <v>0</v>
      </c>
      <c r="I111" s="390">
        <v>0</v>
      </c>
      <c r="J111" s="461">
        <f t="shared" si="10"/>
        <v>0</v>
      </c>
      <c r="K111" s="575">
        <f t="shared" si="11"/>
        <v>0</v>
      </c>
      <c r="L111" s="1013"/>
      <c r="M111" s="33"/>
      <c r="N111" s="38"/>
      <c r="O111" s="38"/>
      <c r="P111" s="24"/>
      <c r="Q111" s="24"/>
      <c r="R111" s="24"/>
      <c r="S111" s="41"/>
      <c r="T111" s="41"/>
      <c r="U111" s="42"/>
      <c r="V111" s="42"/>
      <c r="W111" s="43"/>
      <c r="X111" s="43"/>
    </row>
    <row r="112" spans="2:24" x14ac:dyDescent="0.2">
      <c r="B112" s="991"/>
      <c r="C112" s="571"/>
      <c r="D112" s="571"/>
      <c r="E112" s="571"/>
      <c r="F112" s="590"/>
      <c r="G112" s="460">
        <v>0</v>
      </c>
      <c r="H112" s="390">
        <v>0</v>
      </c>
      <c r="I112" s="390">
        <v>0</v>
      </c>
      <c r="J112" s="461">
        <f t="shared" si="10"/>
        <v>0</v>
      </c>
      <c r="K112" s="575">
        <f t="shared" si="11"/>
        <v>0</v>
      </c>
      <c r="L112" s="1013"/>
      <c r="M112" s="33"/>
      <c r="N112" s="38"/>
      <c r="O112" s="38"/>
      <c r="P112" s="24"/>
      <c r="Q112" s="24"/>
      <c r="R112" s="24"/>
      <c r="S112" s="41"/>
      <c r="T112" s="41"/>
      <c r="U112" s="42"/>
      <c r="V112" s="42"/>
      <c r="W112" s="43"/>
      <c r="X112" s="43"/>
    </row>
    <row r="113" spans="2:24" x14ac:dyDescent="0.2">
      <c r="B113" s="991"/>
      <c r="C113" s="571"/>
      <c r="D113" s="571"/>
      <c r="E113" s="571"/>
      <c r="F113" s="590"/>
      <c r="G113" s="460">
        <v>0</v>
      </c>
      <c r="H113" s="390">
        <v>0</v>
      </c>
      <c r="I113" s="390">
        <v>0</v>
      </c>
      <c r="J113" s="461">
        <f t="shared" si="10"/>
        <v>0</v>
      </c>
      <c r="K113" s="575">
        <f t="shared" si="11"/>
        <v>0</v>
      </c>
      <c r="L113" s="1013"/>
      <c r="M113" s="33"/>
      <c r="N113" s="38"/>
      <c r="O113" s="38"/>
      <c r="P113" s="24"/>
      <c r="Q113" s="24"/>
      <c r="R113" s="24"/>
      <c r="S113" s="41"/>
      <c r="T113" s="41"/>
      <c r="U113" s="42"/>
      <c r="V113" s="42"/>
      <c r="W113" s="43"/>
      <c r="X113" s="43"/>
    </row>
    <row r="114" spans="2:24" x14ac:dyDescent="0.2">
      <c r="B114" s="991"/>
      <c r="C114" s="571"/>
      <c r="D114" s="571"/>
      <c r="E114" s="571"/>
      <c r="F114" s="590"/>
      <c r="G114" s="460">
        <v>0</v>
      </c>
      <c r="H114" s="390">
        <v>0</v>
      </c>
      <c r="I114" s="390">
        <v>0</v>
      </c>
      <c r="J114" s="461">
        <f t="shared" si="10"/>
        <v>0</v>
      </c>
      <c r="K114" s="575">
        <f t="shared" si="11"/>
        <v>0</v>
      </c>
      <c r="L114" s="1013"/>
      <c r="M114" s="33"/>
      <c r="N114" s="38"/>
      <c r="O114" s="38"/>
      <c r="P114" s="24"/>
      <c r="Q114" s="24"/>
      <c r="R114" s="24"/>
      <c r="S114" s="41"/>
      <c r="T114" s="41"/>
      <c r="U114" s="42"/>
      <c r="V114" s="42"/>
      <c r="W114" s="43"/>
      <c r="X114" s="43"/>
    </row>
    <row r="115" spans="2:24" ht="12.75" customHeight="1" x14ac:dyDescent="0.2">
      <c r="B115" s="991"/>
      <c r="C115" s="450"/>
      <c r="D115" s="450"/>
      <c r="E115" s="450"/>
      <c r="F115" s="456"/>
      <c r="G115" s="460">
        <v>0</v>
      </c>
      <c r="H115" s="390">
        <v>0</v>
      </c>
      <c r="I115" s="390">
        <v>0</v>
      </c>
      <c r="J115" s="461">
        <f t="shared" si="10"/>
        <v>0</v>
      </c>
      <c r="K115" s="575">
        <f t="shared" si="11"/>
        <v>0</v>
      </c>
      <c r="L115" s="1013"/>
      <c r="M115" s="33"/>
      <c r="N115" s="38"/>
      <c r="O115" s="38"/>
      <c r="P115" s="38"/>
      <c r="Q115" s="38"/>
      <c r="R115" s="38"/>
      <c r="S115" s="41"/>
      <c r="T115" s="41"/>
      <c r="U115" s="42"/>
      <c r="V115" s="42"/>
      <c r="W115" s="43"/>
      <c r="X115" s="43"/>
    </row>
    <row r="116" spans="2:24" ht="12.75" customHeight="1" x14ac:dyDescent="0.2">
      <c r="B116" s="991"/>
      <c r="C116" s="450"/>
      <c r="D116" s="450"/>
      <c r="E116" s="450"/>
      <c r="F116" s="456"/>
      <c r="G116" s="460">
        <v>0</v>
      </c>
      <c r="H116" s="390">
        <v>0</v>
      </c>
      <c r="I116" s="390">
        <v>0</v>
      </c>
      <c r="J116" s="461">
        <f t="shared" si="6"/>
        <v>0</v>
      </c>
      <c r="K116" s="575">
        <f t="shared" si="7"/>
        <v>0</v>
      </c>
      <c r="L116" s="1013"/>
      <c r="M116" s="33"/>
      <c r="N116" s="38"/>
      <c r="O116" s="38"/>
      <c r="P116" s="79"/>
      <c r="Q116" s="79"/>
      <c r="R116" s="79"/>
      <c r="T116" s="187"/>
      <c r="U116" s="187"/>
      <c r="V116" s="187"/>
      <c r="W116" s="187"/>
    </row>
    <row r="117" spans="2:24" ht="12.75" customHeight="1" x14ac:dyDescent="0.2">
      <c r="B117" s="991"/>
      <c r="C117" s="450"/>
      <c r="D117" s="450"/>
      <c r="E117" s="450"/>
      <c r="F117" s="456"/>
      <c r="G117" s="460">
        <v>0</v>
      </c>
      <c r="H117" s="390">
        <v>0</v>
      </c>
      <c r="I117" s="390">
        <v>0</v>
      </c>
      <c r="J117" s="461">
        <f t="shared" si="6"/>
        <v>0</v>
      </c>
      <c r="K117" s="575">
        <f t="shared" si="7"/>
        <v>0</v>
      </c>
      <c r="L117" s="1013"/>
      <c r="M117" s="33"/>
      <c r="N117" s="38"/>
      <c r="O117" s="38"/>
      <c r="P117" s="24"/>
      <c r="Q117" s="24"/>
      <c r="R117" s="24"/>
      <c r="S117" s="41"/>
      <c r="T117" s="41"/>
      <c r="U117" s="42"/>
      <c r="V117" s="42"/>
      <c r="W117" s="43"/>
      <c r="X117" s="43"/>
    </row>
    <row r="118" spans="2:24" ht="12.75" customHeight="1" x14ac:dyDescent="0.2">
      <c r="B118" s="991"/>
      <c r="C118" s="450"/>
      <c r="D118" s="450"/>
      <c r="E118" s="450"/>
      <c r="F118" s="456"/>
      <c r="G118" s="460">
        <v>0</v>
      </c>
      <c r="H118" s="390">
        <v>0</v>
      </c>
      <c r="I118" s="390">
        <v>0</v>
      </c>
      <c r="J118" s="461">
        <f t="shared" si="6"/>
        <v>0</v>
      </c>
      <c r="K118" s="575">
        <f t="shared" si="7"/>
        <v>0</v>
      </c>
      <c r="L118" s="1013"/>
      <c r="M118" s="33"/>
      <c r="N118" s="38"/>
      <c r="O118" s="38"/>
      <c r="P118" s="24"/>
      <c r="Q118" s="24"/>
      <c r="R118" s="24"/>
      <c r="S118" s="41"/>
      <c r="T118" s="41"/>
      <c r="U118" s="42"/>
      <c r="V118" s="42"/>
      <c r="W118" s="43"/>
      <c r="X118" s="43"/>
    </row>
    <row r="119" spans="2:24" ht="12.75" customHeight="1" x14ac:dyDescent="0.2">
      <c r="B119" s="991"/>
      <c r="C119" s="450"/>
      <c r="D119" s="450"/>
      <c r="E119" s="450"/>
      <c r="F119" s="456"/>
      <c r="G119" s="460">
        <v>0</v>
      </c>
      <c r="H119" s="390">
        <v>0</v>
      </c>
      <c r="I119" s="390">
        <v>0</v>
      </c>
      <c r="J119" s="461">
        <f t="shared" si="6"/>
        <v>0</v>
      </c>
      <c r="K119" s="575">
        <f t="shared" si="7"/>
        <v>0</v>
      </c>
      <c r="L119" s="1013"/>
      <c r="M119" s="33"/>
      <c r="N119" s="38"/>
      <c r="O119" s="38"/>
      <c r="P119" s="24"/>
      <c r="Q119" s="24"/>
      <c r="R119" s="24"/>
      <c r="S119" s="41"/>
      <c r="T119" s="41"/>
      <c r="U119" s="42"/>
      <c r="V119" s="42"/>
      <c r="W119" s="43"/>
      <c r="X119" s="43"/>
    </row>
    <row r="120" spans="2:24" ht="12.75" customHeight="1" x14ac:dyDescent="0.2">
      <c r="B120" s="991"/>
      <c r="C120" s="450"/>
      <c r="D120" s="450"/>
      <c r="E120" s="450"/>
      <c r="F120" s="456"/>
      <c r="G120" s="460">
        <v>0</v>
      </c>
      <c r="H120" s="390">
        <v>0</v>
      </c>
      <c r="I120" s="390">
        <v>0</v>
      </c>
      <c r="J120" s="461">
        <f t="shared" si="6"/>
        <v>0</v>
      </c>
      <c r="K120" s="575">
        <f t="shared" si="7"/>
        <v>0</v>
      </c>
      <c r="L120" s="1013"/>
      <c r="M120" s="33"/>
      <c r="N120" s="38"/>
      <c r="O120" s="38"/>
      <c r="P120" s="24"/>
      <c r="Q120" s="24"/>
      <c r="R120" s="24"/>
      <c r="S120" s="41"/>
      <c r="T120" s="41"/>
      <c r="U120" s="42"/>
      <c r="V120" s="42"/>
      <c r="W120" s="43"/>
      <c r="X120" s="43"/>
    </row>
    <row r="121" spans="2:24" ht="12.75" customHeight="1" x14ac:dyDescent="0.2">
      <c r="B121" s="991"/>
      <c r="C121" s="450"/>
      <c r="D121" s="450"/>
      <c r="E121" s="450"/>
      <c r="F121" s="456"/>
      <c r="G121" s="460">
        <v>0</v>
      </c>
      <c r="H121" s="390">
        <v>0</v>
      </c>
      <c r="I121" s="390">
        <v>0</v>
      </c>
      <c r="J121" s="461">
        <f t="shared" si="6"/>
        <v>0</v>
      </c>
      <c r="K121" s="575">
        <f t="shared" si="7"/>
        <v>0</v>
      </c>
      <c r="L121" s="1013"/>
      <c r="M121" s="33"/>
      <c r="N121" s="38"/>
      <c r="O121" s="38"/>
      <c r="P121" s="24"/>
      <c r="Q121" s="24"/>
      <c r="R121" s="24"/>
      <c r="S121" s="41"/>
      <c r="T121" s="41"/>
      <c r="U121" s="42"/>
      <c r="V121" s="42"/>
      <c r="W121" s="43"/>
      <c r="X121" s="43"/>
    </row>
    <row r="122" spans="2:24" x14ac:dyDescent="0.2">
      <c r="B122" s="991"/>
      <c r="C122" s="450"/>
      <c r="D122" s="450"/>
      <c r="E122" s="450"/>
      <c r="F122" s="456"/>
      <c r="G122" s="460">
        <v>0</v>
      </c>
      <c r="H122" s="390">
        <v>0</v>
      </c>
      <c r="I122" s="390">
        <v>0</v>
      </c>
      <c r="J122" s="461">
        <f t="shared" si="6"/>
        <v>0</v>
      </c>
      <c r="K122" s="575">
        <f t="shared" si="7"/>
        <v>0</v>
      </c>
      <c r="L122" s="1013"/>
      <c r="M122" s="33"/>
      <c r="N122" s="38"/>
      <c r="O122" s="38"/>
      <c r="P122" s="24"/>
      <c r="Q122" s="24"/>
      <c r="R122" s="24"/>
      <c r="S122" s="41"/>
      <c r="T122" s="41"/>
      <c r="U122" s="42"/>
      <c r="V122" s="42"/>
      <c r="W122" s="43"/>
      <c r="X122" s="43"/>
    </row>
    <row r="123" spans="2:24" ht="12.75" customHeight="1" x14ac:dyDescent="0.2">
      <c r="B123" s="991"/>
      <c r="C123" s="450"/>
      <c r="D123" s="450"/>
      <c r="E123" s="450"/>
      <c r="F123" s="456"/>
      <c r="G123" s="460">
        <v>0</v>
      </c>
      <c r="H123" s="390">
        <v>0</v>
      </c>
      <c r="I123" s="390">
        <v>0</v>
      </c>
      <c r="J123" s="461">
        <f t="shared" si="6"/>
        <v>0</v>
      </c>
      <c r="K123" s="575">
        <f t="shared" si="7"/>
        <v>0</v>
      </c>
      <c r="L123" s="1013"/>
      <c r="M123" s="33"/>
      <c r="N123" s="38"/>
      <c r="O123" s="38"/>
      <c r="P123" s="24"/>
      <c r="Q123" s="24"/>
      <c r="R123" s="24"/>
      <c r="S123" s="41"/>
      <c r="T123" s="41"/>
      <c r="U123" s="42"/>
      <c r="V123" s="42"/>
      <c r="W123" s="43"/>
      <c r="X123" s="43"/>
    </row>
    <row r="124" spans="2:24" ht="12.75" customHeight="1" x14ac:dyDescent="0.2">
      <c r="B124" s="991"/>
      <c r="C124" s="450"/>
      <c r="D124" s="450"/>
      <c r="E124" s="450"/>
      <c r="F124" s="456"/>
      <c r="G124" s="460">
        <v>0</v>
      </c>
      <c r="H124" s="390">
        <v>0</v>
      </c>
      <c r="I124" s="390">
        <v>0</v>
      </c>
      <c r="J124" s="461">
        <f t="shared" si="6"/>
        <v>0</v>
      </c>
      <c r="K124" s="575">
        <f t="shared" si="7"/>
        <v>0</v>
      </c>
      <c r="L124" s="1013"/>
      <c r="M124" s="33"/>
      <c r="N124" s="38"/>
      <c r="O124" s="38"/>
      <c r="P124" s="24"/>
      <c r="Q124" s="24"/>
      <c r="R124" s="24"/>
      <c r="S124" s="41"/>
      <c r="T124" s="41"/>
      <c r="U124" s="42"/>
      <c r="V124" s="42"/>
      <c r="W124" s="43"/>
      <c r="X124" s="43"/>
    </row>
    <row r="125" spans="2:24" ht="13.5" customHeight="1" x14ac:dyDescent="0.2">
      <c r="B125" s="991"/>
      <c r="C125" s="450"/>
      <c r="D125" s="450"/>
      <c r="E125" s="450"/>
      <c r="F125" s="456"/>
      <c r="G125" s="460">
        <v>0</v>
      </c>
      <c r="H125" s="390">
        <v>0</v>
      </c>
      <c r="I125" s="390">
        <v>0</v>
      </c>
      <c r="J125" s="461">
        <f t="shared" si="6"/>
        <v>0</v>
      </c>
      <c r="K125" s="575">
        <f t="shared" si="7"/>
        <v>0</v>
      </c>
      <c r="L125" s="1013"/>
      <c r="M125" s="33"/>
      <c r="N125" s="38"/>
      <c r="O125" s="38"/>
      <c r="P125" s="24"/>
      <c r="Q125" s="24"/>
      <c r="R125" s="24"/>
      <c r="S125" s="41"/>
      <c r="T125" s="41"/>
      <c r="U125" s="42"/>
      <c r="V125" s="42"/>
      <c r="W125" s="43"/>
      <c r="X125" s="43"/>
    </row>
    <row r="126" spans="2:24" ht="12.75" customHeight="1" x14ac:dyDescent="0.2">
      <c r="B126" s="991"/>
      <c r="C126" s="450"/>
      <c r="D126" s="450"/>
      <c r="E126" s="450"/>
      <c r="F126" s="456"/>
      <c r="G126" s="460">
        <v>0</v>
      </c>
      <c r="H126" s="390">
        <v>0</v>
      </c>
      <c r="I126" s="390">
        <v>0</v>
      </c>
      <c r="J126" s="461">
        <f t="shared" si="6"/>
        <v>0</v>
      </c>
      <c r="K126" s="575">
        <f t="shared" si="7"/>
        <v>0</v>
      </c>
      <c r="L126" s="1013"/>
      <c r="M126" s="33"/>
      <c r="N126" s="38"/>
      <c r="O126" s="38"/>
      <c r="P126" s="24"/>
      <c r="Q126" s="24"/>
      <c r="R126" s="24"/>
      <c r="S126" s="41"/>
      <c r="T126" s="41"/>
      <c r="U126" s="42"/>
      <c r="V126" s="42"/>
      <c r="W126" s="43"/>
      <c r="X126" s="43"/>
    </row>
    <row r="127" spans="2:24" ht="13.5" customHeight="1" x14ac:dyDescent="0.2">
      <c r="B127" s="991"/>
      <c r="C127" s="450"/>
      <c r="D127" s="450"/>
      <c r="E127" s="450"/>
      <c r="F127" s="456"/>
      <c r="G127" s="460">
        <v>0</v>
      </c>
      <c r="H127" s="390">
        <v>0</v>
      </c>
      <c r="I127" s="390">
        <v>0</v>
      </c>
      <c r="J127" s="461">
        <f t="shared" si="6"/>
        <v>0</v>
      </c>
      <c r="K127" s="575">
        <f t="shared" si="7"/>
        <v>0</v>
      </c>
      <c r="L127" s="1013"/>
      <c r="M127" s="33"/>
      <c r="N127" s="38"/>
      <c r="O127" s="38"/>
      <c r="P127" s="24"/>
      <c r="Q127" s="24"/>
      <c r="R127" s="24"/>
      <c r="S127" s="41"/>
      <c r="T127" s="41"/>
      <c r="U127" s="42"/>
      <c r="V127" s="42"/>
      <c r="W127" s="43"/>
      <c r="X127" s="43"/>
    </row>
    <row r="128" spans="2:24" ht="13.5" customHeight="1" thickBot="1" x14ac:dyDescent="0.25">
      <c r="B128" s="992"/>
      <c r="C128" s="453"/>
      <c r="D128" s="453"/>
      <c r="E128" s="453"/>
      <c r="F128" s="457"/>
      <c r="G128" s="462">
        <v>0</v>
      </c>
      <c r="H128" s="454">
        <v>0</v>
      </c>
      <c r="I128" s="454">
        <v>0</v>
      </c>
      <c r="J128" s="463">
        <f t="shared" si="6"/>
        <v>0</v>
      </c>
      <c r="K128" s="583">
        <f t="shared" si="7"/>
        <v>0</v>
      </c>
      <c r="L128" s="1014"/>
      <c r="M128" s="33"/>
      <c r="N128" s="38"/>
      <c r="O128" s="38"/>
      <c r="P128" s="24"/>
      <c r="Q128" s="24"/>
      <c r="R128" s="24"/>
      <c r="S128" s="41"/>
      <c r="T128" s="41"/>
      <c r="U128" s="42"/>
      <c r="V128" s="42"/>
      <c r="W128" s="43"/>
      <c r="X128" s="43"/>
    </row>
    <row r="129" spans="2:24" x14ac:dyDescent="0.2">
      <c r="B129" s="990" t="str">
        <f>+'A) Resumen Ingresos y Egresos'!A16</f>
        <v>Sala Cuna Mar Azul Nocturna</v>
      </c>
      <c r="C129" s="451"/>
      <c r="D129" s="451"/>
      <c r="E129" s="451"/>
      <c r="F129" s="455"/>
      <c r="G129" s="458">
        <v>0</v>
      </c>
      <c r="H129" s="452">
        <v>0</v>
      </c>
      <c r="I129" s="452">
        <v>0</v>
      </c>
      <c r="J129" s="459">
        <f t="shared" ref="J129:J143" si="12">SUM(G129:I129)</f>
        <v>0</v>
      </c>
      <c r="K129" s="464">
        <f t="shared" ref="K129:K143" si="13">+J129*(1+$L$7)</f>
        <v>0</v>
      </c>
      <c r="L129" s="993">
        <f>SUM(K129:K143)</f>
        <v>0</v>
      </c>
      <c r="M129" s="33"/>
      <c r="N129" s="38"/>
      <c r="O129" s="38"/>
      <c r="P129" s="24"/>
      <c r="Q129" s="24"/>
      <c r="R129" s="24"/>
      <c r="S129" s="41"/>
      <c r="T129" s="41"/>
      <c r="U129" s="42"/>
      <c r="V129" s="42"/>
      <c r="W129" s="43"/>
      <c r="X129" s="43"/>
    </row>
    <row r="130" spans="2:24" ht="12.75" customHeight="1" x14ac:dyDescent="0.2">
      <c r="B130" s="991"/>
      <c r="C130" s="450"/>
      <c r="D130" s="450"/>
      <c r="E130" s="450"/>
      <c r="F130" s="456"/>
      <c r="G130" s="460">
        <v>0</v>
      </c>
      <c r="H130" s="390">
        <v>0</v>
      </c>
      <c r="I130" s="390">
        <v>0</v>
      </c>
      <c r="J130" s="461">
        <f t="shared" si="12"/>
        <v>0</v>
      </c>
      <c r="K130" s="465">
        <f t="shared" si="13"/>
        <v>0</v>
      </c>
      <c r="L130" s="994"/>
      <c r="M130" s="33"/>
      <c r="N130" s="38"/>
      <c r="O130" s="38"/>
      <c r="P130" s="38"/>
      <c r="Q130" s="38"/>
      <c r="R130" s="38"/>
      <c r="S130" s="41"/>
      <c r="T130" s="41"/>
      <c r="U130" s="42"/>
      <c r="V130" s="42"/>
      <c r="W130" s="43"/>
      <c r="X130" s="43"/>
    </row>
    <row r="131" spans="2:24" ht="12.75" customHeight="1" x14ac:dyDescent="0.2">
      <c r="B131" s="991"/>
      <c r="C131" s="450"/>
      <c r="D131" s="450"/>
      <c r="E131" s="450"/>
      <c r="F131" s="456"/>
      <c r="G131" s="460">
        <v>0</v>
      </c>
      <c r="H131" s="390">
        <v>0</v>
      </c>
      <c r="I131" s="390">
        <v>0</v>
      </c>
      <c r="J131" s="461">
        <f t="shared" si="12"/>
        <v>0</v>
      </c>
      <c r="K131" s="465">
        <f t="shared" si="13"/>
        <v>0</v>
      </c>
      <c r="L131" s="994"/>
      <c r="M131" s="33"/>
      <c r="N131" s="38"/>
      <c r="O131" s="38"/>
      <c r="P131" s="79"/>
      <c r="Q131" s="79"/>
      <c r="R131" s="79"/>
      <c r="T131" s="187"/>
      <c r="U131" s="187"/>
      <c r="V131" s="187"/>
      <c r="W131" s="187"/>
    </row>
    <row r="132" spans="2:24" ht="12.75" customHeight="1" x14ac:dyDescent="0.2">
      <c r="B132" s="991"/>
      <c r="C132" s="450"/>
      <c r="D132" s="450"/>
      <c r="E132" s="450"/>
      <c r="F132" s="456"/>
      <c r="G132" s="460">
        <v>0</v>
      </c>
      <c r="H132" s="390">
        <v>0</v>
      </c>
      <c r="I132" s="390">
        <v>0</v>
      </c>
      <c r="J132" s="461">
        <f t="shared" si="12"/>
        <v>0</v>
      </c>
      <c r="K132" s="465">
        <f t="shared" si="13"/>
        <v>0</v>
      </c>
      <c r="L132" s="994"/>
      <c r="M132" s="33"/>
      <c r="N132" s="38"/>
      <c r="O132" s="38"/>
      <c r="P132" s="24"/>
      <c r="Q132" s="24"/>
      <c r="R132" s="24"/>
      <c r="S132" s="41"/>
      <c r="T132" s="41"/>
      <c r="U132" s="42"/>
      <c r="V132" s="42"/>
      <c r="W132" s="43"/>
      <c r="X132" s="43"/>
    </row>
    <row r="133" spans="2:24" ht="12.75" customHeight="1" x14ac:dyDescent="0.2">
      <c r="B133" s="991"/>
      <c r="C133" s="450"/>
      <c r="D133" s="450"/>
      <c r="E133" s="450"/>
      <c r="F133" s="456"/>
      <c r="G133" s="460">
        <v>0</v>
      </c>
      <c r="H133" s="390">
        <v>0</v>
      </c>
      <c r="I133" s="390">
        <v>0</v>
      </c>
      <c r="J133" s="461">
        <f t="shared" si="12"/>
        <v>0</v>
      </c>
      <c r="K133" s="465">
        <f t="shared" si="13"/>
        <v>0</v>
      </c>
      <c r="L133" s="994"/>
      <c r="M133" s="33"/>
      <c r="N133" s="38"/>
      <c r="O133" s="38"/>
      <c r="P133" s="24"/>
      <c r="Q133" s="24"/>
      <c r="R133" s="24"/>
      <c r="S133" s="41"/>
      <c r="T133" s="41"/>
      <c r="U133" s="42"/>
      <c r="V133" s="42"/>
      <c r="W133" s="43"/>
      <c r="X133" s="43"/>
    </row>
    <row r="134" spans="2:24" ht="12.75" customHeight="1" x14ac:dyDescent="0.2">
      <c r="B134" s="991"/>
      <c r="C134" s="450"/>
      <c r="D134" s="450"/>
      <c r="E134" s="450"/>
      <c r="F134" s="456"/>
      <c r="G134" s="460">
        <v>0</v>
      </c>
      <c r="H134" s="390">
        <v>0</v>
      </c>
      <c r="I134" s="390">
        <v>0</v>
      </c>
      <c r="J134" s="461">
        <f t="shared" si="12"/>
        <v>0</v>
      </c>
      <c r="K134" s="465">
        <f t="shared" si="13"/>
        <v>0</v>
      </c>
      <c r="L134" s="994"/>
      <c r="M134" s="33"/>
      <c r="N134" s="38"/>
      <c r="O134" s="38"/>
      <c r="P134" s="24"/>
      <c r="Q134" s="24"/>
      <c r="R134" s="24"/>
      <c r="S134" s="41"/>
      <c r="T134" s="41"/>
      <c r="U134" s="42"/>
      <c r="V134" s="42"/>
      <c r="W134" s="43"/>
      <c r="X134" s="43"/>
    </row>
    <row r="135" spans="2:24" ht="12.75" customHeight="1" x14ac:dyDescent="0.2">
      <c r="B135" s="991"/>
      <c r="C135" s="450"/>
      <c r="D135" s="450"/>
      <c r="E135" s="450"/>
      <c r="F135" s="456"/>
      <c r="G135" s="460">
        <v>0</v>
      </c>
      <c r="H135" s="390">
        <v>0</v>
      </c>
      <c r="I135" s="390">
        <v>0</v>
      </c>
      <c r="J135" s="461">
        <f t="shared" si="12"/>
        <v>0</v>
      </c>
      <c r="K135" s="465">
        <f t="shared" si="13"/>
        <v>0</v>
      </c>
      <c r="L135" s="994"/>
      <c r="M135" s="33"/>
      <c r="N135" s="38"/>
      <c r="O135" s="38"/>
      <c r="P135" s="24"/>
      <c r="Q135" s="24"/>
      <c r="R135" s="24"/>
      <c r="S135" s="41"/>
      <c r="T135" s="41"/>
      <c r="U135" s="42"/>
      <c r="V135" s="42"/>
      <c r="W135" s="43"/>
      <c r="X135" s="43"/>
    </row>
    <row r="136" spans="2:24" ht="12.75" customHeight="1" x14ac:dyDescent="0.2">
      <c r="B136" s="991"/>
      <c r="C136" s="450"/>
      <c r="D136" s="450"/>
      <c r="E136" s="450"/>
      <c r="F136" s="456"/>
      <c r="G136" s="460">
        <v>0</v>
      </c>
      <c r="H136" s="390">
        <v>0</v>
      </c>
      <c r="I136" s="390">
        <v>0</v>
      </c>
      <c r="J136" s="461">
        <f t="shared" si="12"/>
        <v>0</v>
      </c>
      <c r="K136" s="465">
        <f t="shared" si="13"/>
        <v>0</v>
      </c>
      <c r="L136" s="994"/>
      <c r="M136" s="33"/>
      <c r="N136" s="38"/>
      <c r="O136" s="38"/>
      <c r="P136" s="24"/>
      <c r="Q136" s="24"/>
      <c r="R136" s="24"/>
      <c r="S136" s="41"/>
      <c r="T136" s="41"/>
      <c r="U136" s="42"/>
      <c r="V136" s="42"/>
      <c r="W136" s="43"/>
      <c r="X136" s="43"/>
    </row>
    <row r="137" spans="2:24" x14ac:dyDescent="0.2">
      <c r="B137" s="991"/>
      <c r="C137" s="450"/>
      <c r="D137" s="450"/>
      <c r="E137" s="450"/>
      <c r="F137" s="456"/>
      <c r="G137" s="460">
        <v>0</v>
      </c>
      <c r="H137" s="390">
        <v>0</v>
      </c>
      <c r="I137" s="390">
        <v>0</v>
      </c>
      <c r="J137" s="461">
        <f t="shared" si="12"/>
        <v>0</v>
      </c>
      <c r="K137" s="465">
        <f t="shared" si="13"/>
        <v>0</v>
      </c>
      <c r="L137" s="994"/>
      <c r="M137" s="33"/>
      <c r="N137" s="38"/>
      <c r="O137" s="38"/>
      <c r="P137" s="24"/>
      <c r="Q137" s="24"/>
      <c r="R137" s="24"/>
      <c r="S137" s="41"/>
      <c r="T137" s="41"/>
      <c r="U137" s="42"/>
      <c r="V137" s="42"/>
      <c r="W137" s="43"/>
      <c r="X137" s="43"/>
    </row>
    <row r="138" spans="2:24" ht="12.75" customHeight="1" x14ac:dyDescent="0.2">
      <c r="B138" s="991"/>
      <c r="C138" s="450"/>
      <c r="D138" s="450"/>
      <c r="E138" s="450"/>
      <c r="F138" s="456"/>
      <c r="G138" s="460">
        <v>0</v>
      </c>
      <c r="H138" s="390">
        <v>0</v>
      </c>
      <c r="I138" s="390">
        <v>0</v>
      </c>
      <c r="J138" s="461">
        <f t="shared" si="12"/>
        <v>0</v>
      </c>
      <c r="K138" s="465">
        <f t="shared" si="13"/>
        <v>0</v>
      </c>
      <c r="L138" s="994"/>
      <c r="M138" s="33"/>
      <c r="N138" s="38"/>
      <c r="O138" s="38"/>
      <c r="P138" s="24"/>
      <c r="Q138" s="24"/>
      <c r="R138" s="24"/>
      <c r="S138" s="41"/>
      <c r="T138" s="41"/>
      <c r="U138" s="42"/>
      <c r="V138" s="42"/>
      <c r="W138" s="43"/>
      <c r="X138" s="43"/>
    </row>
    <row r="139" spans="2:24" ht="12.75" customHeight="1" x14ac:dyDescent="0.2">
      <c r="B139" s="991"/>
      <c r="C139" s="450"/>
      <c r="D139" s="450"/>
      <c r="E139" s="450"/>
      <c r="F139" s="456"/>
      <c r="G139" s="460">
        <v>0</v>
      </c>
      <c r="H139" s="390">
        <v>0</v>
      </c>
      <c r="I139" s="390">
        <v>0</v>
      </c>
      <c r="J139" s="461">
        <f t="shared" si="12"/>
        <v>0</v>
      </c>
      <c r="K139" s="465">
        <f t="shared" si="13"/>
        <v>0</v>
      </c>
      <c r="L139" s="994"/>
      <c r="M139" s="33"/>
      <c r="N139" s="38"/>
      <c r="O139" s="38"/>
      <c r="P139" s="24"/>
      <c r="Q139" s="24"/>
      <c r="R139" s="24"/>
      <c r="S139" s="41"/>
      <c r="T139" s="41"/>
      <c r="U139" s="42"/>
      <c r="V139" s="42"/>
      <c r="W139" s="43"/>
      <c r="X139" s="43"/>
    </row>
    <row r="140" spans="2:24" ht="13.5" customHeight="1" x14ac:dyDescent="0.2">
      <c r="B140" s="991"/>
      <c r="C140" s="450"/>
      <c r="D140" s="450"/>
      <c r="E140" s="450"/>
      <c r="F140" s="456"/>
      <c r="G140" s="460">
        <v>0</v>
      </c>
      <c r="H140" s="390">
        <v>0</v>
      </c>
      <c r="I140" s="390">
        <v>0</v>
      </c>
      <c r="J140" s="461">
        <f t="shared" si="12"/>
        <v>0</v>
      </c>
      <c r="K140" s="465">
        <f t="shared" si="13"/>
        <v>0</v>
      </c>
      <c r="L140" s="994"/>
      <c r="M140" s="33"/>
      <c r="N140" s="38"/>
      <c r="O140" s="38"/>
      <c r="P140" s="24"/>
      <c r="Q140" s="24"/>
      <c r="R140" s="24"/>
      <c r="S140" s="41"/>
      <c r="T140" s="41"/>
      <c r="U140" s="42"/>
      <c r="V140" s="42"/>
      <c r="W140" s="43"/>
      <c r="X140" s="43"/>
    </row>
    <row r="141" spans="2:24" ht="12.75" customHeight="1" x14ac:dyDescent="0.2">
      <c r="B141" s="991"/>
      <c r="C141" s="450"/>
      <c r="D141" s="450"/>
      <c r="E141" s="450"/>
      <c r="F141" s="456"/>
      <c r="G141" s="460">
        <v>0</v>
      </c>
      <c r="H141" s="390">
        <v>0</v>
      </c>
      <c r="I141" s="390">
        <v>0</v>
      </c>
      <c r="J141" s="461">
        <f t="shared" si="12"/>
        <v>0</v>
      </c>
      <c r="K141" s="465">
        <f t="shared" si="13"/>
        <v>0</v>
      </c>
      <c r="L141" s="994"/>
      <c r="M141" s="33"/>
      <c r="N141" s="38"/>
      <c r="O141" s="38"/>
      <c r="P141" s="24"/>
      <c r="Q141" s="24"/>
      <c r="R141" s="24"/>
      <c r="S141" s="41"/>
      <c r="T141" s="41"/>
      <c r="U141" s="42"/>
      <c r="V141" s="42"/>
      <c r="W141" s="43"/>
      <c r="X141" s="43"/>
    </row>
    <row r="142" spans="2:24" ht="13.5" customHeight="1" x14ac:dyDescent="0.2">
      <c r="B142" s="991"/>
      <c r="C142" s="450"/>
      <c r="D142" s="450"/>
      <c r="E142" s="450"/>
      <c r="F142" s="456"/>
      <c r="G142" s="460">
        <v>0</v>
      </c>
      <c r="H142" s="390">
        <v>0</v>
      </c>
      <c r="I142" s="390">
        <v>0</v>
      </c>
      <c r="J142" s="461">
        <f t="shared" si="12"/>
        <v>0</v>
      </c>
      <c r="K142" s="465">
        <f t="shared" si="13"/>
        <v>0</v>
      </c>
      <c r="L142" s="994"/>
      <c r="M142" s="33"/>
      <c r="N142" s="38"/>
      <c r="O142" s="38"/>
      <c r="P142" s="24"/>
      <c r="Q142" s="24"/>
      <c r="R142" s="24"/>
      <c r="S142" s="41"/>
      <c r="T142" s="41"/>
      <c r="U142" s="42"/>
      <c r="V142" s="42"/>
      <c r="W142" s="43"/>
      <c r="X142" s="43"/>
    </row>
    <row r="143" spans="2:24" ht="13.5" customHeight="1" thickBot="1" x14ac:dyDescent="0.25">
      <c r="B143" s="992"/>
      <c r="C143" s="453"/>
      <c r="D143" s="453"/>
      <c r="E143" s="453"/>
      <c r="F143" s="457"/>
      <c r="G143" s="462">
        <v>0</v>
      </c>
      <c r="H143" s="454">
        <v>0</v>
      </c>
      <c r="I143" s="454">
        <v>0</v>
      </c>
      <c r="J143" s="463">
        <f t="shared" si="12"/>
        <v>0</v>
      </c>
      <c r="K143" s="466">
        <f t="shared" si="13"/>
        <v>0</v>
      </c>
      <c r="L143" s="995"/>
      <c r="M143" s="33"/>
      <c r="N143" s="38"/>
      <c r="O143" s="38"/>
      <c r="P143" s="24"/>
      <c r="Q143" s="24"/>
      <c r="R143" s="24"/>
      <c r="S143" s="41"/>
      <c r="T143" s="41"/>
      <c r="U143" s="42"/>
      <c r="V143" s="42"/>
      <c r="W143" s="43"/>
      <c r="X143" s="43"/>
    </row>
    <row r="144" spans="2:24" ht="16.5" thickBot="1" x14ac:dyDescent="0.25">
      <c r="B144" s="30"/>
      <c r="C144" s="54"/>
      <c r="D144" s="54"/>
      <c r="E144" s="55"/>
      <c r="F144" s="55"/>
      <c r="G144" s="55"/>
      <c r="H144" s="55"/>
      <c r="I144" s="55"/>
      <c r="J144" s="44"/>
      <c r="K144" s="467" t="s">
        <v>95</v>
      </c>
      <c r="L144" s="468">
        <f>SUM(L11:L143)</f>
        <v>309000</v>
      </c>
      <c r="M144" s="31"/>
      <c r="N144" s="31"/>
      <c r="O144" s="31"/>
      <c r="P144" s="38"/>
      <c r="Q144" s="38"/>
      <c r="R144" s="38"/>
      <c r="S144" s="41"/>
      <c r="T144" s="41"/>
      <c r="U144" s="42"/>
      <c r="V144" s="42"/>
      <c r="W144" s="43"/>
      <c r="X144" s="43"/>
    </row>
    <row r="145" spans="2:24" x14ac:dyDescent="0.2">
      <c r="B145" s="30"/>
      <c r="C145" s="54"/>
      <c r="D145" s="54"/>
      <c r="E145" s="55"/>
      <c r="F145" s="55"/>
      <c r="G145" s="55"/>
      <c r="H145" s="55"/>
      <c r="I145" s="55"/>
      <c r="J145" s="44"/>
      <c r="K145" s="44"/>
      <c r="L145" s="44"/>
      <c r="M145" s="31"/>
      <c r="N145" s="31"/>
      <c r="O145" s="31"/>
      <c r="P145" s="38"/>
      <c r="Q145" s="38"/>
      <c r="R145" s="38"/>
      <c r="S145" s="41"/>
      <c r="T145" s="41"/>
      <c r="U145" s="42"/>
      <c r="V145" s="42"/>
      <c r="W145" s="43"/>
      <c r="X145" s="43"/>
    </row>
    <row r="146" spans="2:24" x14ac:dyDescent="0.2">
      <c r="B146" s="30"/>
      <c r="C146" s="30"/>
      <c r="D146" s="30"/>
      <c r="E146" s="30"/>
      <c r="F146" s="30"/>
      <c r="G146" s="30"/>
      <c r="H146" s="30"/>
      <c r="I146" s="30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2"/>
      <c r="V146" s="42"/>
      <c r="W146" s="43"/>
      <c r="X146" s="43"/>
    </row>
    <row r="147" spans="2:24" x14ac:dyDescent="0.2">
      <c r="B147" s="30"/>
      <c r="C147" s="30"/>
      <c r="D147" s="30"/>
      <c r="E147" s="30"/>
      <c r="F147" s="30"/>
      <c r="G147" s="30"/>
      <c r="H147" s="30"/>
      <c r="I147" s="30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2"/>
      <c r="V147" s="42"/>
      <c r="W147" s="43"/>
      <c r="X147" s="43"/>
    </row>
    <row r="148" spans="2:24" x14ac:dyDescent="0.2">
      <c r="B148" s="30"/>
      <c r="C148" s="30"/>
      <c r="D148" s="30"/>
      <c r="E148" s="30"/>
      <c r="F148" s="30"/>
      <c r="G148" s="30"/>
      <c r="H148" s="30"/>
      <c r="I148" s="30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2"/>
      <c r="V148" s="42"/>
      <c r="W148" s="43"/>
      <c r="X148" s="43"/>
    </row>
    <row r="149" spans="2:24" x14ac:dyDescent="0.2">
      <c r="B149" s="30"/>
      <c r="C149" s="30"/>
      <c r="D149" s="30"/>
      <c r="E149" s="30"/>
      <c r="F149" s="30"/>
      <c r="G149" s="30"/>
      <c r="H149" s="30"/>
      <c r="I149" s="30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2"/>
      <c r="V149" s="42"/>
      <c r="W149" s="43"/>
      <c r="X149" s="43"/>
    </row>
    <row r="150" spans="2:24" x14ac:dyDescent="0.2">
      <c r="B150" s="30"/>
      <c r="C150" s="30"/>
      <c r="D150" s="30"/>
      <c r="E150" s="30"/>
      <c r="F150" s="30"/>
      <c r="G150" s="30"/>
      <c r="H150" s="30"/>
      <c r="I150" s="30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2"/>
      <c r="V150" s="42"/>
      <c r="W150" s="43"/>
      <c r="X150" s="43"/>
    </row>
    <row r="151" spans="2:24" x14ac:dyDescent="0.2">
      <c r="B151" s="30"/>
      <c r="C151" s="30"/>
      <c r="D151" s="30"/>
      <c r="E151" s="30"/>
      <c r="F151" s="30"/>
      <c r="G151" s="30"/>
      <c r="H151" s="30"/>
      <c r="I151" s="30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2"/>
      <c r="V151" s="42"/>
      <c r="W151" s="43"/>
      <c r="X151" s="43"/>
    </row>
  </sheetData>
  <sheetProtection algorithmName="SHA-512" hashValue="DIXuX0zm0r9wu9SUd70azv4MTXGgXo7S2V/3Ks4paUHl75IoUSlNSwDUU45IiIpFudyj6WmXkyXwJPP5arP9BQ==" saltValue="HH7xzL+v6FPrNIFtJVNdNQ==" spinCount="100000" sheet="1" objects="1" scenarios="1"/>
  <mergeCells count="35">
    <mergeCell ref="B86:B100"/>
    <mergeCell ref="L86:L100"/>
    <mergeCell ref="B129:B143"/>
    <mergeCell ref="L129:L143"/>
    <mergeCell ref="T70:W70"/>
    <mergeCell ref="B101:B128"/>
    <mergeCell ref="L101:L128"/>
    <mergeCell ref="B71:B85"/>
    <mergeCell ref="L71:L85"/>
    <mergeCell ref="B7:E7"/>
    <mergeCell ref="B9:B10"/>
    <mergeCell ref="C9:C10"/>
    <mergeCell ref="D9:D10"/>
    <mergeCell ref="E9:E10"/>
    <mergeCell ref="G9:J9"/>
    <mergeCell ref="K9:K10"/>
    <mergeCell ref="L9:L10"/>
    <mergeCell ref="T10:W10"/>
    <mergeCell ref="B11:B31"/>
    <mergeCell ref="L11:L31"/>
    <mergeCell ref="F9:F10"/>
    <mergeCell ref="B32:B50"/>
    <mergeCell ref="L32:L50"/>
    <mergeCell ref="B51:B56"/>
    <mergeCell ref="G69:J69"/>
    <mergeCell ref="K69:K70"/>
    <mergeCell ref="L69:L70"/>
    <mergeCell ref="L51:L56"/>
    <mergeCell ref="B57:B68"/>
    <mergeCell ref="L57:L68"/>
    <mergeCell ref="B69:B70"/>
    <mergeCell ref="C69:C70"/>
    <mergeCell ref="D69:D70"/>
    <mergeCell ref="E69:E70"/>
    <mergeCell ref="F69:F7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S31"/>
  <sheetViews>
    <sheetView showGridLines="0" zoomScale="80" zoomScaleNormal="80" workbookViewId="0">
      <selection activeCell="O36" sqref="O36:P36"/>
    </sheetView>
  </sheetViews>
  <sheetFormatPr baseColWidth="10" defaultColWidth="10.7109375" defaultRowHeight="12.75" x14ac:dyDescent="0.2"/>
  <cols>
    <col min="1" max="1" width="33" style="4" customWidth="1"/>
    <col min="2" max="2" width="33" style="10" bestFit="1" customWidth="1"/>
    <col min="3" max="12" width="14.7109375" style="10" customWidth="1"/>
    <col min="13" max="13" width="33.5703125" style="4" bestFit="1" customWidth="1"/>
    <col min="14" max="14" width="14.7109375" style="10" customWidth="1"/>
    <col min="15" max="15" width="33.5703125" style="4" bestFit="1" customWidth="1"/>
    <col min="16" max="16" width="14.7109375" style="10" customWidth="1"/>
    <col min="17" max="17" width="14.28515625" style="4" customWidth="1"/>
    <col min="18" max="16384" width="10.7109375" style="4"/>
  </cols>
  <sheetData>
    <row r="1" spans="1:19" x14ac:dyDescent="0.2">
      <c r="B1" s="53"/>
      <c r="C1" s="53"/>
      <c r="D1" s="53" t="s">
        <v>243</v>
      </c>
      <c r="E1" s="53"/>
      <c r="F1" s="53"/>
      <c r="G1" s="53"/>
      <c r="H1" s="53"/>
      <c r="I1" s="53"/>
      <c r="J1" s="53"/>
      <c r="K1" s="53"/>
      <c r="L1" s="53"/>
      <c r="M1" s="53"/>
      <c r="N1" s="53"/>
      <c r="P1" s="53"/>
    </row>
    <row r="2" spans="1:19" x14ac:dyDescent="0.2">
      <c r="B2" s="53"/>
      <c r="C2" s="53"/>
      <c r="D2" s="53" t="s">
        <v>235</v>
      </c>
      <c r="E2" s="53"/>
      <c r="F2" s="53"/>
      <c r="G2" s="53"/>
      <c r="H2" s="53"/>
      <c r="I2" s="53"/>
      <c r="J2" s="53"/>
      <c r="K2" s="53"/>
      <c r="L2" s="53"/>
      <c r="M2" s="53"/>
      <c r="N2" s="53"/>
      <c r="P2" s="53"/>
    </row>
    <row r="3" spans="1:19" x14ac:dyDescent="0.2">
      <c r="C3" s="17"/>
      <c r="D3" s="17"/>
      <c r="E3" s="17"/>
      <c r="F3" s="17"/>
      <c r="G3" s="17"/>
      <c r="H3" s="17"/>
      <c r="I3" s="17"/>
      <c r="J3" s="17"/>
      <c r="K3" s="17"/>
      <c r="L3" s="17"/>
      <c r="N3" s="17"/>
      <c r="P3" s="17"/>
    </row>
    <row r="4" spans="1:19" ht="18.75" customHeight="1" x14ac:dyDescent="0.2">
      <c r="C4" s="22" t="s">
        <v>0</v>
      </c>
      <c r="D4" s="1027" t="str">
        <f>+'B) Reajuste Tarifas y Ocupación'!F5</f>
        <v>(DEPTO./DELEG.)</v>
      </c>
      <c r="E4" s="793"/>
      <c r="F4" s="1028"/>
      <c r="G4" s="508"/>
      <c r="H4" s="508"/>
      <c r="I4" s="508"/>
      <c r="J4" s="508"/>
      <c r="K4" s="508"/>
      <c r="L4" s="508"/>
      <c r="N4" s="508"/>
      <c r="P4" s="508"/>
    </row>
    <row r="5" spans="1:19" x14ac:dyDescent="0.2">
      <c r="A5" s="9"/>
      <c r="B5" s="23"/>
      <c r="C5" s="508"/>
      <c r="D5" s="508"/>
      <c r="E5" s="508"/>
      <c r="F5" s="508"/>
      <c r="G5" s="508"/>
      <c r="H5" s="508"/>
      <c r="I5" s="508"/>
      <c r="J5" s="508"/>
      <c r="K5" s="508"/>
      <c r="L5" s="508"/>
      <c r="M5" s="508"/>
      <c r="N5" s="508"/>
      <c r="P5" s="508"/>
    </row>
    <row r="6" spans="1:19" x14ac:dyDescent="0.2">
      <c r="A6" s="9"/>
      <c r="B6" s="23"/>
      <c r="C6" s="508"/>
      <c r="D6" s="508"/>
      <c r="E6" s="508"/>
      <c r="F6" s="508"/>
      <c r="G6" s="508"/>
      <c r="H6" s="508"/>
      <c r="I6" s="508"/>
      <c r="J6" s="508"/>
      <c r="K6" s="508"/>
      <c r="L6" s="508"/>
      <c r="M6" s="508"/>
      <c r="N6" s="508"/>
      <c r="P6" s="508"/>
    </row>
    <row r="7" spans="1:19" ht="12.75" customHeight="1" x14ac:dyDescent="0.2">
      <c r="A7" s="1042" t="s">
        <v>133</v>
      </c>
      <c r="B7" s="1043"/>
      <c r="C7" s="1043"/>
      <c r="D7" s="1043"/>
      <c r="E7" s="1043"/>
      <c r="F7" s="1043"/>
      <c r="G7" s="1043"/>
      <c r="H7" s="1043"/>
      <c r="I7" s="1043"/>
      <c r="J7" s="1043"/>
      <c r="K7" s="1043"/>
      <c r="L7" s="1043"/>
      <c r="M7" s="1043"/>
      <c r="N7" s="1043"/>
      <c r="O7" s="1044"/>
      <c r="P7" s="90"/>
    </row>
    <row r="8" spans="1:19" x14ac:dyDescent="0.2">
      <c r="A8" s="1045"/>
      <c r="B8" s="1046"/>
      <c r="C8" s="1046"/>
      <c r="D8" s="1046"/>
      <c r="E8" s="1046"/>
      <c r="F8" s="1046"/>
      <c r="G8" s="1046"/>
      <c r="H8" s="1046"/>
      <c r="I8" s="1046"/>
      <c r="J8" s="1046"/>
      <c r="K8" s="1046"/>
      <c r="L8" s="1046"/>
      <c r="M8" s="1046"/>
      <c r="N8" s="1046"/>
      <c r="O8" s="1047"/>
      <c r="P8" s="90"/>
    </row>
    <row r="9" spans="1:19" x14ac:dyDescent="0.2">
      <c r="A9" s="1048"/>
      <c r="B9" s="1049"/>
      <c r="C9" s="1049"/>
      <c r="D9" s="1049"/>
      <c r="E9" s="1049"/>
      <c r="F9" s="1049"/>
      <c r="G9" s="1049"/>
      <c r="H9" s="1049"/>
      <c r="I9" s="1049"/>
      <c r="J9" s="1049"/>
      <c r="K9" s="1049"/>
      <c r="L9" s="1049"/>
      <c r="M9" s="1049"/>
      <c r="N9" s="1049"/>
      <c r="O9" s="1050"/>
      <c r="P9" s="90"/>
    </row>
    <row r="10" spans="1:19" x14ac:dyDescent="0.2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</row>
    <row r="11" spans="1:19" x14ac:dyDescent="0.2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</row>
    <row r="12" spans="1:19" ht="15.75" x14ac:dyDescent="0.2">
      <c r="A12" s="989" t="s">
        <v>190</v>
      </c>
      <c r="B12" s="989"/>
      <c r="C12" s="989"/>
      <c r="D12" s="989"/>
      <c r="E12" s="509"/>
      <c r="F12" s="76"/>
      <c r="G12" s="76"/>
      <c r="H12" s="76"/>
      <c r="I12" s="75"/>
      <c r="J12" s="75"/>
      <c r="K12" s="76"/>
      <c r="L12" s="76"/>
      <c r="M12" s="76"/>
      <c r="N12" s="76"/>
      <c r="O12" s="76"/>
      <c r="P12" s="76"/>
    </row>
    <row r="13" spans="1:19" ht="13.5" thickBot="1" x14ac:dyDescent="0.25">
      <c r="A13" s="9"/>
      <c r="B13" s="23"/>
      <c r="C13" s="508"/>
      <c r="D13" s="508"/>
      <c r="E13" s="508"/>
      <c r="F13" s="508"/>
      <c r="G13" s="508"/>
      <c r="H13" s="508"/>
      <c r="I13" s="508"/>
      <c r="J13" s="508"/>
      <c r="K13" s="508"/>
      <c r="L13" s="508"/>
      <c r="M13" s="508"/>
      <c r="N13" s="508"/>
      <c r="P13" s="508"/>
    </row>
    <row r="14" spans="1:19" ht="20.25" customHeight="1" x14ac:dyDescent="0.2">
      <c r="A14" s="1023" t="s">
        <v>144</v>
      </c>
      <c r="B14" s="1032" t="s">
        <v>5</v>
      </c>
      <c r="C14" s="1036" t="s">
        <v>245</v>
      </c>
      <c r="D14" s="1037"/>
      <c r="E14" s="1037"/>
      <c r="F14" s="1037"/>
      <c r="G14" s="1038"/>
      <c r="H14" s="1039" t="s">
        <v>171</v>
      </c>
      <c r="I14" s="1040"/>
      <c r="J14" s="1040"/>
      <c r="K14" s="1040"/>
      <c r="L14" s="1041"/>
      <c r="M14" s="1034" t="s">
        <v>111</v>
      </c>
      <c r="N14" s="1035"/>
      <c r="O14" s="1029" t="s">
        <v>112</v>
      </c>
      <c r="P14" s="1030"/>
      <c r="Q14" s="1025" t="s">
        <v>134</v>
      </c>
    </row>
    <row r="15" spans="1:19" ht="51.75" thickBot="1" x14ac:dyDescent="0.25">
      <c r="A15" s="1031"/>
      <c r="B15" s="1033"/>
      <c r="C15" s="325" t="s">
        <v>87</v>
      </c>
      <c r="D15" s="326" t="s">
        <v>155</v>
      </c>
      <c r="E15" s="326" t="s">
        <v>156</v>
      </c>
      <c r="F15" s="326" t="s">
        <v>88</v>
      </c>
      <c r="G15" s="327" t="s">
        <v>89</v>
      </c>
      <c r="H15" s="333" t="s">
        <v>87</v>
      </c>
      <c r="I15" s="334" t="s">
        <v>155</v>
      </c>
      <c r="J15" s="334" t="s">
        <v>156</v>
      </c>
      <c r="K15" s="334" t="s">
        <v>88</v>
      </c>
      <c r="L15" s="335" t="s">
        <v>89</v>
      </c>
      <c r="M15" s="478" t="s">
        <v>72</v>
      </c>
      <c r="N15" s="487" t="s">
        <v>86</v>
      </c>
      <c r="O15" s="475" t="s">
        <v>72</v>
      </c>
      <c r="P15" s="487" t="s">
        <v>86</v>
      </c>
      <c r="Q15" s="1026"/>
    </row>
    <row r="16" spans="1:19" ht="12.75" customHeight="1" x14ac:dyDescent="0.2">
      <c r="A16" s="1015" t="str">
        <f>'B) Reajuste Tarifas y Ocupación'!A12</f>
        <v>Jardín Infantil Lobito Marino</v>
      </c>
      <c r="B16" s="328" t="str">
        <f>+'B) Reajuste Tarifas y Ocupación'!B12</f>
        <v>Media jornada</v>
      </c>
      <c r="C16" s="235">
        <f>+'B) Reajuste Tarifas y Ocupación'!M12</f>
        <v>81600</v>
      </c>
      <c r="D16" s="236">
        <f>+'B) Reajuste Tarifas y Ocupación'!N12</f>
        <v>97900</v>
      </c>
      <c r="E16" s="236">
        <f>+'B) Reajuste Tarifas y Ocupación'!O12</f>
        <v>97900</v>
      </c>
      <c r="F16" s="236">
        <f>+'B) Reajuste Tarifas y Ocupación'!P12</f>
        <v>109400</v>
      </c>
      <c r="G16" s="241">
        <f>+'B) Reajuste Tarifas y Ocupación'!Q12</f>
        <v>160900</v>
      </c>
      <c r="H16" s="336">
        <f>IFERROR(C16/$Q16,0)</f>
        <v>0</v>
      </c>
      <c r="I16" s="337">
        <f>IFERROR(D16/$Q16,0)</f>
        <v>0</v>
      </c>
      <c r="J16" s="337">
        <f>IFERROR(E16/$Q16,0)</f>
        <v>0</v>
      </c>
      <c r="K16" s="337">
        <f>IFERROR(F16/$Q16,0)</f>
        <v>0</v>
      </c>
      <c r="L16" s="338">
        <f t="shared" ref="L16" si="0">IFERROR(G16/$Q16,0)</f>
        <v>0</v>
      </c>
      <c r="M16" s="488" t="s">
        <v>131</v>
      </c>
      <c r="N16" s="470">
        <v>0</v>
      </c>
      <c r="O16" s="312" t="s">
        <v>132</v>
      </c>
      <c r="P16" s="470">
        <v>0</v>
      </c>
      <c r="Q16" s="329">
        <f>AVERAGE(N16,P16)</f>
        <v>0</v>
      </c>
      <c r="R16" s="24"/>
      <c r="S16" s="25"/>
    </row>
    <row r="17" spans="1:19" ht="13.5" thickBot="1" x14ac:dyDescent="0.25">
      <c r="A17" s="1015"/>
      <c r="B17" s="328" t="str">
        <f>+'B) Reajuste Tarifas y Ocupación'!B13</f>
        <v>Jornada completa</v>
      </c>
      <c r="C17" s="282">
        <f>+'B) Reajuste Tarifas y Ocupación'!M13</f>
        <v>133300</v>
      </c>
      <c r="D17" s="324">
        <f>+'B) Reajuste Tarifas y Ocupación'!N13</f>
        <v>160000</v>
      </c>
      <c r="E17" s="324">
        <f>+'B) Reajuste Tarifas y Ocupación'!O13</f>
        <v>160000</v>
      </c>
      <c r="F17" s="324">
        <f>+'B) Reajuste Tarifas y Ocupación'!P13</f>
        <v>225000</v>
      </c>
      <c r="G17" s="332">
        <f>+'B) Reajuste Tarifas y Ocupación'!Q13</f>
        <v>335600</v>
      </c>
      <c r="H17" s="489">
        <f t="shared" ref="H17:H22" si="1">IFERROR(C17/$Q17,0)</f>
        <v>0</v>
      </c>
      <c r="I17" s="490">
        <f t="shared" ref="I17:I22" si="2">IFERROR(D17/$Q17,0)</f>
        <v>0</v>
      </c>
      <c r="J17" s="490">
        <f t="shared" ref="J17:J22" si="3">IFERROR(E17/$Q17,0)</f>
        <v>0</v>
      </c>
      <c r="K17" s="490">
        <f t="shared" ref="K17:K22" si="4">IFERROR(F17/$Q17,0)</f>
        <v>0</v>
      </c>
      <c r="L17" s="491">
        <f t="shared" ref="L17:L22" si="5">IFERROR(G17/$Q17,0)</f>
        <v>0</v>
      </c>
      <c r="M17" s="551" t="s">
        <v>131</v>
      </c>
      <c r="N17" s="552">
        <v>0</v>
      </c>
      <c r="O17" s="551" t="s">
        <v>132</v>
      </c>
      <c r="P17" s="552">
        <v>0</v>
      </c>
      <c r="Q17" s="553">
        <f t="shared" ref="Q17:Q22" si="6">AVERAGE(N17,P17)</f>
        <v>0</v>
      </c>
      <c r="R17" s="24"/>
      <c r="S17" s="25"/>
    </row>
    <row r="18" spans="1:19" ht="12.75" customHeight="1" x14ac:dyDescent="0.2">
      <c r="A18" s="1016" t="str">
        <f>'B) Reajuste Tarifas y Ocupación'!A14</f>
        <v>Jardín Infantil Los Delfines</v>
      </c>
      <c r="B18" s="310" t="str">
        <f>+'B) Reajuste Tarifas y Ocupación'!B14</f>
        <v>Media jornada</v>
      </c>
      <c r="C18" s="235">
        <f>+'B) Reajuste Tarifas y Ocupación'!M14</f>
        <v>81600</v>
      </c>
      <c r="D18" s="236">
        <f>+'B) Reajuste Tarifas y Ocupación'!N14</f>
        <v>97900</v>
      </c>
      <c r="E18" s="236">
        <f>+'B) Reajuste Tarifas y Ocupación'!O14</f>
        <v>97900</v>
      </c>
      <c r="F18" s="236">
        <f>+'B) Reajuste Tarifas y Ocupación'!P14</f>
        <v>109400</v>
      </c>
      <c r="G18" s="241">
        <f>+'B) Reajuste Tarifas y Ocupación'!Q14</f>
        <v>160900</v>
      </c>
      <c r="H18" s="336">
        <f t="shared" si="1"/>
        <v>0</v>
      </c>
      <c r="I18" s="337">
        <f t="shared" si="2"/>
        <v>0</v>
      </c>
      <c r="J18" s="337">
        <f t="shared" si="3"/>
        <v>0</v>
      </c>
      <c r="K18" s="337">
        <f t="shared" si="4"/>
        <v>0</v>
      </c>
      <c r="L18" s="338">
        <f t="shared" si="5"/>
        <v>0</v>
      </c>
      <c r="M18" s="555" t="s">
        <v>73</v>
      </c>
      <c r="N18" s="470">
        <v>0</v>
      </c>
      <c r="O18" s="488" t="s">
        <v>73</v>
      </c>
      <c r="P18" s="470">
        <v>0</v>
      </c>
      <c r="Q18" s="313">
        <f t="shared" si="6"/>
        <v>0</v>
      </c>
    </row>
    <row r="19" spans="1:19" ht="12.75" customHeight="1" thickBot="1" x14ac:dyDescent="0.25">
      <c r="A19" s="1015"/>
      <c r="B19" s="328" t="str">
        <f>+'B) Reajuste Tarifas y Ocupación'!B15</f>
        <v>Jornada completa</v>
      </c>
      <c r="C19" s="282">
        <f>+'B) Reajuste Tarifas y Ocupación'!M15</f>
        <v>133300</v>
      </c>
      <c r="D19" s="324">
        <f>+'B) Reajuste Tarifas y Ocupación'!N15</f>
        <v>160000</v>
      </c>
      <c r="E19" s="324">
        <f>+'B) Reajuste Tarifas y Ocupación'!O15</f>
        <v>160000</v>
      </c>
      <c r="F19" s="324">
        <f>+'B) Reajuste Tarifas y Ocupación'!P15</f>
        <v>225000</v>
      </c>
      <c r="G19" s="332">
        <f>+'B) Reajuste Tarifas y Ocupación'!Q15</f>
        <v>335600</v>
      </c>
      <c r="H19" s="489">
        <f t="shared" si="1"/>
        <v>0</v>
      </c>
      <c r="I19" s="490">
        <f t="shared" si="2"/>
        <v>0</v>
      </c>
      <c r="J19" s="490">
        <f t="shared" si="3"/>
        <v>0</v>
      </c>
      <c r="K19" s="490">
        <f t="shared" si="4"/>
        <v>0</v>
      </c>
      <c r="L19" s="491">
        <f t="shared" si="5"/>
        <v>0</v>
      </c>
      <c r="M19" s="473" t="s">
        <v>73</v>
      </c>
      <c r="N19" s="474">
        <v>0</v>
      </c>
      <c r="O19" s="477" t="s">
        <v>73</v>
      </c>
      <c r="P19" s="474">
        <v>0</v>
      </c>
      <c r="Q19" s="556">
        <f t="shared" si="6"/>
        <v>0</v>
      </c>
    </row>
    <row r="20" spans="1:19" ht="27" customHeight="1" thickBot="1" x14ac:dyDescent="0.25">
      <c r="A20" s="510" t="str">
        <f>'B) Reajuste Tarifas y Ocupación'!A16</f>
        <v>Jardín Infantil Pecesitos de Colores</v>
      </c>
      <c r="B20" s="310" t="str">
        <f>+'B) Reajuste Tarifas y Ocupación'!B16</f>
        <v>Media jornada</v>
      </c>
      <c r="C20" s="247">
        <f>+'B) Reajuste Tarifas y Ocupación'!M16</f>
        <v>32800</v>
      </c>
      <c r="D20" s="248">
        <f>+'B) Reajuste Tarifas y Ocupación'!N16</f>
        <v>39400</v>
      </c>
      <c r="E20" s="248">
        <f>+'B) Reajuste Tarifas y Ocupación'!O16</f>
        <v>39400</v>
      </c>
      <c r="F20" s="248">
        <f>+'B) Reajuste Tarifas y Ocupación'!P16</f>
        <v>41200</v>
      </c>
      <c r="G20" s="249">
        <f>+'B) Reajuste Tarifas y Ocupación'!Q16</f>
        <v>49300</v>
      </c>
      <c r="H20" s="495">
        <f t="shared" si="1"/>
        <v>0</v>
      </c>
      <c r="I20" s="341">
        <f t="shared" si="2"/>
        <v>0</v>
      </c>
      <c r="J20" s="341">
        <f t="shared" si="3"/>
        <v>0</v>
      </c>
      <c r="K20" s="341">
        <f t="shared" si="4"/>
        <v>0</v>
      </c>
      <c r="L20" s="342">
        <f t="shared" si="5"/>
        <v>0</v>
      </c>
      <c r="M20" s="557" t="s">
        <v>73</v>
      </c>
      <c r="N20" s="558">
        <v>0</v>
      </c>
      <c r="O20" s="559" t="s">
        <v>73</v>
      </c>
      <c r="P20" s="558">
        <v>0</v>
      </c>
      <c r="Q20" s="560">
        <f t="shared" si="6"/>
        <v>0</v>
      </c>
    </row>
    <row r="21" spans="1:19" ht="12.75" customHeight="1" x14ac:dyDescent="0.2">
      <c r="A21" s="1016" t="str">
        <f>'B) Reajuste Tarifas y Ocupación'!A17</f>
        <v>Jardín Infantil Caracolito de Mar</v>
      </c>
      <c r="B21" s="310" t="str">
        <f>+'B) Reajuste Tarifas y Ocupación'!B17</f>
        <v>Media jornada</v>
      </c>
      <c r="C21" s="235">
        <f>+'B) Reajuste Tarifas y Ocupación'!M17</f>
        <v>81600</v>
      </c>
      <c r="D21" s="236">
        <f>+'B) Reajuste Tarifas y Ocupación'!N17</f>
        <v>97900</v>
      </c>
      <c r="E21" s="236">
        <f>+'B) Reajuste Tarifas y Ocupación'!O17</f>
        <v>97900</v>
      </c>
      <c r="F21" s="236">
        <f>+'B) Reajuste Tarifas y Ocupación'!P17</f>
        <v>109400</v>
      </c>
      <c r="G21" s="241">
        <f>+'B) Reajuste Tarifas y Ocupación'!Q17</f>
        <v>160900</v>
      </c>
      <c r="H21" s="492">
        <f t="shared" si="1"/>
        <v>0</v>
      </c>
      <c r="I21" s="493">
        <f t="shared" si="2"/>
        <v>0</v>
      </c>
      <c r="J21" s="493">
        <f t="shared" si="3"/>
        <v>0</v>
      </c>
      <c r="K21" s="493">
        <f t="shared" si="4"/>
        <v>0</v>
      </c>
      <c r="L21" s="494">
        <f t="shared" si="5"/>
        <v>0</v>
      </c>
      <c r="M21" s="486" t="s">
        <v>73</v>
      </c>
      <c r="N21" s="485">
        <v>0</v>
      </c>
      <c r="O21" s="486" t="s">
        <v>73</v>
      </c>
      <c r="P21" s="485">
        <v>0</v>
      </c>
      <c r="Q21" s="554">
        <f t="shared" si="6"/>
        <v>0</v>
      </c>
    </row>
    <row r="22" spans="1:19" ht="12.75" customHeight="1" thickBot="1" x14ac:dyDescent="0.25">
      <c r="A22" s="1017"/>
      <c r="B22" s="330" t="str">
        <f>+'B) Reajuste Tarifas y Ocupación'!B18</f>
        <v>Jornada completa</v>
      </c>
      <c r="C22" s="282">
        <f>+'B) Reajuste Tarifas y Ocupación'!M18</f>
        <v>133300</v>
      </c>
      <c r="D22" s="324">
        <f>+'B) Reajuste Tarifas y Ocupación'!N18</f>
        <v>160000</v>
      </c>
      <c r="E22" s="324">
        <f>+'B) Reajuste Tarifas y Ocupación'!O18</f>
        <v>160000</v>
      </c>
      <c r="F22" s="324">
        <f>+'B) Reajuste Tarifas y Ocupación'!P18</f>
        <v>225000</v>
      </c>
      <c r="G22" s="332">
        <f>+'B) Reajuste Tarifas y Ocupación'!Q18</f>
        <v>335600</v>
      </c>
      <c r="H22" s="489">
        <f t="shared" si="1"/>
        <v>0</v>
      </c>
      <c r="I22" s="490">
        <f t="shared" si="2"/>
        <v>0</v>
      </c>
      <c r="J22" s="490">
        <f t="shared" si="3"/>
        <v>0</v>
      </c>
      <c r="K22" s="490">
        <f t="shared" si="4"/>
        <v>0</v>
      </c>
      <c r="L22" s="491">
        <f t="shared" si="5"/>
        <v>0</v>
      </c>
      <c r="M22" s="477" t="s">
        <v>73</v>
      </c>
      <c r="N22" s="474">
        <v>0</v>
      </c>
      <c r="O22" s="477" t="s">
        <v>73</v>
      </c>
      <c r="P22" s="474">
        <v>0</v>
      </c>
      <c r="Q22" s="331">
        <f t="shared" si="6"/>
        <v>0</v>
      </c>
    </row>
    <row r="23" spans="1:19" ht="12.75" customHeight="1" thickBot="1" x14ac:dyDescent="0.25">
      <c r="A23" s="10"/>
      <c r="M23" s="10"/>
      <c r="O23" s="10"/>
      <c r="Q23" s="10"/>
    </row>
    <row r="24" spans="1:19" ht="20.25" customHeight="1" x14ac:dyDescent="0.2">
      <c r="A24" s="1023" t="s">
        <v>145</v>
      </c>
      <c r="B24" s="1032" t="s">
        <v>5</v>
      </c>
      <c r="C24" s="1036" t="s">
        <v>245</v>
      </c>
      <c r="D24" s="1037"/>
      <c r="E24" s="1037"/>
      <c r="F24" s="1037"/>
      <c r="G24" s="1038"/>
      <c r="H24" s="1039" t="s">
        <v>171</v>
      </c>
      <c r="I24" s="1040"/>
      <c r="J24" s="1040"/>
      <c r="K24" s="1040"/>
      <c r="L24" s="1041"/>
      <c r="M24" s="1054" t="s">
        <v>111</v>
      </c>
      <c r="N24" s="1055"/>
      <c r="O24" s="1056" t="s">
        <v>112</v>
      </c>
      <c r="P24" s="1055"/>
      <c r="Q24" s="1051" t="s">
        <v>134</v>
      </c>
    </row>
    <row r="25" spans="1:19" ht="51.75" thickBot="1" x14ac:dyDescent="0.25">
      <c r="A25" s="1024"/>
      <c r="B25" s="1053"/>
      <c r="C25" s="314" t="s">
        <v>87</v>
      </c>
      <c r="D25" s="315" t="s">
        <v>155</v>
      </c>
      <c r="E25" s="315" t="s">
        <v>156</v>
      </c>
      <c r="F25" s="315" t="s">
        <v>88</v>
      </c>
      <c r="G25" s="316" t="s">
        <v>89</v>
      </c>
      <c r="H25" s="348" t="s">
        <v>87</v>
      </c>
      <c r="I25" s="349" t="s">
        <v>155</v>
      </c>
      <c r="J25" s="345" t="s">
        <v>156</v>
      </c>
      <c r="K25" s="349" t="s">
        <v>88</v>
      </c>
      <c r="L25" s="479" t="s">
        <v>89</v>
      </c>
      <c r="M25" s="561" t="s">
        <v>72</v>
      </c>
      <c r="N25" s="449" t="s">
        <v>86</v>
      </c>
      <c r="O25" s="562" t="s">
        <v>72</v>
      </c>
      <c r="P25" s="449" t="s">
        <v>86</v>
      </c>
      <c r="Q25" s="1052"/>
    </row>
    <row r="26" spans="1:19" ht="12.75" customHeight="1" x14ac:dyDescent="0.2">
      <c r="A26" s="1016" t="str">
        <f>'B) Reajuste Tarifas y Ocupación'!A22</f>
        <v>Sala Cuna Caracolito de Mar</v>
      </c>
      <c r="B26" s="310" t="str">
        <f>+'B) Reajuste Tarifas y Ocupación'!B22</f>
        <v>Diurna</v>
      </c>
      <c r="C26" s="235">
        <f>+'B) Reajuste Tarifas y Ocupación'!M22</f>
        <v>333600</v>
      </c>
      <c r="D26" s="236">
        <f>+'B) Reajuste Tarifas y Ocupación'!N22</f>
        <v>400300</v>
      </c>
      <c r="E26" s="236">
        <f>+'B) Reajuste Tarifas y Ocupación'!O22</f>
        <v>400300</v>
      </c>
      <c r="F26" s="236">
        <f>+'B) Reajuste Tarifas y Ocupación'!P22</f>
        <v>393100</v>
      </c>
      <c r="G26" s="241">
        <f>+'B) Reajuste Tarifas y Ocupación'!Q22</f>
        <v>458600</v>
      </c>
      <c r="H26" s="336">
        <f>IFERROR(C26/$Q26,0)</f>
        <v>0</v>
      </c>
      <c r="I26" s="337">
        <f t="shared" ref="I26:L26" si="7">IFERROR(D26/$Q26,0)</f>
        <v>0</v>
      </c>
      <c r="J26" s="337">
        <f t="shared" si="7"/>
        <v>0</v>
      </c>
      <c r="K26" s="337">
        <f t="shared" si="7"/>
        <v>0</v>
      </c>
      <c r="L26" s="480">
        <f t="shared" si="7"/>
        <v>0</v>
      </c>
      <c r="M26" s="555" t="s">
        <v>142</v>
      </c>
      <c r="N26" s="470">
        <v>0</v>
      </c>
      <c r="O26" s="488" t="s">
        <v>143</v>
      </c>
      <c r="P26" s="470">
        <v>0</v>
      </c>
      <c r="Q26" s="313">
        <f t="shared" ref="Q26:Q31" si="8">AVERAGE(N26,P26)</f>
        <v>0</v>
      </c>
    </row>
    <row r="27" spans="1:19" ht="12.75" customHeight="1" x14ac:dyDescent="0.2">
      <c r="A27" s="1018"/>
      <c r="B27" s="309" t="str">
        <f>+'B) Reajuste Tarifas y Ocupación'!B23</f>
        <v>Nocturna</v>
      </c>
      <c r="C27" s="317">
        <f>+'B) Reajuste Tarifas y Ocupación'!M23</f>
        <v>271900</v>
      </c>
      <c r="D27" s="318">
        <f>+'B) Reajuste Tarifas y Ocupación'!N23</f>
        <v>0</v>
      </c>
      <c r="E27" s="318">
        <f>+'B) Reajuste Tarifas y Ocupación'!O23</f>
        <v>0</v>
      </c>
      <c r="F27" s="318">
        <f>+'B) Reajuste Tarifas y Ocupación'!P23</f>
        <v>0</v>
      </c>
      <c r="G27" s="343">
        <f>+'B) Reajuste Tarifas y Ocupación'!Q23</f>
        <v>0</v>
      </c>
      <c r="H27" s="347">
        <f t="shared" ref="H27:H31" si="9">IFERROR(C27/$Q27,0)</f>
        <v>0</v>
      </c>
      <c r="I27" s="346">
        <f t="shared" ref="I27:I31" si="10">IFERROR(D27/$Q27,0)</f>
        <v>0</v>
      </c>
      <c r="J27" s="346">
        <f t="shared" ref="J27:J31" si="11">IFERROR(E27/$Q27,0)</f>
        <v>0</v>
      </c>
      <c r="K27" s="346">
        <f t="shared" ref="K27:K31" si="12">IFERROR(F27/$Q27,0)</f>
        <v>0</v>
      </c>
      <c r="L27" s="481">
        <f t="shared" ref="L27:L31" si="13">IFERROR(G27/$Q27,0)</f>
        <v>0</v>
      </c>
      <c r="M27" s="471" t="s">
        <v>142</v>
      </c>
      <c r="N27" s="472">
        <v>0</v>
      </c>
      <c r="O27" s="476" t="s">
        <v>143</v>
      </c>
      <c r="P27" s="472">
        <v>0</v>
      </c>
      <c r="Q27" s="563">
        <f t="shared" si="8"/>
        <v>0</v>
      </c>
    </row>
    <row r="28" spans="1:19" ht="12.75" customHeight="1" thickBot="1" x14ac:dyDescent="0.25">
      <c r="A28" s="1019"/>
      <c r="B28" s="319" t="str">
        <f>+'B) Reajuste Tarifas y Ocupación'!B24</f>
        <v>Media Jornada</v>
      </c>
      <c r="C28" s="320">
        <f>+'B) Reajuste Tarifas y Ocupación'!M24</f>
        <v>185300</v>
      </c>
      <c r="D28" s="321">
        <f>+'B) Reajuste Tarifas y Ocupación'!N24</f>
        <v>0</v>
      </c>
      <c r="E28" s="321">
        <f>+'B) Reajuste Tarifas y Ocupación'!O24</f>
        <v>0</v>
      </c>
      <c r="F28" s="321">
        <f>+'B) Reajuste Tarifas y Ocupación'!P24</f>
        <v>0</v>
      </c>
      <c r="G28" s="344">
        <f>+'B) Reajuste Tarifas y Ocupación'!Q24</f>
        <v>0</v>
      </c>
      <c r="H28" s="339">
        <f t="shared" si="9"/>
        <v>0</v>
      </c>
      <c r="I28" s="340">
        <f t="shared" si="10"/>
        <v>0</v>
      </c>
      <c r="J28" s="340">
        <f t="shared" si="11"/>
        <v>0</v>
      </c>
      <c r="K28" s="340">
        <f t="shared" si="12"/>
        <v>0</v>
      </c>
      <c r="L28" s="469">
        <f t="shared" si="13"/>
        <v>0</v>
      </c>
      <c r="M28" s="473" t="s">
        <v>142</v>
      </c>
      <c r="N28" s="474">
        <v>0</v>
      </c>
      <c r="O28" s="477" t="s">
        <v>143</v>
      </c>
      <c r="P28" s="474">
        <v>0</v>
      </c>
      <c r="Q28" s="556">
        <f t="shared" si="8"/>
        <v>0</v>
      </c>
    </row>
    <row r="29" spans="1:19" ht="12.75" customHeight="1" x14ac:dyDescent="0.2">
      <c r="A29" s="1020" t="str">
        <f>'B) Reajuste Tarifas y Ocupación'!A25</f>
        <v>Sala Cuna Mar Azul</v>
      </c>
      <c r="B29" s="311" t="str">
        <f>+'B) Reajuste Tarifas y Ocupación'!B25</f>
        <v>Diurna</v>
      </c>
      <c r="C29" s="235">
        <f>+'B) Reajuste Tarifas y Ocupación'!M25</f>
        <v>318800</v>
      </c>
      <c r="D29" s="236">
        <f>+'B) Reajuste Tarifas y Ocupación'!N25</f>
        <v>382600</v>
      </c>
      <c r="E29" s="236">
        <f>+'B) Reajuste Tarifas y Ocupación'!O25</f>
        <v>382600</v>
      </c>
      <c r="F29" s="236">
        <f>+'B) Reajuste Tarifas y Ocupación'!P25</f>
        <v>383400</v>
      </c>
      <c r="G29" s="241">
        <f>+'B) Reajuste Tarifas y Ocupación'!Q25</f>
        <v>447200</v>
      </c>
      <c r="H29" s="336">
        <f t="shared" si="9"/>
        <v>0</v>
      </c>
      <c r="I29" s="337">
        <f t="shared" si="10"/>
        <v>0</v>
      </c>
      <c r="J29" s="337">
        <f t="shared" si="11"/>
        <v>0</v>
      </c>
      <c r="K29" s="337">
        <f t="shared" si="12"/>
        <v>0</v>
      </c>
      <c r="L29" s="480">
        <f t="shared" si="13"/>
        <v>0</v>
      </c>
      <c r="M29" s="484" t="s">
        <v>73</v>
      </c>
      <c r="N29" s="485">
        <v>0</v>
      </c>
      <c r="O29" s="486" t="s">
        <v>73</v>
      </c>
      <c r="P29" s="485">
        <v>0</v>
      </c>
      <c r="Q29" s="554">
        <f t="shared" si="8"/>
        <v>0</v>
      </c>
    </row>
    <row r="30" spans="1:19" ht="12.75" customHeight="1" x14ac:dyDescent="0.2">
      <c r="A30" s="1021"/>
      <c r="B30" s="309" t="str">
        <f>+'B) Reajuste Tarifas y Ocupación'!B26</f>
        <v>Nocturna</v>
      </c>
      <c r="C30" s="317">
        <f>+'B) Reajuste Tarifas y Ocupación'!M26</f>
        <v>259800</v>
      </c>
      <c r="D30" s="322">
        <f>+'B) Reajuste Tarifas y Ocupación'!N26</f>
        <v>0</v>
      </c>
      <c r="E30" s="322">
        <f>+'B) Reajuste Tarifas y Ocupación'!O26</f>
        <v>0</v>
      </c>
      <c r="F30" s="322">
        <f>+'B) Reajuste Tarifas y Ocupación'!P26</f>
        <v>0</v>
      </c>
      <c r="G30" s="343">
        <f>+'B) Reajuste Tarifas y Ocupación'!Q26</f>
        <v>0</v>
      </c>
      <c r="H30" s="347">
        <f t="shared" si="9"/>
        <v>0</v>
      </c>
      <c r="I30" s="346">
        <f t="shared" si="10"/>
        <v>0</v>
      </c>
      <c r="J30" s="346">
        <f t="shared" si="11"/>
        <v>0</v>
      </c>
      <c r="K30" s="346">
        <f t="shared" si="12"/>
        <v>0</v>
      </c>
      <c r="L30" s="481">
        <f t="shared" si="13"/>
        <v>0</v>
      </c>
      <c r="M30" s="471" t="s">
        <v>73</v>
      </c>
      <c r="N30" s="472">
        <v>0</v>
      </c>
      <c r="O30" s="476" t="s">
        <v>73</v>
      </c>
      <c r="P30" s="472">
        <v>0</v>
      </c>
      <c r="Q30" s="482">
        <f t="shared" si="8"/>
        <v>0</v>
      </c>
    </row>
    <row r="31" spans="1:19" ht="12.75" customHeight="1" thickBot="1" x14ac:dyDescent="0.25">
      <c r="A31" s="1022"/>
      <c r="B31" s="323" t="str">
        <f>+'B) Reajuste Tarifas y Ocupación'!B27</f>
        <v>Media Jornada</v>
      </c>
      <c r="C31" s="282">
        <f>+'B) Reajuste Tarifas y Ocupación'!M27</f>
        <v>177200</v>
      </c>
      <c r="D31" s="324">
        <f>+'B) Reajuste Tarifas y Ocupación'!N27</f>
        <v>0</v>
      </c>
      <c r="E31" s="324">
        <f>+'B) Reajuste Tarifas y Ocupación'!O27</f>
        <v>0</v>
      </c>
      <c r="F31" s="324">
        <f>+'B) Reajuste Tarifas y Ocupación'!P27</f>
        <v>0</v>
      </c>
      <c r="G31" s="332">
        <f>+'B) Reajuste Tarifas y Ocupación'!Q27</f>
        <v>0</v>
      </c>
      <c r="H31" s="339">
        <f t="shared" si="9"/>
        <v>0</v>
      </c>
      <c r="I31" s="340">
        <f t="shared" si="10"/>
        <v>0</v>
      </c>
      <c r="J31" s="340">
        <f t="shared" si="11"/>
        <v>0</v>
      </c>
      <c r="K31" s="340">
        <f t="shared" si="12"/>
        <v>0</v>
      </c>
      <c r="L31" s="469">
        <f t="shared" si="13"/>
        <v>0</v>
      </c>
      <c r="M31" s="473" t="s">
        <v>73</v>
      </c>
      <c r="N31" s="474">
        <v>0</v>
      </c>
      <c r="O31" s="477" t="s">
        <v>73</v>
      </c>
      <c r="P31" s="474">
        <v>0</v>
      </c>
      <c r="Q31" s="483">
        <f t="shared" si="8"/>
        <v>0</v>
      </c>
    </row>
  </sheetData>
  <sheetProtection algorithmName="SHA-512" hashValue="sxnjstke1OjOnXVM8itVoDrWLzN1Eb24sOBma6toaE/qpyL7NoTKZpDPKwUZhJ6am9dWWCvHX5HLtO7t6qUoYQ==" saltValue="r9CQTrE+/9irNbfArgN/8A==" spinCount="100000" sheet="1" objects="1" scenarios="1"/>
  <mergeCells count="22">
    <mergeCell ref="Q24:Q25"/>
    <mergeCell ref="B24:B25"/>
    <mergeCell ref="C24:G24"/>
    <mergeCell ref="H24:L24"/>
    <mergeCell ref="M24:N24"/>
    <mergeCell ref="O24:P24"/>
    <mergeCell ref="Q14:Q15"/>
    <mergeCell ref="D4:F4"/>
    <mergeCell ref="O14:P14"/>
    <mergeCell ref="A14:A15"/>
    <mergeCell ref="B14:B15"/>
    <mergeCell ref="M14:N14"/>
    <mergeCell ref="C14:G14"/>
    <mergeCell ref="H14:L14"/>
    <mergeCell ref="A7:O9"/>
    <mergeCell ref="A12:D12"/>
    <mergeCell ref="A16:A17"/>
    <mergeCell ref="A18:A19"/>
    <mergeCell ref="A21:A22"/>
    <mergeCell ref="A26:A28"/>
    <mergeCell ref="A29:A31"/>
    <mergeCell ref="A24:A25"/>
  </mergeCells>
  <pageMargins left="0.7" right="0.7" top="0.75" bottom="0.75" header="0.51180555555555551" footer="0.51180555555555551"/>
  <pageSetup scale="5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12</vt:i4>
      </vt:variant>
    </vt:vector>
  </HeadingPairs>
  <TitlesOfParts>
    <vt:vector size="22" baseType="lpstr">
      <vt:lpstr>Instrucciones</vt:lpstr>
      <vt:lpstr>Índice Tablas</vt:lpstr>
      <vt:lpstr>A) Resumen Ingresos y Egresos</vt:lpstr>
      <vt:lpstr>B) Reajuste Tarifas y Ocupación</vt:lpstr>
      <vt:lpstr>C) Costos Directos</vt:lpstr>
      <vt:lpstr>D) Costos Indirectos</vt:lpstr>
      <vt:lpstr>E) Resumen Tarifado </vt:lpstr>
      <vt:lpstr>F) Remuneraciones</vt:lpstr>
      <vt:lpstr>G) Comparación Mercado</vt:lpstr>
      <vt:lpstr>H) Detalle Datos</vt:lpstr>
      <vt:lpstr>__xlnm_Print_Area</vt:lpstr>
      <vt:lpstr>__xlnm_Print_Area_1</vt:lpstr>
      <vt:lpstr>__xlnm_Print_Area_2</vt:lpstr>
      <vt:lpstr>__xlnm_Print_Titles</vt:lpstr>
      <vt:lpstr>__xlnm_Print_Titles_1</vt:lpstr>
      <vt:lpstr>'A) Resumen Ingresos y Egresos'!Área_de_impresión</vt:lpstr>
      <vt:lpstr>'C) Costos Directos'!Área_de_impresión</vt:lpstr>
      <vt:lpstr>'E) Resumen Tarifado '!Área_de_impresión</vt:lpstr>
      <vt:lpstr>bienique1</vt:lpstr>
      <vt:lpstr>'C) Costos Directos'!Excel_BuiltIn_Print_Area</vt:lpstr>
      <vt:lpstr>'A) Resumen Ingresos y Egresos'!Títulos_a_imprimir</vt:lpstr>
      <vt:lpstr>'C) Costos Directos'!Títulos_a_imprimir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cverall@armada.cl</dc:creator>
  <cp:lastModifiedBy>340 Loreto Mondaca</cp:lastModifiedBy>
  <cp:lastPrinted>2017-09-14T16:34:08Z</cp:lastPrinted>
  <dcterms:created xsi:type="dcterms:W3CDTF">2017-05-11T00:45:10Z</dcterms:created>
  <dcterms:modified xsi:type="dcterms:W3CDTF">2020-08-26T22:18:35Z</dcterms:modified>
</cp:coreProperties>
</file>